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XBs" sheetId="1" r:id="rId4"/>
    <sheet state="visible" name="param" sheetId="2" r:id="rId5"/>
    <sheet state="visible" name="lags-XRBs" sheetId="3" r:id="rId6"/>
    <sheet state="visible" name="AGN" sheetId="4" r:id="rId7"/>
    <sheet state="visible" name="Rough-NGC4395" sheetId="5" r:id="rId8"/>
    <sheet state="visible" name="Rough-NGC3516" sheetId="6" r:id="rId9"/>
    <sheet state="visible" name="Rough-NGC2617" sheetId="7" r:id="rId10"/>
    <sheet state="visible" name="Rough-NGC6814" sheetId="8" r:id="rId11"/>
    <sheet state="visible" name="Plot" sheetId="9" r:id="rId12"/>
    <sheet state="visible" name="Rough-NGC5548" sheetId="10" r:id="rId13"/>
    <sheet state="visible" name="Rough-NGC4151" sheetId="11" r:id="rId14"/>
    <sheet state="visible" name="Seeing_NGC4151" sheetId="12" r:id="rId15"/>
    <sheet state="visible" name="Rough-GX339-4" sheetId="13" r:id="rId16"/>
    <sheet state="visible" name="Rough-NGC4051" sheetId="14" r:id="rId17"/>
    <sheet state="visible" name="Payaswini_trial" sheetId="15" r:id="rId18"/>
  </sheets>
  <definedNames>
    <definedName name="yrp">param!$F$6</definedName>
    <definedName name="zeroR">param!$C$4</definedName>
    <definedName name="yR">param!$F$4</definedName>
    <definedName name="zerorp">param!$C$6</definedName>
    <definedName name="ygp">param!$F$5</definedName>
    <definedName name="zeroV">param!$C$3</definedName>
    <definedName name="zerogp">param!$C$5</definedName>
    <definedName name="yV">param!$F$3</definedName>
    <definedName name="optwidth">param!$L$9</definedName>
    <definedName hidden="1" localSheetId="8" name="Z_F416E44B_99DF_4A78_82F4_A3F74CBF0DAC_.wvu.FilterData">Plot!$A$16:$E$840</definedName>
    <definedName hidden="1" localSheetId="14" name="Z_F416E44B_99DF_4A78_82F4_A3F74CBF0DAC_.wvu.FilterData">Payaswini_trial!$A$16:$E$840</definedName>
  </definedNames>
  <calcPr/>
  <customWorkbookViews>
    <customWorkbookView activeSheetId="0" maximized="1" windowHeight="0" windowWidth="0" guid="{F416E44B-99DF-4A78-82F4-A3F74CBF0DAC}" name="Filter 1"/>
  </customWorkbookViews>
  <extLst>
    <ext uri="GoogleSheetsCustomDataVersion2">
      <go:sheetsCustomData xmlns:go="http://customooxmlschemas.google.com/" r:id="rId19" roundtripDataChecksum="ppboncpnu4y7ra1ONR2msT5SWf1SOW7jpEz2Ko5qhek="/>
    </ext>
  </extLst>
</workbook>
</file>

<file path=xl/sharedStrings.xml><?xml version="1.0" encoding="utf-8"?>
<sst xmlns="http://schemas.openxmlformats.org/spreadsheetml/2006/main" count="5663" uniqueCount="741">
  <si>
    <t>All hard state</t>
  </si>
  <si>
    <t>From Robert Dunn's data: photon index &lt;= 1.8</t>
  </si>
  <si>
    <t>Dunn et al. 2010</t>
  </si>
  <si>
    <t>Source</t>
  </si>
  <si>
    <t>d(kpc)</t>
  </si>
  <si>
    <t>+-</t>
  </si>
  <si>
    <t>Ref</t>
  </si>
  <si>
    <t>Av</t>
  </si>
  <si>
    <t>M_BH</t>
  </si>
  <si>
    <t>Optical</t>
  </si>
  <si>
    <t>Outburst</t>
  </si>
  <si>
    <t>(all with dmag &lt; 0.3)</t>
  </si>
  <si>
    <t>Reddened flux (mJy)</t>
  </si>
  <si>
    <t>De-reddened flux (mJy)</t>
  </si>
  <si>
    <t>X-ray</t>
  </si>
  <si>
    <t>F_X_unabs</t>
  </si>
  <si>
    <t>range</t>
  </si>
  <si>
    <t>MJD</t>
  </si>
  <si>
    <t>log(Lx_bol)</t>
  </si>
  <si>
    <t>log(Lx/L_Edd)</t>
  </si>
  <si>
    <t>log(L_opt)</t>
  </si>
  <si>
    <t>log(Lopt/L_Edd)</t>
  </si>
  <si>
    <t>optical lag</t>
  </si>
  <si>
    <t>ref(lag)</t>
  </si>
  <si>
    <t>Notes</t>
  </si>
  <si>
    <t>(M_sol)</t>
  </si>
  <si>
    <t>V_mag</t>
  </si>
  <si>
    <t>g'_mag</t>
  </si>
  <si>
    <t>R_mag</t>
  </si>
  <si>
    <t>r'_mag</t>
  </si>
  <si>
    <t>S_nu_V</t>
  </si>
  <si>
    <t>S_nu_g'</t>
  </si>
  <si>
    <t>S_nu_R</t>
  </si>
  <si>
    <t>S_nu_r'</t>
  </si>
  <si>
    <t>F_nu_V</t>
  </si>
  <si>
    <t>F_nu_g'</t>
  </si>
  <si>
    <t>F_nu_R</t>
  </si>
  <si>
    <t>F_nu_r'</t>
  </si>
  <si>
    <t>0.1-250</t>
  </si>
  <si>
    <t>keV</t>
  </si>
  <si>
    <t>wrt X-ray(s)</t>
  </si>
  <si>
    <t>GX_339-4</t>
  </si>
  <si>
    <t>Saikia19</t>
  </si>
  <si>
    <t>Gandhi11</t>
  </si>
  <si>
    <t>2002rise</t>
  </si>
  <si>
    <t>Gandhi.2010</t>
  </si>
  <si>
    <t>2003decay</t>
  </si>
  <si>
    <t>reflare</t>
  </si>
  <si>
    <t>2004rise</t>
  </si>
  <si>
    <t>2005decay</t>
  </si>
  <si>
    <t>2006hard</t>
  </si>
  <si>
    <t>2007rise</t>
  </si>
  <si>
    <t>2007decay</t>
  </si>
  <si>
    <t>2008hard</t>
  </si>
  <si>
    <t>2009hard</t>
  </si>
  <si>
    <t>XTEJ1118+480</t>
  </si>
  <si>
    <t>dt=1.06d</t>
  </si>
  <si>
    <t>dt=1.01d</t>
  </si>
  <si>
    <t>GRO_J1655-40</t>
  </si>
  <si>
    <t>Jonker2004</t>
  </si>
  <si>
    <t>O'Brien.2002</t>
  </si>
  <si>
    <t>log(a*Lx^0.5) =</t>
  </si>
  <si>
    <t>Swift_J1753.5-0127</t>
  </si>
  <si>
    <t>Froning14</t>
  </si>
  <si>
    <t>long(2014)</t>
  </si>
  <si>
    <t>0.001-240keV</t>
  </si>
  <si>
    <t>Hynes09</t>
  </si>
  <si>
    <t>X-ray and optical fluxes from Tomsick15</t>
  </si>
  <si>
    <t xml:space="preserve"> </t>
  </si>
  <si>
    <t>0.01-1e4keV</t>
  </si>
  <si>
    <t>X-ray and optical fluxes from CadolleBel2007</t>
  </si>
  <si>
    <t>0.5-250keV</t>
  </si>
  <si>
    <t>Averaged over range of dates - includes CadolleBel2007 observation above, at least Opt</t>
  </si>
  <si>
    <t>Averaged over range of dates</t>
  </si>
  <si>
    <t>12-250keV</t>
  </si>
  <si>
    <t>**No value for 1.5-12keV from RXTE, so can't extrapolate over entire range; Averaged over range of dates</t>
  </si>
  <si>
    <t>X-ray fluxes from Zdziarski21:</t>
  </si>
  <si>
    <t>https://ui.adsabs.harvard.edu/abs/2021ApJ...909L...9Z/abstract</t>
  </si>
  <si>
    <t>MAXI_J1820+070</t>
  </si>
  <si>
    <t>Atri20</t>
  </si>
  <si>
    <t>-</t>
  </si>
  <si>
    <t>Tucker18</t>
  </si>
  <si>
    <t>Torres20</t>
  </si>
  <si>
    <t>(LCO)</t>
  </si>
  <si>
    <t>bolometric</t>
  </si>
  <si>
    <t>Kajava.2019</t>
  </si>
  <si>
    <t>https://ui.adsabs.harvard.edu/abs/2020MNRAS.493L..81A/abstract</t>
  </si>
  <si>
    <t>https://ui.adsabs.harvard.edu/abs/2018ApJ...867L...9T/abstract</t>
  </si>
  <si>
    <t>https://ui.adsabs.harvard.edu/abs/2020ApJ...893L..37T/abstract</t>
  </si>
  <si>
    <t>https://ui.adsabs.harvard.edu/abs/2019MNRAS.488L..18K/abstract</t>
  </si>
  <si>
    <t>(AlSadeem)</t>
  </si>
  <si>
    <t>Also Torres20 has:</t>
  </si>
  <si>
    <t>inclination:</t>
  </si>
  <si>
    <t>i =</t>
  </si>
  <si>
    <t>+/-</t>
  </si>
  <si>
    <t>deg</t>
  </si>
  <si>
    <t>companion mass:</t>
  </si>
  <si>
    <t>M_CS =</t>
  </si>
  <si>
    <t>M_o</t>
  </si>
  <si>
    <t>Torres19 has:</t>
  </si>
  <si>
    <t>https://ui.adsabs.harvard.edu/abs/2019ApJ...882L..21T/abstract</t>
  </si>
  <si>
    <t>orbital period:</t>
  </si>
  <si>
    <t>P =</t>
  </si>
  <si>
    <t>hours</t>
  </si>
  <si>
    <t>Yanes-Rizo+25</t>
  </si>
  <si>
    <t>(NEW, USE THIS!)</t>
  </si>
  <si>
    <t>Intermediate mass BHs:</t>
  </si>
  <si>
    <t>ESO 243-49 HLX-1</t>
  </si>
  <si>
    <t>Soria2012</t>
  </si>
  <si>
    <t>Lin2020</t>
  </si>
  <si>
    <t>Central</t>
  </si>
  <si>
    <t>Width</t>
  </si>
  <si>
    <t>Freq(Hz)</t>
  </si>
  <si>
    <t>zeroB =</t>
  </si>
  <si>
    <t>yB =</t>
  </si>
  <si>
    <t>Ang</t>
  </si>
  <si>
    <t>zeroV =</t>
  </si>
  <si>
    <t>yV =</t>
  </si>
  <si>
    <t>zeroR =</t>
  </si>
  <si>
    <t>yR =</t>
  </si>
  <si>
    <t>zerogp =</t>
  </si>
  <si>
    <t>ygp =</t>
  </si>
  <si>
    <t>zerorp =</t>
  </si>
  <si>
    <t>yrp =</t>
  </si>
  <si>
    <t>Avg.:</t>
  </si>
  <si>
    <t>Range:</t>
  </si>
  <si>
    <t>4.68e14 - 6.29e14</t>
  </si>
  <si>
    <t>Width:</t>
  </si>
  <si>
    <t>=optwidth</t>
  </si>
  <si>
    <t>old width:</t>
  </si>
  <si>
    <t>old width using B-band too:</t>
  </si>
  <si>
    <t>MJD or RA</t>
  </si>
  <si>
    <t>type</t>
  </si>
  <si>
    <t>optical</t>
  </si>
  <si>
    <t>+- (error</t>
  </si>
  <si>
    <t>opt</t>
  </si>
  <si>
    <t>refs</t>
  </si>
  <si>
    <t>notes</t>
  </si>
  <si>
    <t>M_CO(Mo)</t>
  </si>
  <si>
    <t>M_CS(Mo)</t>
  </si>
  <si>
    <t>q1 (M_CO/M_CS)</t>
  </si>
  <si>
    <t>q2 (M_CS/M_C0)</t>
  </si>
  <si>
    <t>P(hr)</t>
  </si>
  <si>
    <t>orb.sep(cm)</t>
  </si>
  <si>
    <t>disc.radius(ls)</t>
  </si>
  <si>
    <t>factor:</t>
  </si>
  <si>
    <t>eqn. slide 16 in Neustroev lecture http://vitaly.neustroev.net/teaching/2020b/ibs_02.pdf</t>
  </si>
  <si>
    <t>Neutron star masses:</t>
  </si>
  <si>
    <t>https://arxiv.org/pdf/1603.02698.pdf</t>
  </si>
  <si>
    <t>lag (s)</t>
  </si>
  <si>
    <t>on peak)</t>
  </si>
  <si>
    <t>(width at half max of CCF or optical burst profile) (Matsuoka.1984 use sigma_s = width of smearing)</t>
  </si>
  <si>
    <t>filter</t>
  </si>
  <si>
    <t>energy</t>
  </si>
  <si>
    <t>if error on M_CO is &gt;0.5 Mo then assume 1.4 +- 0.7</t>
  </si>
  <si>
    <t>if no constraint then assume 1 +- 1 for LMXB</t>
  </si>
  <si>
    <t>(M2/M1)</t>
  </si>
  <si>
    <t>assumes.55%.orb.sep</t>
  </si>
  <si>
    <t>Roche lobe radius (cm)</t>
  </si>
  <si>
    <t>R_CS(cm)</t>
  </si>
  <si>
    <t>R_CS(deg from CO)</t>
  </si>
  <si>
    <t>orb.sep(ls)</t>
  </si>
  <si>
    <t>disc is limited to 90% of Roche lobe radius: 55% of orb.sep (Hynes.2019)</t>
  </si>
  <si>
    <t>R = M^0.8 if both in solar units (mass-radius relation)</t>
  </si>
  <si>
    <t>17 38 58</t>
  </si>
  <si>
    <t>4U 1735-444</t>
  </si>
  <si>
    <t>NS LMXB</t>
  </si>
  <si>
    <t>+6.0,-1.4</t>
  </si>
  <si>
    <t>430nm</t>
  </si>
  <si>
    <t>3-6</t>
  </si>
  <si>
    <t>McClintock.1979</t>
  </si>
  <si>
    <t>burst</t>
  </si>
  <si>
    <t>Casares.2006</t>
  </si>
  <si>
    <t>18 39 57</t>
  </si>
  <si>
    <t>Ser X-1</t>
  </si>
  <si>
    <t>+3.0,-0.5</t>
  </si>
  <si>
    <t>Hackwell.1979</t>
  </si>
  <si>
    <t>Cornelisse.2013</t>
  </si>
  <si>
    <t>4U 1636-536</t>
  </si>
  <si>
    <t>+9,-2.8</t>
  </si>
  <si>
    <t>1-22</t>
  </si>
  <si>
    <t>Pedersen.1982a,Matsuoka.1984</t>
  </si>
  <si>
    <t>Casares.2006,Giles.2002</t>
  </si>
  <si>
    <t>+4,-3</t>
  </si>
  <si>
    <t>Matsuoka.1984</t>
  </si>
  <si>
    <t>+8,-2.7</t>
  </si>
  <si>
    <t>w,UBV</t>
  </si>
  <si>
    <t>Matsuoka.1984,Lawrence.1983</t>
  </si>
  <si>
    <t>+6,-1.9</t>
  </si>
  <si>
    <t>Matsuoka.1984,Pedersen.1982b</t>
  </si>
  <si>
    <t>+7,-2.8</t>
  </si>
  <si>
    <t>w,R</t>
  </si>
  <si>
    <t>+5,-1.2</t>
  </si>
  <si>
    <t>all 16 40 55</t>
  </si>
  <si>
    <t>avg:</t>
  </si>
  <si>
    <t>0-11.8</t>
  </si>
  <si>
    <t>all</t>
  </si>
  <si>
    <t>16 57 49</t>
  </si>
  <si>
    <t>Her X-1</t>
  </si>
  <si>
    <t>see Joss.1980(no opt lag)</t>
  </si>
  <si>
    <t>18 29 28</t>
  </si>
  <si>
    <t>GS 1826-24</t>
  </si>
  <si>
    <t>w?</t>
  </si>
  <si>
    <t>Kong.2000</t>
  </si>
  <si>
    <t>Meshcheryakov.2010</t>
  </si>
  <si>
    <t>07 48 33</t>
  </si>
  <si>
    <t>EXO 0748-676</t>
  </si>
  <si>
    <t>2-20</t>
  </si>
  <si>
    <t>Hynes.2006</t>
  </si>
  <si>
    <t>Hynes.Jones.2009,Knight.2022a</t>
  </si>
  <si>
    <t>0-8</t>
  </si>
  <si>
    <t>w</t>
  </si>
  <si>
    <t>0.2-12</t>
  </si>
  <si>
    <t>Paul.2012</t>
  </si>
  <si>
    <t>bursts</t>
  </si>
  <si>
    <t>16 19 55</t>
  </si>
  <si>
    <t>Sco X-1</t>
  </si>
  <si>
    <t>0-50</t>
  </si>
  <si>
    <t>B</t>
  </si>
  <si>
    <t>1.3-13</t>
  </si>
  <si>
    <t>McGowan.2003(I80)</t>
  </si>
  <si>
    <t>q=3.5-3.8 (Cherepashchuk.2021)</t>
  </si>
  <si>
    <t>Wang.2018,Cherepashchuk.2021,Killestein.2023,MataSanchez.2015,Killestein.2023</t>
  </si>
  <si>
    <t>0-80</t>
  </si>
  <si>
    <t>MataSanchez.2015</t>
  </si>
  <si>
    <t>0-25</t>
  </si>
  <si>
    <t>1-19</t>
  </si>
  <si>
    <t>McGowan.2003(Petro.1981)</t>
  </si>
  <si>
    <t>too long for repr.</t>
  </si>
  <si>
    <t>+174,-162</t>
  </si>
  <si>
    <t>0-1080</t>
  </si>
  <si>
    <t>660nm</t>
  </si>
  <si>
    <t>12-40</t>
  </si>
  <si>
    <t>Hynes.2016</t>
  </si>
  <si>
    <t>not burst</t>
  </si>
  <si>
    <t>0-275</t>
  </si>
  <si>
    <t>Bowen/He II blend</t>
  </si>
  <si>
    <t>Munoz-Darias.2007</t>
  </si>
  <si>
    <t>u</t>
  </si>
  <si>
    <t>0-35</t>
  </si>
  <si>
    <t>05 20 28</t>
  </si>
  <si>
    <t>LMC X-2</t>
  </si>
  <si>
    <t>+5.8,-5.7</t>
  </si>
  <si>
    <t>2-30</t>
  </si>
  <si>
    <t>2-10</t>
  </si>
  <si>
    <t>McGowan.2003</t>
  </si>
  <si>
    <t>Cornelisse.2007</t>
  </si>
  <si>
    <t>Cyg X-2</t>
  </si>
  <si>
    <t>Durant.2011</t>
  </si>
  <si>
    <t>Premachandra.2016</t>
  </si>
  <si>
    <t>10 23 47</t>
  </si>
  <si>
    <t>PSR J1023+0038</t>
  </si>
  <si>
    <t>Ks</t>
  </si>
  <si>
    <t>r' opt!</t>
  </si>
  <si>
    <t>Shahbaz.2018</t>
  </si>
  <si>
    <t>Deller.12, Archibald.09</t>
  </si>
  <si>
    <t>17 31 57</t>
  </si>
  <si>
    <t>4U 1728-34</t>
  </si>
  <si>
    <t>1-7</t>
  </si>
  <si>
    <t>0.7-12</t>
  </si>
  <si>
    <t>Vincentelli.2020</t>
  </si>
  <si>
    <t>3-10</t>
  </si>
  <si>
    <t>0.5-10</t>
  </si>
  <si>
    <t>Vincentelli.2023</t>
  </si>
  <si>
    <t>18 58 34</t>
  </si>
  <si>
    <t>Swift J1858.6-0814</t>
  </si>
  <si>
    <t>0-9</t>
  </si>
  <si>
    <t>Shahbaz.2023</t>
  </si>
  <si>
    <t>Buisson.2021,Knight.2022b</t>
  </si>
  <si>
    <t>g</t>
  </si>
  <si>
    <t>i</t>
  </si>
  <si>
    <t>z</t>
  </si>
  <si>
    <t>see data file</t>
  </si>
  <si>
    <t>0-40</t>
  </si>
  <si>
    <t>3-79</t>
  </si>
  <si>
    <t>Vincentelli.2023b</t>
  </si>
  <si>
    <t>if M_CO has lower limit assume 25 Mo for upper limit</t>
  </si>
  <si>
    <t>XTE J1118+480</t>
  </si>
  <si>
    <t>BH LMXB</t>
  </si>
  <si>
    <t>1-5</t>
  </si>
  <si>
    <t>0-6.9</t>
  </si>
  <si>
    <t>NV,SiIV,HeII lines</t>
  </si>
  <si>
    <t>2-60</t>
  </si>
  <si>
    <t>Hynes.2003</t>
  </si>
  <si>
    <t>Saikia.2019.and.refs.therein</t>
  </si>
  <si>
    <t>not reprocessing:</t>
  </si>
  <si>
    <t>0-4</t>
  </si>
  <si>
    <t>1425A</t>
  </si>
  <si>
    <t>also bump at 10 +- 2 s</t>
  </si>
  <si>
    <t>0-6</t>
  </si>
  <si>
    <t>1978A</t>
  </si>
  <si>
    <t>1-4</t>
  </si>
  <si>
    <t>2707A</t>
  </si>
  <si>
    <t>GX 339-4</t>
  </si>
  <si>
    <t>5-15</t>
  </si>
  <si>
    <t>g',r'</t>
  </si>
  <si>
    <t>GRO J1655-40</t>
  </si>
  <si>
    <t>0-30</t>
  </si>
  <si>
    <t>5500A</t>
  </si>
  <si>
    <t>Hynes.1998</t>
  </si>
  <si>
    <t>Saikia.2019.and.refs.therein,P from Casares.2019</t>
  </si>
  <si>
    <t>+- 10.8 ?</t>
  </si>
  <si>
    <t>V404 Cyg</t>
  </si>
  <si>
    <t>+0.4,-0.1</t>
  </si>
  <si>
    <t>V</t>
  </si>
  <si>
    <t>25-60</t>
  </si>
  <si>
    <t>Kimura.2017.2018</t>
  </si>
  <si>
    <t>Khargharia.2010,King.1993,Casares.Charles.1994</t>
  </si>
  <si>
    <t>Ic</t>
  </si>
  <si>
    <t>r',R</t>
  </si>
  <si>
    <t>Hynes.2019 (all)</t>
  </si>
  <si>
    <t>Kimura.2017.2018,Hynes.2019 (all)</t>
  </si>
  <si>
    <t>Alfonso-Garzon.2018</t>
  </si>
  <si>
    <t>10-79</t>
  </si>
  <si>
    <t>Swift J1753.5-0127</t>
  </si>
  <si>
    <t>0-2.5</t>
  </si>
  <si>
    <t>2-60?</t>
  </si>
  <si>
    <t>Hynes.2009</t>
  </si>
  <si>
    <t>MAXI J1820+070</t>
  </si>
  <si>
    <t>1-9</t>
  </si>
  <si>
    <t>U</t>
  </si>
  <si>
    <t>0.3-10</t>
  </si>
  <si>
    <t>Torres.2019,2020</t>
  </si>
  <si>
    <t>Swift J1357.2-0933</t>
  </si>
  <si>
    <t>0-10</t>
  </si>
  <si>
    <t>r'</t>
  </si>
  <si>
    <t>3-78</t>
  </si>
  <si>
    <t>Paice.2019</t>
  </si>
  <si>
    <t>-LL</t>
  </si>
  <si>
    <t>SS Cyg</t>
  </si>
  <si>
    <t>CV</t>
  </si>
  <si>
    <t>0.26-3.11</t>
  </si>
  <si>
    <t>0.3-7</t>
  </si>
  <si>
    <t>Nishino.2022</t>
  </si>
  <si>
    <t>wiki</t>
  </si>
  <si>
    <t>Values from literature (don't delete) :</t>
  </si>
  <si>
    <t>Hynes.2019</t>
  </si>
  <si>
    <t>lit:</t>
  </si>
  <si>
    <t>For viscous timescale discussion with Jwaher, Yosi:</t>
  </si>
  <si>
    <t>LMC X-3</t>
  </si>
  <si>
    <t>Swift J1910</t>
  </si>
  <si>
    <t>4U 1957+11</t>
  </si>
  <si>
    <t>4U 1543-47</t>
  </si>
  <si>
    <t>Machine Readable Form</t>
  </si>
  <si>
    <t>optical lag (s)</t>
  </si>
  <si>
    <t>ref</t>
  </si>
  <si>
    <t>Hynes.Jones.2009</t>
  </si>
  <si>
    <t>Wang.2018</t>
  </si>
  <si>
    <t>Year</t>
  </si>
  <si>
    <t>fraction</t>
  </si>
  <si>
    <t>B_mag</t>
  </si>
  <si>
    <t>S_nu_B</t>
  </si>
  <si>
    <t>F_nu_B</t>
  </si>
  <si>
    <t>aperture(")</t>
  </si>
  <si>
    <t>AGN</t>
  </si>
  <si>
    <t>wrt X-ray(d)</t>
  </si>
  <si>
    <t>NGC4395</t>
  </si>
  <si>
    <t>Thim04</t>
  </si>
  <si>
    <t>Lira1999</t>
  </si>
  <si>
    <t>Peterson05</t>
  </si>
  <si>
    <t>788 second +44/-54 sec</t>
  </si>
  <si>
    <t>to hours</t>
  </si>
  <si>
    <t>NGC4593</t>
  </si>
  <si>
    <t>McHardy18</t>
  </si>
  <si>
    <t>Clavel83</t>
  </si>
  <si>
    <t>McHardy: table 1 + fig 1 minus host contrubtion (fig 10+11)</t>
  </si>
  <si>
    <t>FR/Centroid</t>
  </si>
  <si>
    <t>0.662+0.247</t>
  </si>
  <si>
    <t>NGC4151</t>
  </si>
  <si>
    <t>Honig14</t>
  </si>
  <si>
    <t>0.3-100</t>
  </si>
  <si>
    <t>see NGC4151-notes.txt</t>
  </si>
  <si>
    <t>NGC5548</t>
  </si>
  <si>
    <t>Crook07</t>
  </si>
  <si>
    <t>Edelson19</t>
  </si>
  <si>
    <t>NGC3516</t>
  </si>
  <si>
    <t>Noda16</t>
  </si>
  <si>
    <t>Dickey&amp;Lockman90</t>
  </si>
  <si>
    <t>Denney10</t>
  </si>
  <si>
    <t>Noda</t>
  </si>
  <si>
    <t>NEW</t>
  </si>
  <si>
    <t>Total (Noda+16)</t>
  </si>
  <si>
    <t>o</t>
  </si>
  <si>
    <t>x</t>
  </si>
  <si>
    <t>Test</t>
  </si>
  <si>
    <t>test</t>
  </si>
  <si>
    <t>Mpc</t>
  </si>
  <si>
    <t>NGC4051</t>
  </si>
  <si>
    <t>Yuan2021</t>
  </si>
  <si>
    <t>0.55/-0.52</t>
  </si>
  <si>
    <t>Denney2009</t>
  </si>
  <si>
    <t>51916-54811</t>
  </si>
  <si>
    <t>50196-54811</t>
  </si>
  <si>
    <t>1.0/-0.3</t>
  </si>
  <si>
    <t>Breedt et al. 2010</t>
  </si>
  <si>
    <t>NGC6814</t>
  </si>
  <si>
    <t>Bentz19</t>
  </si>
  <si>
    <t>bentz09</t>
  </si>
  <si>
    <t>1.1/-1.2</t>
  </si>
  <si>
    <t>z=0.0142</t>
  </si>
  <si>
    <t>Redshift to kpc</t>
  </si>
  <si>
    <t>How to get the Eddlington luminosity?</t>
  </si>
  <si>
    <t>https://www.kempner.net/cosmic.php</t>
  </si>
  <si>
    <t>B_mag?</t>
  </si>
  <si>
    <t>S_nu_B?</t>
  </si>
  <si>
    <t>F_nu_B?</t>
  </si>
  <si>
    <t>Use the formula</t>
  </si>
  <si>
    <t>Used Plank values</t>
  </si>
  <si>
    <t>Other conversions? (like boundary)</t>
  </si>
  <si>
    <r>
      <rPr>
        <rFont val="Arial"/>
        <color rgb="FF000000"/>
        <sz val="10.0"/>
      </rPr>
      <t>67.10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±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4.71</t>
    </r>
  </si>
  <si>
    <t>For now I don't need to use the mangnitude-flux conversion but I must mention in the report</t>
  </si>
  <si>
    <t>NGC2617</t>
  </si>
  <si>
    <t>Fausnaugh17</t>
  </si>
  <si>
    <t>6.31/-2.14 * 10^7</t>
  </si>
  <si>
    <t>So this one is predicted.</t>
  </si>
  <si>
    <t>https://www.aanda.org/articles/aa/pdf/2001/09/aah2512.pdf</t>
  </si>
  <si>
    <t>https://www.nature.com/articles/278231a0.pdf</t>
  </si>
  <si>
    <t>MR2251-178</t>
  </si>
  <si>
    <t>3.3 +/-</t>
  </si>
  <si>
    <t>NGC 4395 (https://arxiv.org/pdf/1202.1184.pdf)</t>
  </si>
  <si>
    <t>Main result : The tight correlation between the X-ray and UV/optical lightcurves, together with the constraints we place on lag time-scale are consistent with the UV/optical variability of NGC 4395 being primarily due to reprocessing of X-ray photons by the accretion disc.</t>
  </si>
  <si>
    <t>Mass of black hole</t>
  </si>
  <si>
    <t>(3.6 ± 1.1) × 10^5 M⊙ (Peterson et al. 2005).</t>
  </si>
  <si>
    <t>Distance</t>
  </si>
  <si>
    <t>4.2 ± 0.3 Mpc (Thim et al. 2004)</t>
  </si>
  <si>
    <t>Galactic extincation</t>
  </si>
  <si>
    <t>E(B − V ) = 0.017 mag (Schlegel, Finkbeiner &amp; Davis 1998)</t>
  </si>
  <si>
    <t>NH ∼ 1.0 × 10^21 cm^-2</t>
  </si>
  <si>
    <t xml:space="preserve">X-ray data </t>
  </si>
  <si>
    <t>Can be obtained from website</t>
  </si>
  <si>
    <t>UVOT data</t>
  </si>
  <si>
    <t>:(</t>
  </si>
  <si>
    <r>
      <rPr/>
      <t xml:space="preserve">(Same problem with NGC 5548 : </t>
    </r>
    <r>
      <rPr>
        <color rgb="FF1155CC"/>
        <u/>
      </rPr>
      <t>https://academic.oup.com/mnras/article/444/2/1469/1751746#112133706</t>
    </r>
    <r>
      <rPr/>
      <t xml:space="preserve"> : Table not provided)</t>
    </r>
  </si>
  <si>
    <t>NGC 4395</t>
  </si>
  <si>
    <t>factor</t>
  </si>
  <si>
    <t>wavelength (v)</t>
  </si>
  <si>
    <t>formula</t>
  </si>
  <si>
    <t>[Y Jy] = 3.33564095E+04 * [X1 erg/cm^2/s/A] * [X2 A]^2</t>
  </si>
  <si>
    <t>wavelength (B)</t>
  </si>
  <si>
    <t>Optical flux conversion (from erg cm s A to mJy)</t>
  </si>
  <si>
    <t>erg cm-2 s-1 A-1</t>
  </si>
  <si>
    <t>mJy</t>
  </si>
  <si>
    <t>v</t>
  </si>
  <si>
    <t>b</t>
  </si>
  <si>
    <t>X-ray flux conversion</t>
  </si>
  <si>
    <t>From 2-10 keV to 0.1-250 keV</t>
  </si>
  <si>
    <t>PIMMS predicts an unabsorbed flux ( 0.100- 250.000keV) of 6.368E-11 ergs/cm/cm/s</t>
  </si>
  <si>
    <t>cts c-1</t>
  </si>
  <si>
    <t>erg cm-2 s-1 (0.1-250 keV)</t>
  </si>
  <si>
    <t>NGC 3516 (https://iopscience.iop.org/article/10.3847/0004-637X/828/2/78)</t>
  </si>
  <si>
    <t>X-ray fluxes (7 epochs only) :</t>
  </si>
  <si>
    <t>https://iopscience.iop.org/0004-637X/828/2/78/suppdata/apjaa2f7ft3_ascii.txt?doi=10.3847/0004-637X/828/2/78</t>
  </si>
  <si>
    <t>Dates for the 7 epochs :</t>
  </si>
  <si>
    <t>https://iopscience.iop.org/0004-637X/828/2/78/suppdata/apjaa2f7ft1_ascii.txt?doi=10.3847/0004-637X/828/2/78</t>
  </si>
  <si>
    <t>Optical Fluxes :</t>
  </si>
  <si>
    <t>https://cfn-live-content-bucket-iop-org.s3.amazonaws.com/journals/0004-637X/828/2/78/1/apjaa2f7ft4_mrt.txt?AWSAccessKeyId=AKIAYDKQL6LTV7YY2HIK&amp;Expires=1633497698&amp;Signature=%2BuluNiIP8SW5TmU9laBPMxpJwr8%3D</t>
  </si>
  <si>
    <t>Dist : 1.3 × 10^26 cm</t>
  </si>
  <si>
    <t>MBH = 3.2 × 107 M⊙ (Denney et al. 2010)</t>
  </si>
  <si>
    <t>Optical Galactic extinction</t>
  </si>
  <si>
    <t>AB = 0.151 mag (NASA/IPAC Extragalactic Database based on Schlafly &amp; Finkbeiner 2011)</t>
  </si>
  <si>
    <t>Galactic interstellar absorption</t>
  </si>
  <si>
    <t>NH = 4.08 ×1020 cm−2 (Dickey &amp; Lockman 1990)</t>
  </si>
  <si>
    <t>Lag (see Section 3.3.1)</t>
  </si>
  <si>
    <t>optical variation is delayed from that in X-rays by ∼2 days</t>
  </si>
  <si>
    <t>Optical: B and g'</t>
  </si>
  <si>
    <t>Host galaxy flux in the B</t>
  </si>
  <si>
    <t>8.38 mJy</t>
  </si>
  <si>
    <t>8.3''</t>
  </si>
  <si>
    <t>plus galactic extintion correction</t>
  </si>
  <si>
    <t>Not mentioned in g'</t>
  </si>
  <si>
    <t>F_x_unabsorbed (2-10)</t>
  </si>
  <si>
    <t>PL</t>
  </si>
  <si>
    <t>F_x_unabsorbed (0.1-250)</t>
  </si>
  <si>
    <t>Epoch 1</t>
  </si>
  <si>
    <t>Epoch 2</t>
  </si>
  <si>
    <t>Epoch 3</t>
  </si>
  <si>
    <t>Epoch 4</t>
  </si>
  <si>
    <t>Epoch 5</t>
  </si>
  <si>
    <t>Epoch 6</t>
  </si>
  <si>
    <t>Epoch 7</t>
  </si>
  <si>
    <t>After correcting for the Galactic extinction and the optical extinction of the nucleus of NGC 3516 (AB∼1.3 mag in total), this becomes ∼4.0 mJy</t>
  </si>
  <si>
    <t>these are not corrected</t>
  </si>
  <si>
    <t>The flux difference with respect to the reference image on 2014 April 8 (UTC).</t>
  </si>
  <si>
    <t>Obs</t>
  </si>
  <si>
    <t>Filter</t>
  </si>
  <si>
    <t>Flux (mJy)</t>
  </si>
  <si>
    <t>e_Flux</t>
  </si>
  <si>
    <t>M</t>
  </si>
  <si>
    <t>g'</t>
  </si>
  <si>
    <t>(CANNOT USE)</t>
  </si>
  <si>
    <t>N</t>
  </si>
  <si>
    <t>K</t>
  </si>
  <si>
    <t>H</t>
  </si>
  <si>
    <t>souce table (do not delete)</t>
  </si>
  <si>
    <t>P</t>
  </si>
  <si>
    <t>56772.588  N  B  0.077 0.017</t>
  </si>
  <si>
    <t>56783.630  H  B  0.011 0.024</t>
  </si>
  <si>
    <t>56800.684  H  B  0.048 0.121</t>
  </si>
  <si>
    <t>Flux unit change</t>
  </si>
  <si>
    <t>PL 1.69</t>
  </si>
  <si>
    <t>Shappee 2014</t>
  </si>
  <si>
    <t>Title: Continuum Reverberation Mapping of the Accretion</t>
  </si>
  <si>
    <t>CrAO</t>
  </si>
  <si>
    <t>X</t>
  </si>
  <si>
    <t>https://iopscience.iop.org/article/10.3847/1538-4357/aaaa2b</t>
  </si>
  <si>
    <t>Disks in Two Seyfert 1 Galaxies</t>
  </si>
  <si>
    <t>LCO5</t>
  </si>
  <si>
    <t>LCO4</t>
  </si>
  <si>
    <t>LCO6</t>
  </si>
  <si>
    <t>Table: NGC 2617 Light Curves</t>
  </si>
  <si>
    <t>Table: NGC 2617 Swift Light Curves</t>
  </si>
  <si>
    <t>Byte-by-byte Description of file: apjaaaa2bt3_mrt.txt</t>
  </si>
  <si>
    <t>Byte-by-byte Description of file: apjaaaa2bt4_mrt.txt</t>
  </si>
  <si>
    <t>--------------------------------------------------------------------------------</t>
  </si>
  <si>
    <t>Bytes Format Units           Label   Explanations</t>
  </si>
  <si>
    <t>LCO2</t>
  </si>
  <si>
    <t>1 A1     ---             Filter  Filter used</t>
  </si>
  <si>
    <t>LCO3</t>
  </si>
  <si>
    <t>1-  4 A4     ---             Filter  Filter used (1)</t>
  </si>
  <si>
    <t>3- 12 F10.4  d               HJD     Heliocentric Julian Date minus 2400000</t>
  </si>
  <si>
    <t>6- 15 F10.4  d               HJD     Heliocentric Julian Date minus 2400000</t>
  </si>
  <si>
    <t>14- 20 F7.4   10-14mW/m2/nm   Flux    Flux in Filter; 1e-15 erg/s/cm^2^/A</t>
  </si>
  <si>
    <t>LCO1</t>
  </si>
  <si>
    <t>17- 23 F7.4   10-14mW/m2/nm   Flux    Flux in Filter; 1e-15 erg/s/cm^2^/A</t>
  </si>
  <si>
    <t>22- 27 F6.4   10-14mW/m2/nm e_Flux    Uncertainty in Flux</t>
  </si>
  <si>
    <t>25- 30 F6.4   10-14mW/m2/nm e_Flux    Uncertainty in Flux</t>
  </si>
  <si>
    <t>29- 32 A4     ---             Tel     Telescope identifier (1)</t>
  </si>
  <si>
    <t>Note (1): Swift/XRT data are 0.3-10 keV absroption-corrected fluxes</t>
  </si>
  <si>
    <t>Note (1):</t>
  </si>
  <si>
    <t>(1e-11 erg/cm^2^/s).</t>
  </si>
  <si>
    <t>LCO1 = Las Cumbres Observatory 1m telescope at McDonald Observatory.</t>
  </si>
  <si>
    <t>LCO2 = Las Cumbres Observatory 1m telescope at Siding Spring (Dome B)</t>
  </si>
  <si>
    <t>LCO3 = Las Cumbres Observatory 1m telescope at Siding Spring (Dome A)</t>
  </si>
  <si>
    <t>LCO4 = Las Cumbres Observatory 1m telescope at Sutherland (Dome A)</t>
  </si>
  <si>
    <t>LCO5 = Las Cumbres Observatory 1m telescope at Sutherland (Dome C)</t>
  </si>
  <si>
    <t>LCO6 = Las Cumbres Observatory 1m telescope at Sutherland (Dome B)</t>
  </si>
  <si>
    <t>CrAO = Crimean Astrophysical Observatory's 0.7m telescope.</t>
  </si>
  <si>
    <t>r</t>
  </si>
  <si>
    <t>V band</t>
  </si>
  <si>
    <t>All host galaxy contribution removed</t>
  </si>
  <si>
    <t>Checking N_H vs A_V</t>
  </si>
  <si>
    <t>N_H (Formula)</t>
  </si>
  <si>
    <t>N_H (Reference)</t>
  </si>
  <si>
    <t>Roughly matching?</t>
  </si>
  <si>
    <t>B band</t>
  </si>
  <si>
    <t>Y</t>
  </si>
  <si>
    <t>erg cm-2 s-1</t>
  </si>
  <si>
    <t>Need to find or use NED formula</t>
  </si>
  <si>
    <t>1.89e20, gamma=1.68 (McHardy2018)</t>
  </si>
  <si>
    <t>8.98e20 (Kalberla2005)</t>
  </si>
  <si>
    <t>After this, it will be fairly well matched</t>
  </si>
  <si>
    <t>NGC 6814</t>
  </si>
  <si>
    <t>previous</t>
  </si>
  <si>
    <t>unabsorbed</t>
  </si>
  <si>
    <t>Checking the paper's value : Correct!</t>
  </si>
  <si>
    <t>units</t>
  </si>
  <si>
    <t>?</t>
  </si>
  <si>
    <t>1.2/-0.6</t>
  </si>
  <si>
    <t>x-axis</t>
  </si>
  <si>
    <t>L_x * a</t>
  </si>
  <si>
    <t>1.93mJy</t>
  </si>
  <si>
    <t>Smith &amp; Vaughan 2007</t>
  </si>
  <si>
    <t>1/-0.3</t>
  </si>
  <si>
    <t>y-axis</t>
  </si>
  <si>
    <t>L_opt</t>
  </si>
  <si>
    <t>(various methods)</t>
  </si>
  <si>
    <t>(Including host flux)</t>
  </si>
  <si>
    <t>CCF</t>
  </si>
  <si>
    <t>How to get data?</t>
  </si>
  <si>
    <t>SI</t>
  </si>
  <si>
    <t>Which one should I use?</t>
  </si>
  <si>
    <t>Unit conversion?</t>
  </si>
  <si>
    <t>Document everything</t>
  </si>
  <si>
    <t>Plot is in O 909!</t>
  </si>
  <si>
    <t>See the note</t>
  </si>
  <si>
    <t>Put the current things first</t>
  </si>
  <si>
    <t>Data</t>
  </si>
  <si>
    <t xml:space="preserve">Target </t>
  </si>
  <si>
    <t>Lags(s)</t>
  </si>
  <si>
    <t>sqrt(Lx)</t>
  </si>
  <si>
    <t>Lags(hour)</t>
  </si>
  <si>
    <t>log(sqrt(Lx) a^(2/3))</t>
  </si>
  <si>
    <t>Lags(hour^(2/3))</t>
  </si>
  <si>
    <t>Lags(d)</t>
  </si>
  <si>
    <t>log(sqrt(Lx) a)</t>
  </si>
  <si>
    <t>NGC4151+HOST</t>
  </si>
  <si>
    <t>Note: Like NGC 4151, it looks like there's an additional layer to illuminate it, and the photon is emitted from there to make a UV/optical lag. For now don't use that, but it would be good if I get the theoretical time lag and use this data.</t>
  </si>
  <si>
    <t>Same as NGC 2617</t>
  </si>
  <si>
    <t>Also this one we cannot use it since you cannot remove the host galaxy contribution</t>
  </si>
  <si>
    <t>GALAXY CONTRIBUTION MUST BE REMOVED!</t>
  </si>
  <si>
    <t>Count rate -&gt; Flux</t>
  </si>
  <si>
    <t>SOFT ABSORBED</t>
  </si>
  <si>
    <t>SOFT UNABSORBED</t>
  </si>
  <si>
    <t>HARD ABSORBED</t>
  </si>
  <si>
    <t>HARD UNABSORBED</t>
  </si>
  <si>
    <t>FLUX Output from PIMMS</t>
  </si>
  <si>
    <t>Title: Space Telescope and Optical Reverberation Mapping Project. II.</t>
  </si>
  <si>
    <t>Swift and HST reverberation mapping of the accretion disk of NGC 5548</t>
  </si>
  <si>
    <t>Input Parameters:</t>
  </si>
  <si>
    <t>Authors: Edelson R., Gelbord J.M., Horne K., McHardy I.M., Peterson B.M.,</t>
  </si>
  <si>
    <t>Arevalo P., Breeveld A.A., De Rosa G., Evans P.A., Goad M.R.,</t>
  </si>
  <si>
    <t>Model #1: Power Law</t>
  </si>
  <si>
    <t>Kriss G.A., Brandt W.N., Gehrels N., Grupe D., Kennea J.A.,</t>
  </si>
  <si>
    <t>Model #2: n/a</t>
  </si>
  <si>
    <t>Kochanek C.S., Nousek J.A., Papadakis I., Siegel M., Starkey D.,</t>
  </si>
  <si>
    <t>Model #3: n/a</t>
  </si>
  <si>
    <t>Uttley P., Vaughan S., Young S., Barth A.J., Bentz M.C., Brewer B.J.,</t>
  </si>
  <si>
    <t>Model #4: n/a</t>
  </si>
  <si>
    <t>Crenshaw D.M., Dalla Bonta E., De Lorenzo-Caceres A., Denney K.D.,</t>
  </si>
  <si>
    <t>Dietrich M., Ely J., Fausnaugh M.M., Grier C.J., Hall P.B., Kaastra J.,</t>
  </si>
  <si>
    <t>P_I/keV #1: 1.65</t>
  </si>
  <si>
    <t>Kelly B.C., Korista K.T., Lira P., Mathur S., Netzer H., Pancoast A.,</t>
  </si>
  <si>
    <t>P_I/keV #2:</t>
  </si>
  <si>
    <t>Pei L., Pogge R.W., Schimoia J.S., Treu T., Vestergaard M.,</t>
  </si>
  <si>
    <t>P_I/keV #3:</t>
  </si>
  <si>
    <t>Villforth C., Yan H., Zu Y.</t>
  </si>
  <si>
    <t>Galactic nH: 1.65E20 cm-2</t>
  </si>
  <si>
    <t>Table: UVOT data</t>
  </si>
  <si>
    <t>Table: XRT data</t>
  </si>
  <si>
    <t>Intrinsic nH: 0.0 / / cm-2</t>
  </si>
  <si>
    <t>Byte-by-byte Description of file: apj513924t2_mrt.txt</t>
  </si>
  <si>
    <t>Byte-by-byte Description of file: apj513924t3_mrt.txt</t>
  </si>
  <si>
    <t>Redshift: 0.0</t>
  </si>
  <si>
    <t>Bytes Format Units   Label  Explanations</t>
  </si>
  <si>
    <t>From: swift xrt pc 0.3-0.8</t>
  </si>
  <si>
    <t>Output Flux energy range: 0.3-0.8 keV;</t>
  </si>
  <si>
    <t>1- 11 F11.3  d               HJD     Heliocentric Julian Date (1)</t>
  </si>
  <si>
    <t>1- 11 F11.3  D       HJD    Heliocentric Julian Date (1)</t>
  </si>
  <si>
    <t>Count Rate: 1 cps</t>
  </si>
  <si>
    <t>13- 16 A4     ---             Filter  Swift/UVOT filter used (1)</t>
  </si>
  <si>
    <t>13- 17 F5.3   ct/s    HX     Measured Swift 0.8-10 keV X-ray count rate</t>
  </si>
  <si>
    <t>18- 22 F5.3   10-14cW/m2/nm   Flux    Measured flux; 1e-14 erg/s/cm^2^/A</t>
  </si>
  <si>
    <t>19- 23 F5.3   ct/s  e_HX     Measured 1{sigma} error in HX</t>
  </si>
  <si>
    <t>%!% Total (not just source region) Grade 0-12 count rate assumed</t>
  </si>
  <si>
    <t>24- 28 F5.3   10-14cW/m2/nm e_Flux    Measured 1{sigma} error in Flux</t>
  </si>
  <si>
    <t>25- 29 F5.3   ct/s    SX     Measured Swift 0.3-0.8 keV X-ray count rate</t>
  </si>
  <si>
    <t>Internal model normalization = 2.481E-02</t>
  </si>
  <si>
    <t>31- 35 F5.3   ct/s  e_SX     Measured 1{sigma} error in SX</t>
  </si>
  <si>
    <t>Note (1): Note that this table includes all usable Swift observations of</t>
  </si>
  <si>
    <t>NGC 5548, not just those from the intensive mon- itoring period.</t>
  </si>
  <si>
    <t>Useful mission related information may be found at:</t>
  </si>
  <si>
    <t>The data are sorted first by filter, then by HJD.</t>
  </si>
  <si>
    <t>NGC 5548, not just those from the intensive monitoring period,</t>
  </si>
  <si>
    <t>sorted by HJD.</t>
  </si>
  <si>
    <t>http://swiftsc.gsfc.nasa.gov/</t>
  </si>
  <si>
    <t>SOFT 2.561E-11 ergs/cm/cm/s</t>
  </si>
  <si>
    <t>FLUX</t>
  </si>
  <si>
    <t>PIMMS predicts a flux ( 0.300- 0.800keV) of 2.561E-11 ergs/cm/cm/s</t>
  </si>
  <si>
    <t>Unabsorbed FLUX</t>
  </si>
  <si>
    <t>PIMMS predicts an unabsorbed flux ( 0.300- 0.800keV) of 3.052E-11 ergs/cm/cm/s</t>
  </si>
  <si>
    <t>https://iopscience.iop.org/article/10.3847/1538-4357/aa6890</t>
  </si>
  <si>
    <t>Note (1): In units of 1e-14 erg/s/cm^2^/Angstrom.</t>
  </si>
  <si>
    <t>&lt;- AGN</t>
  </si>
  <si>
    <t>&lt;-HOST</t>
  </si>
  <si>
    <t>Title: Swift monitoring of NGC 4151: Evidence for a</t>
  </si>
  <si>
    <t>Second X-ray/UV Reprocessing</t>
  </si>
  <si>
    <t>Table: UVOT Data</t>
  </si>
  <si>
    <t>Byte-by-byte Description of file: apjaa6890t3_mrt.txt</t>
  </si>
  <si>
    <t>Bytes Format Units         Label   Explanations</t>
  </si>
  <si>
    <t>1- 11 F11.5  d             MJD     Modified Julian Date of mid-exposure</t>
  </si>
  <si>
    <t>13- 23 F11.9  10-14cW/m2/nm Flux    Measured flux in Filter (1)</t>
  </si>
  <si>
    <t>25- 35 F11.9  10-14cW/m2/nm The     1{sigma} error in Flux (1)</t>
  </si>
  <si>
    <t>37- 40 A4     ---           Filter  Filter used (2)</t>
  </si>
  <si>
    <t>Optical Flux (mJy)</t>
  </si>
  <si>
    <t>Optical Flux after the host galaxy contribution (mJy)</t>
  </si>
  <si>
    <t>Table: XRT Data</t>
  </si>
  <si>
    <t>1- 11 F11.5  d       MJD    Modified Julian Date of mid-exposure</t>
  </si>
  <si>
    <t>13- 20 F8.6   ct/s    X1     Measured 0.3-1.25 keV flux</t>
  </si>
  <si>
    <t>31- 38 F8.6   ct/s    X2     Measured 1.25-2.5 keV flux</t>
  </si>
  <si>
    <t>49- 56 F8.6   ct/s    X3     Measured 2.5-5 keV flux</t>
  </si>
  <si>
    <t>67- 74 F8.6   ct/s    X4     Measured 5-10 keV flux</t>
  </si>
  <si>
    <t>ct/s Measured 0.3-10 keV flux</t>
  </si>
  <si>
    <t>ct to erg/cm2/s (0.1-250 keV)</t>
  </si>
  <si>
    <t>22- 29 F8.6   ct/s  e_X1     The 1{sigma} error in X1</t>
  </si>
  <si>
    <t>40- 47 F8.6   ct/s  e_X2     The 1{sigma} error in X2</t>
  </si>
  <si>
    <t>58- 65 F8.6   ct/s  e_X3     The 1{sigma} error in X3</t>
  </si>
  <si>
    <t>76- 83 F8.6   ct/s  e_X4     The 1{sigma} error in X4</t>
  </si>
  <si>
    <t>min</t>
  </si>
  <si>
    <t>max</t>
  </si>
  <si>
    <t>avg</t>
  </si>
  <si>
    <t>slope</t>
  </si>
  <si>
    <t>before subtraction</t>
  </si>
  <si>
    <t>subtraction (ratio)</t>
  </si>
  <si>
    <t>subtraction (value)</t>
  </si>
  <si>
    <t/>
  </si>
  <si>
    <t>ogg2m001-fs02-20160304-0110-e91.fits</t>
  </si>
  <si>
    <t>ogg2m001-fs02-20160304-0109-e91.fits</t>
  </si>
  <si>
    <t>ogg2m001-fs02-20160307-0078-e91.fits</t>
  </si>
  <si>
    <t>ogg2m001-fs02-20160318-0106-e91.fits</t>
  </si>
  <si>
    <t>ogg2m001-fs02-20160329-0110-e91.fits</t>
  </si>
  <si>
    <t>ogg2m001-fs02-20160329-0111-e91.fits</t>
  </si>
  <si>
    <t>ogg2m001-fs02-20160330-0283-e91.fits</t>
  </si>
  <si>
    <t>ogg2m001-fs02-20160330-0284-e91.fits</t>
  </si>
  <si>
    <t>ogg2m001-fs02-20160410-0079-e91.fits</t>
  </si>
  <si>
    <t>ogg2m001-fs02-20160410-0078-e91.fits</t>
  </si>
  <si>
    <t>COL</t>
  </si>
  <si>
    <t>LINE</t>
  </si>
  <si>
    <t>RMAG</t>
  </si>
  <si>
    <t>SKY</t>
  </si>
  <si>
    <t>RMOM</t>
  </si>
  <si>
    <t>ELLIP</t>
  </si>
  <si>
    <t>PA</t>
  </si>
  <si>
    <t>PEAK</t>
  </si>
  <si>
    <t>MFWHM</t>
  </si>
  <si>
    <t>INDEF</t>
  </si>
  <si>
    <t>"Image Name"</t>
  </si>
  <si>
    <t>Time</t>
  </si>
  <si>
    <t>Seeing (Pixel)</t>
  </si>
  <si>
    <t>Seeing (")</t>
  </si>
  <si>
    <t>IRAF_SUM (Host)</t>
  </si>
  <si>
    <t>IRAF_FLUX (Host)</t>
  </si>
  <si>
    <t>Aperture size (Pixel)</t>
  </si>
  <si>
    <t>IRAF_SUM (AGN)</t>
  </si>
  <si>
    <t>IRAF_FLUX (AGN)</t>
  </si>
  <si>
    <t>AGN contribution (%)</t>
  </si>
  <si>
    <t>ogg2m001-fs02-20160410-0079-e91</t>
  </si>
  <si>
    <t>"2016-04-11 09:42:09"</t>
  </si>
  <si>
    <t>ogg2m001-fs02-20160410-0078-e91</t>
  </si>
  <si>
    <t>"2016-04-11 09:40:54"</t>
  </si>
  <si>
    <t>ogg2m001-fs02-20160330-0284-e91</t>
  </si>
  <si>
    <t>"2016-03-31 13:43:35"</t>
  </si>
  <si>
    <t>ogg2m001-fs02-20160330-0283-e91</t>
  </si>
  <si>
    <t>"2016-03-31 13:42:20"</t>
  </si>
  <si>
    <t>ogg2m001-fs02-20160329-0111-e91</t>
  </si>
  <si>
    <t>"2016-03-30 10:17:25"</t>
  </si>
  <si>
    <t>ogg2m001-fs02-20160329-0110-e91</t>
  </si>
  <si>
    <t>"2016-03-30 10:16:10"</t>
  </si>
  <si>
    <t>ogg2m001-fs02-20160318-0106-e91</t>
  </si>
  <si>
    <t>"2016-03-19 14:01:32"</t>
  </si>
  <si>
    <t>ogg2m001-fs02-20160307-0078-e91</t>
  </si>
  <si>
    <t>"2016-03-08 07:07:57"</t>
  </si>
  <si>
    <t>ogg2m001-fs02-20160304-0110-e91</t>
  </si>
  <si>
    <t>"2016-03-05 08:29:06"</t>
  </si>
  <si>
    <t>ogg2m001-fs02-20160304-0109-e91</t>
  </si>
  <si>
    <t>"2016-03-05 08:27:51"</t>
  </si>
  <si>
    <t>d_err</t>
  </si>
  <si>
    <t>Av_err</t>
  </si>
  <si>
    <t>M_BH_err</t>
  </si>
  <si>
    <t>X-ray MJD</t>
  </si>
  <si>
    <t>lag_err</t>
  </si>
  <si>
    <t>I got the X-ray and optical flux data from Breedt et al. (2010)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</si>
</sst>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-d"/>
    <numFmt numFmtId="166" formatCode="yyyy-mm-dd"/>
  </numFmts>
  <fonts count="51">
    <font>
      <sz val="10.0"/>
      <color rgb="FF000000"/>
      <name val="Arial"/>
      <scheme val="minor"/>
    </font>
    <font>
      <sz val="10.0"/>
      <color rgb="FF000000"/>
      <name val="Sans"/>
    </font>
    <font>
      <b/>
      <sz val="10.0"/>
      <color rgb="FF000000"/>
      <name val="Sans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color rgb="FF000000"/>
      <name val="Roboto"/>
    </font>
    <font>
      <u/>
      <sz val="10.0"/>
      <color rgb="FF000000"/>
      <name val="Arial"/>
    </font>
    <font>
      <u/>
      <color rgb="FF0000FF"/>
    </font>
    <font>
      <color rgb="FFFF9900"/>
      <name val="Arial"/>
      <scheme val="minor"/>
    </font>
    <font>
      <color rgb="FFFF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9.0"/>
      <color theme="1"/>
      <name val="Arial"/>
    </font>
    <font>
      <sz val="10.0"/>
      <color rgb="FF333333"/>
      <name val="Arial"/>
    </font>
    <font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b/>
      <sz val="14.0"/>
      <color theme="1"/>
      <name val="Arial"/>
      <scheme val="minor"/>
    </font>
    <font>
      <sz val="9.0"/>
      <color rgb="FF000000"/>
      <name val="Times"/>
    </font>
    <font>
      <u/>
      <color rgb="FF0000FF"/>
    </font>
    <font>
      <sz val="11.0"/>
      <color rgb="FF000000"/>
      <name val="Arial"/>
    </font>
    <font>
      <b/>
      <color rgb="FF000000"/>
      <name val="Arial"/>
    </font>
    <font>
      <sz val="11.0"/>
      <color rgb="FF1F1F1F"/>
      <name val="Arial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u/>
      <sz val="10.0"/>
      <color rgb="FF0000FF"/>
    </font>
    <font>
      <u/>
      <sz val="10.0"/>
      <color rgb="FF333333"/>
      <name val="-apple-system"/>
    </font>
    <font>
      <sz val="10.0"/>
      <color rgb="FF000000"/>
      <name val="Calibri"/>
    </font>
    <font>
      <sz val="10.0"/>
      <color rgb="FF333333"/>
      <name val="-apple-system"/>
    </font>
    <font>
      <color rgb="FF000000"/>
      <name val="Arial"/>
      <scheme val="minor"/>
    </font>
    <font>
      <sz val="10.0"/>
      <color rgb="FF000000"/>
      <name val="Helvetica"/>
    </font>
    <font>
      <sz val="12.0"/>
      <color rgb="FF000000"/>
      <name val="Calibri"/>
    </font>
    <font>
      <color rgb="FFFFFFFF"/>
      <name val="Arial"/>
      <scheme val="minor"/>
    </font>
    <font>
      <b/>
      <color rgb="FFFF0000"/>
      <name val="Arial"/>
      <scheme val="minor"/>
    </font>
    <font>
      <color rgb="FF000000"/>
      <name val="Calibri"/>
    </font>
    <font>
      <b/>
      <color theme="1"/>
      <name val="Arial"/>
      <scheme val="minor"/>
    </font>
    <font>
      <b/>
      <u/>
      <color rgb="FF0000FF"/>
      <name val="Arial"/>
      <scheme val="minor"/>
    </font>
    <font>
      <color theme="1"/>
      <name val="Calibri"/>
    </font>
    <font>
      <color theme="1"/>
      <name val="Roboto"/>
    </font>
    <font>
      <sz val="9.0"/>
      <color rgb="FF1155CC"/>
      <name val="Arial"/>
    </font>
    <font>
      <b/>
      <sz val="10.0"/>
      <color theme="1"/>
      <name val="Arial"/>
    </font>
    <font>
      <b/>
      <color rgb="FFFF0000"/>
      <name val="Calibri"/>
    </font>
    <font>
      <b/>
      <color rgb="FFFF0000"/>
      <name val="Docs-Calibri"/>
    </font>
    <font>
      <sz val="9.0"/>
      <color rgb="FF000000"/>
      <name val="Arial"/>
    </font>
    <font>
      <u/>
      <sz val="9.0"/>
      <color rgb="FF000000"/>
      <name val="Arial"/>
    </font>
    <font>
      <u/>
      <color rgb="FF000000"/>
    </font>
    <font>
      <sz val="11.0"/>
      <color rgb="FF000000"/>
      <name val="&quot;Helvetica Neue&quot;"/>
    </font>
    <font>
      <b/>
      <sz val="9.0"/>
      <color rgb="FF000000"/>
      <name val="&quot;Helvetica Neue&quot;"/>
    </font>
    <font>
      <sz val="9.0"/>
      <color rgb="FF000000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5F5F5"/>
        <bgColor rgb="FFF5F5F5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1" numFmtId="11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quotePrefix="1" borderId="0" fillId="0" fontId="3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/>
    </xf>
    <xf borderId="0" fillId="0" fontId="6" numFmtId="11" xfId="0" applyFont="1" applyNumberFormat="1"/>
    <xf borderId="0" fillId="2" fontId="7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quotePrefix="1"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0" xfId="0" applyFont="1"/>
    <xf borderId="0" fillId="0" fontId="6" numFmtId="4" xfId="0" applyAlignment="1" applyFont="1" applyNumberFormat="1">
      <alignment readingOrder="0"/>
    </xf>
    <xf borderId="0" fillId="0" fontId="6" numFmtId="4" xfId="0" applyFont="1" applyNumberFormat="1"/>
    <xf borderId="0" fillId="0" fontId="9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11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11" xfId="0" applyAlignment="1" applyFont="1" applyNumberFormat="1">
      <alignment readingOrder="0"/>
    </xf>
    <xf borderId="0" fillId="0" fontId="10" numFmtId="4" xfId="0" applyFont="1" applyNumberFormat="1"/>
    <xf borderId="0" fillId="0" fontId="0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11" numFmtId="0" xfId="0" applyAlignment="1" applyFont="1">
      <alignment readingOrder="0"/>
    </xf>
    <xf quotePrefix="1" borderId="0" fillId="0" fontId="11" numFmtId="0" xfId="0" applyAlignment="1" applyFont="1">
      <alignment readingOrder="0"/>
    </xf>
    <xf quotePrefix="1"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2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3" numFmtId="11" xfId="0" applyAlignment="1" applyFont="1" applyNumberFormat="1">
      <alignment shrinkToFit="0" vertical="bottom" wrapText="0"/>
    </xf>
    <xf borderId="0" fillId="0" fontId="5" numFmtId="0" xfId="0" applyFont="1"/>
    <xf borderId="0" fillId="0" fontId="14" numFmtId="11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1"/>
    </xf>
    <xf borderId="0" fillId="2" fontId="15" numFmtId="11" xfId="0" applyFont="1" applyNumberFormat="1"/>
    <xf borderId="0" fillId="0" fontId="3" numFmtId="0" xfId="0" applyFont="1"/>
    <xf borderId="0" fillId="2" fontId="3" numFmtId="0" xfId="0" applyAlignment="1" applyFont="1">
      <alignment horizontal="left" readingOrder="0"/>
    </xf>
    <xf borderId="0" fillId="0" fontId="12" numFmtId="11" xfId="0" applyFont="1" applyNumberFormat="1"/>
    <xf borderId="0" fillId="0" fontId="16" numFmtId="0" xfId="0" applyAlignment="1" applyFont="1">
      <alignment readingOrder="0" shrinkToFit="0" wrapText="1"/>
    </xf>
    <xf borderId="0" fillId="0" fontId="12" numFmtId="11" xfId="0" applyAlignment="1" applyFont="1" applyNumberFormat="1">
      <alignment readingOrder="0"/>
    </xf>
    <xf borderId="0" fillId="0" fontId="14" numFmtId="11" xfId="0" applyAlignment="1" applyFont="1" applyNumberFormat="1">
      <alignment horizontal="right" readingOrder="0" vertical="bottom"/>
    </xf>
    <xf borderId="0" fillId="0" fontId="17" numFmtId="0" xfId="0" applyAlignment="1" applyFont="1">
      <alignment readingOrder="0"/>
    </xf>
    <xf borderId="0" fillId="2" fontId="3" numFmtId="0" xfId="0" applyAlignment="1" applyFont="1">
      <alignment horizontal="left" readingOrder="0" shrinkToFit="0" wrapText="0"/>
    </xf>
    <xf borderId="0" fillId="0" fontId="16" numFmtId="11" xfId="0" applyAlignment="1" applyFont="1" applyNumberFormat="1">
      <alignment readingOrder="0" shrinkToFit="0" wrapText="1"/>
    </xf>
    <xf borderId="0" fillId="0" fontId="18" numFmtId="0" xfId="0" applyAlignment="1" applyFont="1">
      <alignment readingOrder="0" shrinkToFit="0" vertical="bottom" wrapText="0"/>
    </xf>
    <xf borderId="0" fillId="2" fontId="3" numFmtId="0" xfId="0" applyFont="1"/>
    <xf borderId="0" fillId="0" fontId="19" numFmtId="0" xfId="0" applyAlignment="1" applyFont="1">
      <alignment readingOrder="0"/>
    </xf>
    <xf borderId="0" fillId="0" fontId="19" numFmtId="0" xfId="0" applyFont="1"/>
    <xf borderId="0" fillId="0" fontId="6" numFmtId="0" xfId="0" applyAlignment="1" applyFont="1">
      <alignment readingOrder="0" shrinkToFit="0" wrapText="1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2" fontId="22" numFmtId="11" xfId="0" applyAlignment="1" applyFont="1" applyNumberFormat="1">
      <alignment horizontal="left" readingOrder="0"/>
    </xf>
    <xf borderId="0" fillId="2" fontId="22" numFmtId="0" xfId="0" applyAlignment="1" applyFont="1">
      <alignment horizontal="left" readingOrder="0"/>
    </xf>
    <xf borderId="0" fillId="0" fontId="23" numFmtId="11" xfId="0" applyAlignment="1" applyFont="1" applyNumberFormat="1">
      <alignment readingOrder="0"/>
    </xf>
    <xf borderId="0" fillId="2" fontId="16" numFmtId="11" xfId="0" applyAlignment="1" applyFont="1" applyNumberFormat="1">
      <alignment readingOrder="0"/>
    </xf>
    <xf borderId="0" fillId="2" fontId="24" numFmtId="11" xfId="0" applyAlignment="1" applyFont="1" applyNumberFormat="1">
      <alignment readingOrder="0"/>
    </xf>
    <xf borderId="0" fillId="0" fontId="25" numFmtId="0" xfId="0" applyFont="1"/>
    <xf borderId="0" fillId="0" fontId="26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29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0" fontId="25" numFmtId="11" xfId="0" applyAlignment="1" applyFont="1" applyNumberFormat="1">
      <alignment readingOrder="0"/>
    </xf>
    <xf borderId="0" fillId="0" fontId="25" numFmtId="11" xfId="0" applyFont="1" applyNumberFormat="1"/>
    <xf borderId="0" fillId="0" fontId="31" numFmtId="0" xfId="0" applyAlignment="1" applyFont="1">
      <alignment readingOrder="0" shrinkToFit="0" wrapText="1"/>
    </xf>
    <xf borderId="0" fillId="0" fontId="31" numFmtId="0" xfId="0" applyAlignment="1" applyFont="1">
      <alignment shrinkToFit="0" wrapText="1"/>
    </xf>
    <xf borderId="0" fillId="0" fontId="32" numFmtId="0" xfId="0" applyAlignment="1" applyFont="1">
      <alignment readingOrder="0" vertical="bottom"/>
    </xf>
    <xf borderId="0" fillId="3" fontId="33" numFmtId="0" xfId="0" applyAlignment="1" applyFill="1" applyFont="1">
      <alignment horizontal="right" readingOrder="0" shrinkToFit="0" vertical="bottom" wrapText="0"/>
    </xf>
    <xf borderId="0" fillId="3" fontId="33" numFmtId="0" xfId="0" applyAlignment="1" applyFont="1">
      <alignment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0" fillId="2" fontId="36" numFmtId="11" xfId="0" applyAlignment="1" applyFont="1" applyNumberFormat="1">
      <alignment horizontal="left"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1" numFmtId="3" xfId="0" applyAlignment="1" applyFont="1" applyNumberFormat="1">
      <alignment readingOrder="0" shrinkToFit="0" wrapText="1"/>
    </xf>
    <xf borderId="0" fillId="0" fontId="31" numFmtId="11" xfId="0" applyAlignment="1" applyFont="1" applyNumberFormat="1">
      <alignment readingOrder="0" shrinkToFit="0" wrapText="1"/>
    </xf>
    <xf borderId="0" fillId="0" fontId="39" numFmtId="0" xfId="0" applyAlignment="1" applyFont="1">
      <alignment horizontal="right" readingOrder="0" shrinkToFit="0" vertical="bottom" wrapText="1"/>
    </xf>
    <xf borderId="0" fillId="0" fontId="37" numFmtId="11" xfId="0" applyFont="1" applyNumberFormat="1"/>
    <xf borderId="0" fillId="0" fontId="37" numFmtId="0" xfId="0" applyFont="1"/>
    <xf borderId="0" fillId="2" fontId="40" numFmtId="3" xfId="0" applyAlignment="1" applyFont="1" applyNumberFormat="1">
      <alignment horizontal="right" vertical="bottom"/>
    </xf>
    <xf borderId="0" fillId="0" fontId="39" numFmtId="11" xfId="0" applyAlignment="1" applyFont="1" applyNumberFormat="1">
      <alignment horizontal="right" shrinkToFit="0" vertical="bottom" wrapText="1"/>
    </xf>
    <xf borderId="0" fillId="0" fontId="39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wrapText="1"/>
    </xf>
    <xf borderId="0" fillId="2" fontId="23" numFmtId="0" xfId="0" applyAlignment="1" applyFont="1">
      <alignment readingOrder="0"/>
    </xf>
    <xf borderId="0" fillId="2" fontId="41" numFmtId="0" xfId="0" applyAlignment="1" applyFont="1">
      <alignment readingOrder="0"/>
    </xf>
    <xf borderId="0" fillId="0" fontId="3" numFmtId="165" xfId="0" applyAlignment="1" applyFont="1" applyNumberFormat="1">
      <alignment readingOrder="0" shrinkToFit="0" vertical="bottom" wrapText="0"/>
    </xf>
    <xf borderId="0" fillId="0" fontId="4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2" numFmtId="0" xfId="0" applyAlignment="1" applyFont="1">
      <alignment readingOrder="0" vertical="bottom"/>
    </xf>
    <xf borderId="0" fillId="0" fontId="42" numFmtId="0" xfId="0" applyFont="1"/>
    <xf borderId="0" fillId="2" fontId="43" numFmtId="3" xfId="0" applyAlignment="1" applyFont="1" applyNumberFormat="1">
      <alignment horizontal="left" readingOrder="0"/>
    </xf>
    <xf borderId="0" fillId="0" fontId="23" numFmtId="0" xfId="0" applyAlignment="1" applyFont="1">
      <alignment readingOrder="0"/>
    </xf>
    <xf borderId="0" fillId="2" fontId="44" numFmtId="3" xfId="0" applyAlignment="1" applyFont="1" applyNumberFormat="1">
      <alignment horizontal="left" readingOrder="0"/>
    </xf>
    <xf borderId="0" fillId="0" fontId="45" numFmtId="0" xfId="0" applyFont="1"/>
    <xf borderId="0" fillId="0" fontId="45" numFmtId="0" xfId="0" applyAlignment="1" applyFont="1">
      <alignment readingOrder="0"/>
    </xf>
    <xf borderId="0" fillId="2" fontId="45" numFmtId="0" xfId="0" applyAlignment="1" applyFont="1">
      <alignment readingOrder="0"/>
    </xf>
    <xf borderId="0" fillId="2" fontId="45" numFmtId="0" xfId="0" applyFont="1"/>
    <xf borderId="0" fillId="2" fontId="46" numFmtId="0" xfId="0" applyAlignment="1" applyFont="1">
      <alignment readingOrder="0"/>
    </xf>
    <xf borderId="0" fillId="2" fontId="16" numFmtId="0" xfId="0" applyFont="1"/>
    <xf borderId="0" fillId="2" fontId="44" numFmtId="0" xfId="0" applyAlignment="1" applyFont="1">
      <alignment horizontal="left" readingOrder="0"/>
    </xf>
    <xf borderId="0" fillId="0" fontId="47" numFmtId="0" xfId="0" applyAlignment="1" applyFont="1">
      <alignment readingOrder="0" shrinkToFit="0" wrapText="1"/>
    </xf>
    <xf borderId="0" fillId="0" fontId="39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0" fillId="0" fontId="6" numFmtId="166" xfId="0" applyAlignment="1" applyFont="1" applyNumberFormat="1">
      <alignment readingOrder="0"/>
    </xf>
    <xf borderId="0" fillId="0" fontId="48" numFmtId="0" xfId="0" applyAlignment="1" applyFont="1">
      <alignment horizontal="left" readingOrder="0"/>
    </xf>
    <xf borderId="0" fillId="0" fontId="48" numFmtId="0" xfId="0" applyAlignment="1" applyFont="1">
      <alignment horizontal="left"/>
    </xf>
    <xf borderId="1" fillId="0" fontId="49" numFmtId="0" xfId="0" applyAlignment="1" applyBorder="1" applyFont="1">
      <alignment horizontal="right" readingOrder="0"/>
    </xf>
    <xf borderId="0" fillId="4" fontId="50" numFmtId="0" xfId="0" applyAlignment="1" applyFill="1" applyFont="1">
      <alignment horizontal="right" readingOrder="0"/>
    </xf>
    <xf borderId="0" fillId="0" fontId="50" numFmtId="0" xfId="0" applyAlignment="1" applyFont="1">
      <alignment horizontal="right" readingOrder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02"/>
            <c:marker>
              <c:symbol val="none"/>
            </c:marker>
          </c:dPt>
          <c:dPt>
            <c:idx val="203"/>
            <c:marker>
              <c:symbol val="none"/>
            </c:marker>
          </c:dPt>
          <c:dPt>
            <c:idx val="24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Plot!$H$26:$H$1630</c:f>
            </c:numRef>
          </c:xVal>
          <c:yVal>
            <c:numRef>
              <c:f>Plot!$I$26:$I$1630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174822"/>
        <c:axId val="191362257"/>
      </c:scatterChart>
      <c:valAx>
        <c:axId val="8971748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log(a Lx^(1/2))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62257"/>
      </c:valAx>
      <c:valAx>
        <c:axId val="191362257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log(Lv)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174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02"/>
            <c:marker>
              <c:symbol val="none"/>
            </c:marker>
          </c:dPt>
          <c:dPt>
            <c:idx val="203"/>
            <c:marker>
              <c:symbol val="none"/>
            </c:marker>
          </c:dPt>
          <c:dPt>
            <c:idx val="24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Payaswini_trial!$H$26:$H$82</c:f>
            </c:numRef>
          </c:xVal>
          <c:yVal>
            <c:numRef>
              <c:f>Payaswini_trial!$I$26:$I$82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Payaswini_trial!$H$26:$H$82</c:f>
            </c:numRef>
          </c:xVal>
          <c:yVal>
            <c:numRef>
              <c:f>Payaswini_trial!$H$26:$H$82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95202"/>
        <c:axId val="607979583"/>
      </c:scatterChart>
      <c:valAx>
        <c:axId val="440395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log(a Lx^(1/2))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979583"/>
      </c:valAx>
      <c:valAx>
        <c:axId val="607979583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log(Lv)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395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6</xdr:row>
      <xdr:rowOff>76200</xdr:rowOff>
    </xdr:from>
    <xdr:ext cx="7667625" cy="2657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21</xdr:row>
      <xdr:rowOff>161925</xdr:rowOff>
    </xdr:from>
    <xdr:ext cx="3352800" cy="24003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3716000" cy="140779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6</xdr:row>
      <xdr:rowOff>114300</xdr:rowOff>
    </xdr:from>
    <xdr:ext cx="4914900" cy="33528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25</xdr:row>
      <xdr:rowOff>28575</xdr:rowOff>
    </xdr:from>
    <xdr:ext cx="6867525" cy="71913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1695450</xdr:colOff>
      <xdr:row>119</xdr:row>
      <xdr:rowOff>142875</xdr:rowOff>
    </xdr:from>
    <xdr:ext cx="6905625" cy="7258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9525</xdr:rowOff>
    </xdr:from>
    <xdr:ext cx="6934200" cy="7239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752475</xdr:colOff>
      <xdr:row>866</xdr:row>
      <xdr:rowOff>133350</xdr:rowOff>
    </xdr:from>
    <xdr:ext cx="10344150" cy="9144000"/>
    <xdr:graphicFrame>
      <xdr:nvGraphicFramePr>
        <xdr:cNvPr id="139473470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161925</xdr:rowOff>
    </xdr:from>
    <xdr:ext cx="4619625" cy="41433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</xdr:row>
      <xdr:rowOff>0</xdr:rowOff>
    </xdr:from>
    <xdr:ext cx="6848475" cy="74390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321</xdr:row>
      <xdr:rowOff>28575</xdr:rowOff>
    </xdr:from>
    <xdr:ext cx="6981825" cy="7391400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171450</xdr:rowOff>
    </xdr:from>
    <xdr:ext cx="9086850" cy="96012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855</xdr:row>
      <xdr:rowOff>38100</xdr:rowOff>
    </xdr:from>
    <xdr:ext cx="9105900" cy="13020675"/>
    <xdr:graphicFrame>
      <xdr:nvGraphicFramePr>
        <xdr:cNvPr id="124455905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i.adsabs.harvard.edu/abs/2021ApJ...909L...9Z/abstract" TargetMode="External"/><Relationship Id="rId2" Type="http://schemas.openxmlformats.org/officeDocument/2006/relationships/hyperlink" Target="https://ui.adsabs.harvard.edu/abs/2020MNRAS.493L..81A/abstract" TargetMode="External"/><Relationship Id="rId3" Type="http://schemas.openxmlformats.org/officeDocument/2006/relationships/hyperlink" Target="https://ui.adsabs.harvard.edu/abs/2018ApJ...867L...9T/abstract" TargetMode="External"/><Relationship Id="rId4" Type="http://schemas.openxmlformats.org/officeDocument/2006/relationships/hyperlink" Target="https://ui.adsabs.harvard.edu/abs/2020ApJ...893L..37T/abstract" TargetMode="External"/><Relationship Id="rId5" Type="http://schemas.openxmlformats.org/officeDocument/2006/relationships/hyperlink" Target="https://ui.adsabs.harvard.edu/abs/2019MNRAS.488L..18K/abstract" TargetMode="External"/><Relationship Id="rId6" Type="http://schemas.openxmlformats.org/officeDocument/2006/relationships/hyperlink" Target="https://ui.adsabs.harvard.edu/abs/2019ApJ...882L..21T/abstrac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1603.02698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empner.net/cosmic.php" TargetMode="External"/><Relationship Id="rId2" Type="http://schemas.openxmlformats.org/officeDocument/2006/relationships/hyperlink" Target="https://www.aanda.org/articles/aa/pdf/2001/09/aah2512.pdf" TargetMode="External"/><Relationship Id="rId3" Type="http://schemas.openxmlformats.org/officeDocument/2006/relationships/hyperlink" Target="https://www.nature.com/articles/278231a0.pdf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ic.oup.com/mnras/article/444/2/1469/175174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opscience.iop.org/0004-637X/828/2/78/suppdata/apjaa2f7ft3_ascii.txt?doi=10.3847/0004-637X/828/2/78" TargetMode="External"/><Relationship Id="rId2" Type="http://schemas.openxmlformats.org/officeDocument/2006/relationships/hyperlink" Target="https://iopscience.iop.org/0004-637X/828/2/78/suppdata/apjaa2f7ft1_ascii.txt?doi=10.3847/0004-637X/828/2/78" TargetMode="External"/><Relationship Id="rId3" Type="http://schemas.openxmlformats.org/officeDocument/2006/relationships/hyperlink" Target="https://cfn-live-content-bucket-iop-org.s3.amazonaws.com/journals/0004-637X/828/2/78/1/apjaa2f7ft4_mrt.txt?AWSAccessKeyId=AKIAYDKQL6LTV7YY2HIK&amp;Expires=1633497698&amp;Signature=%2BuluNiIP8SW5TmU9laBPMxpJwr8%3D" TargetMode="External"/><Relationship Id="rId4" Type="http://schemas.openxmlformats.org/officeDocument/2006/relationships/hyperlink" Target="https://iopscience.iop.org/article/10.3847/0004-637X/828/2/78" TargetMode="External"/><Relationship Id="rId5" Type="http://schemas.openxmlformats.org/officeDocument/2006/relationships/hyperlink" Target="https://iopscience.iop.org/article/10.3847/0004-637X/828/2/78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opscience.iop.org/article/10.3847/1538-4357/aaaa2b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wiftsc.gsfc.nasa.gov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iopscience.iop.org/article/10.3847/1538-4357/aa6890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15.75"/>
    <col customWidth="1" min="3" max="3" width="6.88"/>
    <col customWidth="1" min="4" max="4" width="7.13"/>
    <col customWidth="1" min="5" max="5" width="9.75"/>
    <col customWidth="1" min="6" max="6" width="5.13"/>
    <col customWidth="1" min="7" max="7" width="7.0"/>
    <col customWidth="1" min="8" max="8" width="8.38"/>
    <col customWidth="1" min="9" max="9" width="7.38"/>
    <col customWidth="1" min="10" max="10" width="4.38"/>
    <col customWidth="1" min="11" max="11" width="7.63"/>
    <col customWidth="1" min="12" max="12" width="10.5"/>
    <col customWidth="1" min="13" max="13" width="9.5"/>
    <col customWidth="1" min="14" max="15" width="8.0"/>
    <col customWidth="1" min="16" max="16" width="8.13"/>
    <col customWidth="1" min="17" max="17" width="9.75"/>
    <col customWidth="1" min="18" max="18" width="10.38"/>
    <col customWidth="1" min="19" max="19" width="8.0"/>
    <col customWidth="1" min="20" max="20" width="8.88"/>
    <col customWidth="1" min="21" max="21" width="8.0"/>
    <col customWidth="1" min="22" max="22" width="7.38"/>
    <col customWidth="1" min="23" max="23" width="8.0"/>
    <col customWidth="1" min="24" max="24" width="10.0"/>
    <col customWidth="1" min="25" max="25" width="8.13"/>
    <col customWidth="1" min="26" max="26" width="10.13"/>
    <col customWidth="1" min="27" max="27" width="9.75"/>
    <col customWidth="1" min="28" max="28" width="10.38"/>
    <col customWidth="1" min="29" max="29" width="9.75"/>
    <col customWidth="1" min="30" max="30" width="11.88"/>
    <col customWidth="1" min="31" max="31" width="11.5"/>
    <col customWidth="1" min="32" max="32" width="13.75"/>
    <col customWidth="1" min="33" max="33" width="10.38"/>
    <col customWidth="1" min="34" max="34" width="15.63"/>
    <col customWidth="1" min="35" max="35" width="10.0"/>
    <col customWidth="1" min="36" max="36" width="8.0"/>
    <col customWidth="1" min="37" max="37" width="10.5"/>
    <col customWidth="1" min="38" max="45" width="8.0"/>
    <col customWidth="1" min="46" max="46" width="11.0"/>
    <col customWidth="1" min="47" max="58" width="8.0"/>
  </cols>
  <sheetData>
    <row r="1" ht="13.5" customHeight="1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3" t="s">
        <v>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ht="13.5" customHeight="1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5</v>
      </c>
      <c r="H3" s="2" t="s">
        <v>6</v>
      </c>
      <c r="I3" s="2" t="s">
        <v>8</v>
      </c>
      <c r="J3" s="2" t="s">
        <v>5</v>
      </c>
      <c r="K3" s="2" t="s">
        <v>6</v>
      </c>
      <c r="L3" s="2" t="s">
        <v>9</v>
      </c>
      <c r="M3" s="2" t="s">
        <v>10</v>
      </c>
      <c r="N3" s="2" t="s">
        <v>11</v>
      </c>
      <c r="O3" s="2"/>
      <c r="P3" s="2"/>
      <c r="Q3" s="2"/>
      <c r="R3" s="2" t="s">
        <v>12</v>
      </c>
      <c r="S3" s="2"/>
      <c r="T3" s="2"/>
      <c r="U3" s="2"/>
      <c r="V3" s="2" t="s">
        <v>13</v>
      </c>
      <c r="W3" s="2"/>
      <c r="X3" s="2"/>
      <c r="Y3" s="2"/>
      <c r="Z3" s="2"/>
      <c r="AA3" s="2" t="s">
        <v>14</v>
      </c>
      <c r="AB3" s="2" t="s">
        <v>15</v>
      </c>
      <c r="AC3" s="4" t="s">
        <v>16</v>
      </c>
      <c r="AD3" s="2" t="s">
        <v>17</v>
      </c>
      <c r="AE3" s="2" t="s">
        <v>18</v>
      </c>
      <c r="AF3" s="2" t="s">
        <v>19</v>
      </c>
      <c r="AG3" s="2" t="s">
        <v>20</v>
      </c>
      <c r="AH3" s="2" t="s">
        <v>21</v>
      </c>
      <c r="AI3" s="5" t="s">
        <v>22</v>
      </c>
      <c r="AJ3" s="6" t="s">
        <v>5</v>
      </c>
      <c r="AK3" s="5" t="s">
        <v>23</v>
      </c>
      <c r="AL3" s="2" t="s">
        <v>24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ht="13.5" customHeight="1">
      <c r="A4" s="2"/>
      <c r="B4" s="2"/>
      <c r="C4" s="2"/>
      <c r="D4" s="2"/>
      <c r="E4" s="2"/>
      <c r="F4" s="2"/>
      <c r="G4" s="2"/>
      <c r="H4" s="2"/>
      <c r="I4" s="2" t="s">
        <v>25</v>
      </c>
      <c r="J4" s="2"/>
      <c r="K4" s="2"/>
      <c r="L4" s="2" t="s">
        <v>17</v>
      </c>
      <c r="M4" s="2"/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  <c r="U4" s="2" t="s">
        <v>33</v>
      </c>
      <c r="V4" s="2" t="s">
        <v>34</v>
      </c>
      <c r="W4" s="2" t="s">
        <v>35</v>
      </c>
      <c r="X4" s="2" t="s">
        <v>36</v>
      </c>
      <c r="Y4" s="2" t="s">
        <v>37</v>
      </c>
      <c r="Z4" s="2"/>
      <c r="AA4" s="2" t="s">
        <v>17</v>
      </c>
      <c r="AB4" s="2" t="s">
        <v>38</v>
      </c>
      <c r="AC4" s="4" t="s">
        <v>39</v>
      </c>
      <c r="AD4" s="2"/>
      <c r="AE4" s="2"/>
      <c r="AF4" s="2"/>
      <c r="AG4" s="2"/>
      <c r="AH4" s="2"/>
      <c r="AI4" s="5" t="s">
        <v>40</v>
      </c>
      <c r="AJ4" s="4"/>
      <c r="AK4" s="4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ht="13.5" customHeight="1">
      <c r="A7" s="1"/>
      <c r="B7" s="1" t="s">
        <v>41</v>
      </c>
      <c r="C7" s="1">
        <f>(15+6)/2</f>
        <v>10.5</v>
      </c>
      <c r="D7" s="1">
        <f>(15-6)/2</f>
        <v>4.5</v>
      </c>
      <c r="E7" s="1" t="s">
        <v>42</v>
      </c>
      <c r="F7" s="1">
        <v>3.25</v>
      </c>
      <c r="G7" s="1">
        <v>0.25</v>
      </c>
      <c r="H7" s="1" t="s">
        <v>43</v>
      </c>
      <c r="I7" s="1">
        <f>(9.5+2.3)/2</f>
        <v>5.9</v>
      </c>
      <c r="J7" s="1">
        <f>(9.5-2.3)/2</f>
        <v>3.6</v>
      </c>
      <c r="K7" s="1" t="s">
        <v>42</v>
      </c>
      <c r="L7" s="3">
        <v>52341.3844</v>
      </c>
      <c r="M7" s="1" t="s">
        <v>44</v>
      </c>
      <c r="N7" s="1">
        <v>18.2</v>
      </c>
      <c r="O7" s="1"/>
      <c r="P7" s="1"/>
      <c r="Q7" s="1"/>
      <c r="R7" s="1">
        <f>1000*zeroV*(100^(-0.2*N7))</f>
        <v>0.1908199925</v>
      </c>
      <c r="S7" s="1"/>
      <c r="T7" s="1"/>
      <c r="U7" s="1"/>
      <c r="V7" s="1">
        <f>R7*(100^(0.2*$F$7*yV))</f>
        <v>3.807359401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3">
        <v>10.0</v>
      </c>
      <c r="AJ7" s="3">
        <v>5.0</v>
      </c>
      <c r="AK7" s="3" t="s">
        <v>45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>
        <v>52342.3566</v>
      </c>
      <c r="M8" s="1" t="s">
        <v>44</v>
      </c>
      <c r="N8" s="1">
        <v>18.09</v>
      </c>
      <c r="O8" s="1"/>
      <c r="P8" s="1"/>
      <c r="Q8" s="1"/>
      <c r="R8" s="1">
        <f>1000*zeroV*(100^(-0.2*N8))</f>
        <v>0.2111659422</v>
      </c>
      <c r="S8" s="1"/>
      <c r="T8" s="1"/>
      <c r="U8" s="1"/>
      <c r="V8" s="1">
        <f>R8*(100^(0.2*$F$7*yV))</f>
        <v>4.213314467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>
        <v>52343.3563</v>
      </c>
      <c r="M9" s="1" t="s">
        <v>44</v>
      </c>
      <c r="N9" s="1">
        <v>18.05</v>
      </c>
      <c r="O9" s="1"/>
      <c r="P9" s="1"/>
      <c r="Q9" s="1"/>
      <c r="R9" s="1">
        <f>1000*zeroV*(100^(-0.2*N9))</f>
        <v>0.2190906655</v>
      </c>
      <c r="S9" s="1"/>
      <c r="T9" s="1"/>
      <c r="U9" s="1"/>
      <c r="V9" s="1">
        <f>R9*(100^(0.2*$F$7*yV))</f>
        <v>4.371433484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>
        <v>52344.3408</v>
      </c>
      <c r="M10" s="1" t="s">
        <v>44</v>
      </c>
      <c r="N10" s="1">
        <v>17.7</v>
      </c>
      <c r="O10" s="1"/>
      <c r="P10" s="1"/>
      <c r="Q10" s="1"/>
      <c r="R10" s="1">
        <f>1000*zeroV*(100^(-0.2*N10))</f>
        <v>0.3024293072</v>
      </c>
      <c r="S10" s="1"/>
      <c r="T10" s="1"/>
      <c r="U10" s="1"/>
      <c r="V10" s="1">
        <f>R10*(100^(0.2*$F$7*yV))</f>
        <v>6.034257995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52345.3674</v>
      </c>
      <c r="M11" s="1" t="s">
        <v>44</v>
      </c>
      <c r="N11" s="1">
        <v>18.01</v>
      </c>
      <c r="O11" s="1"/>
      <c r="P11" s="1"/>
      <c r="Q11" s="1"/>
      <c r="R11" s="1">
        <f>1000*zeroV*(100^(-0.2*N11))</f>
        <v>0.2273127911</v>
      </c>
      <c r="S11" s="1"/>
      <c r="T11" s="1"/>
      <c r="U11" s="1"/>
      <c r="V11" s="1">
        <f>R11*(100^(0.2*$F$7*yV))</f>
        <v>4.535486458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52347.3277</v>
      </c>
      <c r="M12" s="1" t="s">
        <v>44</v>
      </c>
      <c r="N12" s="1">
        <v>18.03</v>
      </c>
      <c r="O12" s="1"/>
      <c r="P12" s="1"/>
      <c r="Q12" s="1"/>
      <c r="R12" s="1">
        <f>1000*zeroV*(100^(-0.2*N12))</f>
        <v>0.2231638651</v>
      </c>
      <c r="S12" s="1"/>
      <c r="T12" s="1"/>
      <c r="U12" s="1"/>
      <c r="V12" s="1">
        <f>R12*(100^(0.2*$F$7*yV))</f>
        <v>4.452704501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52349.3792</v>
      </c>
      <c r="M13" s="1" t="s">
        <v>44</v>
      </c>
      <c r="N13" s="1">
        <v>17.84</v>
      </c>
      <c r="O13" s="1"/>
      <c r="P13" s="1"/>
      <c r="Q13" s="1"/>
      <c r="R13" s="1">
        <f>1000*zeroV*(100^(-0.2*N13))</f>
        <v>0.2658421708</v>
      </c>
      <c r="S13" s="1"/>
      <c r="T13" s="1"/>
      <c r="U13" s="1"/>
      <c r="V13" s="1">
        <f>R13*(100^(0.2*$F$7*yV))</f>
        <v>5.30424865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v>52350.3771</v>
      </c>
      <c r="M14" s="1" t="s">
        <v>44</v>
      </c>
      <c r="N14" s="1">
        <v>17.63</v>
      </c>
      <c r="O14" s="1"/>
      <c r="P14" s="1"/>
      <c r="Q14" s="1"/>
      <c r="R14" s="1">
        <f>1000*zeroV*(100^(-0.2*N14))</f>
        <v>0.322569926</v>
      </c>
      <c r="S14" s="1"/>
      <c r="T14" s="1"/>
      <c r="U14" s="1"/>
      <c r="V14" s="1">
        <f>R14*(100^(0.2*$F$7*yV))</f>
        <v>6.436116172</v>
      </c>
      <c r="W14" s="1"/>
      <c r="X14" s="1"/>
      <c r="Y14" s="1"/>
      <c r="Z14" s="1"/>
      <c r="AA14" s="1">
        <v>52350.08</v>
      </c>
      <c r="AB14" s="7">
        <v>7.7684E-11</v>
      </c>
      <c r="AC14" s="1"/>
      <c r="AD14" s="1">
        <f>(L14+AA14)/2</f>
        <v>52350.22855</v>
      </c>
      <c r="AE14" s="1">
        <f>LOG10(1.1967E+44*($C$7^2)*AB14)</f>
        <v>36.01069547</v>
      </c>
      <c r="AF14" s="1">
        <f>LOG10((10^AE14)/(1.26E+38*$I$7))</f>
        <v>-2.860527088</v>
      </c>
      <c r="AG14" s="1">
        <f>LOG10(1196700000000000000*($C$7^2)*optwidth*(AVERAGE(V14:Y14)))</f>
        <v>35.13498459</v>
      </c>
      <c r="AH14" s="1">
        <f>LOG10((10^AG14)/(1.26E+38*$I$7))</f>
        <v>-3.736237962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52351.3105</v>
      </c>
      <c r="M15" s="1" t="s">
        <v>44</v>
      </c>
      <c r="N15" s="1">
        <v>17.54</v>
      </c>
      <c r="O15" s="1"/>
      <c r="P15" s="1"/>
      <c r="Q15" s="1"/>
      <c r="R15" s="1">
        <f>1000*zeroV*(100^(-0.2*N15))</f>
        <v>0.350448233</v>
      </c>
      <c r="S15" s="1"/>
      <c r="T15" s="1"/>
      <c r="U15" s="1"/>
      <c r="V15" s="1">
        <f>R15*(100^(0.2*$F$7*yV))</f>
        <v>6.992361526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v>52352.3877</v>
      </c>
      <c r="M16" s="1" t="s">
        <v>44</v>
      </c>
      <c r="N16" s="1">
        <v>17.62</v>
      </c>
      <c r="O16" s="1"/>
      <c r="P16" s="1"/>
      <c r="Q16" s="1"/>
      <c r="R16" s="1">
        <f>1000*zeroV*(100^(-0.2*N16))</f>
        <v>0.3255546288</v>
      </c>
      <c r="S16" s="1"/>
      <c r="T16" s="1"/>
      <c r="U16" s="1"/>
      <c r="V16" s="1">
        <f>R16*(100^(0.2*$F$7*yV))</f>
        <v>6.495668822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>
        <v>52353.3265</v>
      </c>
      <c r="M17" s="1" t="s">
        <v>44</v>
      </c>
      <c r="N17" s="1">
        <v>17.6</v>
      </c>
      <c r="O17" s="1"/>
      <c r="P17" s="1"/>
      <c r="Q17" s="1"/>
      <c r="R17" s="1">
        <f>1000*zeroV*(100^(-0.2*N17))</f>
        <v>0.3316071412</v>
      </c>
      <c r="S17" s="1"/>
      <c r="T17" s="1"/>
      <c r="U17" s="1"/>
      <c r="V17" s="1">
        <f>R17*(100^(0.2*$F$7*yV))</f>
        <v>6.616432322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>
        <v>52354.3417</v>
      </c>
      <c r="M18" s="1" t="s">
        <v>44</v>
      </c>
      <c r="N18" s="1">
        <v>17.43</v>
      </c>
      <c r="O18" s="1"/>
      <c r="P18" s="1"/>
      <c r="Q18" s="1"/>
      <c r="R18" s="1">
        <f>1000*zeroV*(100^(-0.2*N18))</f>
        <v>0.3878143497</v>
      </c>
      <c r="S18" s="1"/>
      <c r="T18" s="1"/>
      <c r="U18" s="1"/>
      <c r="V18" s="1">
        <f>R18*(100^(0.2*$F$7*yV))</f>
        <v>7.737913571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>
        <v>52355.3417</v>
      </c>
      <c r="M19" s="1" t="s">
        <v>44</v>
      </c>
      <c r="N19" s="1">
        <v>17.31</v>
      </c>
      <c r="O19" s="1"/>
      <c r="P19" s="1"/>
      <c r="Q19" s="1"/>
      <c r="R19" s="1">
        <f>1000*zeroV*(100^(-0.2*N19))</f>
        <v>0.4331355941</v>
      </c>
      <c r="S19" s="1"/>
      <c r="T19" s="1"/>
      <c r="U19" s="1"/>
      <c r="V19" s="1">
        <f>R19*(100^(0.2*$F$7*yV))</f>
        <v>8.642191282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>
        <v>52356.3172</v>
      </c>
      <c r="M20" s="1" t="s">
        <v>44</v>
      </c>
      <c r="N20" s="1">
        <v>17.08</v>
      </c>
      <c r="O20" s="1"/>
      <c r="P20" s="1"/>
      <c r="Q20" s="1"/>
      <c r="R20" s="1">
        <f>1000*zeroV*(100^(-0.2*N20))</f>
        <v>0.5353328259</v>
      </c>
      <c r="S20" s="1"/>
      <c r="T20" s="1"/>
      <c r="U20" s="1"/>
      <c r="V20" s="1">
        <f>R20*(100^(0.2*$F$7*yV))</f>
        <v>10.68129413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>
        <v>52357.3336</v>
      </c>
      <c r="M21" s="1" t="s">
        <v>44</v>
      </c>
      <c r="N21" s="1">
        <v>17.11</v>
      </c>
      <c r="O21" s="1"/>
      <c r="P21" s="1"/>
      <c r="Q21" s="1"/>
      <c r="R21" s="1">
        <f>1000*zeroV*(100^(-0.2*N21))</f>
        <v>0.5207435202</v>
      </c>
      <c r="S21" s="1"/>
      <c r="T21" s="1"/>
      <c r="U21" s="1"/>
      <c r="V21" s="1">
        <f>R21*(100^(0.2*$F$7*yV))</f>
        <v>10.39019922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52358.3254</v>
      </c>
      <c r="M22" s="1" t="s">
        <v>44</v>
      </c>
      <c r="N22" s="1">
        <v>16.97</v>
      </c>
      <c r="O22" s="1"/>
      <c r="P22" s="1"/>
      <c r="Q22" s="1"/>
      <c r="R22" s="1">
        <f>1000*zeroV*(100^(-0.2*N22))</f>
        <v>0.5924120375</v>
      </c>
      <c r="S22" s="1"/>
      <c r="T22" s="1"/>
      <c r="U22" s="1"/>
      <c r="V22" s="1">
        <f>R22*(100^(0.2*$F$7*yV))</f>
        <v>11.82017413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>
        <v>52359.3382</v>
      </c>
      <c r="M23" s="1" t="s">
        <v>44</v>
      </c>
      <c r="N23" s="1">
        <v>16.86</v>
      </c>
      <c r="O23" s="1"/>
      <c r="P23" s="1"/>
      <c r="Q23" s="1"/>
      <c r="R23" s="1">
        <f>1000*zeroV*(100^(-0.2*N23))</f>
        <v>0.6555772506</v>
      </c>
      <c r="S23" s="1"/>
      <c r="T23" s="1"/>
      <c r="U23" s="1"/>
      <c r="V23" s="1">
        <f>R23*(100^(0.2*$F$7*yV))</f>
        <v>13.08048583</v>
      </c>
      <c r="W23" s="1"/>
      <c r="X23" s="1"/>
      <c r="Y23" s="1"/>
      <c r="Z23" s="1"/>
      <c r="AA23" s="1">
        <v>52359.65</v>
      </c>
      <c r="AB23" s="3">
        <v>4.8081E-10</v>
      </c>
      <c r="AC23" s="1"/>
      <c r="AD23" s="1">
        <f>(L23+AA23)/2</f>
        <v>52359.4941</v>
      </c>
      <c r="AE23" s="1">
        <f>LOG10(1.1967E+44*($C$7^2)*AB23)</f>
        <v>36.80233738</v>
      </c>
      <c r="AF23" s="1">
        <f>LOG10((10^AE23)/(1.26E+38*$I$7))</f>
        <v>-2.068885176</v>
      </c>
      <c r="AG23" s="1">
        <f>LOG10(1196700000000000000*($C$7^2)*optwidth*(AVERAGE(V23:Y23)))</f>
        <v>35.44298459</v>
      </c>
      <c r="AH23" s="1">
        <f>LOG10((10^AG23)/(1.26E+38*$I$7))</f>
        <v>-3.428237962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>
        <v>52360.2994</v>
      </c>
      <c r="M24" s="1" t="s">
        <v>44</v>
      </c>
      <c r="N24" s="1">
        <v>16.63</v>
      </c>
      <c r="O24" s="1"/>
      <c r="P24" s="1"/>
      <c r="Q24" s="1"/>
      <c r="R24" s="1">
        <f>1000*zeroV*(100^(-0.2*N24))</f>
        <v>0.8102590203</v>
      </c>
      <c r="S24" s="1"/>
      <c r="T24" s="1"/>
      <c r="U24" s="1"/>
      <c r="V24" s="1">
        <f>R24*(100^(0.2*$F$7*yV))</f>
        <v>16.16679289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>
        <v>52361.3985</v>
      </c>
      <c r="M25" s="1" t="s">
        <v>44</v>
      </c>
      <c r="N25" s="1">
        <v>16.6</v>
      </c>
      <c r="O25" s="1"/>
      <c r="P25" s="1"/>
      <c r="Q25" s="1"/>
      <c r="R25" s="1">
        <f>1000*zeroV*(100^(-0.2*N25))</f>
        <v>0.8329594785</v>
      </c>
      <c r="S25" s="1"/>
      <c r="T25" s="1"/>
      <c r="U25" s="1"/>
      <c r="V25" s="1">
        <f>R25*(100^(0.2*$F$7*yV))</f>
        <v>16.61972657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>
        <v>52364.3202</v>
      </c>
      <c r="M26" s="1" t="s">
        <v>44</v>
      </c>
      <c r="N26" s="1">
        <v>16.28</v>
      </c>
      <c r="O26" s="1"/>
      <c r="P26" s="1"/>
      <c r="Q26" s="1"/>
      <c r="R26" s="1">
        <f>1000*zeroV*(100^(-0.2*N26))</f>
        <v>1.118468802</v>
      </c>
      <c r="S26" s="1"/>
      <c r="T26" s="1"/>
      <c r="U26" s="1"/>
      <c r="V26" s="1">
        <f>R26*(100^(0.2*$F$7*yV))</f>
        <v>22.31638651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>
        <v>52365.2597</v>
      </c>
      <c r="M27" s="1" t="s">
        <v>44</v>
      </c>
      <c r="N27" s="1">
        <v>16.27</v>
      </c>
      <c r="O27" s="1"/>
      <c r="P27" s="1"/>
      <c r="Q27" s="1"/>
      <c r="R27" s="1">
        <f>1000*zeroV*(100^(-0.2*N27))</f>
        <v>1.128817866</v>
      </c>
      <c r="S27" s="1"/>
      <c r="T27" s="1"/>
      <c r="U27" s="1"/>
      <c r="V27" s="1">
        <f>R27*(100^(0.2*$F$7*yV))</f>
        <v>22.52287749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>
        <v>52366.3309</v>
      </c>
      <c r="M28" s="1" t="s">
        <v>44</v>
      </c>
      <c r="N28" s="1">
        <v>16.07</v>
      </c>
      <c r="O28" s="1"/>
      <c r="P28" s="1"/>
      <c r="Q28" s="1"/>
      <c r="R28" s="1">
        <f>1000*zeroV*(100^(-0.2*N28))</f>
        <v>1.357137574</v>
      </c>
      <c r="S28" s="1"/>
      <c r="T28" s="1"/>
      <c r="U28" s="1"/>
      <c r="V28" s="1">
        <f>R28*(100^(0.2*$F$7*yV))</f>
        <v>27.07845457</v>
      </c>
      <c r="W28" s="1"/>
      <c r="X28" s="1"/>
      <c r="Y28" s="1"/>
      <c r="Z28" s="1"/>
      <c r="AA28" s="1">
        <v>52366.61</v>
      </c>
      <c r="AB28" s="1">
        <v>7.9675E-9</v>
      </c>
      <c r="AC28" s="1"/>
      <c r="AD28" s="1">
        <f t="shared" ref="AD28:AD29" si="1">(L28+AA28)/2</f>
        <v>52366.47045</v>
      </c>
      <c r="AE28" s="1">
        <f t="shared" ref="AE28:AE29" si="2">LOG10(1.1967E+44*($C$7^2)*AB28)</f>
        <v>38.02168596</v>
      </c>
      <c r="AF28" s="1">
        <f t="shared" ref="AF28:AF29" si="3">LOG10((10^AE28)/(1.26E+38*$I$7))</f>
        <v>-0.8495365954</v>
      </c>
      <c r="AG28" s="1">
        <f>LOG10(1196700000000000000*($C$7^2)*optwidth*(AVERAGE(V28:Y28)))</f>
        <v>35.75898459</v>
      </c>
      <c r="AH28" s="1">
        <f t="shared" ref="AH28:AH29" si="4">LOG10((10^AG28)/(1.26E+38*$I$7))</f>
        <v>-3.112237962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v>52367.3421</v>
      </c>
      <c r="M29" s="1" t="s">
        <v>44</v>
      </c>
      <c r="N29" s="1">
        <v>15.89</v>
      </c>
      <c r="O29" s="1"/>
      <c r="P29" s="1"/>
      <c r="Q29" s="1"/>
      <c r="R29" s="1">
        <f>1000*zeroV*(100^(-0.2*N29))</f>
        <v>1.601857484</v>
      </c>
      <c r="S29" s="1"/>
      <c r="T29" s="1"/>
      <c r="U29" s="1"/>
      <c r="V29" s="1">
        <f>R29*(100^(0.2*$F$7*yV))</f>
        <v>31.96125871</v>
      </c>
      <c r="W29" s="1"/>
      <c r="X29" s="1"/>
      <c r="Y29" s="1"/>
      <c r="Z29" s="1"/>
      <c r="AA29" s="1">
        <v>52367.81</v>
      </c>
      <c r="AB29" s="1">
        <v>1.1866E-8</v>
      </c>
      <c r="AC29" s="1"/>
      <c r="AD29" s="1">
        <f t="shared" si="1"/>
        <v>52367.57605</v>
      </c>
      <c r="AE29" s="1">
        <f t="shared" si="2"/>
        <v>38.19466823</v>
      </c>
      <c r="AF29" s="1">
        <f t="shared" si="3"/>
        <v>-0.6765543236</v>
      </c>
      <c r="AG29" s="1">
        <f>LOG10(1196700000000000000*($C$7^2)*optwidth*(AVERAGE(V29:Y29)))</f>
        <v>35.83098459</v>
      </c>
      <c r="AH29" s="1">
        <f t="shared" si="4"/>
        <v>-3.040237962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>
        <v>52368.3785</v>
      </c>
      <c r="M30" s="1" t="s">
        <v>44</v>
      </c>
      <c r="N30" s="1">
        <v>15.73</v>
      </c>
      <c r="O30" s="1"/>
      <c r="P30" s="1"/>
      <c r="Q30" s="1"/>
      <c r="R30" s="1">
        <f>1000*zeroV*(100^(-0.2*N30))</f>
        <v>1.85619618</v>
      </c>
      <c r="S30" s="1"/>
      <c r="T30" s="1"/>
      <c r="U30" s="1"/>
      <c r="V30" s="1">
        <f>R30*(100^(0.2*$F$7*yV))</f>
        <v>37.03598287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>
        <v>52370.3969</v>
      </c>
      <c r="M31" s="1" t="s">
        <v>44</v>
      </c>
      <c r="N31" s="1">
        <v>15.53</v>
      </c>
      <c r="O31" s="1"/>
      <c r="P31" s="1"/>
      <c r="Q31" s="1"/>
      <c r="R31" s="1">
        <f>1000*zeroV*(100^(-0.2*N31))</f>
        <v>2.231638651</v>
      </c>
      <c r="S31" s="1"/>
      <c r="T31" s="1"/>
      <c r="U31" s="1"/>
      <c r="V31" s="1">
        <f>R31*(100^(0.2*$F$7*yV))</f>
        <v>44.52704501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52371.2908</v>
      </c>
      <c r="M32" s="1" t="s">
        <v>44</v>
      </c>
      <c r="N32" s="1">
        <v>15.4</v>
      </c>
      <c r="O32" s="1"/>
      <c r="P32" s="1"/>
      <c r="Q32" s="1"/>
      <c r="R32" s="1">
        <f>1000*zeroV*(100^(-0.2*N32))</f>
        <v>2.51549741</v>
      </c>
      <c r="S32" s="1"/>
      <c r="T32" s="1"/>
      <c r="U32" s="1"/>
      <c r="V32" s="1">
        <f>R32*(100^(0.2*$F$7*yV))</f>
        <v>50.19077186</v>
      </c>
      <c r="W32" s="1"/>
      <c r="X32" s="1"/>
      <c r="Y32" s="1"/>
      <c r="Z32" s="1"/>
      <c r="AA32" s="1">
        <v>52371.55</v>
      </c>
      <c r="AB32" s="1">
        <v>2.0082E-8</v>
      </c>
      <c r="AC32" s="1"/>
      <c r="AD32" s="1">
        <f>(L32+AA32)/2</f>
        <v>52371.4204</v>
      </c>
      <c r="AE32" s="1">
        <f>LOG10(1.1967E+44*($C$7^2)*AB32)</f>
        <v>38.42317085</v>
      </c>
      <c r="AF32" s="1">
        <f>LOG10((10^AE32)/(1.26E+38*$I$7))</f>
        <v>-0.4480517048</v>
      </c>
      <c r="AG32" s="1">
        <f>LOG10(1196700000000000000*($C$7^2)*optwidth*(AVERAGE(V32:Y32)))</f>
        <v>36.02698459</v>
      </c>
      <c r="AH32" s="1">
        <f>LOG10((10^AG32)/(1.26E+38*$I$7))</f>
        <v>-2.844237962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>
        <v>52372.3077</v>
      </c>
      <c r="M33" s="1" t="s">
        <v>44</v>
      </c>
      <c r="N33" s="1">
        <v>15.42</v>
      </c>
      <c r="O33" s="1"/>
      <c r="P33" s="1"/>
      <c r="Q33" s="1"/>
      <c r="R33" s="1">
        <f>1000*zeroV*(100^(-0.2*N33))</f>
        <v>2.469584408</v>
      </c>
      <c r="S33" s="1"/>
      <c r="T33" s="1"/>
      <c r="U33" s="1"/>
      <c r="V33" s="1">
        <f>R33*(100^(0.2*$F$7*yV))</f>
        <v>49.27468703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>
        <v>52373.3097</v>
      </c>
      <c r="M34" s="1" t="s">
        <v>44</v>
      </c>
      <c r="N34" s="1">
        <v>15.31</v>
      </c>
      <c r="O34" s="1"/>
      <c r="P34" s="1"/>
      <c r="Q34" s="1"/>
      <c r="R34" s="1">
        <f>1000*zeroV*(100^(-0.2*N34))</f>
        <v>2.732900843</v>
      </c>
      <c r="S34" s="1"/>
      <c r="T34" s="1"/>
      <c r="U34" s="1"/>
      <c r="V34" s="1">
        <f>R34*(100^(0.2*$F$7*yV))</f>
        <v>54.52854062</v>
      </c>
      <c r="W34" s="1"/>
      <c r="X34" s="1"/>
      <c r="Y34" s="1"/>
      <c r="Z34" s="1"/>
      <c r="AA34" s="1">
        <v>52373.24</v>
      </c>
      <c r="AB34" s="1">
        <v>3.1346E-8</v>
      </c>
      <c r="AC34" s="1"/>
      <c r="AD34" s="1">
        <f t="shared" ref="AD34:AD41" si="5">(L34+AA34)/2</f>
        <v>52373.27485</v>
      </c>
      <c r="AE34" s="1">
        <f t="shared" ref="AE34:AE41" si="6">LOG10(1.1967E+44*($C$7^2)*AB34)</f>
        <v>38.61654602</v>
      </c>
      <c r="AF34" s="1">
        <f t="shared" ref="AF34:AF41" si="7">LOG10((10^AE34)/(1.26E+38*$I$7))</f>
        <v>-0.2546765383</v>
      </c>
      <c r="AG34" s="1">
        <f>LOG10(1196700000000000000*($C$7^2)*optwidth*(AVERAGE(V34:Y34)))</f>
        <v>36.06298459</v>
      </c>
      <c r="AH34" s="1">
        <f t="shared" ref="AH34:AH41" si="8">LOG10((10^AG34)/(1.26E+38*$I$7))</f>
        <v>-2.808237962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>
        <v>52382.3587</v>
      </c>
      <c r="M35" s="1" t="s">
        <v>44</v>
      </c>
      <c r="N35" s="1">
        <v>15.14</v>
      </c>
      <c r="O35" s="1"/>
      <c r="P35" s="1"/>
      <c r="Q35" s="1"/>
      <c r="R35" s="1">
        <f>1000*zeroV*(100^(-0.2*N35))</f>
        <v>3.196125871</v>
      </c>
      <c r="S35" s="1"/>
      <c r="T35" s="1"/>
      <c r="U35" s="1"/>
      <c r="V35" s="1">
        <f>R35*(100^(0.2*$F$7*yV))</f>
        <v>63.77109505</v>
      </c>
      <c r="W35" s="1"/>
      <c r="X35" s="1"/>
      <c r="Y35" s="1"/>
      <c r="Z35" s="1"/>
      <c r="AA35" s="1">
        <v>52382.11</v>
      </c>
      <c r="AB35" s="1">
        <v>3.0128E-8</v>
      </c>
      <c r="AC35" s="1"/>
      <c r="AD35" s="1">
        <f t="shared" si="5"/>
        <v>52382.23435</v>
      </c>
      <c r="AE35" s="1">
        <f t="shared" si="6"/>
        <v>38.59933419</v>
      </c>
      <c r="AF35" s="1">
        <f t="shared" si="7"/>
        <v>-0.2718883649</v>
      </c>
      <c r="AG35" s="1">
        <f>LOG10(1196700000000000000*($C$7^2)*optwidth*(AVERAGE(V35:Y35)))</f>
        <v>36.13098459</v>
      </c>
      <c r="AH35" s="1">
        <f t="shared" si="8"/>
        <v>-2.740237962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>
        <v>52383.3353</v>
      </c>
      <c r="M36" s="1" t="s">
        <v>44</v>
      </c>
      <c r="N36" s="1">
        <v>15.17</v>
      </c>
      <c r="O36" s="1"/>
      <c r="P36" s="1"/>
      <c r="Q36" s="1"/>
      <c r="R36" s="1">
        <f>1000*zeroV*(100^(-0.2*N36))</f>
        <v>3.109022568</v>
      </c>
      <c r="S36" s="1"/>
      <c r="T36" s="1"/>
      <c r="U36" s="1"/>
      <c r="V36" s="1">
        <f>R36*(100^(0.2*$F$7*yV))</f>
        <v>62.03315566</v>
      </c>
      <c r="W36" s="1"/>
      <c r="X36" s="1"/>
      <c r="Y36" s="1"/>
      <c r="Z36" s="1"/>
      <c r="AA36" s="1">
        <v>52383.1</v>
      </c>
      <c r="AB36" s="1">
        <v>3.0589E-8</v>
      </c>
      <c r="AC36" s="1"/>
      <c r="AD36" s="1">
        <f t="shared" si="5"/>
        <v>52383.21765</v>
      </c>
      <c r="AE36" s="1">
        <f t="shared" si="6"/>
        <v>38.60592917</v>
      </c>
      <c r="AF36" s="1">
        <f t="shared" si="7"/>
        <v>-0.2652933881</v>
      </c>
      <c r="AG36" s="1">
        <f>LOG10(1196700000000000000*($C$7^2)*optwidth*(AVERAGE(V36:Y36)))</f>
        <v>36.11898459</v>
      </c>
      <c r="AH36" s="1">
        <f t="shared" si="8"/>
        <v>-2.752237962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>
        <v>52384.2969</v>
      </c>
      <c r="M37" s="1" t="s">
        <v>44</v>
      </c>
      <c r="N37" s="1">
        <v>15.28</v>
      </c>
      <c r="O37" s="1"/>
      <c r="P37" s="1"/>
      <c r="Q37" s="1"/>
      <c r="R37" s="1">
        <f>1000*zeroV*(100^(-0.2*N37))</f>
        <v>2.809466607</v>
      </c>
      <c r="S37" s="1"/>
      <c r="T37" s="1"/>
      <c r="U37" s="1"/>
      <c r="V37" s="1">
        <f>R37*(100^(0.2*$F$7*yV))</f>
        <v>56.05622847</v>
      </c>
      <c r="W37" s="1"/>
      <c r="X37" s="1"/>
      <c r="Y37" s="1"/>
      <c r="Z37" s="1"/>
      <c r="AA37" s="1">
        <v>52384.15</v>
      </c>
      <c r="AB37" s="1">
        <v>3.0841E-8</v>
      </c>
      <c r="AC37" s="1"/>
      <c r="AD37" s="1">
        <f t="shared" si="5"/>
        <v>52384.22345</v>
      </c>
      <c r="AE37" s="1">
        <f t="shared" si="6"/>
        <v>38.60949234</v>
      </c>
      <c r="AF37" s="1">
        <f t="shared" si="7"/>
        <v>-0.2617302163</v>
      </c>
      <c r="AG37" s="1">
        <f>LOG10(1196700000000000000*($C$7^2)*optwidth*(AVERAGE(V37:Y37)))</f>
        <v>36.07498459</v>
      </c>
      <c r="AH37" s="1">
        <f t="shared" si="8"/>
        <v>-2.796237962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52386.345</v>
      </c>
      <c r="M38" s="1" t="s">
        <v>44</v>
      </c>
      <c r="N38" s="1">
        <v>15.01</v>
      </c>
      <c r="O38" s="1"/>
      <c r="P38" s="1"/>
      <c r="Q38" s="1"/>
      <c r="R38" s="1">
        <f>1000*zeroV*(100^(-0.2*N38))</f>
        <v>3.602664952</v>
      </c>
      <c r="S38" s="1"/>
      <c r="T38" s="1"/>
      <c r="U38" s="1"/>
      <c r="V38" s="1">
        <f>R38*(100^(0.2*$F$7*yV))</f>
        <v>71.88261611</v>
      </c>
      <c r="W38" s="1"/>
      <c r="X38" s="1"/>
      <c r="Y38" s="1"/>
      <c r="Z38" s="1"/>
      <c r="AA38" s="1">
        <v>52386.03</v>
      </c>
      <c r="AB38" s="1">
        <v>3.1499E-8</v>
      </c>
      <c r="AC38" s="1"/>
      <c r="AD38" s="1">
        <f t="shared" si="5"/>
        <v>52386.1875</v>
      </c>
      <c r="AE38" s="1">
        <f t="shared" si="6"/>
        <v>38.61866066</v>
      </c>
      <c r="AF38" s="1">
        <f t="shared" si="7"/>
        <v>-0.2525619011</v>
      </c>
      <c r="AG38" s="1">
        <f>LOG10(1196700000000000000*($C$7^2)*optwidth*(AVERAGE(V38:Y38)))</f>
        <v>36.18298459</v>
      </c>
      <c r="AH38" s="1">
        <f t="shared" si="8"/>
        <v>-2.688237962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>
        <v>52388.3219</v>
      </c>
      <c r="M39" s="1" t="s">
        <v>44</v>
      </c>
      <c r="N39" s="1">
        <v>15.06</v>
      </c>
      <c r="O39" s="1"/>
      <c r="P39" s="1"/>
      <c r="Q39" s="1"/>
      <c r="R39" s="1">
        <f>1000*zeroV*(100^(-0.2*N39))</f>
        <v>3.440518319</v>
      </c>
      <c r="S39" s="1"/>
      <c r="T39" s="1"/>
      <c r="U39" s="1"/>
      <c r="V39" s="1">
        <f>R39*(100^(0.2*$F$7*yV))</f>
        <v>68.64736545</v>
      </c>
      <c r="W39" s="1"/>
      <c r="X39" s="1"/>
      <c r="Y39" s="1"/>
      <c r="Z39" s="1"/>
      <c r="AA39" s="1">
        <v>52388.07</v>
      </c>
      <c r="AB39" s="1">
        <v>3.2116E-8</v>
      </c>
      <c r="AC39" s="1"/>
      <c r="AD39" s="1">
        <f t="shared" si="5"/>
        <v>52388.19595</v>
      </c>
      <c r="AE39" s="1">
        <f t="shared" si="6"/>
        <v>38.62708534</v>
      </c>
      <c r="AF39" s="1">
        <f t="shared" si="7"/>
        <v>-0.2441372183</v>
      </c>
      <c r="AG39" s="1">
        <f>LOG10(1196700000000000000*($C$7^2)*optwidth*(AVERAGE(V39:Y39)))</f>
        <v>36.16298459</v>
      </c>
      <c r="AH39" s="1">
        <f t="shared" si="8"/>
        <v>-2.708237962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>
        <v>52390.2649</v>
      </c>
      <c r="M40" s="1" t="s">
        <v>44</v>
      </c>
      <c r="N40" s="1">
        <v>15.07</v>
      </c>
      <c r="O40" s="1"/>
      <c r="P40" s="1"/>
      <c r="Q40" s="1"/>
      <c r="R40" s="1">
        <f>1000*zeroV*(100^(-0.2*N40))</f>
        <v>3.408975457</v>
      </c>
      <c r="S40" s="1"/>
      <c r="T40" s="1"/>
      <c r="U40" s="1"/>
      <c r="V40" s="1">
        <f>R40*(100^(0.2*$F$7*yV))</f>
        <v>68.01800262</v>
      </c>
      <c r="W40" s="1"/>
      <c r="X40" s="1"/>
      <c r="Y40" s="1"/>
      <c r="Z40" s="1"/>
      <c r="AA40" s="1">
        <v>52390.91</v>
      </c>
      <c r="AB40" s="1">
        <v>3.3922E-8</v>
      </c>
      <c r="AC40" s="1"/>
      <c r="AD40" s="1">
        <f t="shared" si="5"/>
        <v>52390.58745</v>
      </c>
      <c r="AE40" s="1">
        <f t="shared" si="6"/>
        <v>38.65084534</v>
      </c>
      <c r="AF40" s="1">
        <f t="shared" si="7"/>
        <v>-0.2203772178</v>
      </c>
      <c r="AG40" s="1">
        <f>LOG10(1196700000000000000*($C$7^2)*optwidth*(AVERAGE(V40:Y40)))</f>
        <v>36.15898459</v>
      </c>
      <c r="AH40" s="1">
        <f t="shared" si="8"/>
        <v>-2.712237962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>
        <v>52391.3097</v>
      </c>
      <c r="M41" s="1" t="s">
        <v>44</v>
      </c>
      <c r="N41" s="1">
        <v>15.0</v>
      </c>
      <c r="O41" s="1"/>
      <c r="P41" s="1"/>
      <c r="Q41" s="1"/>
      <c r="R41" s="1">
        <f>1000*zeroV*(100^(-0.2*N41))</f>
        <v>3.636</v>
      </c>
      <c r="S41" s="1"/>
      <c r="T41" s="1"/>
      <c r="U41" s="1"/>
      <c r="V41" s="1">
        <f>R41*(100^(0.2*$F$7*yV))</f>
        <v>72.54773777</v>
      </c>
      <c r="W41" s="1"/>
      <c r="X41" s="1"/>
      <c r="Y41" s="1"/>
      <c r="Z41" s="1"/>
      <c r="AA41" s="1">
        <v>52391.4</v>
      </c>
      <c r="AB41" s="1">
        <v>3.3497E-8</v>
      </c>
      <c r="AC41" s="1"/>
      <c r="AD41" s="1">
        <f t="shared" si="5"/>
        <v>52391.35485</v>
      </c>
      <c r="AE41" s="1">
        <f t="shared" si="6"/>
        <v>38.6453698</v>
      </c>
      <c r="AF41" s="1">
        <f t="shared" si="7"/>
        <v>-0.2258527543</v>
      </c>
      <c r="AG41" s="1">
        <f>LOG10(1196700000000000000*($C$7^2)*optwidth*(AVERAGE(V41:Y41)))</f>
        <v>36.18698459</v>
      </c>
      <c r="AH41" s="1">
        <f t="shared" si="8"/>
        <v>-2.684237962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>
        <v>52393.318</v>
      </c>
      <c r="M42" s="1" t="s">
        <v>44</v>
      </c>
      <c r="N42" s="1">
        <v>15.05</v>
      </c>
      <c r="O42" s="1"/>
      <c r="P42" s="1"/>
      <c r="Q42" s="1"/>
      <c r="R42" s="1">
        <f>1000*zeroV*(100^(-0.2*N42))</f>
        <v>3.472353043</v>
      </c>
      <c r="S42" s="1"/>
      <c r="T42" s="1"/>
      <c r="U42" s="1"/>
      <c r="V42" s="1">
        <f>R42*(100^(0.2*$F$7*yV))</f>
        <v>69.28255171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>
        <v>52394.2609</v>
      </c>
      <c r="M43" s="1" t="s">
        <v>44</v>
      </c>
      <c r="N43" s="1">
        <v>14.97</v>
      </c>
      <c r="O43" s="1"/>
      <c r="P43" s="1"/>
      <c r="Q43" s="1"/>
      <c r="R43" s="1">
        <f>1000*zeroV*(100^(-0.2*N43))</f>
        <v>3.73786726</v>
      </c>
      <c r="S43" s="1"/>
      <c r="T43" s="1"/>
      <c r="U43" s="1"/>
      <c r="V43" s="1">
        <f>R43*(100^(0.2*$F$7*yV))</f>
        <v>74.58025682</v>
      </c>
      <c r="W43" s="1"/>
      <c r="X43" s="1"/>
      <c r="Y43" s="1"/>
      <c r="Z43" s="1"/>
      <c r="AA43" s="1">
        <v>52394.45</v>
      </c>
      <c r="AB43" s="1">
        <v>3.3978E-8</v>
      </c>
      <c r="AC43" s="1"/>
      <c r="AD43" s="1">
        <f>(L43+AA43)/2</f>
        <v>52394.35545</v>
      </c>
      <c r="AE43" s="1">
        <f>LOG10(1.1967E+44*($C$7^2)*AB43)</f>
        <v>38.6515617</v>
      </c>
      <c r="AF43" s="1">
        <f>LOG10((10^AE43)/(1.26E+38*$I$7))</f>
        <v>-0.2196608556</v>
      </c>
      <c r="AG43" s="1">
        <f>LOG10(1196700000000000000*($C$7^2)*optwidth*(AVERAGE(V43:Y43)))</f>
        <v>36.19898459</v>
      </c>
      <c r="AH43" s="1">
        <f>LOG10((10^AG43)/(1.26E+38*$I$7))</f>
        <v>-2.672237962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>
        <v>52395.262</v>
      </c>
      <c r="M44" s="1" t="s">
        <v>44</v>
      </c>
      <c r="N44" s="1">
        <v>15.17</v>
      </c>
      <c r="O44" s="1"/>
      <c r="P44" s="1"/>
      <c r="Q44" s="1"/>
      <c r="R44" s="1">
        <f>1000*zeroV*(100^(-0.2*N44))</f>
        <v>3.109022568</v>
      </c>
      <c r="S44" s="1"/>
      <c r="T44" s="1"/>
      <c r="U44" s="1"/>
      <c r="V44" s="1">
        <f>R44*(100^(0.2*$F$7*yV))</f>
        <v>62.03315566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>
        <v>52396.3251</v>
      </c>
      <c r="M45" s="1" t="s">
        <v>44</v>
      </c>
      <c r="N45" s="1">
        <v>15.14</v>
      </c>
      <c r="O45" s="1"/>
      <c r="P45" s="1"/>
      <c r="Q45" s="1"/>
      <c r="R45" s="1">
        <f>1000*zeroV*(100^(-0.2*N45))</f>
        <v>3.196125871</v>
      </c>
      <c r="S45" s="1"/>
      <c r="T45" s="1"/>
      <c r="U45" s="1"/>
      <c r="V45" s="1">
        <f>R45*(100^(0.2*$F$7*yV))</f>
        <v>63.77109505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>
        <v>52397.2617</v>
      </c>
      <c r="M46" s="1" t="s">
        <v>44</v>
      </c>
      <c r="N46" s="1">
        <v>15.27</v>
      </c>
      <c r="O46" s="1"/>
      <c r="P46" s="1"/>
      <c r="Q46" s="1"/>
      <c r="R46" s="1">
        <f>1000*zeroV*(100^(-0.2*N46))</f>
        <v>2.835462282</v>
      </c>
      <c r="S46" s="1"/>
      <c r="T46" s="1"/>
      <c r="U46" s="1"/>
      <c r="V46" s="1">
        <f>R46*(100^(0.2*$F$7*yV))</f>
        <v>56.57491037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>
        <v>52399.3099</v>
      </c>
      <c r="M47" s="1" t="s">
        <v>44</v>
      </c>
      <c r="N47" s="1">
        <v>15.19</v>
      </c>
      <c r="O47" s="1"/>
      <c r="P47" s="1"/>
      <c r="Q47" s="1"/>
      <c r="R47" s="1">
        <f>1000*zeroV*(100^(-0.2*N47))</f>
        <v>3.052276511</v>
      </c>
      <c r="S47" s="1"/>
      <c r="T47" s="1"/>
      <c r="U47" s="1"/>
      <c r="V47" s="1">
        <f>R47*(100^(0.2*$F$7*yV))</f>
        <v>60.90092297</v>
      </c>
      <c r="W47" s="1"/>
      <c r="X47" s="1"/>
      <c r="Y47" s="1"/>
      <c r="Z47" s="1"/>
      <c r="AA47" s="1">
        <v>52398.67</v>
      </c>
      <c r="AB47" s="1">
        <v>3.3236E-8</v>
      </c>
      <c r="AC47" s="1"/>
      <c r="AD47" s="1">
        <f t="shared" ref="AD47:AD49" si="9">(L47+AA47)/2</f>
        <v>52398.98995</v>
      </c>
      <c r="AE47" s="1">
        <f t="shared" ref="AE47:AE49" si="10">LOG10(1.1967E+44*($C$7^2)*AB47)</f>
        <v>38.64197264</v>
      </c>
      <c r="AF47" s="1">
        <f t="shared" ref="AF47:AF49" si="11">LOG10((10^AE47)/(1.26E+38*$I$7))</f>
        <v>-0.2292499173</v>
      </c>
      <c r="AG47" s="1">
        <f>LOG10(1196700000000000000*($C$7^2)*optwidth*(AVERAGE(V47:Y47)))</f>
        <v>36.11098459</v>
      </c>
      <c r="AH47" s="1">
        <f t="shared" ref="AH47:AH49" si="12">LOG10((10^AG47)/(1.26E+38*$I$7))</f>
        <v>-2.760237962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>
        <v>52400.2206</v>
      </c>
      <c r="M48" s="1" t="s">
        <v>44</v>
      </c>
      <c r="N48" s="1">
        <v>15.38</v>
      </c>
      <c r="O48" s="1"/>
      <c r="P48" s="1"/>
      <c r="Q48" s="1"/>
      <c r="R48" s="1">
        <f>1000*zeroV*(100^(-0.2*N48))</f>
        <v>2.562263999</v>
      </c>
      <c r="S48" s="1"/>
      <c r="T48" s="1"/>
      <c r="U48" s="1"/>
      <c r="V48" s="1">
        <f>R48*(100^(0.2*$F$7*yV))</f>
        <v>51.12388798</v>
      </c>
      <c r="W48" s="1"/>
      <c r="X48" s="1"/>
      <c r="Y48" s="1"/>
      <c r="Z48" s="1"/>
      <c r="AA48" s="1">
        <v>52400.84</v>
      </c>
      <c r="AB48" s="1">
        <v>3.0632E-8</v>
      </c>
      <c r="AC48" s="1"/>
      <c r="AD48" s="1">
        <f t="shared" si="9"/>
        <v>52400.5303</v>
      </c>
      <c r="AE48" s="1">
        <f t="shared" si="10"/>
        <v>38.60653924</v>
      </c>
      <c r="AF48" s="1">
        <f t="shared" si="11"/>
        <v>-0.2646833143</v>
      </c>
      <c r="AG48" s="1">
        <f>LOG10(1196700000000000000*($C$7^2)*optwidth*(AVERAGE(V48:Y48)))</f>
        <v>36.03498459</v>
      </c>
      <c r="AH48" s="1">
        <f t="shared" si="12"/>
        <v>-2.836237962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>
        <v>52736.33697</v>
      </c>
      <c r="M49" s="1" t="s">
        <v>46</v>
      </c>
      <c r="N49" s="1">
        <v>17.58</v>
      </c>
      <c r="O49" s="1"/>
      <c r="P49" s="1"/>
      <c r="Q49" s="1"/>
      <c r="R49" s="1">
        <f>1000*zeroV*(100^(-0.2*N49))</f>
        <v>0.3377721782</v>
      </c>
      <c r="S49" s="1"/>
      <c r="T49" s="1"/>
      <c r="U49" s="1"/>
      <c r="V49" s="1">
        <f>R49*(100^(0.2*$F$7*yV))</f>
        <v>6.739440983</v>
      </c>
      <c r="W49" s="1"/>
      <c r="X49" s="1"/>
      <c r="Y49" s="1"/>
      <c r="Z49" s="1"/>
      <c r="AA49" s="1">
        <v>52735.66</v>
      </c>
      <c r="AB49" s="1">
        <v>3.1919E-9</v>
      </c>
      <c r="AC49" s="1"/>
      <c r="AD49" s="1">
        <f t="shared" si="9"/>
        <v>52735.99849</v>
      </c>
      <c r="AE49" s="1">
        <f t="shared" si="10"/>
        <v>37.62441317</v>
      </c>
      <c r="AF49" s="1">
        <f t="shared" si="11"/>
        <v>-1.246809391</v>
      </c>
      <c r="AG49" s="1">
        <f>LOG10(1196700000000000000*($C$7^2)*optwidth*(AVERAGE(V49:Y49)))</f>
        <v>35.15498459</v>
      </c>
      <c r="AH49" s="1">
        <f t="shared" si="12"/>
        <v>-3.716237962</v>
      </c>
      <c r="AI49" s="1"/>
      <c r="AJ49" s="1"/>
      <c r="AK49" s="1"/>
      <c r="AL49" s="1" t="s">
        <v>47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v>52738.32521</v>
      </c>
      <c r="M50" s="1" t="s">
        <v>46</v>
      </c>
      <c r="N50" s="1">
        <v>17.73</v>
      </c>
      <c r="O50" s="1"/>
      <c r="P50" s="1"/>
      <c r="Q50" s="1"/>
      <c r="R50" s="1">
        <f>1000*zeroV*(100^(-0.2*N50))</f>
        <v>0.2941872689</v>
      </c>
      <c r="S50" s="1"/>
      <c r="T50" s="1"/>
      <c r="U50" s="1"/>
      <c r="V50" s="1">
        <f>R50*(100^(0.2*$F$7*yV))</f>
        <v>5.869807713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>
        <v>52740.32287</v>
      </c>
      <c r="M51" s="1" t="s">
        <v>46</v>
      </c>
      <c r="N51" s="1">
        <v>17.39</v>
      </c>
      <c r="O51" s="1"/>
      <c r="P51" s="1"/>
      <c r="Q51" s="1"/>
      <c r="R51" s="1">
        <f>1000*zeroV*(100^(-0.2*N51))</f>
        <v>0.4023684079</v>
      </c>
      <c r="S51" s="1"/>
      <c r="T51" s="1"/>
      <c r="U51" s="1"/>
      <c r="V51" s="1">
        <f>R51*(100^(0.2*$F$7*yV))</f>
        <v>8.028305209</v>
      </c>
      <c r="W51" s="1"/>
      <c r="X51" s="1"/>
      <c r="Y51" s="1"/>
      <c r="Z51" s="1"/>
      <c r="AA51" s="1">
        <v>52740.02</v>
      </c>
      <c r="AB51" s="1">
        <v>2.4437E-9</v>
      </c>
      <c r="AC51" s="1"/>
      <c r="AD51" s="1">
        <f t="shared" ref="AD51:AD52" si="13">(L51+AA51)/2</f>
        <v>52740.17144</v>
      </c>
      <c r="AE51" s="1">
        <f t="shared" ref="AE51:AE52" si="14">LOG10(1.1967E+44*($C$7^2)*AB51)</f>
        <v>37.50841178</v>
      </c>
      <c r="AF51" s="1">
        <f t="shared" ref="AF51:AF52" si="15">LOG10((10^AE51)/(1.26E+38*$I$7))</f>
        <v>-1.362810779</v>
      </c>
      <c r="AG51" s="1">
        <f>LOG10(1196700000000000000*($C$7^2)*optwidth*(AVERAGE(V51:Y51)))</f>
        <v>35.23098459</v>
      </c>
      <c r="AH51" s="1">
        <f t="shared" ref="AH51:AH52" si="16">LOG10((10^AG51)/(1.26E+38*$I$7))</f>
        <v>-3.640237962</v>
      </c>
      <c r="AI51" s="1"/>
      <c r="AJ51" s="1"/>
      <c r="AK51" s="1"/>
      <c r="AL51" s="1" t="s">
        <v>47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>
        <v>52742.37283</v>
      </c>
      <c r="M52" s="1" t="s">
        <v>46</v>
      </c>
      <c r="N52" s="1">
        <v>17.56</v>
      </c>
      <c r="O52" s="1"/>
      <c r="P52" s="1"/>
      <c r="Q52" s="1"/>
      <c r="R52" s="1">
        <f>1000*zeroV*(100^(-0.2*N52))</f>
        <v>0.3440518319</v>
      </c>
      <c r="S52" s="1"/>
      <c r="T52" s="1"/>
      <c r="U52" s="1"/>
      <c r="V52" s="1">
        <f>R52*(100^(0.2*$F$7*yV))</f>
        <v>6.864736545</v>
      </c>
      <c r="W52" s="1"/>
      <c r="X52" s="1"/>
      <c r="Y52" s="1"/>
      <c r="Z52" s="1"/>
      <c r="AA52" s="1">
        <v>52742.35</v>
      </c>
      <c r="AB52" s="1">
        <v>2.6782E-9</v>
      </c>
      <c r="AC52" s="1"/>
      <c r="AD52" s="1">
        <f t="shared" si="13"/>
        <v>52742.36142</v>
      </c>
      <c r="AE52" s="1">
        <f t="shared" si="14"/>
        <v>37.54820689</v>
      </c>
      <c r="AF52" s="1">
        <f t="shared" si="15"/>
        <v>-1.323015662</v>
      </c>
      <c r="AG52" s="1">
        <f>LOG10(1196700000000000000*($C$7^2)*optwidth*(AVERAGE(V52:Y52)))</f>
        <v>35.16298459</v>
      </c>
      <c r="AH52" s="1">
        <f t="shared" si="16"/>
        <v>-3.708237962</v>
      </c>
      <c r="AI52" s="1"/>
      <c r="AJ52" s="1"/>
      <c r="AK52" s="1"/>
      <c r="AL52" s="1" t="s">
        <v>47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>
        <v>52744.30246</v>
      </c>
      <c r="M53" s="1" t="s">
        <v>46</v>
      </c>
      <c r="N53" s="1">
        <v>17.33</v>
      </c>
      <c r="O53" s="1"/>
      <c r="P53" s="1"/>
      <c r="Q53" s="1"/>
      <c r="R53" s="1">
        <f>1000*zeroV*(100^(-0.2*N53))</f>
        <v>0.4252299786</v>
      </c>
      <c r="S53" s="1"/>
      <c r="T53" s="1"/>
      <c r="U53" s="1"/>
      <c r="V53" s="1">
        <f>R53*(100^(0.2*$F$7*yV))</f>
        <v>8.484453514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>
        <v>52748.26499</v>
      </c>
      <c r="M54" s="1" t="s">
        <v>46</v>
      </c>
      <c r="N54" s="1">
        <v>17.47</v>
      </c>
      <c r="O54" s="1"/>
      <c r="P54" s="1"/>
      <c r="Q54" s="1"/>
      <c r="R54" s="1">
        <f>1000*zeroV*(100^(-0.2*N54))</f>
        <v>0.373786726</v>
      </c>
      <c r="S54" s="1"/>
      <c r="T54" s="1"/>
      <c r="U54" s="1"/>
      <c r="V54" s="1">
        <f>R54*(100^(0.2*$F$7*yV))</f>
        <v>7.458025682</v>
      </c>
      <c r="W54" s="1"/>
      <c r="X54" s="1"/>
      <c r="Y54" s="1"/>
      <c r="Z54" s="1"/>
      <c r="AA54" s="1">
        <v>52747.41</v>
      </c>
      <c r="AB54" s="1">
        <v>1.5596E-9</v>
      </c>
      <c r="AC54" s="1"/>
      <c r="AD54" s="1">
        <f t="shared" ref="AD54:AD57" si="17">(L54+AA54)/2</f>
        <v>52747.8375</v>
      </c>
      <c r="AE54" s="1">
        <f t="shared" ref="AE54:AE57" si="18">LOG10(1.1967E+44*($C$7^2)*AB54)</f>
        <v>37.31337712</v>
      </c>
      <c r="AF54" s="1">
        <f t="shared" ref="AF54:AF57" si="19">LOG10((10^AE54)/(1.26E+38*$I$7))</f>
        <v>-1.557845441</v>
      </c>
      <c r="AG54" s="1">
        <f>LOG10(1196700000000000000*($C$7^2)*optwidth*(AVERAGE(V54:Y54)))</f>
        <v>35.19898459</v>
      </c>
      <c r="AH54" s="1">
        <f t="shared" ref="AH54:AH57" si="20">LOG10((10^AG54)/(1.26E+38*$I$7))</f>
        <v>-3.672237962</v>
      </c>
      <c r="AI54" s="1"/>
      <c r="AJ54" s="1"/>
      <c r="AK54" s="1"/>
      <c r="AL54" s="1" t="s">
        <v>47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>
        <v>52750.34171</v>
      </c>
      <c r="M55" s="1" t="s">
        <v>46</v>
      </c>
      <c r="N55" s="1">
        <v>17.62</v>
      </c>
      <c r="O55" s="1"/>
      <c r="P55" s="1"/>
      <c r="Q55" s="1"/>
      <c r="R55" s="1">
        <f>1000*zeroV*(100^(-0.2*N55))</f>
        <v>0.3255546288</v>
      </c>
      <c r="S55" s="1"/>
      <c r="T55" s="1"/>
      <c r="U55" s="1"/>
      <c r="V55" s="1">
        <f>R55*(100^(0.2*$F$7*yV))</f>
        <v>6.495668822</v>
      </c>
      <c r="W55" s="1"/>
      <c r="X55" s="1"/>
      <c r="Y55" s="1"/>
      <c r="Z55" s="1"/>
      <c r="AA55" s="1">
        <v>52750.38</v>
      </c>
      <c r="AB55" s="1">
        <v>1.3088E-9</v>
      </c>
      <c r="AC55" s="1"/>
      <c r="AD55" s="1">
        <f t="shared" si="17"/>
        <v>52750.36086</v>
      </c>
      <c r="AE55" s="1">
        <f t="shared" si="18"/>
        <v>37.23723718</v>
      </c>
      <c r="AF55" s="1">
        <f t="shared" si="19"/>
        <v>-1.633985381</v>
      </c>
      <c r="AG55" s="1">
        <f>LOG10(1196700000000000000*($C$7^2)*optwidth*(AVERAGE(V55:Y55)))</f>
        <v>35.13898459</v>
      </c>
      <c r="AH55" s="1">
        <f t="shared" si="20"/>
        <v>-3.732237962</v>
      </c>
      <c r="AI55" s="1"/>
      <c r="AJ55" s="1"/>
      <c r="AK55" s="1"/>
      <c r="AL55" s="1" t="s">
        <v>47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>
        <v>52751.30277</v>
      </c>
      <c r="M56" s="1" t="s">
        <v>46</v>
      </c>
      <c r="N56" s="1">
        <v>17.32</v>
      </c>
      <c r="O56" s="1"/>
      <c r="P56" s="1"/>
      <c r="Q56" s="1"/>
      <c r="R56" s="1">
        <f>1000*zeroV*(100^(-0.2*N56))</f>
        <v>0.4291645831</v>
      </c>
      <c r="S56" s="1"/>
      <c r="T56" s="1"/>
      <c r="U56" s="1"/>
      <c r="V56" s="1">
        <f>R56*(100^(0.2*$F$7*yV))</f>
        <v>8.562959196</v>
      </c>
      <c r="W56" s="1"/>
      <c r="X56" s="1"/>
      <c r="Y56" s="1"/>
      <c r="Z56" s="1"/>
      <c r="AA56" s="1">
        <v>52751.57</v>
      </c>
      <c r="AB56" s="1">
        <v>1.2205E-9</v>
      </c>
      <c r="AC56" s="1"/>
      <c r="AD56" s="1">
        <f t="shared" si="17"/>
        <v>52751.43639</v>
      </c>
      <c r="AE56" s="1">
        <f t="shared" si="18"/>
        <v>37.20690167</v>
      </c>
      <c r="AF56" s="1">
        <f t="shared" si="19"/>
        <v>-1.664320884</v>
      </c>
      <c r="AG56" s="1">
        <f>LOG10(1196700000000000000*($C$7^2)*optwidth*(AVERAGE(V56:Y56)))</f>
        <v>35.25898459</v>
      </c>
      <c r="AH56" s="1">
        <f t="shared" si="20"/>
        <v>-3.612237962</v>
      </c>
      <c r="AI56" s="1"/>
      <c r="AJ56" s="1"/>
      <c r="AK56" s="1"/>
      <c r="AL56" s="1" t="s">
        <v>47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>
        <v>52757.28298</v>
      </c>
      <c r="M57" s="1" t="s">
        <v>46</v>
      </c>
      <c r="N57" s="1">
        <v>17.3</v>
      </c>
      <c r="O57" s="1"/>
      <c r="P57" s="1"/>
      <c r="Q57" s="1"/>
      <c r="R57" s="1">
        <f>1000*zeroV*(100^(-0.2*N57))</f>
        <v>0.4371433484</v>
      </c>
      <c r="S57" s="1"/>
      <c r="T57" s="1"/>
      <c r="U57" s="1"/>
      <c r="V57" s="1">
        <f>R57*(100^(0.2*$F$7*yV))</f>
        <v>8.722156494</v>
      </c>
      <c r="W57" s="1"/>
      <c r="X57" s="1"/>
      <c r="Y57" s="1"/>
      <c r="Z57" s="1"/>
      <c r="AA57" s="1">
        <v>52756.38</v>
      </c>
      <c r="AB57" s="1">
        <v>8.0058E-10</v>
      </c>
      <c r="AC57" s="1"/>
      <c r="AD57" s="1">
        <f t="shared" si="17"/>
        <v>52756.83149</v>
      </c>
      <c r="AE57" s="1">
        <f t="shared" si="18"/>
        <v>37.02376863</v>
      </c>
      <c r="AF57" s="1">
        <f t="shared" si="19"/>
        <v>-1.847453931</v>
      </c>
      <c r="AG57" s="1">
        <f>LOG10(1196700000000000000*($C$7^2)*optwidth*(AVERAGE(V57:Y57)))</f>
        <v>35.26698459</v>
      </c>
      <c r="AH57" s="1">
        <f t="shared" si="20"/>
        <v>-3.604237962</v>
      </c>
      <c r="AI57" s="1"/>
      <c r="AJ57" s="1"/>
      <c r="AK57" s="1"/>
      <c r="AL57" s="1" t="s">
        <v>47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>
        <v>52759.33738</v>
      </c>
      <c r="M58" s="1" t="s">
        <v>46</v>
      </c>
      <c r="N58" s="1">
        <v>17.23</v>
      </c>
      <c r="O58" s="1"/>
      <c r="P58" s="1"/>
      <c r="Q58" s="1"/>
      <c r="R58" s="1">
        <f>1000*zeroV*(100^(-0.2*N58))</f>
        <v>0.4662553999</v>
      </c>
      <c r="S58" s="1"/>
      <c r="T58" s="1"/>
      <c r="U58" s="1"/>
      <c r="V58" s="1">
        <f>R58*(100^(0.2*$F$7*yV))</f>
        <v>9.303018285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>
        <v>52761.27809</v>
      </c>
      <c r="M59" s="1" t="s">
        <v>46</v>
      </c>
      <c r="N59" s="1">
        <v>17.27</v>
      </c>
      <c r="O59" s="1"/>
      <c r="P59" s="1"/>
      <c r="Q59" s="1"/>
      <c r="R59" s="1">
        <f>1000*zeroV*(100^(-0.2*N59))</f>
        <v>0.4493904868</v>
      </c>
      <c r="S59" s="1"/>
      <c r="T59" s="1"/>
      <c r="U59" s="1"/>
      <c r="V59" s="1">
        <f>R59*(100^(0.2*$F$7*yV))</f>
        <v>8.96651903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>
        <v>52763.1947</v>
      </c>
      <c r="M60" s="1" t="s">
        <v>46</v>
      </c>
      <c r="N60" s="1">
        <v>17.28</v>
      </c>
      <c r="O60" s="1"/>
      <c r="P60" s="1"/>
      <c r="Q60" s="1"/>
      <c r="R60" s="1">
        <f>1000*zeroV*(100^(-0.2*N60))</f>
        <v>0.4452704501</v>
      </c>
      <c r="S60" s="1"/>
      <c r="T60" s="1"/>
      <c r="U60" s="1"/>
      <c r="V60" s="1">
        <f>R60*(100^(0.2*$F$7*yV))</f>
        <v>8.88431349</v>
      </c>
      <c r="W60" s="1"/>
      <c r="X60" s="1"/>
      <c r="Y60" s="1"/>
      <c r="Z60" s="1"/>
      <c r="AA60" s="1">
        <v>52763.35</v>
      </c>
      <c r="AB60" s="1">
        <v>4.717E-10</v>
      </c>
      <c r="AC60" s="1"/>
      <c r="AD60" s="1">
        <f>(L60+AA60)/2</f>
        <v>52763.27235</v>
      </c>
      <c r="AE60" s="1">
        <f>LOG10(1.1967E+44*($C$7^2)*AB60)</f>
        <v>36.79402977</v>
      </c>
      <c r="AF60" s="1">
        <f>LOG10((10^AE60)/(1.26E+38*$I$7))</f>
        <v>-2.077192791</v>
      </c>
      <c r="AG60" s="1">
        <f>LOG10(1196700000000000000*($C$7^2)*optwidth*(AVERAGE(V60:Y60)))</f>
        <v>35.27498459</v>
      </c>
      <c r="AH60" s="1">
        <f>LOG10((10^AG60)/(1.26E+38*$I$7))</f>
        <v>-3.596237962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>
        <v>52768.20819</v>
      </c>
      <c r="M61" s="1" t="s">
        <v>46</v>
      </c>
      <c r="N61" s="1">
        <v>17.29</v>
      </c>
      <c r="O61" s="1"/>
      <c r="P61" s="1"/>
      <c r="Q61" s="1"/>
      <c r="R61" s="1">
        <f>1000*zeroV*(100^(-0.2*N61))</f>
        <v>0.441188186</v>
      </c>
      <c r="S61" s="1"/>
      <c r="T61" s="1"/>
      <c r="U61" s="1"/>
      <c r="V61" s="1">
        <f>R61*(100^(0.2*$F$7*yV))</f>
        <v>8.802861614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v>52771.16527</v>
      </c>
      <c r="M62" s="1" t="s">
        <v>46</v>
      </c>
      <c r="N62" s="1">
        <v>17.3</v>
      </c>
      <c r="O62" s="1"/>
      <c r="P62" s="1"/>
      <c r="Q62" s="1"/>
      <c r="R62" s="1">
        <f>1000*zeroV*(100^(-0.2*N62))</f>
        <v>0.4371433484</v>
      </c>
      <c r="S62" s="1"/>
      <c r="T62" s="1"/>
      <c r="U62" s="1"/>
      <c r="V62" s="1">
        <f>R62*(100^(0.2*$F$7*yV))</f>
        <v>8.722156494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v>52772.20059</v>
      </c>
      <c r="M63" s="1" t="s">
        <v>46</v>
      </c>
      <c r="N63" s="1">
        <v>17.27</v>
      </c>
      <c r="O63" s="1"/>
      <c r="P63" s="1"/>
      <c r="Q63" s="1"/>
      <c r="R63" s="1">
        <f>1000*zeroV*(100^(-0.2*N63))</f>
        <v>0.4493904868</v>
      </c>
      <c r="S63" s="1"/>
      <c r="T63" s="1"/>
      <c r="U63" s="1"/>
      <c r="V63" s="1">
        <f>R63*(100^(0.2*$F$7*yV))</f>
        <v>8.96651903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v>52775.10679</v>
      </c>
      <c r="M64" s="1" t="s">
        <v>46</v>
      </c>
      <c r="N64" s="1">
        <v>17.39</v>
      </c>
      <c r="O64" s="1"/>
      <c r="P64" s="1"/>
      <c r="Q64" s="1"/>
      <c r="R64" s="1">
        <f>1000*zeroV*(100^(-0.2*N64))</f>
        <v>0.4023684079</v>
      </c>
      <c r="S64" s="1"/>
      <c r="T64" s="1"/>
      <c r="U64" s="1"/>
      <c r="V64" s="1">
        <f>R64*(100^(0.2*$F$7*yV))</f>
        <v>8.028305209</v>
      </c>
      <c r="W64" s="1"/>
      <c r="X64" s="1"/>
      <c r="Y64" s="1"/>
      <c r="Z64" s="1"/>
      <c r="AA64" s="1">
        <v>52774.45</v>
      </c>
      <c r="AB64" s="1">
        <v>2.4196E-10</v>
      </c>
      <c r="AC64" s="1"/>
      <c r="AD64" s="1">
        <f>(L64+AA64)/2</f>
        <v>52774.7784</v>
      </c>
      <c r="AE64" s="1">
        <f>LOG10(1.1967E+44*($C$7^2)*AB64)</f>
        <v>36.50410747</v>
      </c>
      <c r="AF64" s="1">
        <f>LOG10((10^AE64)/(1.26E+38*$I$7))</f>
        <v>-2.367115092</v>
      </c>
      <c r="AG64" s="1">
        <f>LOG10(1196700000000000000*($C$7^2)*optwidth*(AVERAGE(V64:Y64)))</f>
        <v>35.23098459</v>
      </c>
      <c r="AH64" s="1">
        <f>LOG10((10^AG64)/(1.26E+38*$I$7))</f>
        <v>-3.640237962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v>52776.06382</v>
      </c>
      <c r="M65" s="1" t="s">
        <v>46</v>
      </c>
      <c r="N65" s="1">
        <v>17.17</v>
      </c>
      <c r="O65" s="1"/>
      <c r="P65" s="1"/>
      <c r="Q65" s="1"/>
      <c r="R65" s="1">
        <f>1000*zeroV*(100^(-0.2*N65))</f>
        <v>0.4927468703</v>
      </c>
      <c r="S65" s="1"/>
      <c r="T65" s="1"/>
      <c r="U65" s="1"/>
      <c r="V65" s="1">
        <f>R65*(100^(0.2*$F$7*yV))</f>
        <v>9.831592612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v>52777.2692</v>
      </c>
      <c r="M66" s="1" t="s">
        <v>46</v>
      </c>
      <c r="N66" s="1">
        <v>17.52</v>
      </c>
      <c r="O66" s="1"/>
      <c r="P66" s="1"/>
      <c r="Q66" s="1"/>
      <c r="R66" s="1">
        <f>1000*zeroV*(100^(-0.2*N66))</f>
        <v>0.3569635521</v>
      </c>
      <c r="S66" s="1"/>
      <c r="T66" s="1"/>
      <c r="U66" s="1"/>
      <c r="V66" s="1">
        <f>R66*(100^(0.2*$F$7*yV))</f>
        <v>7.122359233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v>52778.25944</v>
      </c>
      <c r="M67" s="1" t="s">
        <v>46</v>
      </c>
      <c r="N67" s="1">
        <v>17.44</v>
      </c>
      <c r="O67" s="1"/>
      <c r="P67" s="1"/>
      <c r="Q67" s="1"/>
      <c r="R67" s="1">
        <f>1000*zeroV*(100^(-0.2*N67))</f>
        <v>0.3842588464</v>
      </c>
      <c r="S67" s="1"/>
      <c r="T67" s="1"/>
      <c r="U67" s="1"/>
      <c r="V67" s="1">
        <f>R67*(100^(0.2*$F$7*yV))</f>
        <v>7.666971953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v>52782.23794</v>
      </c>
      <c r="M68" s="1" t="s">
        <v>46</v>
      </c>
      <c r="N68" s="1">
        <v>17.37</v>
      </c>
      <c r="O68" s="1"/>
      <c r="P68" s="1"/>
      <c r="Q68" s="1"/>
      <c r="R68" s="1">
        <f>1000*zeroV*(100^(-0.2*N68))</f>
        <v>0.4098489951</v>
      </c>
      <c r="S68" s="1"/>
      <c r="T68" s="1"/>
      <c r="U68" s="1"/>
      <c r="V68" s="1">
        <f>R68*(100^(0.2*$F$7*yV))</f>
        <v>8.177562547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v>52784.2871</v>
      </c>
      <c r="M69" s="1" t="s">
        <v>46</v>
      </c>
      <c r="N69" s="1">
        <v>17.71</v>
      </c>
      <c r="O69" s="1"/>
      <c r="P69" s="1"/>
      <c r="Q69" s="1"/>
      <c r="R69" s="1">
        <f>1000*zeroV*(100^(-0.2*N69))</f>
        <v>0.2996566186</v>
      </c>
      <c r="S69" s="1"/>
      <c r="T69" s="1"/>
      <c r="U69" s="1"/>
      <c r="V69" s="1">
        <f>R69*(100^(0.2*$F$7*yV))</f>
        <v>5.978935586</v>
      </c>
      <c r="W69" s="1"/>
      <c r="X69" s="1"/>
      <c r="Y69" s="1"/>
      <c r="Z69" s="1"/>
      <c r="AA69" s="1">
        <v>52784.01</v>
      </c>
      <c r="AB69" s="1">
        <v>1.446E-10</v>
      </c>
      <c r="AC69" s="1"/>
      <c r="AD69" s="1">
        <f>(L69+AA69)/2</f>
        <v>52784.14855</v>
      </c>
      <c r="AE69" s="1">
        <f>LOG10(1.1967E+44*($C$7^2)*AB69)</f>
        <v>36.28053218</v>
      </c>
      <c r="AF69" s="1">
        <f>LOG10((10^AE69)/(1.26E+38*$I$7))</f>
        <v>-2.590690375</v>
      </c>
      <c r="AG69" s="1">
        <f>LOG10(1196700000000000000*($C$7^2)*optwidth*(AVERAGE(V69:Y69)))</f>
        <v>35.10298459</v>
      </c>
      <c r="AH69" s="1">
        <f>LOG10((10^AG69)/(1.26E+38*$I$7))</f>
        <v>-3.768237962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v>52785.1833</v>
      </c>
      <c r="M70" s="1" t="s">
        <v>46</v>
      </c>
      <c r="N70" s="1">
        <v>17.8</v>
      </c>
      <c r="O70" s="1"/>
      <c r="P70" s="1"/>
      <c r="Q70" s="1"/>
      <c r="R70" s="1">
        <f>1000*zeroV*(100^(-0.2*N70))</f>
        <v>0.2758188063</v>
      </c>
      <c r="S70" s="1"/>
      <c r="T70" s="1"/>
      <c r="U70" s="1"/>
      <c r="V70" s="1">
        <f>R70*(100^(0.2*$F$7*yV))</f>
        <v>5.503308699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v>52787.12</v>
      </c>
      <c r="M71" s="1" t="s">
        <v>46</v>
      </c>
      <c r="N71" s="1">
        <v>17.64</v>
      </c>
      <c r="O71" s="1"/>
      <c r="P71" s="1"/>
      <c r="Q71" s="1"/>
      <c r="R71" s="1">
        <f>1000*zeroV*(100^(-0.2*N71))</f>
        <v>0.3196125871</v>
      </c>
      <c r="S71" s="1"/>
      <c r="T71" s="1"/>
      <c r="U71" s="1"/>
      <c r="V71" s="1">
        <f>R71*(100^(0.2*$F$7*yV))</f>
        <v>6.377109505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v>52789.1578</v>
      </c>
      <c r="M72" s="1" t="s">
        <v>46</v>
      </c>
      <c r="N72" s="1">
        <v>17.59</v>
      </c>
      <c r="O72" s="1"/>
      <c r="P72" s="1"/>
      <c r="Q72" s="1"/>
      <c r="R72" s="1">
        <f>1000*zeroV*(100^(-0.2*N72))</f>
        <v>0.3346754643</v>
      </c>
      <c r="S72" s="1"/>
      <c r="T72" s="1"/>
      <c r="U72" s="1"/>
      <c r="V72" s="1">
        <f>R72*(100^(0.2*$F$7*yV))</f>
        <v>6.677653416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v>52790.20835</v>
      </c>
      <c r="M73" s="1" t="s">
        <v>46</v>
      </c>
      <c r="N73" s="1">
        <v>17.78</v>
      </c>
      <c r="O73" s="1"/>
      <c r="P73" s="1"/>
      <c r="Q73" s="1"/>
      <c r="R73" s="1">
        <f>1000*zeroV*(100^(-0.2*N73))</f>
        <v>0.2809466607</v>
      </c>
      <c r="S73" s="1"/>
      <c r="T73" s="1"/>
      <c r="U73" s="1"/>
      <c r="V73" s="1">
        <f>R73*(100^(0.2*$F$7*yV))</f>
        <v>5.605622847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v>52791.10627</v>
      </c>
      <c r="M74" s="1" t="s">
        <v>46</v>
      </c>
      <c r="N74" s="1">
        <v>17.61</v>
      </c>
      <c r="O74" s="1"/>
      <c r="P74" s="1"/>
      <c r="Q74" s="1"/>
      <c r="R74" s="1">
        <f>1000*zeroV*(100^(-0.2*N74))</f>
        <v>0.3285669486</v>
      </c>
      <c r="S74" s="1"/>
      <c r="T74" s="1"/>
      <c r="U74" s="1"/>
      <c r="V74" s="1">
        <f>R74*(100^(0.2*$F$7*yV))</f>
        <v>6.555772506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v>52792.19633</v>
      </c>
      <c r="M75" s="1" t="s">
        <v>46</v>
      </c>
      <c r="N75" s="1">
        <v>17.75</v>
      </c>
      <c r="O75" s="1"/>
      <c r="P75" s="1"/>
      <c r="Q75" s="1"/>
      <c r="R75" s="1">
        <f>1000*zeroV*(100^(-0.2*N75))</f>
        <v>0.2888177461</v>
      </c>
      <c r="S75" s="1"/>
      <c r="T75" s="1"/>
      <c r="U75" s="1"/>
      <c r="V75" s="1">
        <f>R75*(100^(0.2*$F$7*yV))</f>
        <v>5.762671648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v>52808.27239</v>
      </c>
      <c r="M76" s="1" t="s">
        <v>46</v>
      </c>
      <c r="N76" s="1">
        <v>18.35</v>
      </c>
      <c r="O76" s="1"/>
      <c r="P76" s="1"/>
      <c r="Q76" s="1"/>
      <c r="R76" s="1">
        <f>1000*zeroV*(100^(-0.2*N76))</f>
        <v>0.1661972657</v>
      </c>
      <c r="S76" s="1"/>
      <c r="T76" s="1"/>
      <c r="U76" s="1"/>
      <c r="V76" s="1">
        <f>R76*(100^(0.2*$F$7*yV))</f>
        <v>3.316071412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v>52811.10268</v>
      </c>
      <c r="M77" s="1" t="s">
        <v>46</v>
      </c>
      <c r="N77" s="1">
        <v>18.51</v>
      </c>
      <c r="O77" s="1"/>
      <c r="P77" s="1"/>
      <c r="Q77" s="1"/>
      <c r="R77" s="1">
        <f>1000*zeroV*(100^(-0.2*N77))</f>
        <v>0.143424675</v>
      </c>
      <c r="S77" s="1"/>
      <c r="T77" s="1"/>
      <c r="U77" s="1"/>
      <c r="V77" s="1">
        <f>R77*(100^(0.2*$F$7*yV))</f>
        <v>2.861698491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v>52813.00437</v>
      </c>
      <c r="M78" s="1" t="s">
        <v>46</v>
      </c>
      <c r="N78" s="1">
        <v>18.4</v>
      </c>
      <c r="O78" s="1"/>
      <c r="P78" s="1"/>
      <c r="Q78" s="1"/>
      <c r="R78" s="1">
        <f>1000*zeroV*(100^(-0.2*N78))</f>
        <v>0.1587171566</v>
      </c>
      <c r="S78" s="1"/>
      <c r="T78" s="1"/>
      <c r="U78" s="1"/>
      <c r="V78" s="1">
        <f>R78*(100^(0.2*$F$7*yV))</f>
        <v>3.166823613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v>52816.09614</v>
      </c>
      <c r="M79" s="1" t="s">
        <v>46</v>
      </c>
      <c r="N79" s="1">
        <v>18.68</v>
      </c>
      <c r="O79" s="1"/>
      <c r="P79" s="1"/>
      <c r="Q79" s="1"/>
      <c r="R79" s="1">
        <f>1000*zeroV*(100^(-0.2*N79))</f>
        <v>0.1226376654</v>
      </c>
      <c r="S79" s="1"/>
      <c r="T79" s="1"/>
      <c r="U79" s="1"/>
      <c r="V79" s="1">
        <f>R79*(100^(0.2*$F$7*yV))</f>
        <v>2.446943122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v>52818.05944</v>
      </c>
      <c r="M80" s="1" t="s">
        <v>46</v>
      </c>
      <c r="N80" s="1">
        <v>18.69</v>
      </c>
      <c r="O80" s="1"/>
      <c r="P80" s="1"/>
      <c r="Q80" s="1"/>
      <c r="R80" s="1">
        <f>1000*zeroV*(100^(-0.2*N80))</f>
        <v>0.1215133166</v>
      </c>
      <c r="S80" s="1"/>
      <c r="T80" s="1"/>
      <c r="U80" s="1"/>
      <c r="V80" s="1">
        <f>R80*(100^(0.2*$F$7*yV))</f>
        <v>2.424509413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v>52820.16374</v>
      </c>
      <c r="M81" s="1" t="s">
        <v>46</v>
      </c>
      <c r="N81" s="1">
        <v>18.69</v>
      </c>
      <c r="O81" s="1"/>
      <c r="P81" s="1"/>
      <c r="Q81" s="1"/>
      <c r="R81" s="1">
        <f>1000*zeroV*(100^(-0.2*N81))</f>
        <v>0.1215133166</v>
      </c>
      <c r="S81" s="1"/>
      <c r="T81" s="1"/>
      <c r="U81" s="1"/>
      <c r="V81" s="1">
        <f>R81*(100^(0.2*$F$7*yV))</f>
        <v>2.424509413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v>52824.16745</v>
      </c>
      <c r="M82" s="1" t="s">
        <v>46</v>
      </c>
      <c r="N82" s="1">
        <v>18.7</v>
      </c>
      <c r="O82" s="1"/>
      <c r="P82" s="1"/>
      <c r="Q82" s="1"/>
      <c r="R82" s="1">
        <f>1000*zeroV*(100^(-0.2*N82))</f>
        <v>0.1203992758</v>
      </c>
      <c r="S82" s="1"/>
      <c r="T82" s="1"/>
      <c r="U82" s="1"/>
      <c r="V82" s="1">
        <f>R82*(100^(0.2*$F$7*yV))</f>
        <v>2.402281377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v>52829.15194</v>
      </c>
      <c r="M83" s="1" t="s">
        <v>46</v>
      </c>
      <c r="N83" s="1">
        <v>20.13</v>
      </c>
      <c r="O83" s="1"/>
      <c r="P83" s="1"/>
      <c r="Q83" s="1"/>
      <c r="R83" s="1">
        <f>1000*zeroV*(100^(-0.2*N83))</f>
        <v>0.0322569926</v>
      </c>
      <c r="S83" s="1"/>
      <c r="T83" s="1"/>
      <c r="U83" s="1"/>
      <c r="V83" s="1">
        <f>R83*(100^(0.2*$F$7*yV))</f>
        <v>0.6436116172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v>52834.04768</v>
      </c>
      <c r="M84" s="1" t="s">
        <v>46</v>
      </c>
      <c r="N84" s="1">
        <v>19.87</v>
      </c>
      <c r="O84" s="1"/>
      <c r="P84" s="1"/>
      <c r="Q84" s="1"/>
      <c r="R84" s="1">
        <f>1000*zeroV*(100^(-0.2*N84))</f>
        <v>0.04098489951</v>
      </c>
      <c r="S84" s="1"/>
      <c r="T84" s="1"/>
      <c r="U84" s="1"/>
      <c r="V84" s="1">
        <f>R84*(100^(0.2*$F$7*yV))</f>
        <v>0.8177562547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v>52836.07062</v>
      </c>
      <c r="M85" s="1" t="s">
        <v>46</v>
      </c>
      <c r="N85" s="1">
        <v>19.19</v>
      </c>
      <c r="O85" s="1"/>
      <c r="P85" s="1"/>
      <c r="Q85" s="1"/>
      <c r="R85" s="1">
        <f>1000*zeroV*(100^(-0.2*N85))</f>
        <v>0.07666971953</v>
      </c>
      <c r="S85" s="1"/>
      <c r="T85" s="1"/>
      <c r="U85" s="1"/>
      <c r="V85" s="1">
        <f>R85*(100^(0.2*$F$7*yV))</f>
        <v>1.529762021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v>52838.02486</v>
      </c>
      <c r="M86" s="1" t="s">
        <v>46</v>
      </c>
      <c r="N86" s="1">
        <v>19.32</v>
      </c>
      <c r="O86" s="1"/>
      <c r="P86" s="1"/>
      <c r="Q86" s="1"/>
      <c r="R86" s="1">
        <f>1000*zeroV*(100^(-0.2*N86))</f>
        <v>0.06801800262</v>
      </c>
      <c r="S86" s="1"/>
      <c r="T86" s="1"/>
      <c r="U86" s="1"/>
      <c r="V86" s="1">
        <f>R86*(100^(0.2*$F$7*yV))</f>
        <v>1.357137574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v>52844.024</v>
      </c>
      <c r="M87" s="1" t="s">
        <v>46</v>
      </c>
      <c r="N87" s="1">
        <v>19.51</v>
      </c>
      <c r="O87" s="1"/>
      <c r="P87" s="1"/>
      <c r="Q87" s="1"/>
      <c r="R87" s="1">
        <f>1000*zeroV*(100^(-0.2*N87))</f>
        <v>0.05709839157</v>
      </c>
      <c r="S87" s="1"/>
      <c r="T87" s="1"/>
      <c r="U87" s="1"/>
      <c r="V87" s="1">
        <f>R87*(100^(0.2*$F$7*yV))</f>
        <v>1.139262689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v>52846.06851</v>
      </c>
      <c r="M88" s="1" t="s">
        <v>46</v>
      </c>
      <c r="N88" s="1">
        <v>19.27</v>
      </c>
      <c r="O88" s="1"/>
      <c r="P88" s="1"/>
      <c r="Q88" s="1"/>
      <c r="R88" s="1">
        <f>1000*zeroV*(100^(-0.2*N88))</f>
        <v>0.07122359233</v>
      </c>
      <c r="S88" s="1"/>
      <c r="T88" s="1"/>
      <c r="U88" s="1"/>
      <c r="V88" s="1">
        <f>R88*(100^(0.2*$F$7*yV))</f>
        <v>1.421097497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v>52861.03296</v>
      </c>
      <c r="M89" s="1" t="s">
        <v>46</v>
      </c>
      <c r="N89" s="1">
        <v>19.87</v>
      </c>
      <c r="O89" s="1"/>
      <c r="P89" s="1"/>
      <c r="Q89" s="1"/>
      <c r="R89" s="1">
        <f>1000*zeroV*(100^(-0.2*N89))</f>
        <v>0.04098489951</v>
      </c>
      <c r="S89" s="1"/>
      <c r="T89" s="1"/>
      <c r="U89" s="1"/>
      <c r="V89" s="1">
        <f>R89*(100^(0.2*$F$7*yV))</f>
        <v>0.8177562547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v>52864.07795</v>
      </c>
      <c r="M90" s="1" t="s">
        <v>46</v>
      </c>
      <c r="N90" s="1">
        <v>19.64</v>
      </c>
      <c r="O90" s="1"/>
      <c r="P90" s="1"/>
      <c r="Q90" s="1"/>
      <c r="R90" s="1">
        <f>1000*zeroV*(100^(-0.2*N90))</f>
        <v>0.05065518136</v>
      </c>
      <c r="S90" s="1"/>
      <c r="T90" s="1"/>
      <c r="U90" s="1"/>
      <c r="V90" s="1">
        <f>R90*(100^(0.2*$F$7*yV))</f>
        <v>1.010703744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v>52865.17803</v>
      </c>
      <c r="M91" s="1" t="s">
        <v>46</v>
      </c>
      <c r="N91" s="1">
        <v>19.64</v>
      </c>
      <c r="O91" s="1"/>
      <c r="P91" s="1"/>
      <c r="Q91" s="1"/>
      <c r="R91" s="1">
        <f>1000*zeroV*(100^(-0.2*N91))</f>
        <v>0.05065518136</v>
      </c>
      <c r="S91" s="1"/>
      <c r="T91" s="1"/>
      <c r="U91" s="1"/>
      <c r="V91" s="1">
        <f>R91*(100^(0.2*$F$7*yV))</f>
        <v>1.010703744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v>52867.13475</v>
      </c>
      <c r="M92" s="1" t="s">
        <v>46</v>
      </c>
      <c r="N92" s="1">
        <v>19.52</v>
      </c>
      <c r="O92" s="1"/>
      <c r="P92" s="1"/>
      <c r="Q92" s="1"/>
      <c r="R92" s="1">
        <f>1000*zeroV*(100^(-0.2*N92))</f>
        <v>0.05657491037</v>
      </c>
      <c r="S92" s="1"/>
      <c r="T92" s="1"/>
      <c r="U92" s="1"/>
      <c r="V92" s="1">
        <f>R92*(100^(0.2*$F$7*yV))</f>
        <v>1.128817866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v>52868.11066</v>
      </c>
      <c r="M93" s="1" t="s">
        <v>46</v>
      </c>
      <c r="N93" s="1">
        <v>19.82</v>
      </c>
      <c r="O93" s="1"/>
      <c r="P93" s="1"/>
      <c r="Q93" s="1"/>
      <c r="R93" s="1">
        <f>1000*zeroV*(100^(-0.2*N93))</f>
        <v>0.04291645831</v>
      </c>
      <c r="S93" s="1"/>
      <c r="T93" s="1"/>
      <c r="U93" s="1"/>
      <c r="V93" s="1">
        <f>R93*(100^(0.2*$F$7*yV))</f>
        <v>0.8562959196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v>52869.08231</v>
      </c>
      <c r="M94" s="1" t="s">
        <v>46</v>
      </c>
      <c r="N94" s="1">
        <v>19.61</v>
      </c>
      <c r="O94" s="1"/>
      <c r="P94" s="1"/>
      <c r="Q94" s="1"/>
      <c r="R94" s="1">
        <f>1000*zeroV*(100^(-0.2*N94))</f>
        <v>0.05207435202</v>
      </c>
      <c r="S94" s="1"/>
      <c r="T94" s="1"/>
      <c r="U94" s="1"/>
      <c r="V94" s="1">
        <f>R94*(100^(0.2*$F$7*yV))</f>
        <v>1.039019922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v>52870.10832</v>
      </c>
      <c r="M95" s="1" t="s">
        <v>46</v>
      </c>
      <c r="N95" s="1">
        <v>19.62</v>
      </c>
      <c r="O95" s="1"/>
      <c r="P95" s="1"/>
      <c r="Q95" s="1"/>
      <c r="R95" s="1">
        <f>1000*zeroV*(100^(-0.2*N95))</f>
        <v>0.05159693149</v>
      </c>
      <c r="S95" s="1"/>
      <c r="T95" s="1"/>
      <c r="U95" s="1"/>
      <c r="V95" s="1">
        <f>R95*(100^(0.2*$F$7*yV))</f>
        <v>1.02949413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v>52871.11146</v>
      </c>
      <c r="M96" s="1" t="s">
        <v>46</v>
      </c>
      <c r="N96" s="1">
        <v>20.45</v>
      </c>
      <c r="O96" s="1"/>
      <c r="P96" s="1"/>
      <c r="Q96" s="1"/>
      <c r="R96" s="1">
        <f>1000*zeroV*(100^(-0.2*N96))</f>
        <v>0.02402281377</v>
      </c>
      <c r="S96" s="1"/>
      <c r="T96" s="1"/>
      <c r="U96" s="1"/>
      <c r="V96" s="1">
        <f>R96*(100^(0.2*$F$7*yV))</f>
        <v>0.4793181501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v>52872.10677</v>
      </c>
      <c r="M97" s="1" t="s">
        <v>46</v>
      </c>
      <c r="N97" s="1">
        <v>19.45</v>
      </c>
      <c r="O97" s="1"/>
      <c r="P97" s="1"/>
      <c r="Q97" s="1"/>
      <c r="R97" s="1">
        <f>1000*zeroV*(100^(-0.2*N97))</f>
        <v>0.06034257995</v>
      </c>
      <c r="S97" s="1"/>
      <c r="T97" s="1"/>
      <c r="U97" s="1"/>
      <c r="V97" s="1">
        <f>R97*(100^(0.2*$F$7*yV))</f>
        <v>1.203992758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>
        <v>52873.1164</v>
      </c>
      <c r="M98" s="1" t="s">
        <v>46</v>
      </c>
      <c r="N98" s="1">
        <v>19.67</v>
      </c>
      <c r="O98" s="1"/>
      <c r="P98" s="1"/>
      <c r="Q98" s="1"/>
      <c r="R98" s="1">
        <f>1000*zeroV*(100^(-0.2*N98))</f>
        <v>0.04927468703</v>
      </c>
      <c r="S98" s="1"/>
      <c r="T98" s="1"/>
      <c r="U98" s="1"/>
      <c r="V98" s="1">
        <f>R98*(100^(0.2*$F$7*yV))</f>
        <v>0.9831592612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>
        <v>52874.09838</v>
      </c>
      <c r="M99" s="1" t="s">
        <v>46</v>
      </c>
      <c r="N99" s="1">
        <v>19.38</v>
      </c>
      <c r="O99" s="1"/>
      <c r="P99" s="1"/>
      <c r="Q99" s="1"/>
      <c r="R99" s="1">
        <f>1000*zeroV*(100^(-0.2*N99))</f>
        <v>0.06436116172</v>
      </c>
      <c r="S99" s="1"/>
      <c r="T99" s="1"/>
      <c r="U99" s="1"/>
      <c r="V99" s="1">
        <f>R99*(100^(0.2*$F$7*yV))</f>
        <v>1.284174005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>
        <v>52875.10583</v>
      </c>
      <c r="M100" s="1" t="s">
        <v>46</v>
      </c>
      <c r="N100" s="1">
        <v>19.59</v>
      </c>
      <c r="O100" s="1"/>
      <c r="P100" s="1"/>
      <c r="Q100" s="1"/>
      <c r="R100" s="1">
        <f>1000*zeroV*(100^(-0.2*N100))</f>
        <v>0.0530424865</v>
      </c>
      <c r="S100" s="1"/>
      <c r="T100" s="1"/>
      <c r="U100" s="1"/>
      <c r="V100" s="1">
        <f>R100*(100^(0.2*$F$7*yV))</f>
        <v>1.058336744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>
        <v>52876.08799</v>
      </c>
      <c r="M101" s="1" t="s">
        <v>46</v>
      </c>
      <c r="N101" s="1">
        <v>19.4</v>
      </c>
      <c r="O101" s="1"/>
      <c r="P101" s="1"/>
      <c r="Q101" s="1"/>
      <c r="R101" s="1">
        <f>1000*zeroV*(100^(-0.2*N101))</f>
        <v>0.06318643813</v>
      </c>
      <c r="S101" s="1"/>
      <c r="T101" s="1"/>
      <c r="U101" s="1"/>
      <c r="V101" s="1">
        <f>R101*(100^(0.2*$F$7*yV))</f>
        <v>1.260735188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>
        <v>52877.0571</v>
      </c>
      <c r="M102" s="1" t="s">
        <v>46</v>
      </c>
      <c r="N102" s="1">
        <v>19.5</v>
      </c>
      <c r="O102" s="1"/>
      <c r="P102" s="1"/>
      <c r="Q102" s="1"/>
      <c r="R102" s="1">
        <f>1000*zeroV*(100^(-0.2*N102))</f>
        <v>0.05762671648</v>
      </c>
      <c r="S102" s="1"/>
      <c r="T102" s="1"/>
      <c r="U102" s="1"/>
      <c r="V102" s="1">
        <f>R102*(100^(0.2*$F$7*yV))</f>
        <v>1.149804157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>
        <v>52878.02908</v>
      </c>
      <c r="M103" s="1" t="s">
        <v>46</v>
      </c>
      <c r="N103" s="1">
        <v>19.58</v>
      </c>
      <c r="O103" s="1"/>
      <c r="P103" s="1"/>
      <c r="Q103" s="1"/>
      <c r="R103" s="1">
        <f>1000*zeroV*(100^(-0.2*N103))</f>
        <v>0.05353328259</v>
      </c>
      <c r="S103" s="1"/>
      <c r="T103" s="1"/>
      <c r="U103" s="1"/>
      <c r="V103" s="1">
        <f>R103*(100^(0.2*$F$7*yV))</f>
        <v>1.068129413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>
        <v>52879.10497</v>
      </c>
      <c r="M104" s="1" t="s">
        <v>46</v>
      </c>
      <c r="N104" s="1">
        <v>19.29</v>
      </c>
      <c r="O104" s="1"/>
      <c r="P104" s="1"/>
      <c r="Q104" s="1"/>
      <c r="R104" s="1">
        <f>1000*zeroV*(100^(-0.2*N104))</f>
        <v>0.06992361526</v>
      </c>
      <c r="S104" s="1"/>
      <c r="T104" s="1"/>
      <c r="U104" s="1"/>
      <c r="V104" s="1">
        <f>R104*(100^(0.2*$F$7*yV))</f>
        <v>1.395159545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>
        <v>52882.05642</v>
      </c>
      <c r="M105" s="1" t="s">
        <v>46</v>
      </c>
      <c r="N105" s="1">
        <v>19.65</v>
      </c>
      <c r="O105" s="1"/>
      <c r="P105" s="1"/>
      <c r="Q105" s="1"/>
      <c r="R105" s="1">
        <f>1000*zeroV*(100^(-0.2*N105))</f>
        <v>0.05019077186</v>
      </c>
      <c r="S105" s="1"/>
      <c r="T105" s="1"/>
      <c r="U105" s="1"/>
      <c r="V105" s="1">
        <f>R105*(100^(0.2*$F$7*yV))</f>
        <v>1.001437557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>
        <v>52884.08056</v>
      </c>
      <c r="M106" s="1" t="s">
        <v>46</v>
      </c>
      <c r="N106" s="1">
        <v>19.51</v>
      </c>
      <c r="O106" s="1"/>
      <c r="P106" s="1"/>
      <c r="Q106" s="1"/>
      <c r="R106" s="1">
        <f>1000*zeroV*(100^(-0.2*N106))</f>
        <v>0.05709839157</v>
      </c>
      <c r="S106" s="1"/>
      <c r="T106" s="1"/>
      <c r="U106" s="1"/>
      <c r="V106" s="1">
        <f>R106*(100^(0.2*$F$7*yV))</f>
        <v>1.139262689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>
        <v>52886.10883</v>
      </c>
      <c r="M107" s="1" t="s">
        <v>46</v>
      </c>
      <c r="N107" s="1">
        <v>19.52</v>
      </c>
      <c r="O107" s="1"/>
      <c r="P107" s="1"/>
      <c r="Q107" s="1"/>
      <c r="R107" s="1">
        <f>1000*zeroV*(100^(-0.2*N107))</f>
        <v>0.05657491037</v>
      </c>
      <c r="S107" s="1"/>
      <c r="T107" s="1"/>
      <c r="U107" s="1"/>
      <c r="V107" s="1">
        <f>R107*(100^(0.2*$F$7*yV))</f>
        <v>1.128817866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>
        <v>52891.0931</v>
      </c>
      <c r="M108" s="1" t="s">
        <v>46</v>
      </c>
      <c r="N108" s="1">
        <v>19.87</v>
      </c>
      <c r="O108" s="1"/>
      <c r="P108" s="1"/>
      <c r="Q108" s="1"/>
      <c r="R108" s="1">
        <f>1000*zeroV*(100^(-0.2*N108))</f>
        <v>0.04098489951</v>
      </c>
      <c r="S108" s="1"/>
      <c r="T108" s="1"/>
      <c r="U108" s="1"/>
      <c r="V108" s="1">
        <f>R108*(100^(0.2*$F$7*yV))</f>
        <v>0.8177562547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>
        <v>52892.09301</v>
      </c>
      <c r="M109" s="1" t="s">
        <v>46</v>
      </c>
      <c r="N109" s="1">
        <v>19.83</v>
      </c>
      <c r="O109" s="1"/>
      <c r="P109" s="1"/>
      <c r="Q109" s="1"/>
      <c r="R109" s="1">
        <f>1000*zeroV*(100^(-0.2*N109))</f>
        <v>0.04252299786</v>
      </c>
      <c r="S109" s="1"/>
      <c r="T109" s="1"/>
      <c r="U109" s="1"/>
      <c r="V109" s="1">
        <f>R109*(100^(0.2*$F$7*yV))</f>
        <v>0.8484453514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v>52893.07559</v>
      </c>
      <c r="M110" s="1" t="s">
        <v>46</v>
      </c>
      <c r="N110" s="1">
        <v>19.81</v>
      </c>
      <c r="O110" s="1"/>
      <c r="P110" s="1"/>
      <c r="Q110" s="1"/>
      <c r="R110" s="1">
        <f>1000*zeroV*(100^(-0.2*N110))</f>
        <v>0.04331355941</v>
      </c>
      <c r="S110" s="1"/>
      <c r="T110" s="1"/>
      <c r="U110" s="1"/>
      <c r="V110" s="1">
        <f>R110*(100^(0.2*$F$7*yV))</f>
        <v>0.8642191282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v>52894.09437</v>
      </c>
      <c r="M111" s="1" t="s">
        <v>46</v>
      </c>
      <c r="N111" s="1">
        <v>19.65</v>
      </c>
      <c r="O111" s="1"/>
      <c r="P111" s="1"/>
      <c r="Q111" s="1"/>
      <c r="R111" s="1">
        <f>1000*zeroV*(100^(-0.2*N111))</f>
        <v>0.05019077186</v>
      </c>
      <c r="S111" s="1"/>
      <c r="T111" s="1"/>
      <c r="U111" s="1"/>
      <c r="V111" s="1">
        <f>R111*(100^(0.2*$F$7*yV))</f>
        <v>1.001437557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v>52895.06938</v>
      </c>
      <c r="M112" s="1" t="s">
        <v>46</v>
      </c>
      <c r="N112" s="1">
        <v>19.68</v>
      </c>
      <c r="O112" s="1"/>
      <c r="P112" s="1"/>
      <c r="Q112" s="1"/>
      <c r="R112" s="1">
        <f>1000*zeroV*(100^(-0.2*N112))</f>
        <v>0.04882293399</v>
      </c>
      <c r="S112" s="1"/>
      <c r="T112" s="1"/>
      <c r="U112" s="1"/>
      <c r="V112" s="1">
        <f>R112*(100^(0.2*$F$7*yV))</f>
        <v>0.9741456029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v>52897.07588</v>
      </c>
      <c r="M113" s="1" t="s">
        <v>46</v>
      </c>
      <c r="N113" s="1">
        <v>19.6</v>
      </c>
      <c r="O113" s="1"/>
      <c r="P113" s="1"/>
      <c r="Q113" s="1"/>
      <c r="R113" s="1">
        <f>1000*zeroV*(100^(-0.2*N113))</f>
        <v>0.05255619006</v>
      </c>
      <c r="S113" s="1"/>
      <c r="T113" s="1"/>
      <c r="U113" s="1"/>
      <c r="V113" s="1">
        <f>R113*(100^(0.2*$F$7*yV))</f>
        <v>1.048633855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v>52898.06347</v>
      </c>
      <c r="M114" s="1" t="s">
        <v>46</v>
      </c>
      <c r="N114" s="1">
        <v>20.48</v>
      </c>
      <c r="O114" s="1"/>
      <c r="P114" s="1"/>
      <c r="Q114" s="1"/>
      <c r="R114" s="1">
        <f>1000*zeroV*(100^(-0.2*N114))</f>
        <v>0.0233681254</v>
      </c>
      <c r="S114" s="1"/>
      <c r="T114" s="1"/>
      <c r="U114" s="1"/>
      <c r="V114" s="1">
        <f>R114*(100^(0.2*$F$7*yV))</f>
        <v>0.4662553999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v>52902.0972</v>
      </c>
      <c r="M115" s="1" t="s">
        <v>46</v>
      </c>
      <c r="N115" s="1">
        <v>19.51</v>
      </c>
      <c r="O115" s="1"/>
      <c r="P115" s="1"/>
      <c r="Q115" s="1"/>
      <c r="R115" s="1">
        <f>1000*zeroV*(100^(-0.2*N115))</f>
        <v>0.05709839157</v>
      </c>
      <c r="S115" s="1"/>
      <c r="T115" s="1"/>
      <c r="U115" s="1"/>
      <c r="V115" s="1">
        <f>R115*(100^(0.2*$F$7*yV))</f>
        <v>1.139262689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v>52903.99567</v>
      </c>
      <c r="M116" s="1" t="s">
        <v>46</v>
      </c>
      <c r="N116" s="1">
        <v>19.81</v>
      </c>
      <c r="O116" s="1"/>
      <c r="P116" s="1"/>
      <c r="Q116" s="1"/>
      <c r="R116" s="1">
        <f>1000*zeroV*(100^(-0.2*N116))</f>
        <v>0.04331355941</v>
      </c>
      <c r="S116" s="1"/>
      <c r="T116" s="1"/>
      <c r="U116" s="1"/>
      <c r="V116" s="1">
        <f>R116*(100^(0.2*$F$7*yV))</f>
        <v>0.8642191282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v>52907.07882</v>
      </c>
      <c r="M117" s="1" t="s">
        <v>46</v>
      </c>
      <c r="N117" s="1">
        <v>19.53</v>
      </c>
      <c r="O117" s="1"/>
      <c r="P117" s="1"/>
      <c r="Q117" s="1"/>
      <c r="R117" s="1">
        <f>1000*zeroV*(100^(-0.2*N117))</f>
        <v>0.05605622847</v>
      </c>
      <c r="S117" s="1"/>
      <c r="T117" s="1"/>
      <c r="U117" s="1"/>
      <c r="V117" s="1">
        <f>R117*(100^(0.2*$F$7*yV))</f>
        <v>1.118468802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v>52909.06179</v>
      </c>
      <c r="M118" s="1" t="s">
        <v>46</v>
      </c>
      <c r="N118" s="1">
        <v>19.45</v>
      </c>
      <c r="O118" s="1"/>
      <c r="P118" s="1"/>
      <c r="Q118" s="1"/>
      <c r="R118" s="1">
        <f>1000*zeroV*(100^(-0.2*N118))</f>
        <v>0.06034257995</v>
      </c>
      <c r="S118" s="1"/>
      <c r="T118" s="1"/>
      <c r="U118" s="1"/>
      <c r="V118" s="1">
        <f>R118*(100^(0.2*$F$7*yV))</f>
        <v>1.203992758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v>52910.99178</v>
      </c>
      <c r="M119" s="1" t="s">
        <v>46</v>
      </c>
      <c r="N119" s="1">
        <v>19.82</v>
      </c>
      <c r="O119" s="1"/>
      <c r="P119" s="1"/>
      <c r="Q119" s="1"/>
      <c r="R119" s="1">
        <f>1000*zeroV*(100^(-0.2*N119))</f>
        <v>0.04291645831</v>
      </c>
      <c r="S119" s="1"/>
      <c r="T119" s="1"/>
      <c r="U119" s="1"/>
      <c r="V119" s="1">
        <f>R119*(100^(0.2*$F$7*yV))</f>
        <v>0.8562959196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v>52911.01658</v>
      </c>
      <c r="M120" s="1" t="s">
        <v>46</v>
      </c>
      <c r="N120" s="1">
        <v>19.64</v>
      </c>
      <c r="O120" s="1"/>
      <c r="P120" s="1"/>
      <c r="Q120" s="1"/>
      <c r="R120" s="1">
        <f>1000*zeroV*(100^(-0.2*N120))</f>
        <v>0.05065518136</v>
      </c>
      <c r="S120" s="1"/>
      <c r="T120" s="1"/>
      <c r="U120" s="1"/>
      <c r="V120" s="1">
        <f>R120*(100^(0.2*$F$7*yV))</f>
        <v>1.010703744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v>52911.03713</v>
      </c>
      <c r="M121" s="1" t="s">
        <v>46</v>
      </c>
      <c r="N121" s="1">
        <v>19.58</v>
      </c>
      <c r="O121" s="1"/>
      <c r="P121" s="1"/>
      <c r="Q121" s="1"/>
      <c r="R121" s="1">
        <f>1000*zeroV*(100^(-0.2*N121))</f>
        <v>0.05353328259</v>
      </c>
      <c r="S121" s="1"/>
      <c r="T121" s="1"/>
      <c r="U121" s="1"/>
      <c r="V121" s="1">
        <f>R121*(100^(0.2*$F$7*yV))</f>
        <v>1.068129413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v>52911.06419</v>
      </c>
      <c r="M122" s="1" t="s">
        <v>46</v>
      </c>
      <c r="N122" s="1">
        <v>20.09</v>
      </c>
      <c r="O122" s="1"/>
      <c r="P122" s="1"/>
      <c r="Q122" s="1"/>
      <c r="R122" s="1">
        <f>1000*zeroV*(100^(-0.2*N122))</f>
        <v>0.03346754643</v>
      </c>
      <c r="S122" s="1"/>
      <c r="T122" s="1"/>
      <c r="U122" s="1"/>
      <c r="V122" s="1">
        <f>R122*(100^(0.2*$F$7*yV))</f>
        <v>0.6677653416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v>52915.04597</v>
      </c>
      <c r="M123" s="1" t="s">
        <v>46</v>
      </c>
      <c r="N123" s="1">
        <v>19.75</v>
      </c>
      <c r="O123" s="1"/>
      <c r="P123" s="1"/>
      <c r="Q123" s="1"/>
      <c r="R123" s="1">
        <f>1000*zeroV*(100^(-0.2*N123))</f>
        <v>0.04577452797</v>
      </c>
      <c r="S123" s="1"/>
      <c r="T123" s="1"/>
      <c r="U123" s="1"/>
      <c r="V123" s="1">
        <f>R123*(100^(0.2*$F$7*yV))</f>
        <v>0.9133219065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v>52918.00903</v>
      </c>
      <c r="M124" s="1" t="s">
        <v>46</v>
      </c>
      <c r="N124" s="1">
        <v>19.75</v>
      </c>
      <c r="O124" s="1"/>
      <c r="P124" s="1"/>
      <c r="Q124" s="1"/>
      <c r="R124" s="1">
        <f>1000*zeroV*(100^(-0.2*N124))</f>
        <v>0.04577452797</v>
      </c>
      <c r="S124" s="1"/>
      <c r="T124" s="1"/>
      <c r="U124" s="1"/>
      <c r="V124" s="1">
        <f>R124*(100^(0.2*$F$7*yV))</f>
        <v>0.9133219065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v>52920.01231</v>
      </c>
      <c r="M125" s="1" t="s">
        <v>46</v>
      </c>
      <c r="N125" s="1">
        <v>19.42</v>
      </c>
      <c r="O125" s="1"/>
      <c r="P125" s="1"/>
      <c r="Q125" s="1"/>
      <c r="R125" s="1">
        <f>1000*zeroV*(100^(-0.2*N125))</f>
        <v>0.06203315566</v>
      </c>
      <c r="S125" s="1"/>
      <c r="T125" s="1"/>
      <c r="U125" s="1"/>
      <c r="V125" s="1">
        <f>R125*(100^(0.2*$F$7*yV))</f>
        <v>1.237724178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v>52920.9866</v>
      </c>
      <c r="M126" s="1" t="s">
        <v>46</v>
      </c>
      <c r="N126" s="1">
        <v>19.73</v>
      </c>
      <c r="O126" s="1"/>
      <c r="P126" s="1"/>
      <c r="Q126" s="1"/>
      <c r="R126" s="1">
        <f>1000*zeroV*(100^(-0.2*N126))</f>
        <v>0.04662553999</v>
      </c>
      <c r="S126" s="1"/>
      <c r="T126" s="1"/>
      <c r="U126" s="1"/>
      <c r="V126" s="1">
        <f>R126*(100^(0.2*$F$7*yV))</f>
        <v>0.9303018285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v>52921.98619</v>
      </c>
      <c r="M127" s="1" t="s">
        <v>46</v>
      </c>
      <c r="N127" s="1">
        <v>19.8</v>
      </c>
      <c r="O127" s="1"/>
      <c r="P127" s="1"/>
      <c r="Q127" s="1"/>
      <c r="R127" s="1">
        <f>1000*zeroV*(100^(-0.2*N127))</f>
        <v>0.04371433484</v>
      </c>
      <c r="S127" s="1"/>
      <c r="T127" s="1"/>
      <c r="U127" s="1"/>
      <c r="V127" s="1">
        <f>R127*(100^(0.2*$F$7*yV))</f>
        <v>0.8722156494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v>52923.02267</v>
      </c>
      <c r="M128" s="1" t="s">
        <v>46</v>
      </c>
      <c r="N128" s="1">
        <v>19.78</v>
      </c>
      <c r="O128" s="1"/>
      <c r="P128" s="1"/>
      <c r="Q128" s="1"/>
      <c r="R128" s="1">
        <f>1000*zeroV*(100^(-0.2*N128))</f>
        <v>0.04452704501</v>
      </c>
      <c r="S128" s="1"/>
      <c r="T128" s="1"/>
      <c r="U128" s="1"/>
      <c r="V128" s="1">
        <f>R128*(100^(0.2*$F$7*yV))</f>
        <v>0.888431349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v>52925.00995</v>
      </c>
      <c r="M129" s="1" t="s">
        <v>46</v>
      </c>
      <c r="N129" s="1">
        <v>19.69</v>
      </c>
      <c r="O129" s="1"/>
      <c r="P129" s="1"/>
      <c r="Q129" s="1"/>
      <c r="R129" s="1">
        <f>1000*zeroV*(100^(-0.2*N129))</f>
        <v>0.04837532264</v>
      </c>
      <c r="S129" s="1"/>
      <c r="T129" s="1"/>
      <c r="U129" s="1"/>
      <c r="V129" s="1">
        <f>R129*(100^(0.2*$F$7*yV))</f>
        <v>0.9652145823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v>52927.03837</v>
      </c>
      <c r="M130" s="1" t="s">
        <v>46</v>
      </c>
      <c r="N130" s="1">
        <v>19.59</v>
      </c>
      <c r="O130" s="1"/>
      <c r="P130" s="1"/>
      <c r="Q130" s="1"/>
      <c r="R130" s="1">
        <f>1000*zeroV*(100^(-0.2*N130))</f>
        <v>0.0530424865</v>
      </c>
      <c r="S130" s="1"/>
      <c r="T130" s="1"/>
      <c r="U130" s="1"/>
      <c r="V130" s="1">
        <f>R130*(100^(0.2*$F$7*yV))</f>
        <v>1.058336744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v>52928.98927</v>
      </c>
      <c r="M131" s="1" t="s">
        <v>46</v>
      </c>
      <c r="N131" s="1">
        <v>19.76</v>
      </c>
      <c r="O131" s="1"/>
      <c r="P131" s="1"/>
      <c r="Q131" s="1"/>
      <c r="R131" s="1">
        <f>1000*zeroV*(100^(-0.2*N131))</f>
        <v>0.04535486458</v>
      </c>
      <c r="S131" s="1"/>
      <c r="T131" s="1"/>
      <c r="U131" s="1"/>
      <c r="V131" s="1">
        <f>R131*(100^(0.2*$F$7*yV))</f>
        <v>0.9049485209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v>52930.98382</v>
      </c>
      <c r="M132" s="1" t="s">
        <v>46</v>
      </c>
      <c r="N132" s="1">
        <v>19.97</v>
      </c>
      <c r="O132" s="1"/>
      <c r="P132" s="1"/>
      <c r="Q132" s="1"/>
      <c r="R132" s="1">
        <f>1000*zeroV*(100^(-0.2*N132))</f>
        <v>0.0373786726</v>
      </c>
      <c r="S132" s="1"/>
      <c r="T132" s="1"/>
      <c r="U132" s="1"/>
      <c r="V132" s="1">
        <f>R132*(100^(0.2*$F$7*yV))</f>
        <v>0.7458025682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v>52932.99754</v>
      </c>
      <c r="M133" s="1" t="s">
        <v>46</v>
      </c>
      <c r="N133" s="1">
        <v>19.6</v>
      </c>
      <c r="O133" s="1"/>
      <c r="P133" s="1"/>
      <c r="Q133" s="1"/>
      <c r="R133" s="1">
        <f>1000*zeroV*(100^(-0.2*N133))</f>
        <v>0.05255619006</v>
      </c>
      <c r="S133" s="1"/>
      <c r="T133" s="1"/>
      <c r="U133" s="1"/>
      <c r="V133" s="1">
        <f>R133*(100^(0.2*$F$7*yV))</f>
        <v>1.048633855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v>52934.98886</v>
      </c>
      <c r="M134" s="1" t="s">
        <v>46</v>
      </c>
      <c r="N134" s="1">
        <v>19.69</v>
      </c>
      <c r="O134" s="1"/>
      <c r="P134" s="1"/>
      <c r="Q134" s="1"/>
      <c r="R134" s="1">
        <f>1000*zeroV*(100^(-0.2*N134))</f>
        <v>0.04837532264</v>
      </c>
      <c r="S134" s="1"/>
      <c r="T134" s="1"/>
      <c r="U134" s="1"/>
      <c r="V134" s="1">
        <f>R134*(100^(0.2*$F$7*yV))</f>
        <v>0.9652145823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v>52938.99463</v>
      </c>
      <c r="M135" s="1" t="s">
        <v>46</v>
      </c>
      <c r="N135" s="1">
        <v>19.38</v>
      </c>
      <c r="O135" s="1"/>
      <c r="P135" s="1"/>
      <c r="Q135" s="1"/>
      <c r="R135" s="1">
        <f>1000*zeroV*(100^(-0.2*N135))</f>
        <v>0.06436116172</v>
      </c>
      <c r="S135" s="1"/>
      <c r="T135" s="1"/>
      <c r="U135" s="1"/>
      <c r="V135" s="1">
        <f>R135*(100^(0.2*$F$7*yV))</f>
        <v>1.284174005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v>52940.98877</v>
      </c>
      <c r="M136" s="1" t="s">
        <v>46</v>
      </c>
      <c r="N136" s="1">
        <v>19.34</v>
      </c>
      <c r="O136" s="1"/>
      <c r="P136" s="1"/>
      <c r="Q136" s="1"/>
      <c r="R136" s="1">
        <f>1000*zeroV*(100^(-0.2*N136))</f>
        <v>0.06677653416</v>
      </c>
      <c r="S136" s="1"/>
      <c r="T136" s="1"/>
      <c r="U136" s="1"/>
      <c r="V136" s="1">
        <f>R136*(100^(0.2*$F$7*yV))</f>
        <v>1.332367021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v>53039.34354</v>
      </c>
      <c r="M137" s="1" t="s">
        <v>48</v>
      </c>
      <c r="N137" s="1">
        <v>17.38</v>
      </c>
      <c r="O137" s="1"/>
      <c r="P137" s="1"/>
      <c r="Q137" s="1"/>
      <c r="R137" s="1">
        <f>1000*zeroV*(100^(-0.2*N137))</f>
        <v>0.4060914769</v>
      </c>
      <c r="S137" s="1"/>
      <c r="T137" s="1"/>
      <c r="U137" s="1"/>
      <c r="V137" s="1">
        <f>R137*(100^(0.2*$F$7*yV))</f>
        <v>8.102590203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v>53040.3331</v>
      </c>
      <c r="M138" s="1" t="s">
        <v>48</v>
      </c>
      <c r="N138" s="1">
        <v>17.52</v>
      </c>
      <c r="O138" s="1"/>
      <c r="P138" s="1"/>
      <c r="Q138" s="1"/>
      <c r="R138" s="1">
        <f>1000*zeroV*(100^(-0.2*N138))</f>
        <v>0.3569635521</v>
      </c>
      <c r="S138" s="1"/>
      <c r="T138" s="1"/>
      <c r="U138" s="1"/>
      <c r="V138" s="1">
        <f>R138*(100^(0.2*$F$7*yV))</f>
        <v>7.122359233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v>53041.35451</v>
      </c>
      <c r="M139" s="1" t="s">
        <v>48</v>
      </c>
      <c r="N139" s="1">
        <v>17.33</v>
      </c>
      <c r="O139" s="1"/>
      <c r="P139" s="1"/>
      <c r="Q139" s="1"/>
      <c r="R139" s="1">
        <f>1000*zeroV*(100^(-0.2*N139))</f>
        <v>0.4252299786</v>
      </c>
      <c r="S139" s="1"/>
      <c r="T139" s="1"/>
      <c r="U139" s="1"/>
      <c r="V139" s="1">
        <f>R139*(100^(0.2*$F$7*yV))</f>
        <v>8.484453514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v>53042.38072</v>
      </c>
      <c r="M140" s="1" t="s">
        <v>48</v>
      </c>
      <c r="N140" s="1">
        <v>17.24</v>
      </c>
      <c r="O140" s="1"/>
      <c r="P140" s="1"/>
      <c r="Q140" s="1"/>
      <c r="R140" s="1">
        <f>1000*zeroV*(100^(-0.2*N140))</f>
        <v>0.4619807447</v>
      </c>
      <c r="S140" s="1"/>
      <c r="T140" s="1"/>
      <c r="U140" s="1"/>
      <c r="V140" s="1">
        <f>R140*(100^(0.2*$F$7*yV))</f>
        <v>9.2177277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v>53043.36243</v>
      </c>
      <c r="M141" s="1" t="s">
        <v>48</v>
      </c>
      <c r="N141" s="1">
        <v>17.19</v>
      </c>
      <c r="O141" s="1"/>
      <c r="P141" s="1"/>
      <c r="Q141" s="1"/>
      <c r="R141" s="1">
        <f>1000*zeroV*(100^(-0.2*N141))</f>
        <v>0.4837532264</v>
      </c>
      <c r="S141" s="1"/>
      <c r="T141" s="1"/>
      <c r="U141" s="1"/>
      <c r="V141" s="1">
        <f>R141*(100^(0.2*$F$7*yV))</f>
        <v>9.652145823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v>53044.37256</v>
      </c>
      <c r="M142" s="1" t="s">
        <v>48</v>
      </c>
      <c r="N142" s="1">
        <v>17.01</v>
      </c>
      <c r="O142" s="1"/>
      <c r="P142" s="1"/>
      <c r="Q142" s="1"/>
      <c r="R142" s="1">
        <f>1000*zeroV*(100^(-0.2*N142))</f>
        <v>0.5709839157</v>
      </c>
      <c r="S142" s="1"/>
      <c r="T142" s="1"/>
      <c r="U142" s="1"/>
      <c r="V142" s="1">
        <f>R142*(100^(0.2*$F$7*yV))</f>
        <v>11.39262689</v>
      </c>
      <c r="W142" s="1"/>
      <c r="X142" s="1"/>
      <c r="Y142" s="1"/>
      <c r="Z142" s="1"/>
      <c r="AA142" s="1">
        <v>53044.24</v>
      </c>
      <c r="AB142" s="1">
        <v>3.9581E-10</v>
      </c>
      <c r="AC142" s="1"/>
      <c r="AD142" s="1">
        <f>(L142+AA142)/2</f>
        <v>53044.30628</v>
      </c>
      <c r="AE142" s="1">
        <f>LOG10(1.1967E+44*($C$7^2)*AB142)</f>
        <v>36.71785065</v>
      </c>
      <c r="AF142" s="1">
        <f>LOG10((10^AE142)/(1.26E+38*$I$7))</f>
        <v>-2.153371905</v>
      </c>
      <c r="AG142" s="1">
        <f>LOG10(1196700000000000000*($C$7^2)*optwidth*(AVERAGE(V142:Y142)))</f>
        <v>35.38298459</v>
      </c>
      <c r="AH142" s="1">
        <f>LOG10((10^AG142)/(1.26E+38*$I$7))</f>
        <v>-3.488237962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v>53045.34539</v>
      </c>
      <c r="M143" s="1" t="s">
        <v>48</v>
      </c>
      <c r="N143" s="1">
        <v>17.01</v>
      </c>
      <c r="O143" s="1"/>
      <c r="P143" s="1"/>
      <c r="Q143" s="1"/>
      <c r="R143" s="1">
        <f>1000*zeroV*(100^(-0.2*N143))</f>
        <v>0.5709839157</v>
      </c>
      <c r="S143" s="1"/>
      <c r="T143" s="1"/>
      <c r="U143" s="1"/>
      <c r="V143" s="1">
        <f>R143*(100^(0.2*$F$7*yV))</f>
        <v>11.39262689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v>53046.37133</v>
      </c>
      <c r="M144" s="1" t="s">
        <v>48</v>
      </c>
      <c r="N144" s="1">
        <v>16.99</v>
      </c>
      <c r="O144" s="1"/>
      <c r="P144" s="1"/>
      <c r="Q144" s="1"/>
      <c r="R144" s="1">
        <f>1000*zeroV*(100^(-0.2*N144))</f>
        <v>0.5815992992</v>
      </c>
      <c r="S144" s="1"/>
      <c r="T144" s="1"/>
      <c r="U144" s="1"/>
      <c r="V144" s="1">
        <f>R144*(100^(0.2*$F$7*yV))</f>
        <v>11.60443164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v>53048.38314</v>
      </c>
      <c r="M145" s="1" t="s">
        <v>48</v>
      </c>
      <c r="N145" s="1">
        <v>16.87</v>
      </c>
      <c r="O145" s="1"/>
      <c r="P145" s="1"/>
      <c r="Q145" s="1"/>
      <c r="R145" s="1">
        <f>1000*zeroV*(100^(-0.2*N145))</f>
        <v>0.6495668822</v>
      </c>
      <c r="S145" s="1"/>
      <c r="T145" s="1"/>
      <c r="U145" s="1"/>
      <c r="V145" s="1">
        <f>R145*(100^(0.2*$F$7*yV))</f>
        <v>12.96056321</v>
      </c>
      <c r="W145" s="1"/>
      <c r="X145" s="1"/>
      <c r="Y145" s="1"/>
      <c r="Z145" s="1"/>
      <c r="AA145" s="1">
        <v>53048.71</v>
      </c>
      <c r="AB145" s="1">
        <v>8.1013E-10</v>
      </c>
      <c r="AC145" s="1"/>
      <c r="AD145" s="1">
        <f t="shared" ref="AD145:AD147" si="21">(L145+AA145)/2</f>
        <v>53048.54657</v>
      </c>
      <c r="AE145" s="1">
        <f t="shared" ref="AE145:AE147" si="22">LOG10(1.1967E+44*($C$7^2)*AB145)</f>
        <v>37.0289186</v>
      </c>
      <c r="AF145" s="1">
        <f t="shared" ref="AF145:AF147" si="23">LOG10((10^AE145)/(1.26E+38*$I$7))</f>
        <v>-1.842303953</v>
      </c>
      <c r="AG145" s="1">
        <f>LOG10(1196700000000000000*($C$7^2)*optwidth*(AVERAGE(V145:Y145)))</f>
        <v>35.43898459</v>
      </c>
      <c r="AH145" s="1">
        <f t="shared" ref="AH145:AH147" si="24">LOG10((10^AG145)/(1.26E+38*$I$7))</f>
        <v>-3.432237962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>
        <v>53050.39394</v>
      </c>
      <c r="M146" s="1" t="s">
        <v>48</v>
      </c>
      <c r="N146" s="1">
        <v>16.85</v>
      </c>
      <c r="O146" s="1"/>
      <c r="P146" s="1"/>
      <c r="Q146" s="1"/>
      <c r="R146" s="1">
        <f>1000*zeroV*(100^(-0.2*N146))</f>
        <v>0.6616432322</v>
      </c>
      <c r="S146" s="1"/>
      <c r="T146" s="1"/>
      <c r="U146" s="1"/>
      <c r="V146" s="1">
        <f>R146*(100^(0.2*$F$7*yV))</f>
        <v>13.20151807</v>
      </c>
      <c r="W146" s="1"/>
      <c r="X146" s="1"/>
      <c r="Y146" s="1"/>
      <c r="Z146" s="1"/>
      <c r="AA146" s="1">
        <v>53050.64</v>
      </c>
      <c r="AB146" s="1">
        <v>1.0588E-9</v>
      </c>
      <c r="AC146" s="1"/>
      <c r="AD146" s="1">
        <f t="shared" si="21"/>
        <v>53050.51697</v>
      </c>
      <c r="AE146" s="1">
        <f t="shared" si="22"/>
        <v>37.14517782</v>
      </c>
      <c r="AF146" s="1">
        <f t="shared" si="23"/>
        <v>-1.726044735</v>
      </c>
      <c r="AG146" s="1">
        <f>LOG10(1196700000000000000*($C$7^2)*optwidth*(AVERAGE(V146:Y146)))</f>
        <v>35.44698459</v>
      </c>
      <c r="AH146" s="1">
        <f t="shared" si="24"/>
        <v>-3.424237962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>
        <v>53051.36366</v>
      </c>
      <c r="M147" s="1" t="s">
        <v>48</v>
      </c>
      <c r="N147" s="1">
        <v>16.72</v>
      </c>
      <c r="O147" s="1"/>
      <c r="P147" s="1"/>
      <c r="Q147" s="1"/>
      <c r="R147" s="1">
        <f>1000*zeroV*(100^(-0.2*N147))</f>
        <v>0.7458025682</v>
      </c>
      <c r="S147" s="1"/>
      <c r="T147" s="1"/>
      <c r="U147" s="1"/>
      <c r="V147" s="1">
        <f>R147*(100^(0.2*$F$7*yV))</f>
        <v>14.88071759</v>
      </c>
      <c r="W147" s="1"/>
      <c r="X147" s="1"/>
      <c r="Y147" s="1"/>
      <c r="Z147" s="1"/>
      <c r="AA147" s="1">
        <v>53051.66</v>
      </c>
      <c r="AB147" s="1">
        <v>1.367E-9</v>
      </c>
      <c r="AC147" s="1"/>
      <c r="AD147" s="1">
        <f t="shared" si="21"/>
        <v>53051.51183</v>
      </c>
      <c r="AE147" s="1">
        <f t="shared" si="22"/>
        <v>37.2561324</v>
      </c>
      <c r="AF147" s="1">
        <f t="shared" si="23"/>
        <v>-1.615090153</v>
      </c>
      <c r="AG147" s="1">
        <f>LOG10(1196700000000000000*($C$7^2)*optwidth*(AVERAGE(V147:Y147)))</f>
        <v>35.49898459</v>
      </c>
      <c r="AH147" s="1">
        <f t="shared" si="24"/>
        <v>-3.372237962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>
        <v>53052.37779</v>
      </c>
      <c r="M148" s="1" t="s">
        <v>48</v>
      </c>
      <c r="N148" s="1">
        <v>16.73</v>
      </c>
      <c r="O148" s="1"/>
      <c r="P148" s="1"/>
      <c r="Q148" s="1"/>
      <c r="R148" s="1">
        <f>1000*zeroV*(100^(-0.2*N148))</f>
        <v>0.7389650092</v>
      </c>
      <c r="S148" s="1"/>
      <c r="T148" s="1"/>
      <c r="U148" s="1"/>
      <c r="V148" s="1">
        <f>R148*(100^(0.2*$F$7*yV))</f>
        <v>14.74429035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>
        <v>53054.32314</v>
      </c>
      <c r="M149" s="1" t="s">
        <v>48</v>
      </c>
      <c r="N149" s="1">
        <v>16.73</v>
      </c>
      <c r="O149" s="1"/>
      <c r="P149" s="1"/>
      <c r="Q149" s="1"/>
      <c r="R149" s="1">
        <f>1000*zeroV*(100^(-0.2*N149))</f>
        <v>0.7389650092</v>
      </c>
      <c r="S149" s="1"/>
      <c r="T149" s="1"/>
      <c r="U149" s="1"/>
      <c r="V149" s="1">
        <f>R149*(100^(0.2*$F$7*yV))</f>
        <v>14.74429035</v>
      </c>
      <c r="W149" s="1"/>
      <c r="X149" s="1"/>
      <c r="Y149" s="1"/>
      <c r="Z149" s="1"/>
      <c r="AA149" s="1">
        <v>53054.55</v>
      </c>
      <c r="AB149" s="1">
        <v>1.8429E-9</v>
      </c>
      <c r="AC149" s="1"/>
      <c r="AD149" s="1">
        <f t="shared" ref="AD149:AD154" si="25">(L149+AA149)/2</f>
        <v>53054.43657</v>
      </c>
      <c r="AE149" s="1">
        <f t="shared" ref="AE149:AE154" si="26">LOG10(1.1967E+44*($C$7^2)*AB149)</f>
        <v>37.38586566</v>
      </c>
      <c r="AF149" s="1">
        <f t="shared" ref="AF149:AF154" si="27">LOG10((10^AE149)/(1.26E+38*$I$7))</f>
        <v>-1.485356898</v>
      </c>
      <c r="AG149" s="1">
        <f>LOG10(1196700000000000000*($C$7^2)*optwidth*(AVERAGE(V149:Y149)))</f>
        <v>35.49498459</v>
      </c>
      <c r="AH149" s="1">
        <f t="shared" ref="AH149:AH154" si="28">LOG10((10^AG149)/(1.26E+38*$I$7))</f>
        <v>-3.376237962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>
        <v>53055.38921</v>
      </c>
      <c r="M150" s="1" t="s">
        <v>48</v>
      </c>
      <c r="N150" s="1">
        <v>16.69</v>
      </c>
      <c r="O150" s="1"/>
      <c r="P150" s="1"/>
      <c r="Q150" s="1"/>
      <c r="R150" s="1">
        <f>1000*zeroV*(100^(-0.2*N150))</f>
        <v>0.7666971953</v>
      </c>
      <c r="S150" s="1"/>
      <c r="T150" s="1"/>
      <c r="U150" s="1"/>
      <c r="V150" s="1">
        <f>R150*(100^(0.2*$F$7*yV))</f>
        <v>15.29762021</v>
      </c>
      <c r="W150" s="1"/>
      <c r="X150" s="1"/>
      <c r="Y150" s="1"/>
      <c r="Z150" s="1"/>
      <c r="AA150" s="1">
        <v>53055.85</v>
      </c>
      <c r="AB150" s="1">
        <v>2.0172E-9</v>
      </c>
      <c r="AC150" s="1"/>
      <c r="AD150" s="1">
        <f t="shared" si="25"/>
        <v>53055.61961</v>
      </c>
      <c r="AE150" s="1">
        <f t="shared" si="26"/>
        <v>37.42511285</v>
      </c>
      <c r="AF150" s="1">
        <f t="shared" si="27"/>
        <v>-1.446109708</v>
      </c>
      <c r="AG150" s="1">
        <f>LOG10(1196700000000000000*($C$7^2)*optwidth*(AVERAGE(V150:Y150)))</f>
        <v>35.51098459</v>
      </c>
      <c r="AH150" s="1">
        <f t="shared" si="28"/>
        <v>-3.360237962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>
        <v>53056.36519</v>
      </c>
      <c r="M151" s="1" t="s">
        <v>48</v>
      </c>
      <c r="N151" s="1">
        <v>16.69</v>
      </c>
      <c r="O151" s="1"/>
      <c r="P151" s="1"/>
      <c r="Q151" s="1"/>
      <c r="R151" s="1">
        <f>1000*zeroV*(100^(-0.2*N151))</f>
        <v>0.7666971953</v>
      </c>
      <c r="S151" s="1"/>
      <c r="T151" s="1"/>
      <c r="U151" s="1"/>
      <c r="V151" s="1">
        <f>R151*(100^(0.2*$F$7*yV))</f>
        <v>15.29762021</v>
      </c>
      <c r="W151" s="1"/>
      <c r="X151" s="1"/>
      <c r="Y151" s="1"/>
      <c r="Z151" s="1"/>
      <c r="AA151" s="1">
        <v>53056.41</v>
      </c>
      <c r="AB151" s="1">
        <v>2.211E-9</v>
      </c>
      <c r="AC151" s="1"/>
      <c r="AD151" s="1">
        <f t="shared" si="25"/>
        <v>53056.3876</v>
      </c>
      <c r="AE151" s="1">
        <f t="shared" si="26"/>
        <v>37.46495263</v>
      </c>
      <c r="AF151" s="1">
        <f t="shared" si="27"/>
        <v>-1.406269925</v>
      </c>
      <c r="AG151" s="1">
        <f>LOG10(1196700000000000000*($C$7^2)*optwidth*(AVERAGE(V151:Y151)))</f>
        <v>35.51098459</v>
      </c>
      <c r="AH151" s="1">
        <f t="shared" si="28"/>
        <v>-3.360237962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>
        <v>53057.34735</v>
      </c>
      <c r="M152" s="1" t="s">
        <v>48</v>
      </c>
      <c r="N152" s="1">
        <v>16.55</v>
      </c>
      <c r="O152" s="1"/>
      <c r="P152" s="1"/>
      <c r="Q152" s="1"/>
      <c r="R152" s="1">
        <f>1000*zeroV*(100^(-0.2*N152))</f>
        <v>0.8722156494</v>
      </c>
      <c r="S152" s="1"/>
      <c r="T152" s="1"/>
      <c r="U152" s="1"/>
      <c r="V152" s="1">
        <f>R152*(100^(0.2*$F$7*yV))</f>
        <v>17.40299016</v>
      </c>
      <c r="W152" s="1"/>
      <c r="X152" s="1"/>
      <c r="Y152" s="1"/>
      <c r="Z152" s="1"/>
      <c r="AA152" s="1">
        <v>53057.25</v>
      </c>
      <c r="AB152" s="1">
        <v>2.5023E-9</v>
      </c>
      <c r="AC152" s="1"/>
      <c r="AD152" s="1">
        <f t="shared" si="25"/>
        <v>53057.29868</v>
      </c>
      <c r="AE152" s="1">
        <f t="shared" si="26"/>
        <v>37.51870327</v>
      </c>
      <c r="AF152" s="1">
        <f t="shared" si="27"/>
        <v>-1.352519292</v>
      </c>
      <c r="AG152" s="1">
        <f>LOG10(1196700000000000000*($C$7^2)*optwidth*(AVERAGE(V152:Y152)))</f>
        <v>35.56698459</v>
      </c>
      <c r="AH152" s="1">
        <f t="shared" si="28"/>
        <v>-3.304237962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>
        <v>53058.35498</v>
      </c>
      <c r="M153" s="1" t="s">
        <v>48</v>
      </c>
      <c r="N153" s="1">
        <v>16.57</v>
      </c>
      <c r="O153" s="1"/>
      <c r="P153" s="1"/>
      <c r="Q153" s="1"/>
      <c r="R153" s="1">
        <f>1000*zeroV*(100^(-0.2*N153))</f>
        <v>0.8562959196</v>
      </c>
      <c r="S153" s="1"/>
      <c r="T153" s="1"/>
      <c r="U153" s="1"/>
      <c r="V153" s="1">
        <f>R153*(100^(0.2*$F$7*yV))</f>
        <v>17.08534979</v>
      </c>
      <c r="W153" s="1"/>
      <c r="X153" s="1"/>
      <c r="Y153" s="1"/>
      <c r="Z153" s="1"/>
      <c r="AA153" s="1">
        <v>53058.88</v>
      </c>
      <c r="AB153" s="1">
        <v>2.6667E-9</v>
      </c>
      <c r="AC153" s="1"/>
      <c r="AD153" s="1">
        <f t="shared" si="25"/>
        <v>53058.61749</v>
      </c>
      <c r="AE153" s="1">
        <f t="shared" si="26"/>
        <v>37.54633805</v>
      </c>
      <c r="AF153" s="1">
        <f t="shared" si="27"/>
        <v>-1.324884507</v>
      </c>
      <c r="AG153" s="1">
        <f>LOG10(1196700000000000000*($C$7^2)*optwidth*(AVERAGE(V153:Y153)))</f>
        <v>35.55898459</v>
      </c>
      <c r="AH153" s="1">
        <f t="shared" si="28"/>
        <v>-3.312237962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>
        <v>53059.3605</v>
      </c>
      <c r="M154" s="1" t="s">
        <v>48</v>
      </c>
      <c r="N154" s="1">
        <v>16.56</v>
      </c>
      <c r="O154" s="1"/>
      <c r="P154" s="1"/>
      <c r="Q154" s="1"/>
      <c r="R154" s="1">
        <f>1000*zeroV*(100^(-0.2*N154))</f>
        <v>0.8642191282</v>
      </c>
      <c r="S154" s="1"/>
      <c r="T154" s="1"/>
      <c r="U154" s="1"/>
      <c r="V154" s="1">
        <f>R154*(100^(0.2*$F$7*yV))</f>
        <v>17.24343858</v>
      </c>
      <c r="W154" s="1"/>
      <c r="X154" s="1"/>
      <c r="Y154" s="1"/>
      <c r="Z154" s="1"/>
      <c r="AA154" s="1">
        <v>53059.6</v>
      </c>
      <c r="AB154" s="1">
        <v>2.7468E-9</v>
      </c>
      <c r="AC154" s="1"/>
      <c r="AD154" s="1">
        <f t="shared" si="25"/>
        <v>53059.48025</v>
      </c>
      <c r="AE154" s="1">
        <f t="shared" si="26"/>
        <v>37.55919093</v>
      </c>
      <c r="AF154" s="1">
        <f t="shared" si="27"/>
        <v>-1.312031629</v>
      </c>
      <c r="AG154" s="1">
        <f>LOG10(1196700000000000000*($C$7^2)*optwidth*(AVERAGE(V154:Y154)))</f>
        <v>35.56298459</v>
      </c>
      <c r="AH154" s="1">
        <f t="shared" si="28"/>
        <v>-3.308237962</v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>
        <v>53060.35764</v>
      </c>
      <c r="M155" s="1" t="s">
        <v>48</v>
      </c>
      <c r="N155" s="1">
        <v>16.51</v>
      </c>
      <c r="O155" s="1"/>
      <c r="P155" s="1"/>
      <c r="Q155" s="1"/>
      <c r="R155" s="1">
        <f>1000*zeroV*(100^(-0.2*N155))</f>
        <v>0.9049485209</v>
      </c>
      <c r="S155" s="1"/>
      <c r="T155" s="1"/>
      <c r="U155" s="1"/>
      <c r="V155" s="1">
        <f>R155*(100^(0.2*$F$7*yV))</f>
        <v>18.05609681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>
        <v>53062.34742</v>
      </c>
      <c r="M156" s="1" t="s">
        <v>48</v>
      </c>
      <c r="N156" s="1">
        <v>16.33</v>
      </c>
      <c r="O156" s="1"/>
      <c r="P156" s="1"/>
      <c r="Q156" s="1"/>
      <c r="R156" s="1">
        <f>1000*zeroV*(100^(-0.2*N156))</f>
        <v>1.068129413</v>
      </c>
      <c r="S156" s="1"/>
      <c r="T156" s="1"/>
      <c r="U156" s="1"/>
      <c r="V156" s="1">
        <f>R156*(100^(0.2*$F$7*yV))</f>
        <v>21.31198366</v>
      </c>
      <c r="W156" s="1"/>
      <c r="X156" s="1"/>
      <c r="Y156" s="1"/>
      <c r="Z156" s="1"/>
      <c r="AA156" s="1">
        <v>53062.45</v>
      </c>
      <c r="AB156" s="1">
        <v>3.2055E-9</v>
      </c>
      <c r="AC156" s="1"/>
      <c r="AD156" s="1">
        <f t="shared" ref="AD156:AD188" si="29">(L156+AA156)/2</f>
        <v>53062.39871</v>
      </c>
      <c r="AE156" s="1">
        <f t="shared" ref="AE156:AE188" si="30">LOG10(1.1967E+44*($C$7^2)*AB156)</f>
        <v>37.62625967</v>
      </c>
      <c r="AF156" s="1">
        <f t="shared" ref="AF156:AF188" si="31">LOG10((10^AE156)/(1.26E+38*$I$7))</f>
        <v>-1.244962886</v>
      </c>
      <c r="AG156" s="1">
        <f>LOG10(1196700000000000000*($C$7^2)*optwidth*(AVERAGE(V156:Y156)))</f>
        <v>35.65498459</v>
      </c>
      <c r="AH156" s="1">
        <f t="shared" ref="AH156:AH188" si="32">LOG10((10^AG156)/(1.26E+38*$I$7))</f>
        <v>-3.216237962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>
        <v>53063.34421</v>
      </c>
      <c r="M157" s="1" t="s">
        <v>48</v>
      </c>
      <c r="N157" s="1">
        <v>16.51</v>
      </c>
      <c r="O157" s="1"/>
      <c r="P157" s="1"/>
      <c r="Q157" s="1"/>
      <c r="R157" s="1">
        <f>1000*zeroV*(100^(-0.2*N157))</f>
        <v>0.9049485209</v>
      </c>
      <c r="S157" s="1"/>
      <c r="T157" s="1"/>
      <c r="U157" s="1"/>
      <c r="V157" s="1">
        <f>R157*(100^(0.2*$F$7*yV))</f>
        <v>18.05609681</v>
      </c>
      <c r="W157" s="1"/>
      <c r="X157" s="1"/>
      <c r="Y157" s="1"/>
      <c r="Z157" s="1"/>
      <c r="AA157" s="1">
        <v>53063.35</v>
      </c>
      <c r="AB157" s="1">
        <v>3.487E-9</v>
      </c>
      <c r="AC157" s="1"/>
      <c r="AD157" s="1">
        <f t="shared" si="29"/>
        <v>53063.34711</v>
      </c>
      <c r="AE157" s="1">
        <f t="shared" si="30"/>
        <v>37.66281584</v>
      </c>
      <c r="AF157" s="1">
        <f t="shared" si="31"/>
        <v>-1.20840672</v>
      </c>
      <c r="AG157" s="1">
        <f>LOG10(1196700000000000000*($C$7^2)*optwidth*(AVERAGE(V157:Y157)))</f>
        <v>35.58298459</v>
      </c>
      <c r="AH157" s="1">
        <f t="shared" si="32"/>
        <v>-3.288237962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v>53064.33409</v>
      </c>
      <c r="M158" s="1" t="s">
        <v>48</v>
      </c>
      <c r="N158" s="1">
        <v>16.37</v>
      </c>
      <c r="O158" s="1"/>
      <c r="P158" s="1"/>
      <c r="Q158" s="1"/>
      <c r="R158" s="1">
        <f>1000*zeroV*(100^(-0.2*N158))</f>
        <v>1.02949413</v>
      </c>
      <c r="S158" s="1"/>
      <c r="T158" s="1"/>
      <c r="U158" s="1"/>
      <c r="V158" s="1">
        <f>R158*(100^(0.2*$F$7*yV))</f>
        <v>20.5411084</v>
      </c>
      <c r="W158" s="1"/>
      <c r="X158" s="1"/>
      <c r="Y158" s="1"/>
      <c r="Z158" s="1"/>
      <c r="AA158" s="1">
        <v>53064.72</v>
      </c>
      <c r="AB158" s="1">
        <v>3.8423E-9</v>
      </c>
      <c r="AC158" s="1"/>
      <c r="AD158" s="1">
        <f t="shared" si="29"/>
        <v>53064.52705</v>
      </c>
      <c r="AE158" s="1">
        <f t="shared" si="30"/>
        <v>37.70495516</v>
      </c>
      <c r="AF158" s="1">
        <f t="shared" si="31"/>
        <v>-1.166267397</v>
      </c>
      <c r="AG158" s="1">
        <f>LOG10(1196700000000000000*($C$7^2)*optwidth*(AVERAGE(V158:Y158)))</f>
        <v>35.63898459</v>
      </c>
      <c r="AH158" s="1">
        <f t="shared" si="32"/>
        <v>-3.232237962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v>53066.34383</v>
      </c>
      <c r="M159" s="1" t="s">
        <v>48</v>
      </c>
      <c r="N159" s="1">
        <v>16.24</v>
      </c>
      <c r="O159" s="1"/>
      <c r="P159" s="1"/>
      <c r="Q159" s="1"/>
      <c r="R159" s="1">
        <f>1000*zeroV*(100^(-0.2*N159))</f>
        <v>1.160443164</v>
      </c>
      <c r="S159" s="1"/>
      <c r="T159" s="1"/>
      <c r="U159" s="1"/>
      <c r="V159" s="1">
        <f>R159*(100^(0.2*$F$7*yV))</f>
        <v>23.15388514</v>
      </c>
      <c r="W159" s="1"/>
      <c r="X159" s="1"/>
      <c r="Y159" s="1"/>
      <c r="Z159" s="1"/>
      <c r="AA159" s="1">
        <v>53066.81</v>
      </c>
      <c r="AB159" s="1">
        <v>4.9449E-9</v>
      </c>
      <c r="AC159" s="1"/>
      <c r="AD159" s="1">
        <f t="shared" si="29"/>
        <v>53066.57692</v>
      </c>
      <c r="AE159" s="1">
        <f t="shared" si="30"/>
        <v>37.8145214</v>
      </c>
      <c r="AF159" s="1">
        <f t="shared" si="31"/>
        <v>-1.056701154</v>
      </c>
      <c r="AG159" s="1">
        <f>LOG10(1196700000000000000*($C$7^2)*optwidth*(AVERAGE(V159:Y159)))</f>
        <v>35.69098459</v>
      </c>
      <c r="AH159" s="1">
        <f t="shared" si="32"/>
        <v>-3.180237962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v>53067.34472</v>
      </c>
      <c r="M160" s="1" t="s">
        <v>48</v>
      </c>
      <c r="N160" s="1">
        <v>16.46</v>
      </c>
      <c r="O160" s="1"/>
      <c r="P160" s="1"/>
      <c r="Q160" s="1"/>
      <c r="R160" s="1">
        <f>1000*zeroV*(100^(-0.2*N160))</f>
        <v>0.9475974308</v>
      </c>
      <c r="S160" s="1"/>
      <c r="T160" s="1"/>
      <c r="U160" s="1"/>
      <c r="V160" s="1">
        <f>R160*(100^(0.2*$F$7*yV))</f>
        <v>18.90705443</v>
      </c>
      <c r="W160" s="1"/>
      <c r="X160" s="1"/>
      <c r="Y160" s="1"/>
      <c r="Z160" s="1"/>
      <c r="AA160" s="1">
        <v>53067.34</v>
      </c>
      <c r="AB160" s="1">
        <v>4.2262E-9</v>
      </c>
      <c r="AC160" s="1"/>
      <c r="AD160" s="1">
        <f t="shared" si="29"/>
        <v>53067.34236</v>
      </c>
      <c r="AE160" s="1">
        <f t="shared" si="30"/>
        <v>37.74631393</v>
      </c>
      <c r="AF160" s="1">
        <f t="shared" si="31"/>
        <v>-1.124908622</v>
      </c>
      <c r="AG160" s="1">
        <f>LOG10(1196700000000000000*($C$7^2)*optwidth*(AVERAGE(V160:Y160)))</f>
        <v>35.60298459</v>
      </c>
      <c r="AH160" s="1">
        <f t="shared" si="32"/>
        <v>-3.268237962</v>
      </c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v>53068.32374</v>
      </c>
      <c r="M161" s="1" t="s">
        <v>48</v>
      </c>
      <c r="N161" s="1">
        <v>16.29</v>
      </c>
      <c r="O161" s="1"/>
      <c r="P161" s="1"/>
      <c r="Q161" s="1"/>
      <c r="R161" s="1">
        <f>1000*zeroV*(100^(-0.2*N161))</f>
        <v>1.108214618</v>
      </c>
      <c r="S161" s="1"/>
      <c r="T161" s="1"/>
      <c r="U161" s="1"/>
      <c r="V161" s="1">
        <f>R161*(100^(0.2*$F$7*yV))</f>
        <v>22.11178865</v>
      </c>
      <c r="W161" s="1"/>
      <c r="X161" s="1"/>
      <c r="Y161" s="1"/>
      <c r="Z161" s="1"/>
      <c r="AA161" s="1">
        <v>53068.32</v>
      </c>
      <c r="AB161" s="1">
        <v>5.0345E-9</v>
      </c>
      <c r="AC161" s="1"/>
      <c r="AD161" s="1">
        <f t="shared" si="29"/>
        <v>53068.32187</v>
      </c>
      <c r="AE161" s="1">
        <f t="shared" si="30"/>
        <v>37.82232023</v>
      </c>
      <c r="AF161" s="1">
        <f t="shared" si="31"/>
        <v>-1.048902322</v>
      </c>
      <c r="AG161" s="1">
        <f>LOG10(1196700000000000000*($C$7^2)*optwidth*(AVERAGE(V161:Y161)))</f>
        <v>35.67098459</v>
      </c>
      <c r="AH161" s="1">
        <f t="shared" si="32"/>
        <v>-3.200237962</v>
      </c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v>53069.37065</v>
      </c>
      <c r="M162" s="1" t="s">
        <v>48</v>
      </c>
      <c r="N162" s="1">
        <v>16.17</v>
      </c>
      <c r="O162" s="1"/>
      <c r="P162" s="1"/>
      <c r="Q162" s="1"/>
      <c r="R162" s="1">
        <f>1000*zeroV*(100^(-0.2*N162))</f>
        <v>1.237724178</v>
      </c>
      <c r="S162" s="1"/>
      <c r="T162" s="1"/>
      <c r="U162" s="1"/>
      <c r="V162" s="1">
        <f>R162*(100^(0.2*$F$7*yV))</f>
        <v>24.69584408</v>
      </c>
      <c r="W162" s="1"/>
      <c r="X162" s="1"/>
      <c r="Y162" s="1"/>
      <c r="Z162" s="1"/>
      <c r="AA162" s="1">
        <v>53069.01</v>
      </c>
      <c r="AB162" s="1">
        <v>4.1947E-9</v>
      </c>
      <c r="AC162" s="1"/>
      <c r="AD162" s="1">
        <f t="shared" si="29"/>
        <v>53069.19033</v>
      </c>
      <c r="AE162" s="1">
        <f t="shared" si="30"/>
        <v>37.7430648</v>
      </c>
      <c r="AF162" s="1">
        <f t="shared" si="31"/>
        <v>-1.128157762</v>
      </c>
      <c r="AG162" s="1">
        <f>LOG10(1196700000000000000*($C$7^2)*optwidth*(AVERAGE(V162:Y162)))</f>
        <v>35.71898459</v>
      </c>
      <c r="AH162" s="1">
        <f t="shared" si="32"/>
        <v>-3.152237962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v>53070.38146</v>
      </c>
      <c r="M163" s="1" t="s">
        <v>48</v>
      </c>
      <c r="N163" s="1">
        <v>16.35</v>
      </c>
      <c r="O163" s="1"/>
      <c r="P163" s="1"/>
      <c r="Q163" s="1"/>
      <c r="R163" s="1">
        <f>1000*zeroV*(100^(-0.2*N163))</f>
        <v>1.048633855</v>
      </c>
      <c r="S163" s="1"/>
      <c r="T163" s="1"/>
      <c r="U163" s="1"/>
      <c r="V163" s="1">
        <f>R163*(100^(0.2*$F$7*yV))</f>
        <v>20.92299612</v>
      </c>
      <c r="W163" s="1"/>
      <c r="X163" s="1"/>
      <c r="Y163" s="1"/>
      <c r="Z163" s="1"/>
      <c r="AA163" s="1">
        <v>53070.04</v>
      </c>
      <c r="AB163" s="1">
        <v>5.8965E-9</v>
      </c>
      <c r="AC163" s="1"/>
      <c r="AD163" s="1">
        <f t="shared" si="29"/>
        <v>53070.21073</v>
      </c>
      <c r="AE163" s="1">
        <f t="shared" si="30"/>
        <v>37.89095819</v>
      </c>
      <c r="AF163" s="1">
        <f t="shared" si="31"/>
        <v>-0.9802643647</v>
      </c>
      <c r="AG163" s="1">
        <f>LOG10(1196700000000000000*($C$7^2)*optwidth*(AVERAGE(V163:Y163)))</f>
        <v>35.64698459</v>
      </c>
      <c r="AH163" s="1">
        <f t="shared" si="32"/>
        <v>-3.224237962</v>
      </c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v>53071.34758</v>
      </c>
      <c r="M164" s="1" t="s">
        <v>48</v>
      </c>
      <c r="N164" s="1">
        <v>16.11</v>
      </c>
      <c r="O164" s="1"/>
      <c r="P164" s="1"/>
      <c r="Q164" s="1"/>
      <c r="R164" s="1">
        <f>1000*zeroV*(100^(-0.2*N164))</f>
        <v>1.308048583</v>
      </c>
      <c r="S164" s="1"/>
      <c r="T164" s="1"/>
      <c r="U164" s="1"/>
      <c r="V164" s="1">
        <f>R164*(100^(0.2*$F$7*yV))</f>
        <v>26.09900043</v>
      </c>
      <c r="W164" s="1"/>
      <c r="X164" s="1"/>
      <c r="Y164" s="1"/>
      <c r="Z164" s="1"/>
      <c r="AA164" s="1">
        <v>53070.84</v>
      </c>
      <c r="AB164" s="1">
        <v>6.283E-9</v>
      </c>
      <c r="AC164" s="1"/>
      <c r="AD164" s="1">
        <f t="shared" si="29"/>
        <v>53071.09379</v>
      </c>
      <c r="AE164" s="1">
        <f t="shared" si="30"/>
        <v>37.91853095</v>
      </c>
      <c r="AF164" s="1">
        <f t="shared" si="31"/>
        <v>-0.9526916079</v>
      </c>
      <c r="AG164" s="1">
        <f>LOG10(1196700000000000000*($C$7^2)*optwidth*(AVERAGE(V164:Y164)))</f>
        <v>35.74298459</v>
      </c>
      <c r="AH164" s="1">
        <f t="shared" si="32"/>
        <v>-3.128237962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v>53072.34722</v>
      </c>
      <c r="M165" s="1" t="s">
        <v>48</v>
      </c>
      <c r="N165" s="1">
        <v>16.18</v>
      </c>
      <c r="O165" s="1"/>
      <c r="P165" s="1"/>
      <c r="Q165" s="1"/>
      <c r="R165" s="1">
        <f>1000*zeroV*(100^(-0.2*N165))</f>
        <v>1.226376654</v>
      </c>
      <c r="S165" s="1"/>
      <c r="T165" s="1"/>
      <c r="U165" s="1"/>
      <c r="V165" s="1">
        <f>R165*(100^(0.2*$F$7*yV))</f>
        <v>24.46943122</v>
      </c>
      <c r="W165" s="1"/>
      <c r="X165" s="1"/>
      <c r="Y165" s="1"/>
      <c r="Z165" s="1"/>
      <c r="AA165" s="1">
        <v>53072.32</v>
      </c>
      <c r="AB165" s="1">
        <v>6.0682E-9</v>
      </c>
      <c r="AC165" s="1"/>
      <c r="AD165" s="1">
        <f t="shared" si="29"/>
        <v>53072.33361</v>
      </c>
      <c r="AE165" s="1">
        <f t="shared" si="30"/>
        <v>37.90342378</v>
      </c>
      <c r="AF165" s="1">
        <f t="shared" si="31"/>
        <v>-0.9677987815</v>
      </c>
      <c r="AG165" s="1">
        <f>LOG10(1196700000000000000*($C$7^2)*optwidth*(AVERAGE(V165:Y165)))</f>
        <v>35.71498459</v>
      </c>
      <c r="AH165" s="1">
        <f t="shared" si="32"/>
        <v>-3.156237962</v>
      </c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v>53073.3682</v>
      </c>
      <c r="M166" s="1" t="s">
        <v>48</v>
      </c>
      <c r="N166" s="1">
        <v>16.19</v>
      </c>
      <c r="O166" s="1"/>
      <c r="P166" s="1"/>
      <c r="Q166" s="1"/>
      <c r="R166" s="1">
        <f>1000*zeroV*(100^(-0.2*N166))</f>
        <v>1.215133166</v>
      </c>
      <c r="S166" s="1"/>
      <c r="T166" s="1"/>
      <c r="U166" s="1"/>
      <c r="V166" s="1">
        <f>R166*(100^(0.2*$F$7*yV))</f>
        <v>24.24509413</v>
      </c>
      <c r="W166" s="1"/>
      <c r="X166" s="1"/>
      <c r="Y166" s="1"/>
      <c r="Z166" s="1"/>
      <c r="AA166" s="1">
        <v>53072.8</v>
      </c>
      <c r="AB166" s="1">
        <v>6.4382E-9</v>
      </c>
      <c r="AC166" s="1"/>
      <c r="AD166" s="1">
        <f t="shared" si="29"/>
        <v>53073.0841</v>
      </c>
      <c r="AE166" s="1">
        <f t="shared" si="30"/>
        <v>37.92912835</v>
      </c>
      <c r="AF166" s="1">
        <f t="shared" si="31"/>
        <v>-0.9420942039</v>
      </c>
      <c r="AG166" s="1">
        <f>LOG10(1196700000000000000*($C$7^2)*optwidth*(AVERAGE(V166:Y166)))</f>
        <v>35.71098459</v>
      </c>
      <c r="AH166" s="1">
        <f t="shared" si="32"/>
        <v>-3.160237962</v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v>53074.3523</v>
      </c>
      <c r="M167" s="1" t="s">
        <v>48</v>
      </c>
      <c r="N167" s="1">
        <v>16.18</v>
      </c>
      <c r="O167" s="1"/>
      <c r="P167" s="1"/>
      <c r="Q167" s="1"/>
      <c r="R167" s="1">
        <f>1000*zeroV*(100^(-0.2*N167))</f>
        <v>1.226376654</v>
      </c>
      <c r="S167" s="1"/>
      <c r="T167" s="1"/>
      <c r="U167" s="1"/>
      <c r="V167" s="1">
        <f>R167*(100^(0.2*$F$7*yV))</f>
        <v>24.46943122</v>
      </c>
      <c r="W167" s="1"/>
      <c r="X167" s="1"/>
      <c r="Y167" s="1"/>
      <c r="Z167" s="1"/>
      <c r="AA167" s="1">
        <v>53073.98</v>
      </c>
      <c r="AB167" s="1">
        <v>6.1228E-9</v>
      </c>
      <c r="AC167" s="1"/>
      <c r="AD167" s="1">
        <f t="shared" si="29"/>
        <v>53074.16615</v>
      </c>
      <c r="AE167" s="1">
        <f t="shared" si="30"/>
        <v>37.90731396</v>
      </c>
      <c r="AF167" s="1">
        <f t="shared" si="31"/>
        <v>-0.9639085941</v>
      </c>
      <c r="AG167" s="1">
        <f>LOG10(1196700000000000000*($C$7^2)*optwidth*(AVERAGE(V167:Y167)))</f>
        <v>35.71498459</v>
      </c>
      <c r="AH167" s="1">
        <f t="shared" si="32"/>
        <v>-3.156237962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v>53075.36828</v>
      </c>
      <c r="M168" s="1" t="s">
        <v>48</v>
      </c>
      <c r="N168" s="1">
        <v>16.14</v>
      </c>
      <c r="O168" s="1"/>
      <c r="P168" s="1"/>
      <c r="Q168" s="1"/>
      <c r="R168" s="1">
        <f>1000*zeroV*(100^(-0.2*N168))</f>
        <v>1.272400627</v>
      </c>
      <c r="S168" s="1"/>
      <c r="T168" s="1"/>
      <c r="U168" s="1"/>
      <c r="V168" s="1">
        <f>R168*(100^(0.2*$F$7*yV))</f>
        <v>25.38773021</v>
      </c>
      <c r="W168" s="1"/>
      <c r="X168" s="1"/>
      <c r="Y168" s="1"/>
      <c r="Z168" s="1"/>
      <c r="AA168" s="1">
        <v>53075.03</v>
      </c>
      <c r="AB168" s="1">
        <v>7.6288E-9</v>
      </c>
      <c r="AC168" s="1"/>
      <c r="AD168" s="1">
        <f t="shared" si="29"/>
        <v>53075.19914</v>
      </c>
      <c r="AE168" s="1">
        <f t="shared" si="30"/>
        <v>38.00282012</v>
      </c>
      <c r="AF168" s="1">
        <f t="shared" si="31"/>
        <v>-0.8684024382</v>
      </c>
      <c r="AG168" s="1">
        <f>LOG10(1196700000000000000*($C$7^2)*optwidth*(AVERAGE(V168:Y168)))</f>
        <v>35.73098459</v>
      </c>
      <c r="AH168" s="1">
        <f t="shared" si="32"/>
        <v>-3.140237962</v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v>53076.33634</v>
      </c>
      <c r="M169" s="1" t="s">
        <v>48</v>
      </c>
      <c r="N169" s="1">
        <v>16.03</v>
      </c>
      <c r="O169" s="1"/>
      <c r="P169" s="1"/>
      <c r="Q169" s="1"/>
      <c r="R169" s="1">
        <f>1000*zeroV*(100^(-0.2*N169))</f>
        <v>1.408068797</v>
      </c>
      <c r="S169" s="1"/>
      <c r="T169" s="1"/>
      <c r="U169" s="1"/>
      <c r="V169" s="1">
        <f>R169*(100^(0.2*$F$7*yV))</f>
        <v>28.09466607</v>
      </c>
      <c r="W169" s="1"/>
      <c r="X169" s="1"/>
      <c r="Y169" s="1"/>
      <c r="Z169" s="1"/>
      <c r="AA169" s="1">
        <v>53075.97</v>
      </c>
      <c r="AB169" s="1">
        <v>9.1241E-9</v>
      </c>
      <c r="AC169" s="1"/>
      <c r="AD169" s="1">
        <f t="shared" si="29"/>
        <v>53076.15317</v>
      </c>
      <c r="AE169" s="1">
        <f t="shared" si="30"/>
        <v>38.08055393</v>
      </c>
      <c r="AF169" s="1">
        <f t="shared" si="31"/>
        <v>-0.7906686311</v>
      </c>
      <c r="AG169" s="1">
        <f>LOG10(1196700000000000000*($C$7^2)*optwidth*(AVERAGE(V169:Y169)))</f>
        <v>35.77498459</v>
      </c>
      <c r="AH169" s="1">
        <f t="shared" si="32"/>
        <v>-3.096237962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v>53077.28133</v>
      </c>
      <c r="M170" s="1" t="s">
        <v>48</v>
      </c>
      <c r="N170" s="1">
        <v>16.06</v>
      </c>
      <c r="O170" s="1"/>
      <c r="P170" s="1"/>
      <c r="Q170" s="1"/>
      <c r="R170" s="1">
        <f>1000*zeroV*(100^(-0.2*N170))</f>
        <v>1.369695013</v>
      </c>
      <c r="S170" s="1"/>
      <c r="T170" s="1"/>
      <c r="U170" s="1"/>
      <c r="V170" s="1">
        <f>R170*(100^(0.2*$F$7*yV))</f>
        <v>27.32900843</v>
      </c>
      <c r="W170" s="1"/>
      <c r="X170" s="1"/>
      <c r="Y170" s="1"/>
      <c r="Z170" s="1"/>
      <c r="AA170" s="1">
        <v>53077.72</v>
      </c>
      <c r="AB170" s="1">
        <v>7.398E-9</v>
      </c>
      <c r="AC170" s="1"/>
      <c r="AD170" s="1">
        <f t="shared" si="29"/>
        <v>53077.50067</v>
      </c>
      <c r="AE170" s="1">
        <f t="shared" si="30"/>
        <v>37.98947822</v>
      </c>
      <c r="AF170" s="1">
        <f t="shared" si="31"/>
        <v>-0.8817443406</v>
      </c>
      <c r="AG170" s="1">
        <f>LOG10(1196700000000000000*($C$7^2)*optwidth*(AVERAGE(V170:Y170)))</f>
        <v>35.76298459</v>
      </c>
      <c r="AH170" s="1">
        <f t="shared" si="32"/>
        <v>-3.108237962</v>
      </c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v>53078.37066</v>
      </c>
      <c r="M171" s="1" t="s">
        <v>48</v>
      </c>
      <c r="N171" s="1">
        <v>16.06</v>
      </c>
      <c r="O171" s="1"/>
      <c r="P171" s="1"/>
      <c r="Q171" s="1"/>
      <c r="R171" s="1">
        <f>1000*zeroV*(100^(-0.2*N171))</f>
        <v>1.369695013</v>
      </c>
      <c r="S171" s="1"/>
      <c r="T171" s="1"/>
      <c r="U171" s="1"/>
      <c r="V171" s="1">
        <f>R171*(100^(0.2*$F$7*yV))</f>
        <v>27.32900843</v>
      </c>
      <c r="W171" s="1"/>
      <c r="X171" s="1"/>
      <c r="Y171" s="1"/>
      <c r="Z171" s="1"/>
      <c r="AA171" s="1">
        <v>53078.64</v>
      </c>
      <c r="AB171" s="1">
        <v>8.8526E-9</v>
      </c>
      <c r="AC171" s="1"/>
      <c r="AD171" s="1">
        <f t="shared" si="29"/>
        <v>53078.50533</v>
      </c>
      <c r="AE171" s="1">
        <f t="shared" si="30"/>
        <v>38.06743473</v>
      </c>
      <c r="AF171" s="1">
        <f t="shared" si="31"/>
        <v>-0.8037878263</v>
      </c>
      <c r="AG171" s="1">
        <f>LOG10(1196700000000000000*($C$7^2)*optwidth*(AVERAGE(V171:Y171)))</f>
        <v>35.76298459</v>
      </c>
      <c r="AH171" s="1">
        <f t="shared" si="32"/>
        <v>-3.108237962</v>
      </c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v>53079.31584</v>
      </c>
      <c r="M172" s="1" t="s">
        <v>48</v>
      </c>
      <c r="N172" s="1">
        <v>16.13</v>
      </c>
      <c r="O172" s="1"/>
      <c r="P172" s="1"/>
      <c r="Q172" s="1"/>
      <c r="R172" s="1">
        <f>1000*zeroV*(100^(-0.2*N172))</f>
        <v>1.284174005</v>
      </c>
      <c r="S172" s="1"/>
      <c r="T172" s="1"/>
      <c r="U172" s="1"/>
      <c r="V172" s="1">
        <f>R172*(100^(0.2*$F$7*yV))</f>
        <v>25.62263999</v>
      </c>
      <c r="W172" s="1"/>
      <c r="X172" s="1"/>
      <c r="Y172" s="1"/>
      <c r="Z172" s="1"/>
      <c r="AA172" s="1">
        <v>53079.11</v>
      </c>
      <c r="AB172" s="1">
        <v>6.6838E-9</v>
      </c>
      <c r="AC172" s="1"/>
      <c r="AD172" s="1">
        <f t="shared" si="29"/>
        <v>53079.21292</v>
      </c>
      <c r="AE172" s="1">
        <f t="shared" si="30"/>
        <v>37.94538734</v>
      </c>
      <c r="AF172" s="1">
        <f t="shared" si="31"/>
        <v>-0.9258352216</v>
      </c>
      <c r="AG172" s="1">
        <f>LOG10(1196700000000000000*($C$7^2)*optwidth*(AVERAGE(V172:Y172)))</f>
        <v>35.73498459</v>
      </c>
      <c r="AH172" s="1">
        <f t="shared" si="32"/>
        <v>-3.136237962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v>53080.24097</v>
      </c>
      <c r="M173" s="1" t="s">
        <v>48</v>
      </c>
      <c r="N173" s="1">
        <v>15.97</v>
      </c>
      <c r="O173" s="1"/>
      <c r="P173" s="1"/>
      <c r="Q173" s="1"/>
      <c r="R173" s="1">
        <f>1000*zeroV*(100^(-0.2*N173))</f>
        <v>1.488071759</v>
      </c>
      <c r="S173" s="1"/>
      <c r="T173" s="1"/>
      <c r="U173" s="1"/>
      <c r="V173" s="1">
        <f>R173*(100^(0.2*$F$7*yV))</f>
        <v>29.69093502</v>
      </c>
      <c r="W173" s="1"/>
      <c r="X173" s="1"/>
      <c r="Y173" s="1"/>
      <c r="Z173" s="1"/>
      <c r="AA173" s="1">
        <v>53079.85</v>
      </c>
      <c r="AB173" s="1">
        <v>7.6538E-9</v>
      </c>
      <c r="AC173" s="1"/>
      <c r="AD173" s="1">
        <f t="shared" si="29"/>
        <v>53080.04549</v>
      </c>
      <c r="AE173" s="1">
        <f t="shared" si="30"/>
        <v>38.004241</v>
      </c>
      <c r="AF173" s="1">
        <f t="shared" si="31"/>
        <v>-0.866981558</v>
      </c>
      <c r="AG173" s="1">
        <f>LOG10(1196700000000000000*($C$7^2)*optwidth*(AVERAGE(V173:Y173)))</f>
        <v>35.79898459</v>
      </c>
      <c r="AH173" s="1">
        <f t="shared" si="32"/>
        <v>-3.072237962</v>
      </c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v>53081.34232</v>
      </c>
      <c r="M174" s="1" t="s">
        <v>48</v>
      </c>
      <c r="N174" s="1">
        <v>15.95</v>
      </c>
      <c r="O174" s="1"/>
      <c r="P174" s="1"/>
      <c r="Q174" s="1"/>
      <c r="R174" s="1">
        <f>1000*zeroV*(100^(-0.2*N174))</f>
        <v>1.515737078</v>
      </c>
      <c r="S174" s="1"/>
      <c r="T174" s="1"/>
      <c r="U174" s="1"/>
      <c r="V174" s="1">
        <f>R174*(100^(0.2*$F$7*yV))</f>
        <v>30.24293072</v>
      </c>
      <c r="W174" s="1"/>
      <c r="X174" s="1"/>
      <c r="Y174" s="1"/>
      <c r="Z174" s="1"/>
      <c r="AA174" s="1">
        <v>53081.52</v>
      </c>
      <c r="AB174" s="1">
        <v>9.595E-9</v>
      </c>
      <c r="AC174" s="1"/>
      <c r="AD174" s="1">
        <f t="shared" si="29"/>
        <v>53081.43116</v>
      </c>
      <c r="AE174" s="1">
        <f t="shared" si="30"/>
        <v>38.10240887</v>
      </c>
      <c r="AF174" s="1">
        <f t="shared" si="31"/>
        <v>-0.7688136885</v>
      </c>
      <c r="AG174" s="1">
        <f>LOG10(1196700000000000000*($C$7^2)*optwidth*(AVERAGE(V174:Y174)))</f>
        <v>35.80698459</v>
      </c>
      <c r="AH174" s="1">
        <f t="shared" si="32"/>
        <v>-3.064237962</v>
      </c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v>53082.30905</v>
      </c>
      <c r="M175" s="1" t="s">
        <v>48</v>
      </c>
      <c r="N175" s="1">
        <v>15.98</v>
      </c>
      <c r="O175" s="1"/>
      <c r="P175" s="1"/>
      <c r="Q175" s="1"/>
      <c r="R175" s="1">
        <f>1000*zeroV*(100^(-0.2*N175))</f>
        <v>1.474429035</v>
      </c>
      <c r="S175" s="1"/>
      <c r="T175" s="1"/>
      <c r="U175" s="1"/>
      <c r="V175" s="1">
        <f>R175*(100^(0.2*$F$7*yV))</f>
        <v>29.41872689</v>
      </c>
      <c r="W175" s="1"/>
      <c r="X175" s="1"/>
      <c r="Y175" s="1"/>
      <c r="Z175" s="1"/>
      <c r="AA175" s="1">
        <v>53082.3</v>
      </c>
      <c r="AB175" s="1">
        <v>8.1229E-9</v>
      </c>
      <c r="AC175" s="1"/>
      <c r="AD175" s="1">
        <f t="shared" si="29"/>
        <v>53082.30453</v>
      </c>
      <c r="AE175" s="1">
        <f t="shared" si="30"/>
        <v>38.030075</v>
      </c>
      <c r="AF175" s="1">
        <f t="shared" si="31"/>
        <v>-0.8411475609</v>
      </c>
      <c r="AG175" s="1">
        <f>LOG10(1196700000000000000*($C$7^2)*optwidth*(AVERAGE(V175:Y175)))</f>
        <v>35.79498459</v>
      </c>
      <c r="AH175" s="1">
        <f t="shared" si="32"/>
        <v>-3.076237962</v>
      </c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v>53087.33685</v>
      </c>
      <c r="M176" s="1" t="s">
        <v>48</v>
      </c>
      <c r="N176" s="1">
        <v>16.04</v>
      </c>
      <c r="O176" s="1"/>
      <c r="P176" s="1"/>
      <c r="Q176" s="1"/>
      <c r="R176" s="1">
        <f>1000*zeroV*(100^(-0.2*N176))</f>
        <v>1.395159545</v>
      </c>
      <c r="S176" s="1"/>
      <c r="T176" s="1"/>
      <c r="U176" s="1"/>
      <c r="V176" s="1">
        <f>R176*(100^(0.2*$F$7*yV))</f>
        <v>27.83709263</v>
      </c>
      <c r="W176" s="1"/>
      <c r="X176" s="1"/>
      <c r="Y176" s="1"/>
      <c r="Z176" s="1"/>
      <c r="AA176" s="1">
        <v>53087.9</v>
      </c>
      <c r="AB176" s="1">
        <v>8.7803E-9</v>
      </c>
      <c r="AC176" s="1"/>
      <c r="AD176" s="1">
        <f t="shared" si="29"/>
        <v>53087.61843</v>
      </c>
      <c r="AE176" s="1">
        <f t="shared" si="30"/>
        <v>38.06387324</v>
      </c>
      <c r="AF176" s="1">
        <f t="shared" si="31"/>
        <v>-0.8073493127</v>
      </c>
      <c r="AG176" s="1">
        <f>LOG10(1196700000000000000*($C$7^2)*optwidth*(AVERAGE(V176:Y176)))</f>
        <v>35.77098459</v>
      </c>
      <c r="AH176" s="1">
        <f t="shared" si="32"/>
        <v>-3.100237962</v>
      </c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v>53088.32059</v>
      </c>
      <c r="M177" s="1" t="s">
        <v>48</v>
      </c>
      <c r="N177" s="1">
        <v>15.96</v>
      </c>
      <c r="O177" s="1"/>
      <c r="P177" s="1"/>
      <c r="Q177" s="1"/>
      <c r="R177" s="1">
        <f>1000*zeroV*(100^(-0.2*N177))</f>
        <v>1.501840717</v>
      </c>
      <c r="S177" s="1"/>
      <c r="T177" s="1"/>
      <c r="U177" s="1"/>
      <c r="V177" s="1">
        <f>R177*(100^(0.2*$F$7*yV))</f>
        <v>29.96566186</v>
      </c>
      <c r="W177" s="1"/>
      <c r="X177" s="1"/>
      <c r="Y177" s="1"/>
      <c r="Z177" s="1"/>
      <c r="AA177" s="1">
        <v>53088.17</v>
      </c>
      <c r="AB177" s="1">
        <v>1.0655E-8</v>
      </c>
      <c r="AC177" s="1"/>
      <c r="AD177" s="1">
        <f t="shared" si="29"/>
        <v>53088.2453</v>
      </c>
      <c r="AE177" s="1">
        <f t="shared" si="30"/>
        <v>38.14791734</v>
      </c>
      <c r="AF177" s="1">
        <f t="shared" si="31"/>
        <v>-0.7233052135</v>
      </c>
      <c r="AG177" s="1">
        <f>LOG10(1196700000000000000*($C$7^2)*optwidth*(AVERAGE(V177:Y177)))</f>
        <v>35.80298459</v>
      </c>
      <c r="AH177" s="1">
        <f t="shared" si="32"/>
        <v>-3.068237962</v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v>53089.33607</v>
      </c>
      <c r="M178" s="1" t="s">
        <v>48</v>
      </c>
      <c r="N178" s="1">
        <v>16.1</v>
      </c>
      <c r="O178" s="1"/>
      <c r="P178" s="1"/>
      <c r="Q178" s="1"/>
      <c r="R178" s="1">
        <f>1000*zeroV*(100^(-0.2*N178))</f>
        <v>1.320151807</v>
      </c>
      <c r="S178" s="1"/>
      <c r="T178" s="1"/>
      <c r="U178" s="1"/>
      <c r="V178" s="1">
        <f>R178*(100^(0.2*$F$7*yV))</f>
        <v>26.34049151</v>
      </c>
      <c r="W178" s="1"/>
      <c r="X178" s="1"/>
      <c r="Y178" s="1"/>
      <c r="Z178" s="1"/>
      <c r="AA178" s="1">
        <v>53089.68</v>
      </c>
      <c r="AB178" s="1">
        <v>8.9887E-9</v>
      </c>
      <c r="AC178" s="1"/>
      <c r="AD178" s="1">
        <f t="shared" si="29"/>
        <v>53089.50804</v>
      </c>
      <c r="AE178" s="1">
        <f t="shared" si="30"/>
        <v>38.07406078</v>
      </c>
      <c r="AF178" s="1">
        <f t="shared" si="31"/>
        <v>-0.7971617816</v>
      </c>
      <c r="AG178" s="1">
        <f>LOG10(1196700000000000000*($C$7^2)*optwidth*(AVERAGE(V178:Y178)))</f>
        <v>35.74698459</v>
      </c>
      <c r="AH178" s="1">
        <f t="shared" si="32"/>
        <v>-3.124237962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v>53090.31986</v>
      </c>
      <c r="M179" s="1" t="s">
        <v>48</v>
      </c>
      <c r="N179" s="1">
        <v>16.0</v>
      </c>
      <c r="O179" s="1"/>
      <c r="P179" s="1"/>
      <c r="Q179" s="1"/>
      <c r="R179" s="1">
        <f>1000*zeroV*(100^(-0.2*N179))</f>
        <v>1.447517672</v>
      </c>
      <c r="S179" s="1"/>
      <c r="T179" s="1"/>
      <c r="U179" s="1"/>
      <c r="V179" s="1">
        <f>R179*(100^(0.2*$F$7*yV))</f>
        <v>28.88177461</v>
      </c>
      <c r="W179" s="1"/>
      <c r="X179" s="1"/>
      <c r="Y179" s="1"/>
      <c r="Z179" s="1"/>
      <c r="AA179" s="1">
        <v>53090.54</v>
      </c>
      <c r="AB179" s="1">
        <v>9.3316E-9</v>
      </c>
      <c r="AC179" s="1"/>
      <c r="AD179" s="1">
        <f t="shared" si="29"/>
        <v>53090.42993</v>
      </c>
      <c r="AE179" s="1">
        <f t="shared" si="30"/>
        <v>38.09032</v>
      </c>
      <c r="AF179" s="1">
        <f t="shared" si="31"/>
        <v>-0.7809025531</v>
      </c>
      <c r="AG179" s="1">
        <f>LOG10(1196700000000000000*($C$7^2)*optwidth*(AVERAGE(V179:Y179)))</f>
        <v>35.78698459</v>
      </c>
      <c r="AH179" s="1">
        <f t="shared" si="32"/>
        <v>-3.084237962</v>
      </c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v>53091.29004</v>
      </c>
      <c r="M180" s="1" t="s">
        <v>48</v>
      </c>
      <c r="N180" s="1">
        <v>16.02</v>
      </c>
      <c r="O180" s="1"/>
      <c r="P180" s="1"/>
      <c r="Q180" s="1"/>
      <c r="R180" s="1">
        <f>1000*zeroV*(100^(-0.2*N180))</f>
        <v>1.421097497</v>
      </c>
      <c r="S180" s="1"/>
      <c r="T180" s="1"/>
      <c r="U180" s="1"/>
      <c r="V180" s="1">
        <f>R180*(100^(0.2*$F$7*yV))</f>
        <v>28.35462282</v>
      </c>
      <c r="W180" s="1"/>
      <c r="X180" s="1"/>
      <c r="Y180" s="1"/>
      <c r="Z180" s="1"/>
      <c r="AA180" s="1">
        <v>53091.78</v>
      </c>
      <c r="AB180" s="1">
        <v>8.9858E-9</v>
      </c>
      <c r="AC180" s="1"/>
      <c r="AD180" s="1">
        <f t="shared" si="29"/>
        <v>53091.53502</v>
      </c>
      <c r="AE180" s="1">
        <f t="shared" si="30"/>
        <v>38.07392064</v>
      </c>
      <c r="AF180" s="1">
        <f t="shared" si="31"/>
        <v>-0.7973019195</v>
      </c>
      <c r="AG180" s="1">
        <f>LOG10(1196700000000000000*($C$7^2)*optwidth*(AVERAGE(V180:Y180)))</f>
        <v>35.77898459</v>
      </c>
      <c r="AH180" s="1">
        <f t="shared" si="32"/>
        <v>-3.092237962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v>53092.3234</v>
      </c>
      <c r="M181" s="1" t="s">
        <v>48</v>
      </c>
      <c r="N181" s="1">
        <v>16.0</v>
      </c>
      <c r="O181" s="1"/>
      <c r="P181" s="1"/>
      <c r="Q181" s="1"/>
      <c r="R181" s="1">
        <f>1000*zeroV*(100^(-0.2*N181))</f>
        <v>1.447517672</v>
      </c>
      <c r="S181" s="1"/>
      <c r="T181" s="1"/>
      <c r="U181" s="1"/>
      <c r="V181" s="1">
        <f>R181*(100^(0.2*$F$7*yV))</f>
        <v>28.88177461</v>
      </c>
      <c r="W181" s="1"/>
      <c r="X181" s="1"/>
      <c r="Y181" s="1"/>
      <c r="Z181" s="1"/>
      <c r="AA181" s="1">
        <v>53092.49</v>
      </c>
      <c r="AB181" s="1">
        <v>9.1375E-9</v>
      </c>
      <c r="AC181" s="1"/>
      <c r="AD181" s="1">
        <f t="shared" si="29"/>
        <v>53092.4067</v>
      </c>
      <c r="AE181" s="1">
        <f t="shared" si="30"/>
        <v>38.08119128</v>
      </c>
      <c r="AF181" s="1">
        <f t="shared" si="31"/>
        <v>-0.7900312776</v>
      </c>
      <c r="AG181" s="1">
        <f>LOG10(1196700000000000000*($C$7^2)*optwidth*(AVERAGE(V181:Y181)))</f>
        <v>35.78698459</v>
      </c>
      <c r="AH181" s="1">
        <f t="shared" si="32"/>
        <v>-3.084237962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v>53096.23727</v>
      </c>
      <c r="M182" s="1" t="s">
        <v>48</v>
      </c>
      <c r="N182" s="1">
        <v>16.01</v>
      </c>
      <c r="O182" s="1"/>
      <c r="P182" s="1"/>
      <c r="Q182" s="1"/>
      <c r="R182" s="1">
        <f>1000*zeroV*(100^(-0.2*N182))</f>
        <v>1.43424675</v>
      </c>
      <c r="S182" s="1"/>
      <c r="T182" s="1"/>
      <c r="U182" s="1"/>
      <c r="V182" s="1">
        <f>R182*(100^(0.2*$F$7*yV))</f>
        <v>28.61698491</v>
      </c>
      <c r="W182" s="1"/>
      <c r="X182" s="1"/>
      <c r="Y182" s="1"/>
      <c r="Z182" s="1"/>
      <c r="AA182" s="1">
        <v>53096.36</v>
      </c>
      <c r="AB182" s="1">
        <v>9.7335E-9</v>
      </c>
      <c r="AC182" s="1"/>
      <c r="AD182" s="1">
        <f t="shared" si="29"/>
        <v>53096.29864</v>
      </c>
      <c r="AE182" s="1">
        <f t="shared" si="30"/>
        <v>38.10863292</v>
      </c>
      <c r="AF182" s="1">
        <f t="shared" si="31"/>
        <v>-0.7625896344</v>
      </c>
      <c r="AG182" s="1">
        <f>LOG10(1196700000000000000*($C$7^2)*optwidth*(AVERAGE(V182:Y182)))</f>
        <v>35.78298459</v>
      </c>
      <c r="AH182" s="1">
        <f t="shared" si="32"/>
        <v>-3.088237962</v>
      </c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v>53097.2879</v>
      </c>
      <c r="M183" s="1" t="s">
        <v>48</v>
      </c>
      <c r="N183" s="1">
        <v>15.95</v>
      </c>
      <c r="O183" s="1"/>
      <c r="P183" s="1"/>
      <c r="Q183" s="1"/>
      <c r="R183" s="1">
        <f>1000*zeroV*(100^(-0.2*N183))</f>
        <v>1.515737078</v>
      </c>
      <c r="S183" s="1"/>
      <c r="T183" s="1"/>
      <c r="U183" s="1"/>
      <c r="V183" s="1">
        <f>R183*(100^(0.2*$F$7*yV))</f>
        <v>30.24293072</v>
      </c>
      <c r="W183" s="1"/>
      <c r="X183" s="1"/>
      <c r="Y183" s="1"/>
      <c r="Z183" s="1"/>
      <c r="AA183" s="1">
        <v>53097.3</v>
      </c>
      <c r="AB183" s="1">
        <v>1.0606E-8</v>
      </c>
      <c r="AC183" s="1"/>
      <c r="AD183" s="1">
        <f t="shared" si="29"/>
        <v>53097.29395</v>
      </c>
      <c r="AE183" s="1">
        <f t="shared" si="30"/>
        <v>38.14591551</v>
      </c>
      <c r="AF183" s="1">
        <f t="shared" si="31"/>
        <v>-0.7253070448</v>
      </c>
      <c r="AG183" s="1">
        <f>LOG10(1196700000000000000*($C$7^2)*optwidth*(AVERAGE(V183:Y183)))</f>
        <v>35.80698459</v>
      </c>
      <c r="AH183" s="1">
        <f t="shared" si="32"/>
        <v>-3.064237962</v>
      </c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v>53098.30173</v>
      </c>
      <c r="M184" s="1" t="s">
        <v>48</v>
      </c>
      <c r="N184" s="1">
        <v>16.13</v>
      </c>
      <c r="O184" s="1"/>
      <c r="P184" s="1"/>
      <c r="Q184" s="1"/>
      <c r="R184" s="1">
        <f>1000*zeroV*(100^(-0.2*N184))</f>
        <v>1.284174005</v>
      </c>
      <c r="S184" s="1"/>
      <c r="T184" s="1"/>
      <c r="U184" s="1"/>
      <c r="V184" s="1">
        <f>R184*(100^(0.2*$F$7*yV))</f>
        <v>25.62263999</v>
      </c>
      <c r="W184" s="1"/>
      <c r="X184" s="1"/>
      <c r="Y184" s="1"/>
      <c r="Z184" s="1"/>
      <c r="AA184" s="1">
        <v>53098.46</v>
      </c>
      <c r="AB184" s="1">
        <v>8.9708E-9</v>
      </c>
      <c r="AC184" s="1"/>
      <c r="AD184" s="1">
        <f t="shared" si="29"/>
        <v>53098.38087</v>
      </c>
      <c r="AE184" s="1">
        <f t="shared" si="30"/>
        <v>38.07319506</v>
      </c>
      <c r="AF184" s="1">
        <f t="shared" si="31"/>
        <v>-0.7980274932</v>
      </c>
      <c r="AG184" s="1">
        <f>LOG10(1196700000000000000*($C$7^2)*optwidth*(AVERAGE(V184:Y184)))</f>
        <v>35.73498459</v>
      </c>
      <c r="AH184" s="1">
        <f t="shared" si="32"/>
        <v>-3.136237962</v>
      </c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v>53099.39332</v>
      </c>
      <c r="M185" s="1" t="s">
        <v>48</v>
      </c>
      <c r="N185" s="1">
        <v>16.02</v>
      </c>
      <c r="O185" s="1"/>
      <c r="P185" s="1"/>
      <c r="Q185" s="1"/>
      <c r="R185" s="1">
        <f>1000*zeroV*(100^(-0.2*N185))</f>
        <v>1.421097497</v>
      </c>
      <c r="S185" s="1"/>
      <c r="T185" s="1"/>
      <c r="U185" s="1"/>
      <c r="V185" s="1">
        <f>R185*(100^(0.2*$F$7*yV))</f>
        <v>28.35462282</v>
      </c>
      <c r="W185" s="1"/>
      <c r="X185" s="1"/>
      <c r="Y185" s="1"/>
      <c r="Z185" s="1"/>
      <c r="AA185" s="1">
        <v>53099.12</v>
      </c>
      <c r="AB185" s="1">
        <v>1.0171E-8</v>
      </c>
      <c r="AC185" s="1"/>
      <c r="AD185" s="1">
        <f t="shared" si="29"/>
        <v>53099.25666</v>
      </c>
      <c r="AE185" s="1">
        <f t="shared" si="30"/>
        <v>38.12772754</v>
      </c>
      <c r="AF185" s="1">
        <f t="shared" si="31"/>
        <v>-0.7434950133</v>
      </c>
      <c r="AG185" s="1">
        <f>LOG10(1196700000000000000*($C$7^2)*optwidth*(AVERAGE(V185:Y185)))</f>
        <v>35.77898459</v>
      </c>
      <c r="AH185" s="1">
        <f t="shared" si="32"/>
        <v>-3.092237962</v>
      </c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v>53100.27238</v>
      </c>
      <c r="M186" s="1" t="s">
        <v>48</v>
      </c>
      <c r="N186" s="1">
        <v>16.09</v>
      </c>
      <c r="O186" s="1"/>
      <c r="P186" s="1"/>
      <c r="Q186" s="1"/>
      <c r="R186" s="1">
        <f>1000*zeroV*(100^(-0.2*N186))</f>
        <v>1.332367021</v>
      </c>
      <c r="S186" s="1"/>
      <c r="T186" s="1"/>
      <c r="U186" s="1"/>
      <c r="V186" s="1">
        <f>R186*(100^(0.2*$F$7*yV))</f>
        <v>26.58421708</v>
      </c>
      <c r="W186" s="1"/>
      <c r="X186" s="1"/>
      <c r="Y186" s="1"/>
      <c r="Z186" s="1"/>
      <c r="AA186" s="1">
        <v>53099.6</v>
      </c>
      <c r="AB186" s="1">
        <v>1.0404E-8</v>
      </c>
      <c r="AC186" s="1"/>
      <c r="AD186" s="1">
        <f t="shared" si="29"/>
        <v>53099.93619</v>
      </c>
      <c r="AE186" s="1">
        <f t="shared" si="30"/>
        <v>38.13756423</v>
      </c>
      <c r="AF186" s="1">
        <f t="shared" si="31"/>
        <v>-0.7336583241</v>
      </c>
      <c r="AG186" s="1">
        <f>LOG10(1196700000000000000*($C$7^2)*optwidth*(AVERAGE(V186:Y186)))</f>
        <v>35.75098459</v>
      </c>
      <c r="AH186" s="1">
        <f t="shared" si="32"/>
        <v>-3.120237962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v>53101.33341</v>
      </c>
      <c r="M187" s="1" t="s">
        <v>48</v>
      </c>
      <c r="N187" s="1">
        <v>16.05</v>
      </c>
      <c r="O187" s="1"/>
      <c r="P187" s="1"/>
      <c r="Q187" s="1"/>
      <c r="R187" s="1">
        <f>1000*zeroV*(100^(-0.2*N187))</f>
        <v>1.382368645</v>
      </c>
      <c r="S187" s="1"/>
      <c r="T187" s="1"/>
      <c r="U187" s="1"/>
      <c r="V187" s="1">
        <f>R187*(100^(0.2*$F$7*yV))</f>
        <v>27.58188063</v>
      </c>
      <c r="W187" s="1"/>
      <c r="X187" s="1"/>
      <c r="Y187" s="1"/>
      <c r="Z187" s="1"/>
      <c r="AA187" s="1">
        <v>53100.9</v>
      </c>
      <c r="AB187" s="1">
        <v>8.8509E-9</v>
      </c>
      <c r="AC187" s="1"/>
      <c r="AD187" s="1">
        <f t="shared" si="29"/>
        <v>53101.11671</v>
      </c>
      <c r="AE187" s="1">
        <f t="shared" si="30"/>
        <v>38.06735132</v>
      </c>
      <c r="AF187" s="1">
        <f t="shared" si="31"/>
        <v>-0.8038712336</v>
      </c>
      <c r="AG187" s="1">
        <f>LOG10(1196700000000000000*($C$7^2)*optwidth*(AVERAGE(V187:Y187)))</f>
        <v>35.76698459</v>
      </c>
      <c r="AH187" s="1">
        <f t="shared" si="32"/>
        <v>-3.104237962</v>
      </c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v>53102.31224</v>
      </c>
      <c r="M188" s="1" t="s">
        <v>48</v>
      </c>
      <c r="N188" s="1">
        <v>16.23</v>
      </c>
      <c r="O188" s="1"/>
      <c r="P188" s="1"/>
      <c r="Q188" s="1"/>
      <c r="R188" s="1">
        <f>1000*zeroV*(100^(-0.2*N188))</f>
        <v>1.171180613</v>
      </c>
      <c r="S188" s="1"/>
      <c r="T188" s="1"/>
      <c r="U188" s="1"/>
      <c r="V188" s="1">
        <f>R188*(100^(0.2*$F$7*yV))</f>
        <v>23.3681254</v>
      </c>
      <c r="W188" s="1"/>
      <c r="X188" s="1"/>
      <c r="Y188" s="1"/>
      <c r="Z188" s="1"/>
      <c r="AA188" s="1">
        <v>53102.2</v>
      </c>
      <c r="AB188" s="1">
        <v>8.6709E-9</v>
      </c>
      <c r="AC188" s="1"/>
      <c r="AD188" s="1">
        <f t="shared" si="29"/>
        <v>53102.25612</v>
      </c>
      <c r="AE188" s="1">
        <f t="shared" si="30"/>
        <v>38.05842807</v>
      </c>
      <c r="AF188" s="1">
        <f t="shared" si="31"/>
        <v>-0.81279449</v>
      </c>
      <c r="AG188" s="1">
        <f>LOG10(1196700000000000000*($C$7^2)*optwidth*(AVERAGE(V188:Y188)))</f>
        <v>35.69498459</v>
      </c>
      <c r="AH188" s="1">
        <f t="shared" si="32"/>
        <v>-3.176237962</v>
      </c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v>53103.34287</v>
      </c>
      <c r="M189" s="1" t="s">
        <v>48</v>
      </c>
      <c r="N189" s="1">
        <v>16.08</v>
      </c>
      <c r="O189" s="1"/>
      <c r="P189" s="1"/>
      <c r="Q189" s="1"/>
      <c r="R189" s="1">
        <f>1000*zeroV*(100^(-0.2*N189))</f>
        <v>1.344695262</v>
      </c>
      <c r="S189" s="1"/>
      <c r="T189" s="1"/>
      <c r="U189" s="1"/>
      <c r="V189" s="1">
        <f>R189*(100^(0.2*$F$7*yV))</f>
        <v>26.83019781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v>53104.28194</v>
      </c>
      <c r="M190" s="1" t="s">
        <v>48</v>
      </c>
      <c r="N190" s="1">
        <v>16.19</v>
      </c>
      <c r="O190" s="1"/>
      <c r="P190" s="1"/>
      <c r="Q190" s="1"/>
      <c r="R190" s="1">
        <f>1000*zeroV*(100^(-0.2*N190))</f>
        <v>1.215133166</v>
      </c>
      <c r="S190" s="1"/>
      <c r="T190" s="1"/>
      <c r="U190" s="1"/>
      <c r="V190" s="1">
        <f>R190*(100^(0.2*$F$7*yV))</f>
        <v>24.24509413</v>
      </c>
      <c r="W190" s="1"/>
      <c r="X190" s="1"/>
      <c r="Y190" s="1"/>
      <c r="Z190" s="1"/>
      <c r="AA190" s="1">
        <v>53104.08</v>
      </c>
      <c r="AB190" s="1">
        <v>1.0228E-8</v>
      </c>
      <c r="AC190" s="1"/>
      <c r="AD190" s="1">
        <f>(L190+AA190)/2</f>
        <v>53104.18097</v>
      </c>
      <c r="AE190" s="1">
        <f>LOG10(1.1967E+44*($C$7^2)*AB190)</f>
        <v>38.13015461</v>
      </c>
      <c r="AF190" s="1">
        <f>LOG10((10^AE190)/(1.26E+38*$I$7))</f>
        <v>-0.7410679482</v>
      </c>
      <c r="AG190" s="1">
        <f>LOG10(1196700000000000000*($C$7^2)*optwidth*(AVERAGE(V190:Y190)))</f>
        <v>35.71098459</v>
      </c>
      <c r="AH190" s="1">
        <f>LOG10((10^AG190)/(1.26E+38*$I$7))</f>
        <v>-3.160237962</v>
      </c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v>53105.32497</v>
      </c>
      <c r="M191" s="1" t="s">
        <v>48</v>
      </c>
      <c r="N191" s="1">
        <v>16.26</v>
      </c>
      <c r="O191" s="1"/>
      <c r="P191" s="1"/>
      <c r="Q191" s="1"/>
      <c r="R191" s="1">
        <f>1000*zeroV*(100^(-0.2*N191))</f>
        <v>1.139262689</v>
      </c>
      <c r="S191" s="1"/>
      <c r="T191" s="1"/>
      <c r="U191" s="1"/>
      <c r="V191" s="1">
        <f>R191*(100^(0.2*$F$7*yV))</f>
        <v>22.73127911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v>53106.31147</v>
      </c>
      <c r="M192" s="1" t="s">
        <v>48</v>
      </c>
      <c r="N192" s="1">
        <v>16.22</v>
      </c>
      <c r="O192" s="1"/>
      <c r="P192" s="1"/>
      <c r="Q192" s="1"/>
      <c r="R192" s="1">
        <f>1000*zeroV*(100^(-0.2*N192))</f>
        <v>1.182017413</v>
      </c>
      <c r="S192" s="1"/>
      <c r="T192" s="1"/>
      <c r="U192" s="1"/>
      <c r="V192" s="1">
        <f>R192*(100^(0.2*$F$7*yV))</f>
        <v>23.584348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v>53107.32757</v>
      </c>
      <c r="M193" s="1" t="s">
        <v>48</v>
      </c>
      <c r="N193" s="1">
        <v>16.13</v>
      </c>
      <c r="O193" s="1"/>
      <c r="P193" s="1"/>
      <c r="Q193" s="1"/>
      <c r="R193" s="1">
        <f>1000*zeroV*(100^(-0.2*N193))</f>
        <v>1.284174005</v>
      </c>
      <c r="S193" s="1"/>
      <c r="T193" s="1"/>
      <c r="U193" s="1"/>
      <c r="V193" s="1">
        <f>R193*(100^(0.2*$F$7*yV))</f>
        <v>25.62263999</v>
      </c>
      <c r="W193" s="1"/>
      <c r="X193" s="1"/>
      <c r="Y193" s="1"/>
      <c r="Z193" s="1"/>
      <c r="AA193" s="1">
        <v>53107.43</v>
      </c>
      <c r="AB193" s="1">
        <v>9.0349E-9</v>
      </c>
      <c r="AC193" s="1"/>
      <c r="AD193" s="1">
        <f t="shared" ref="AD193:AD194" si="33">(L193+AA193)/2</f>
        <v>53107.37879</v>
      </c>
      <c r="AE193" s="1">
        <f t="shared" ref="AE193:AE194" si="34">LOG10(1.1967E+44*($C$7^2)*AB193)</f>
        <v>38.07628724</v>
      </c>
      <c r="AF193" s="1">
        <f t="shared" ref="AF193:AF194" si="35">LOG10((10^AE193)/(1.26E+38*$I$7))</f>
        <v>-0.7949353175</v>
      </c>
      <c r="AG193" s="1">
        <f>LOG10(1196700000000000000*($C$7^2)*optwidth*(AVERAGE(V193:Y193)))</f>
        <v>35.73498459</v>
      </c>
      <c r="AH193" s="1">
        <f t="shared" ref="AH193:AH194" si="36">LOG10((10^AG193)/(1.26E+38*$I$7))</f>
        <v>-3.136237962</v>
      </c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>
        <v>53108.22359</v>
      </c>
      <c r="M194" s="1" t="s">
        <v>48</v>
      </c>
      <c r="N194" s="1">
        <v>16.06</v>
      </c>
      <c r="O194" s="1"/>
      <c r="P194" s="1"/>
      <c r="Q194" s="1"/>
      <c r="R194" s="1">
        <f>1000*zeroV*(100^(-0.2*N194))</f>
        <v>1.369695013</v>
      </c>
      <c r="S194" s="1"/>
      <c r="T194" s="1"/>
      <c r="U194" s="1"/>
      <c r="V194" s="1">
        <f>R194*(100^(0.2*$F$7*yV))</f>
        <v>27.32900843</v>
      </c>
      <c r="W194" s="1"/>
      <c r="X194" s="1"/>
      <c r="Y194" s="1"/>
      <c r="Z194" s="1"/>
      <c r="AA194" s="1">
        <v>53108.41</v>
      </c>
      <c r="AB194" s="1">
        <v>9.1709E-9</v>
      </c>
      <c r="AC194" s="1"/>
      <c r="AD194" s="1">
        <f t="shared" si="33"/>
        <v>53108.3168</v>
      </c>
      <c r="AE194" s="1">
        <f t="shared" si="34"/>
        <v>38.08277585</v>
      </c>
      <c r="AF194" s="1">
        <f t="shared" si="35"/>
        <v>-0.7884467097</v>
      </c>
      <c r="AG194" s="1">
        <f>LOG10(1196700000000000000*($C$7^2)*optwidth*(AVERAGE(V194:Y194)))</f>
        <v>35.76298459</v>
      </c>
      <c r="AH194" s="1">
        <f t="shared" si="36"/>
        <v>-3.108237962</v>
      </c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>
        <v>53109.23359</v>
      </c>
      <c r="M195" s="1" t="s">
        <v>48</v>
      </c>
      <c r="N195" s="1">
        <v>16.25</v>
      </c>
      <c r="O195" s="1"/>
      <c r="P195" s="1"/>
      <c r="Q195" s="1"/>
      <c r="R195" s="1">
        <f>1000*zeroV*(100^(-0.2*N195))</f>
        <v>1.149804157</v>
      </c>
      <c r="S195" s="1"/>
      <c r="T195" s="1"/>
      <c r="U195" s="1"/>
      <c r="V195" s="1">
        <f>R195*(100^(0.2*$F$7*yV))</f>
        <v>22.94160905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>
        <v>53110.26929</v>
      </c>
      <c r="M196" s="1" t="s">
        <v>48</v>
      </c>
      <c r="N196" s="1">
        <v>16.14</v>
      </c>
      <c r="O196" s="1"/>
      <c r="P196" s="1"/>
      <c r="Q196" s="1"/>
      <c r="R196" s="1">
        <f>1000*zeroV*(100^(-0.2*N196))</f>
        <v>1.272400627</v>
      </c>
      <c r="S196" s="1"/>
      <c r="T196" s="1"/>
      <c r="U196" s="1"/>
      <c r="V196" s="1">
        <f>R196*(100^(0.2*$F$7*yV))</f>
        <v>25.38773021</v>
      </c>
      <c r="W196" s="1"/>
      <c r="X196" s="1"/>
      <c r="Y196" s="1"/>
      <c r="Z196" s="1"/>
      <c r="AA196" s="1">
        <v>53110.2</v>
      </c>
      <c r="AB196" s="1">
        <v>1.1048E-8</v>
      </c>
      <c r="AC196" s="1"/>
      <c r="AD196" s="1">
        <f>(L196+AA196)/2</f>
        <v>53110.23465</v>
      </c>
      <c r="AE196" s="1">
        <f>LOG10(1.1967E+44*($C$7^2)*AB196)</f>
        <v>38.16364755</v>
      </c>
      <c r="AF196" s="1">
        <f>LOG10((10^AE196)/(1.26E+38*$I$7))</f>
        <v>-0.707575002</v>
      </c>
      <c r="AG196" s="1">
        <f>LOG10(1196700000000000000*($C$7^2)*optwidth*(AVERAGE(V196:Y196)))</f>
        <v>35.73098459</v>
      </c>
      <c r="AH196" s="1">
        <f>LOG10((10^AG196)/(1.26E+38*$I$7))</f>
        <v>-3.140237962</v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>
        <v>53111.33026</v>
      </c>
      <c r="M197" s="1" t="s">
        <v>48</v>
      </c>
      <c r="N197" s="1">
        <v>16.31</v>
      </c>
      <c r="O197" s="1"/>
      <c r="P197" s="1"/>
      <c r="Q197" s="1"/>
      <c r="R197" s="1">
        <f>1000*zeroV*(100^(-0.2*N197))</f>
        <v>1.087987422</v>
      </c>
      <c r="S197" s="1"/>
      <c r="T197" s="1"/>
      <c r="U197" s="1"/>
      <c r="V197" s="1">
        <f>R197*(100^(0.2*$F$7*yV))</f>
        <v>21.70820302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>
        <v>53112.24033</v>
      </c>
      <c r="M198" s="1" t="s">
        <v>48</v>
      </c>
      <c r="N198" s="1">
        <v>16.3</v>
      </c>
      <c r="O198" s="1"/>
      <c r="P198" s="1"/>
      <c r="Q198" s="1"/>
      <c r="R198" s="1">
        <f>1000*zeroV*(100^(-0.2*N198))</f>
        <v>1.098054446</v>
      </c>
      <c r="S198" s="1"/>
      <c r="T198" s="1"/>
      <c r="U198" s="1"/>
      <c r="V198" s="1">
        <f>R198*(100^(0.2*$F$7*yV))</f>
        <v>21.90906655</v>
      </c>
      <c r="W198" s="1"/>
      <c r="X198" s="1"/>
      <c r="Y198" s="1"/>
      <c r="Z198" s="1"/>
      <c r="AA198" s="1">
        <v>53112.63</v>
      </c>
      <c r="AB198" s="1">
        <v>8.9664E-9</v>
      </c>
      <c r="AC198" s="1"/>
      <c r="AD198" s="1">
        <f t="shared" ref="AD198:AD201" si="37">(L198+AA198)/2</f>
        <v>53112.43517</v>
      </c>
      <c r="AE198" s="1">
        <f t="shared" ref="AE198:AE201" si="38">LOG10(1.1967E+44*($C$7^2)*AB198)</f>
        <v>38.072982</v>
      </c>
      <c r="AF198" s="1">
        <f t="shared" ref="AF198:AF201" si="39">LOG10((10^AE198)/(1.26E+38*$I$7))</f>
        <v>-0.7982405583</v>
      </c>
      <c r="AG198" s="1">
        <f>LOG10(1196700000000000000*($C$7^2)*optwidth*(AVERAGE(V198:Y198)))</f>
        <v>35.66698459</v>
      </c>
      <c r="AH198" s="1">
        <f t="shared" ref="AH198:AH201" si="40">LOG10((10^AG198)/(1.26E+38*$I$7))</f>
        <v>-3.204237962</v>
      </c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>
        <v>53113.26956</v>
      </c>
      <c r="M199" s="1" t="s">
        <v>48</v>
      </c>
      <c r="N199" s="1">
        <v>16.28</v>
      </c>
      <c r="O199" s="1"/>
      <c r="P199" s="1"/>
      <c r="Q199" s="1"/>
      <c r="R199" s="1">
        <f>1000*zeroV*(100^(-0.2*N199))</f>
        <v>1.118468802</v>
      </c>
      <c r="S199" s="1"/>
      <c r="T199" s="1"/>
      <c r="U199" s="1"/>
      <c r="V199" s="1">
        <f>R199*(100^(0.2*$F$7*yV))</f>
        <v>22.31638651</v>
      </c>
      <c r="W199" s="1"/>
      <c r="X199" s="1"/>
      <c r="Y199" s="1"/>
      <c r="Z199" s="1"/>
      <c r="AA199" s="1">
        <v>53113.78</v>
      </c>
      <c r="AB199" s="1">
        <v>8.2762E-9</v>
      </c>
      <c r="AC199" s="1"/>
      <c r="AD199" s="1">
        <f t="shared" si="37"/>
        <v>53113.52478</v>
      </c>
      <c r="AE199" s="1">
        <f t="shared" si="38"/>
        <v>38.03819487</v>
      </c>
      <c r="AF199" s="1">
        <f t="shared" si="39"/>
        <v>-0.8330276904</v>
      </c>
      <c r="AG199" s="1">
        <f>LOG10(1196700000000000000*($C$7^2)*optwidth*(AVERAGE(V199:Y199)))</f>
        <v>35.67498459</v>
      </c>
      <c r="AH199" s="1">
        <f t="shared" si="40"/>
        <v>-3.196237962</v>
      </c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>
        <v>53114.30625</v>
      </c>
      <c r="M200" s="1" t="s">
        <v>48</v>
      </c>
      <c r="N200" s="1">
        <v>16.31</v>
      </c>
      <c r="O200" s="1"/>
      <c r="P200" s="1"/>
      <c r="Q200" s="1"/>
      <c r="R200" s="1">
        <f>1000*zeroV*(100^(-0.2*N200))</f>
        <v>1.087987422</v>
      </c>
      <c r="S200" s="1"/>
      <c r="T200" s="1"/>
      <c r="U200" s="1"/>
      <c r="V200" s="1">
        <f>R200*(100^(0.2*$F$7*yV))</f>
        <v>21.70820302</v>
      </c>
      <c r="W200" s="1"/>
      <c r="X200" s="1"/>
      <c r="Y200" s="1"/>
      <c r="Z200" s="1"/>
      <c r="AA200" s="1">
        <v>53114.48</v>
      </c>
      <c r="AB200" s="1">
        <v>8.1537E-9</v>
      </c>
      <c r="AC200" s="1"/>
      <c r="AD200" s="1">
        <f t="shared" si="37"/>
        <v>53114.39313</v>
      </c>
      <c r="AE200" s="1">
        <f t="shared" si="38"/>
        <v>38.03171862</v>
      </c>
      <c r="AF200" s="1">
        <f t="shared" si="39"/>
        <v>-0.8395039392</v>
      </c>
      <c r="AG200" s="1">
        <f>LOG10(1196700000000000000*($C$7^2)*optwidth*(AVERAGE(V200:Y200)))</f>
        <v>35.66298459</v>
      </c>
      <c r="AH200" s="1">
        <f t="shared" si="40"/>
        <v>-3.208237962</v>
      </c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>
        <v>53115.28673</v>
      </c>
      <c r="M201" s="1" t="s">
        <v>48</v>
      </c>
      <c r="N201" s="1">
        <v>16.27</v>
      </c>
      <c r="O201" s="1"/>
      <c r="P201" s="1"/>
      <c r="Q201" s="1"/>
      <c r="R201" s="1">
        <f>1000*zeroV*(100^(-0.2*N201))</f>
        <v>1.128817866</v>
      </c>
      <c r="S201" s="1"/>
      <c r="T201" s="1"/>
      <c r="U201" s="1"/>
      <c r="V201" s="1">
        <f>R201*(100^(0.2*$F$7*yV))</f>
        <v>22.52287749</v>
      </c>
      <c r="W201" s="1"/>
      <c r="X201" s="1"/>
      <c r="Y201" s="1"/>
      <c r="Z201" s="1"/>
      <c r="AA201" s="1">
        <v>53115.53</v>
      </c>
      <c r="AB201" s="1">
        <v>1.0654E-8</v>
      </c>
      <c r="AC201" s="1"/>
      <c r="AD201" s="1">
        <f t="shared" si="37"/>
        <v>53115.40837</v>
      </c>
      <c r="AE201" s="1">
        <f t="shared" si="38"/>
        <v>38.14787658</v>
      </c>
      <c r="AF201" s="1">
        <f t="shared" si="39"/>
        <v>-0.7233459751</v>
      </c>
      <c r="AG201" s="1">
        <f>LOG10(1196700000000000000*($C$7^2)*optwidth*(AVERAGE(V201:Y201)))</f>
        <v>35.67898459</v>
      </c>
      <c r="AH201" s="1">
        <f t="shared" si="40"/>
        <v>-3.192237962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>
        <v>53122.30761</v>
      </c>
      <c r="M202" s="1" t="s">
        <v>48</v>
      </c>
      <c r="N202" s="1">
        <v>16.25</v>
      </c>
      <c r="O202" s="1"/>
      <c r="P202" s="1"/>
      <c r="Q202" s="1"/>
      <c r="R202" s="1">
        <f>1000*zeroV*(100^(-0.2*N202))</f>
        <v>1.149804157</v>
      </c>
      <c r="S202" s="1"/>
      <c r="T202" s="1"/>
      <c r="U202" s="1"/>
      <c r="V202" s="1">
        <f>R202*(100^(0.2*$F$7*yV))</f>
        <v>22.94160905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>
        <v>53123.2155</v>
      </c>
      <c r="M203" s="1" t="s">
        <v>48</v>
      </c>
      <c r="N203" s="1">
        <v>16.36</v>
      </c>
      <c r="O203" s="1"/>
      <c r="P203" s="1"/>
      <c r="Q203" s="1"/>
      <c r="R203" s="1">
        <f>1000*zeroV*(100^(-0.2*N203))</f>
        <v>1.039019922</v>
      </c>
      <c r="S203" s="1"/>
      <c r="T203" s="1"/>
      <c r="U203" s="1"/>
      <c r="V203" s="1">
        <f>R203*(100^(0.2*$F$7*yV))</f>
        <v>20.73117294</v>
      </c>
      <c r="W203" s="1"/>
      <c r="X203" s="1"/>
      <c r="Y203" s="1"/>
      <c r="Z203" s="1"/>
      <c r="AA203" s="1">
        <v>53122.81</v>
      </c>
      <c r="AB203" s="1">
        <v>5.6742E-9</v>
      </c>
      <c r="AC203" s="1"/>
      <c r="AD203" s="1">
        <f t="shared" ref="AD203:AD210" si="41">(L203+AA203)/2</f>
        <v>53123.01275</v>
      </c>
      <c r="AE203" s="1">
        <f t="shared" ref="AE203:AE210" si="42">LOG10(1.1967E+44*($C$7^2)*AB203)</f>
        <v>37.87426853</v>
      </c>
      <c r="AF203" s="1">
        <f t="shared" ref="AF203:AF210" si="43">LOG10((10^AE203)/(1.26E+38*$I$7))</f>
        <v>-0.9969540282</v>
      </c>
      <c r="AG203" s="1">
        <f>LOG10(1196700000000000000*($C$7^2)*optwidth*(AVERAGE(V203:Y203)))</f>
        <v>35.64298459</v>
      </c>
      <c r="AH203" s="1">
        <f t="shared" ref="AH203:AH210" si="44">LOG10((10^AG203)/(1.26E+38*$I$7))</f>
        <v>-3.228237962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>
        <v>53124.221</v>
      </c>
      <c r="M204" s="1" t="s">
        <v>48</v>
      </c>
      <c r="N204" s="1">
        <v>16.4</v>
      </c>
      <c r="O204" s="1"/>
      <c r="P204" s="1"/>
      <c r="Q204" s="1"/>
      <c r="R204" s="1">
        <f>1000*zeroV*(100^(-0.2*N204))</f>
        <v>1.001437557</v>
      </c>
      <c r="S204" s="1"/>
      <c r="T204" s="1"/>
      <c r="U204" s="1"/>
      <c r="V204" s="1">
        <f>R204*(100^(0.2*$F$7*yV))</f>
        <v>19.98130617</v>
      </c>
      <c r="W204" s="1"/>
      <c r="X204" s="1"/>
      <c r="Y204" s="1"/>
      <c r="Z204" s="1"/>
      <c r="AA204" s="1">
        <v>53123.87</v>
      </c>
      <c r="AB204" s="1">
        <v>5.7613E-9</v>
      </c>
      <c r="AC204" s="1"/>
      <c r="AD204" s="1">
        <f t="shared" si="41"/>
        <v>53124.0455</v>
      </c>
      <c r="AE204" s="1">
        <f t="shared" si="42"/>
        <v>37.88088438</v>
      </c>
      <c r="AF204" s="1">
        <f t="shared" si="43"/>
        <v>-0.9903381774</v>
      </c>
      <c r="AG204" s="1">
        <f>LOG10(1196700000000000000*($C$7^2)*optwidth*(AVERAGE(V204:Y204)))</f>
        <v>35.62698459</v>
      </c>
      <c r="AH204" s="1">
        <f t="shared" si="44"/>
        <v>-3.244237962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>
        <v>53125.27373</v>
      </c>
      <c r="M205" s="1" t="s">
        <v>48</v>
      </c>
      <c r="N205" s="1">
        <v>16.6</v>
      </c>
      <c r="O205" s="1"/>
      <c r="P205" s="1"/>
      <c r="Q205" s="1"/>
      <c r="R205" s="1">
        <f>1000*zeroV*(100^(-0.2*N205))</f>
        <v>0.8329594785</v>
      </c>
      <c r="S205" s="1"/>
      <c r="T205" s="1"/>
      <c r="U205" s="1"/>
      <c r="V205" s="1">
        <f>R205*(100^(0.2*$F$7*yV))</f>
        <v>16.61972657</v>
      </c>
      <c r="W205" s="1"/>
      <c r="X205" s="1"/>
      <c r="Y205" s="1"/>
      <c r="Z205" s="1"/>
      <c r="AA205" s="1">
        <v>53125.64</v>
      </c>
      <c r="AB205" s="1">
        <v>5.4537E-9</v>
      </c>
      <c r="AC205" s="1"/>
      <c r="AD205" s="1">
        <f t="shared" si="41"/>
        <v>53125.45687</v>
      </c>
      <c r="AE205" s="1">
        <f t="shared" si="42"/>
        <v>37.85705513</v>
      </c>
      <c r="AF205" s="1">
        <f t="shared" si="43"/>
        <v>-1.014167423</v>
      </c>
      <c r="AG205" s="1">
        <f>LOG10(1196700000000000000*($C$7^2)*optwidth*(AVERAGE(V205:Y205)))</f>
        <v>35.54698459</v>
      </c>
      <c r="AH205" s="1">
        <f t="shared" si="44"/>
        <v>-3.324237962</v>
      </c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v>53126.24256</v>
      </c>
      <c r="M206" s="1" t="s">
        <v>48</v>
      </c>
      <c r="N206" s="1">
        <v>16.43</v>
      </c>
      <c r="O206" s="1"/>
      <c r="P206" s="1"/>
      <c r="Q206" s="1"/>
      <c r="R206" s="1">
        <f>1000*zeroV*(100^(-0.2*N206))</f>
        <v>0.9741456029</v>
      </c>
      <c r="S206" s="1"/>
      <c r="T206" s="1"/>
      <c r="U206" s="1"/>
      <c r="V206" s="1">
        <f>R206*(100^(0.2*$F$7*yV))</f>
        <v>19.43676011</v>
      </c>
      <c r="W206" s="1"/>
      <c r="X206" s="1"/>
      <c r="Y206" s="1"/>
      <c r="Z206" s="1"/>
      <c r="AA206" s="1">
        <v>53126.61</v>
      </c>
      <c r="AB206" s="1">
        <v>4.9381E-9</v>
      </c>
      <c r="AC206" s="1"/>
      <c r="AD206" s="1">
        <f t="shared" si="41"/>
        <v>53126.42628</v>
      </c>
      <c r="AE206" s="1">
        <f t="shared" si="42"/>
        <v>37.81392377</v>
      </c>
      <c r="AF206" s="1">
        <f t="shared" si="43"/>
        <v>-1.057298787</v>
      </c>
      <c r="AG206" s="1">
        <f>LOG10(1196700000000000000*($C$7^2)*optwidth*(AVERAGE(V206:Y206)))</f>
        <v>35.61498459</v>
      </c>
      <c r="AH206" s="1">
        <f t="shared" si="44"/>
        <v>-3.256237962</v>
      </c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v>53127.23989</v>
      </c>
      <c r="M207" s="1" t="s">
        <v>48</v>
      </c>
      <c r="N207" s="1">
        <v>16.52</v>
      </c>
      <c r="O207" s="1"/>
      <c r="P207" s="1"/>
      <c r="Q207" s="1"/>
      <c r="R207" s="1">
        <f>1000*zeroV*(100^(-0.2*N207))</f>
        <v>0.896651903</v>
      </c>
      <c r="S207" s="1"/>
      <c r="T207" s="1"/>
      <c r="U207" s="1"/>
      <c r="V207" s="1">
        <f>R207*(100^(0.2*$F$7*yV))</f>
        <v>17.89055752</v>
      </c>
      <c r="W207" s="1"/>
      <c r="X207" s="1"/>
      <c r="Y207" s="1"/>
      <c r="Z207" s="1"/>
      <c r="AA207" s="1">
        <v>53127.81</v>
      </c>
      <c r="AB207" s="1">
        <v>5.3329E-9</v>
      </c>
      <c r="AC207" s="1"/>
      <c r="AD207" s="1">
        <f t="shared" si="41"/>
        <v>53127.52495</v>
      </c>
      <c r="AE207" s="1">
        <f t="shared" si="42"/>
        <v>37.84732733</v>
      </c>
      <c r="AF207" s="1">
        <f t="shared" si="43"/>
        <v>-1.023895228</v>
      </c>
      <c r="AG207" s="1">
        <f>LOG10(1196700000000000000*($C$7^2)*optwidth*(AVERAGE(V207:Y207)))</f>
        <v>35.57898459</v>
      </c>
      <c r="AH207" s="1">
        <f t="shared" si="44"/>
        <v>-3.292237962</v>
      </c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v>53129.30468</v>
      </c>
      <c r="M208" s="1" t="s">
        <v>48</v>
      </c>
      <c r="N208" s="1">
        <v>16.39</v>
      </c>
      <c r="O208" s="1"/>
      <c r="P208" s="1"/>
      <c r="Q208" s="1"/>
      <c r="R208" s="1">
        <f>1000*zeroV*(100^(-0.2*N208))</f>
        <v>1.010703744</v>
      </c>
      <c r="S208" s="1"/>
      <c r="T208" s="1"/>
      <c r="U208" s="1"/>
      <c r="V208" s="1">
        <f>R208*(100^(0.2*$F$7*yV))</f>
        <v>20.16619092</v>
      </c>
      <c r="W208" s="1"/>
      <c r="X208" s="1"/>
      <c r="Y208" s="1"/>
      <c r="Z208" s="1"/>
      <c r="AA208" s="1">
        <v>53128.74</v>
      </c>
      <c r="AB208" s="1">
        <v>5.2741E-9</v>
      </c>
      <c r="AC208" s="1"/>
      <c r="AD208" s="1">
        <f t="shared" si="41"/>
        <v>53129.02234</v>
      </c>
      <c r="AE208" s="1">
        <f t="shared" si="42"/>
        <v>37.84251225</v>
      </c>
      <c r="AF208" s="1">
        <f t="shared" si="43"/>
        <v>-1.028710308</v>
      </c>
      <c r="AG208" s="1">
        <f>LOG10(1196700000000000000*($C$7^2)*optwidth*(AVERAGE(V208:Y208)))</f>
        <v>35.63098459</v>
      </c>
      <c r="AH208" s="1">
        <f t="shared" si="44"/>
        <v>-3.240237962</v>
      </c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v>53130.27416</v>
      </c>
      <c r="M209" s="1" t="s">
        <v>48</v>
      </c>
      <c r="N209" s="1">
        <v>16.46</v>
      </c>
      <c r="O209" s="1"/>
      <c r="P209" s="1"/>
      <c r="Q209" s="1"/>
      <c r="R209" s="1">
        <f>1000*zeroV*(100^(-0.2*N209))</f>
        <v>0.9475974308</v>
      </c>
      <c r="S209" s="1"/>
      <c r="T209" s="1"/>
      <c r="U209" s="1"/>
      <c r="V209" s="1">
        <f>R209*(100^(0.2*$F$7*yV))</f>
        <v>18.90705443</v>
      </c>
      <c r="W209" s="1"/>
      <c r="X209" s="1"/>
      <c r="Y209" s="1"/>
      <c r="Z209" s="1"/>
      <c r="AA209" s="1">
        <v>53129.92</v>
      </c>
      <c r="AB209" s="1">
        <v>5.1035E-9</v>
      </c>
      <c r="AC209" s="1"/>
      <c r="AD209" s="1">
        <f t="shared" si="41"/>
        <v>53130.09708</v>
      </c>
      <c r="AE209" s="1">
        <f t="shared" si="42"/>
        <v>37.82823201</v>
      </c>
      <c r="AF209" s="1">
        <f t="shared" si="43"/>
        <v>-1.042990548</v>
      </c>
      <c r="AG209" s="1">
        <f>LOG10(1196700000000000000*($C$7^2)*optwidth*(AVERAGE(V209:Y209)))</f>
        <v>35.60298459</v>
      </c>
      <c r="AH209" s="1">
        <f t="shared" si="44"/>
        <v>-3.268237962</v>
      </c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v>53131.20507</v>
      </c>
      <c r="M210" s="1" t="s">
        <v>48</v>
      </c>
      <c r="N210" s="1">
        <v>16.36</v>
      </c>
      <c r="O210" s="1"/>
      <c r="P210" s="1"/>
      <c r="Q210" s="1"/>
      <c r="R210" s="1">
        <f>1000*zeroV*(100^(-0.2*N210))</f>
        <v>1.039019922</v>
      </c>
      <c r="S210" s="1"/>
      <c r="T210" s="1"/>
      <c r="U210" s="1"/>
      <c r="V210" s="1">
        <f>R210*(100^(0.2*$F$7*yV))</f>
        <v>20.73117294</v>
      </c>
      <c r="W210" s="1"/>
      <c r="X210" s="1"/>
      <c r="Y210" s="1"/>
      <c r="Z210" s="1"/>
      <c r="AA210" s="1">
        <v>53131.48</v>
      </c>
      <c r="AB210" s="1">
        <v>5.2566E-9</v>
      </c>
      <c r="AC210" s="1"/>
      <c r="AD210" s="1">
        <f t="shared" si="41"/>
        <v>53131.34254</v>
      </c>
      <c r="AE210" s="1">
        <f t="shared" si="42"/>
        <v>37.84106882</v>
      </c>
      <c r="AF210" s="1">
        <f t="shared" si="43"/>
        <v>-1.030153737</v>
      </c>
      <c r="AG210" s="1">
        <f>LOG10(1196700000000000000*($C$7^2)*optwidth*(AVERAGE(V210:Y210)))</f>
        <v>35.64298459</v>
      </c>
      <c r="AH210" s="1">
        <f t="shared" si="44"/>
        <v>-3.228237962</v>
      </c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v>53133.25259</v>
      </c>
      <c r="M211" s="1" t="s">
        <v>48</v>
      </c>
      <c r="N211" s="1">
        <v>16.23</v>
      </c>
      <c r="O211" s="1"/>
      <c r="P211" s="1"/>
      <c r="Q211" s="1"/>
      <c r="R211" s="1">
        <f>1000*zeroV*(100^(-0.2*N211))</f>
        <v>1.171180613</v>
      </c>
      <c r="S211" s="1"/>
      <c r="T211" s="1"/>
      <c r="U211" s="1"/>
      <c r="V211" s="1">
        <f>R211*(100^(0.2*$F$7*yV))</f>
        <v>23.3681254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v>53134.18281</v>
      </c>
      <c r="M212" s="1" t="s">
        <v>48</v>
      </c>
      <c r="N212" s="1">
        <v>16.42</v>
      </c>
      <c r="O212" s="1"/>
      <c r="P212" s="1"/>
      <c r="Q212" s="1"/>
      <c r="R212" s="1">
        <f>1000*zeroV*(100^(-0.2*N212))</f>
        <v>0.9831592612</v>
      </c>
      <c r="S212" s="1"/>
      <c r="T212" s="1"/>
      <c r="U212" s="1"/>
      <c r="V212" s="1">
        <f>R212*(100^(0.2*$F$7*yV))</f>
        <v>19.61660623</v>
      </c>
      <c r="W212" s="1"/>
      <c r="X212" s="1"/>
      <c r="Y212" s="1"/>
      <c r="Z212" s="1"/>
      <c r="AA212" s="1">
        <v>53134.12</v>
      </c>
      <c r="AB212" s="1">
        <v>5.0285E-9</v>
      </c>
      <c r="AC212" s="1"/>
      <c r="AD212" s="1">
        <f>(L212+AA212)/2</f>
        <v>53134.15141</v>
      </c>
      <c r="AE212" s="1">
        <f>LOG10(1.1967E+44*($C$7^2)*AB212)</f>
        <v>37.82180234</v>
      </c>
      <c r="AF212" s="1">
        <f>LOG10((10^AE212)/(1.26E+38*$I$7))</f>
        <v>-1.049420213</v>
      </c>
      <c r="AG212" s="1">
        <f>LOG10(1196700000000000000*($C$7^2)*optwidth*(AVERAGE(V212:Y212)))</f>
        <v>35.61898459</v>
      </c>
      <c r="AH212" s="1">
        <f>LOG10((10^AG212)/(1.26E+38*$I$7))</f>
        <v>-3.252237962</v>
      </c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v>53134.29821</v>
      </c>
      <c r="M213" s="1" t="s">
        <v>48</v>
      </c>
      <c r="N213" s="1">
        <v>16.41</v>
      </c>
      <c r="O213" s="1"/>
      <c r="P213" s="1"/>
      <c r="Q213" s="1"/>
      <c r="R213" s="1">
        <f>1000*zeroV*(100^(-0.2*N213))</f>
        <v>0.9922563218</v>
      </c>
      <c r="S213" s="1"/>
      <c r="T213" s="1"/>
      <c r="U213" s="1"/>
      <c r="V213" s="1">
        <f>R213*(100^(0.2*$F$7*yV))</f>
        <v>19.79811646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v>53135.09215</v>
      </c>
      <c r="M214" s="1" t="s">
        <v>48</v>
      </c>
      <c r="N214" s="1">
        <v>16.27</v>
      </c>
      <c r="O214" s="1"/>
      <c r="P214" s="1"/>
      <c r="Q214" s="1"/>
      <c r="R214" s="1">
        <f>1000*zeroV*(100^(-0.2*N214))</f>
        <v>1.128817866</v>
      </c>
      <c r="S214" s="1"/>
      <c r="T214" s="1"/>
      <c r="U214" s="1"/>
      <c r="V214" s="1">
        <f>R214*(100^(0.2*$F$7*yV))</f>
        <v>22.52287749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v>53135.25513</v>
      </c>
      <c r="M215" s="1" t="s">
        <v>48</v>
      </c>
      <c r="N215" s="1">
        <v>16.39</v>
      </c>
      <c r="O215" s="1"/>
      <c r="P215" s="1"/>
      <c r="Q215" s="1"/>
      <c r="R215" s="1">
        <f>1000*zeroV*(100^(-0.2*N215))</f>
        <v>1.010703744</v>
      </c>
      <c r="S215" s="1"/>
      <c r="T215" s="1"/>
      <c r="U215" s="1"/>
      <c r="V215" s="1">
        <f>R215*(100^(0.2*$F$7*yV))</f>
        <v>20.16619092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v>53137.15885</v>
      </c>
      <c r="M216" s="1" t="s">
        <v>48</v>
      </c>
      <c r="N216" s="1">
        <v>16.45</v>
      </c>
      <c r="O216" s="1"/>
      <c r="P216" s="1"/>
      <c r="Q216" s="1"/>
      <c r="R216" s="1">
        <f>1000*zeroV*(100^(-0.2*N216))</f>
        <v>0.9563654419</v>
      </c>
      <c r="S216" s="1"/>
      <c r="T216" s="1"/>
      <c r="U216" s="1"/>
      <c r="V216" s="1">
        <f>R216*(100^(0.2*$F$7*yV))</f>
        <v>19.08199925</v>
      </c>
      <c r="W216" s="1"/>
      <c r="X216" s="1"/>
      <c r="Y216" s="1"/>
      <c r="Z216" s="1"/>
      <c r="AA216" s="1">
        <v>53137.38</v>
      </c>
      <c r="AB216" s="1">
        <v>5.9919E-9</v>
      </c>
      <c r="AC216" s="1"/>
      <c r="AD216" s="1">
        <f>(L216+AA216)/2</f>
        <v>53137.26943</v>
      </c>
      <c r="AE216" s="1">
        <f>LOG10(1.1967E+44*($C$7^2)*AB216)</f>
        <v>37.89792845</v>
      </c>
      <c r="AF216" s="1">
        <f>LOG10((10^AE216)/(1.26E+38*$I$7))</f>
        <v>-0.9732941109</v>
      </c>
      <c r="AG216" s="1">
        <f>LOG10(1196700000000000000*($C$7^2)*optwidth*(AVERAGE(V216:Y216)))</f>
        <v>35.60698459</v>
      </c>
      <c r="AH216" s="1">
        <f>LOG10((10^AG216)/(1.26E+38*$I$7))</f>
        <v>-3.264237962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v>53138.23756</v>
      </c>
      <c r="M217" s="1" t="s">
        <v>48</v>
      </c>
      <c r="N217" s="1">
        <v>16.59</v>
      </c>
      <c r="O217" s="1"/>
      <c r="P217" s="1"/>
      <c r="Q217" s="1"/>
      <c r="R217" s="1">
        <f>1000*zeroV*(100^(-0.2*N217))</f>
        <v>0.8406667577</v>
      </c>
      <c r="S217" s="1"/>
      <c r="T217" s="1"/>
      <c r="U217" s="1"/>
      <c r="V217" s="1">
        <f>R217*(100^(0.2*$F$7*yV))</f>
        <v>16.77350701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v>53139.21649</v>
      </c>
      <c r="M218" s="1" t="s">
        <v>48</v>
      </c>
      <c r="N218" s="1">
        <v>16.64</v>
      </c>
      <c r="O218" s="1"/>
      <c r="P218" s="1"/>
      <c r="Q218" s="1"/>
      <c r="R218" s="1">
        <f>1000*zeroV*(100^(-0.2*N218))</f>
        <v>0.8028305209</v>
      </c>
      <c r="S218" s="1"/>
      <c r="T218" s="1"/>
      <c r="U218" s="1"/>
      <c r="V218" s="1">
        <f>R218*(100^(0.2*$F$7*yV))</f>
        <v>16.01857484</v>
      </c>
      <c r="W218" s="1"/>
      <c r="X218" s="1"/>
      <c r="Y218" s="1"/>
      <c r="Z218" s="1"/>
      <c r="AA218" s="1">
        <v>53139.35</v>
      </c>
      <c r="AB218" s="1">
        <v>5.7232E-9</v>
      </c>
      <c r="AC218" s="1"/>
      <c r="AD218" s="1">
        <f t="shared" ref="AD218:AD219" si="45">(L218+AA218)/2</f>
        <v>53139.28325</v>
      </c>
      <c r="AE218" s="1">
        <f t="shared" ref="AE218:AE219" si="46">LOG10(1.1967E+44*($C$7^2)*AB218)</f>
        <v>37.87800281</v>
      </c>
      <c r="AF218" s="1">
        <f t="shared" ref="AF218:AF219" si="47">LOG10((10^AE218)/(1.26E+38*$I$7))</f>
        <v>-0.9932197448</v>
      </c>
      <c r="AG218" s="1">
        <f>LOG10(1196700000000000000*($C$7^2)*optwidth*(AVERAGE(V218:Y218)))</f>
        <v>35.53098459</v>
      </c>
      <c r="AH218" s="1">
        <f t="shared" ref="AH218:AH219" si="48">LOG10((10^AG218)/(1.26E+38*$I$7))</f>
        <v>-3.340237962</v>
      </c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v>53140.1743</v>
      </c>
      <c r="M219" s="1" t="s">
        <v>48</v>
      </c>
      <c r="N219" s="1">
        <v>16.44</v>
      </c>
      <c r="O219" s="1"/>
      <c r="P219" s="1"/>
      <c r="Q219" s="1"/>
      <c r="R219" s="1">
        <f>1000*zeroV*(100^(-0.2*N219))</f>
        <v>0.9652145823</v>
      </c>
      <c r="S219" s="1"/>
      <c r="T219" s="1"/>
      <c r="U219" s="1"/>
      <c r="V219" s="1">
        <f>R219*(100^(0.2*$F$7*yV))</f>
        <v>19.25856282</v>
      </c>
      <c r="W219" s="1"/>
      <c r="X219" s="1"/>
      <c r="Y219" s="1"/>
      <c r="Z219" s="1"/>
      <c r="AA219" s="1">
        <v>53140.13</v>
      </c>
      <c r="AB219" s="1">
        <v>4.4571E-9</v>
      </c>
      <c r="AC219" s="1"/>
      <c r="AD219" s="1">
        <f t="shared" si="45"/>
        <v>53140.15215</v>
      </c>
      <c r="AE219" s="1">
        <f t="shared" si="46"/>
        <v>37.76941627</v>
      </c>
      <c r="AF219" s="1">
        <f t="shared" si="47"/>
        <v>-1.10180629</v>
      </c>
      <c r="AG219" s="1">
        <f>LOG10(1196700000000000000*($C$7^2)*optwidth*(AVERAGE(V219:Y219)))</f>
        <v>35.61098459</v>
      </c>
      <c r="AH219" s="1">
        <f t="shared" si="48"/>
        <v>-3.260237962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v>53141.19236</v>
      </c>
      <c r="M220" s="1" t="s">
        <v>48</v>
      </c>
      <c r="N220" s="1">
        <v>16.53</v>
      </c>
      <c r="O220" s="1"/>
      <c r="P220" s="1"/>
      <c r="Q220" s="1"/>
      <c r="R220" s="1">
        <f>1000*zeroV*(100^(-0.2*N220))</f>
        <v>0.888431349</v>
      </c>
      <c r="S220" s="1"/>
      <c r="T220" s="1"/>
      <c r="U220" s="1"/>
      <c r="V220" s="1">
        <f>R220*(100^(0.2*$F$7*yV))</f>
        <v>17.7265359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v>53142.20751</v>
      </c>
      <c r="M221" s="1" t="s">
        <v>48</v>
      </c>
      <c r="N221" s="1">
        <v>16.42</v>
      </c>
      <c r="O221" s="1"/>
      <c r="P221" s="1"/>
      <c r="Q221" s="1"/>
      <c r="R221" s="1">
        <f>1000*zeroV*(100^(-0.2*N221))</f>
        <v>0.9831592612</v>
      </c>
      <c r="S221" s="1"/>
      <c r="T221" s="1"/>
      <c r="U221" s="1"/>
      <c r="V221" s="1">
        <f>R221*(100^(0.2*$F$7*yV))</f>
        <v>19.61660623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v>53144.33529</v>
      </c>
      <c r="M222" s="1" t="s">
        <v>48</v>
      </c>
      <c r="N222" s="1">
        <v>16.45</v>
      </c>
      <c r="O222" s="1"/>
      <c r="P222" s="1"/>
      <c r="Q222" s="1"/>
      <c r="R222" s="1">
        <f>1000*zeroV*(100^(-0.2*N222))</f>
        <v>0.9563654419</v>
      </c>
      <c r="S222" s="1"/>
      <c r="T222" s="1"/>
      <c r="U222" s="1"/>
      <c r="V222" s="1">
        <f>R222*(100^(0.2*$F$7*yV))</f>
        <v>19.08199925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v>53145.18562</v>
      </c>
      <c r="M223" s="1" t="s">
        <v>48</v>
      </c>
      <c r="N223" s="1">
        <v>16.47</v>
      </c>
      <c r="O223" s="1"/>
      <c r="P223" s="1"/>
      <c r="Q223" s="1"/>
      <c r="R223" s="1">
        <f>1000*zeroV*(100^(-0.2*N223))</f>
        <v>0.9389098053</v>
      </c>
      <c r="S223" s="1"/>
      <c r="T223" s="1"/>
      <c r="U223" s="1"/>
      <c r="V223" s="1">
        <f>R223*(100^(0.2*$F$7*yV))</f>
        <v>18.73371352</v>
      </c>
      <c r="W223" s="1"/>
      <c r="X223" s="1"/>
      <c r="Y223" s="1"/>
      <c r="Z223" s="1"/>
      <c r="AA223" s="1">
        <v>53144.81</v>
      </c>
      <c r="AB223" s="1">
        <v>4.9539E-9</v>
      </c>
      <c r="AC223" s="1"/>
      <c r="AD223" s="1">
        <f>(L223+AA223)/2</f>
        <v>53144.99781</v>
      </c>
      <c r="AE223" s="1">
        <f>LOG10(1.1967E+44*($C$7^2)*AB223)</f>
        <v>37.81531112</v>
      </c>
      <c r="AF223" s="1">
        <f>LOG10((10^AE223)/(1.26E+38*$I$7))</f>
        <v>-1.055911432</v>
      </c>
      <c r="AG223" s="1">
        <f>LOG10(1196700000000000000*($C$7^2)*optwidth*(AVERAGE(V223:Y223)))</f>
        <v>35.59898459</v>
      </c>
      <c r="AH223" s="1">
        <f>LOG10((10^AG223)/(1.26E+38*$I$7))</f>
        <v>-3.272237962</v>
      </c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v>53146.25856</v>
      </c>
      <c r="M224" s="1" t="s">
        <v>48</v>
      </c>
      <c r="N224" s="1">
        <v>16.51</v>
      </c>
      <c r="O224" s="1"/>
      <c r="P224" s="1"/>
      <c r="Q224" s="1"/>
      <c r="R224" s="1">
        <f>1000*zeroV*(100^(-0.2*N224))</f>
        <v>0.9049485209</v>
      </c>
      <c r="S224" s="1"/>
      <c r="T224" s="1"/>
      <c r="U224" s="1"/>
      <c r="V224" s="1">
        <f>R224*(100^(0.2*$F$7*yV))</f>
        <v>18.05609681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v>53149.22397</v>
      </c>
      <c r="M225" s="1" t="s">
        <v>48</v>
      </c>
      <c r="N225" s="1">
        <v>16.42</v>
      </c>
      <c r="O225" s="1"/>
      <c r="P225" s="1"/>
      <c r="Q225" s="1"/>
      <c r="R225" s="1">
        <f>1000*zeroV*(100^(-0.2*N225))</f>
        <v>0.9831592612</v>
      </c>
      <c r="S225" s="1"/>
      <c r="T225" s="1"/>
      <c r="U225" s="1"/>
      <c r="V225" s="1">
        <f>R225*(100^(0.2*$F$7*yV))</f>
        <v>19.61660623</v>
      </c>
      <c r="W225" s="1"/>
      <c r="X225" s="1"/>
      <c r="Y225" s="1"/>
      <c r="Z225" s="1"/>
      <c r="AA225" s="1">
        <v>53148.46</v>
      </c>
      <c r="AB225" s="1">
        <v>4.7482E-9</v>
      </c>
      <c r="AC225" s="1"/>
      <c r="AD225" s="1">
        <f>(L225+AA225)/2</f>
        <v>53148.84199</v>
      </c>
      <c r="AE225" s="1">
        <f>LOG10(1.1967E+44*($C$7^2)*AB225)</f>
        <v>37.79689289</v>
      </c>
      <c r="AF225" s="1">
        <f>LOG10((10^AE225)/(1.26E+38*$I$7))</f>
        <v>-1.074329664</v>
      </c>
      <c r="AG225" s="1">
        <f>LOG10(1196700000000000000*($C$7^2)*optwidth*(AVERAGE(V225:Y225)))</f>
        <v>35.61898459</v>
      </c>
      <c r="AH225" s="1">
        <f>LOG10((10^AG225)/(1.26E+38*$I$7))</f>
        <v>-3.252237962</v>
      </c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v>53151.28174</v>
      </c>
      <c r="M226" s="1" t="s">
        <v>48</v>
      </c>
      <c r="N226" s="1">
        <v>16.36</v>
      </c>
      <c r="O226" s="1"/>
      <c r="P226" s="1"/>
      <c r="Q226" s="1"/>
      <c r="R226" s="1">
        <f>1000*zeroV*(100^(-0.2*N226))</f>
        <v>1.039019922</v>
      </c>
      <c r="S226" s="1"/>
      <c r="T226" s="1"/>
      <c r="U226" s="1"/>
      <c r="V226" s="1">
        <f>R226*(100^(0.2*$F$7*yV))</f>
        <v>20.73117294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v>53152.22889</v>
      </c>
      <c r="M227" s="1" t="s">
        <v>48</v>
      </c>
      <c r="N227" s="1">
        <v>16.5</v>
      </c>
      <c r="O227" s="1"/>
      <c r="P227" s="1"/>
      <c r="Q227" s="1"/>
      <c r="R227" s="1">
        <f>1000*zeroV*(100^(-0.2*N227))</f>
        <v>0.9133219065</v>
      </c>
      <c r="S227" s="1"/>
      <c r="T227" s="1"/>
      <c r="U227" s="1"/>
      <c r="V227" s="1">
        <f>R227*(100^(0.2*$F$7*yV))</f>
        <v>18.22316781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v>53153.28033</v>
      </c>
      <c r="M228" s="1" t="s">
        <v>48</v>
      </c>
      <c r="N228" s="1">
        <v>16.44</v>
      </c>
      <c r="O228" s="1"/>
      <c r="P228" s="1"/>
      <c r="Q228" s="1"/>
      <c r="R228" s="1">
        <f>1000*zeroV*(100^(-0.2*N228))</f>
        <v>0.9652145823</v>
      </c>
      <c r="S228" s="1"/>
      <c r="T228" s="1"/>
      <c r="U228" s="1"/>
      <c r="V228" s="1">
        <f>R228*(100^(0.2*$F$7*yV))</f>
        <v>19.25856282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v>53154.26036</v>
      </c>
      <c r="M229" s="1" t="s">
        <v>48</v>
      </c>
      <c r="N229" s="1">
        <v>16.46</v>
      </c>
      <c r="O229" s="1"/>
      <c r="P229" s="1"/>
      <c r="Q229" s="1"/>
      <c r="R229" s="1">
        <f>1000*zeroV*(100^(-0.2*N229))</f>
        <v>0.9475974308</v>
      </c>
      <c r="S229" s="1"/>
      <c r="T229" s="1"/>
      <c r="U229" s="1"/>
      <c r="V229" s="1">
        <f>R229*(100^(0.2*$F$7*yV))</f>
        <v>18.90705443</v>
      </c>
      <c r="W229" s="1"/>
      <c r="X229" s="1"/>
      <c r="Y229" s="1"/>
      <c r="Z229" s="1"/>
      <c r="AA229" s="1">
        <v>53154.44</v>
      </c>
      <c r="AB229" s="1">
        <v>4.5515E-9</v>
      </c>
      <c r="AC229" s="1"/>
      <c r="AD229" s="1">
        <f t="shared" ref="AD229:AD230" si="49">(L229+AA229)/2</f>
        <v>53154.35018</v>
      </c>
      <c r="AE229" s="1">
        <f t="shared" ref="AE229:AE230" si="50">LOG10(1.1967E+44*($C$7^2)*AB229)</f>
        <v>37.77851844</v>
      </c>
      <c r="AF229" s="1">
        <f t="shared" ref="AF229:AF230" si="51">LOG10((10^AE229)/(1.26E+38*$I$7))</f>
        <v>-1.092704121</v>
      </c>
      <c r="AG229" s="1">
        <f>LOG10(1196700000000000000*($C$7^2)*optwidth*(AVERAGE(V229:Y229)))</f>
        <v>35.60298459</v>
      </c>
      <c r="AH229" s="1">
        <f t="shared" ref="AH229:AH230" si="52">LOG10((10^AG229)/(1.26E+38*$I$7))</f>
        <v>-3.268237962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v>53158.21689</v>
      </c>
      <c r="M230" s="1" t="s">
        <v>48</v>
      </c>
      <c r="N230" s="1">
        <v>16.45</v>
      </c>
      <c r="O230" s="1"/>
      <c r="P230" s="1"/>
      <c r="Q230" s="1"/>
      <c r="R230" s="1">
        <f>1000*zeroV*(100^(-0.2*N230))</f>
        <v>0.9563654419</v>
      </c>
      <c r="S230" s="1"/>
      <c r="T230" s="1"/>
      <c r="U230" s="1"/>
      <c r="V230" s="1">
        <f>R230*(100^(0.2*$F$7*yV))</f>
        <v>19.08199925</v>
      </c>
      <c r="W230" s="1"/>
      <c r="X230" s="1"/>
      <c r="Y230" s="1"/>
      <c r="Z230" s="1"/>
      <c r="AA230" s="1">
        <v>53158.33</v>
      </c>
      <c r="AB230" s="1">
        <v>4.0262E-9</v>
      </c>
      <c r="AC230" s="1"/>
      <c r="AD230" s="1">
        <f t="shared" si="49"/>
        <v>53158.27345</v>
      </c>
      <c r="AE230" s="1">
        <f t="shared" si="50"/>
        <v>37.72525923</v>
      </c>
      <c r="AF230" s="1">
        <f t="shared" si="51"/>
        <v>-1.145963323</v>
      </c>
      <c r="AG230" s="1">
        <f>LOG10(1196700000000000000*($C$7^2)*optwidth*(AVERAGE(V230:Y230)))</f>
        <v>35.60698459</v>
      </c>
      <c r="AH230" s="1">
        <f t="shared" si="52"/>
        <v>-3.264237962</v>
      </c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v>53161.29991</v>
      </c>
      <c r="M231" s="1" t="s">
        <v>48</v>
      </c>
      <c r="N231" s="1">
        <v>16.63</v>
      </c>
      <c r="O231" s="1"/>
      <c r="P231" s="1"/>
      <c r="Q231" s="1"/>
      <c r="R231" s="1">
        <f>1000*zeroV*(100^(-0.2*N231))</f>
        <v>0.8102590203</v>
      </c>
      <c r="S231" s="1"/>
      <c r="T231" s="1"/>
      <c r="U231" s="1"/>
      <c r="V231" s="1">
        <f>R231*(100^(0.2*$F$7*yV))</f>
        <v>16.16679289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v>53162.28942</v>
      </c>
      <c r="M232" s="1" t="s">
        <v>48</v>
      </c>
      <c r="N232" s="1">
        <v>16.61</v>
      </c>
      <c r="O232" s="1"/>
      <c r="P232" s="1"/>
      <c r="Q232" s="1"/>
      <c r="R232" s="1">
        <f>1000*zeroV*(100^(-0.2*N232))</f>
        <v>0.8253228601</v>
      </c>
      <c r="S232" s="1"/>
      <c r="T232" s="1"/>
      <c r="U232" s="1"/>
      <c r="V232" s="1">
        <f>R232*(100^(0.2*$F$7*yV))</f>
        <v>16.46735601</v>
      </c>
      <c r="W232" s="1"/>
      <c r="X232" s="1"/>
      <c r="Y232" s="1"/>
      <c r="Z232" s="1"/>
      <c r="AA232" s="1">
        <v>53162.27</v>
      </c>
      <c r="AB232" s="1">
        <v>4.5096E-9</v>
      </c>
      <c r="AC232" s="1"/>
      <c r="AD232" s="1">
        <f>(L232+AA232)/2</f>
        <v>53162.27971</v>
      </c>
      <c r="AE232" s="1">
        <f>LOG10(1.1967E+44*($C$7^2)*AB232)</f>
        <v>37.77450191</v>
      </c>
      <c r="AF232" s="1">
        <f>LOG10((10^AE232)/(1.26E+38*$I$7))</f>
        <v>-1.096720646</v>
      </c>
      <c r="AG232" s="1">
        <f>LOG10(1196700000000000000*($C$7^2)*optwidth*(AVERAGE(V232:Y232)))</f>
        <v>35.54298459</v>
      </c>
      <c r="AH232" s="1">
        <f>LOG10((10^AG232)/(1.26E+38*$I$7))</f>
        <v>-3.328237962</v>
      </c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v>53163.16084</v>
      </c>
      <c r="M233" s="1" t="s">
        <v>48</v>
      </c>
      <c r="N233" s="1">
        <v>16.63</v>
      </c>
      <c r="O233" s="1"/>
      <c r="P233" s="1"/>
      <c r="Q233" s="1"/>
      <c r="R233" s="1">
        <f>1000*zeroV*(100^(-0.2*N233))</f>
        <v>0.8102590203</v>
      </c>
      <c r="S233" s="1"/>
      <c r="T233" s="1"/>
      <c r="U233" s="1"/>
      <c r="V233" s="1">
        <f>R233*(100^(0.2*$F$7*yV))</f>
        <v>16.16679289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v>53164.15334</v>
      </c>
      <c r="M234" s="1" t="s">
        <v>48</v>
      </c>
      <c r="N234" s="1">
        <v>16.66</v>
      </c>
      <c r="O234" s="1"/>
      <c r="P234" s="1"/>
      <c r="Q234" s="1"/>
      <c r="R234" s="1">
        <f>1000*zeroV*(100^(-0.2*N234))</f>
        <v>0.7881772125</v>
      </c>
      <c r="S234" s="1"/>
      <c r="T234" s="1"/>
      <c r="U234" s="1"/>
      <c r="V234" s="1">
        <f>R234*(100^(0.2*$F$7*yV))</f>
        <v>15.7262029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v>53168.3295</v>
      </c>
      <c r="M235" s="1" t="s">
        <v>48</v>
      </c>
      <c r="N235" s="1">
        <v>16.55</v>
      </c>
      <c r="O235" s="1"/>
      <c r="P235" s="1"/>
      <c r="Q235" s="1"/>
      <c r="R235" s="1">
        <f>1000*zeroV*(100^(-0.2*N235))</f>
        <v>0.8722156494</v>
      </c>
      <c r="S235" s="1"/>
      <c r="T235" s="1"/>
      <c r="U235" s="1"/>
      <c r="V235" s="1">
        <f>R235*(100^(0.2*$F$7*yV))</f>
        <v>17.40299016</v>
      </c>
      <c r="W235" s="1"/>
      <c r="X235" s="1"/>
      <c r="Y235" s="1"/>
      <c r="Z235" s="1"/>
      <c r="AA235" s="1">
        <v>53168.49</v>
      </c>
      <c r="AB235" s="1">
        <v>5.1414E-9</v>
      </c>
      <c r="AC235" s="1"/>
      <c r="AD235" s="1">
        <f>(L235+AA235)/2</f>
        <v>53168.40975</v>
      </c>
      <c r="AE235" s="1">
        <f>LOG10(1.1967E+44*($C$7^2)*AB235)</f>
        <v>37.83144528</v>
      </c>
      <c r="AF235" s="1">
        <f>LOG10((10^AE235)/(1.26E+38*$I$7))</f>
        <v>-1.039777274</v>
      </c>
      <c r="AG235" s="1">
        <f>LOG10(1196700000000000000*($C$7^2)*optwidth*(AVERAGE(V235:Y235)))</f>
        <v>35.56698459</v>
      </c>
      <c r="AH235" s="1">
        <f>LOG10((10^AG235)/(1.26E+38*$I$7))</f>
        <v>-3.304237962</v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v>53169.21875</v>
      </c>
      <c r="M236" s="1" t="s">
        <v>48</v>
      </c>
      <c r="N236" s="1">
        <v>16.37</v>
      </c>
      <c r="O236" s="1"/>
      <c r="P236" s="1"/>
      <c r="Q236" s="1"/>
      <c r="R236" s="1">
        <f>1000*zeroV*(100^(-0.2*N236))</f>
        <v>1.02949413</v>
      </c>
      <c r="S236" s="1"/>
      <c r="T236" s="1"/>
      <c r="U236" s="1"/>
      <c r="V236" s="1">
        <f>R236*(100^(0.2*$F$7*yV))</f>
        <v>20.5411084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v>53171.34098</v>
      </c>
      <c r="M237" s="1" t="s">
        <v>48</v>
      </c>
      <c r="N237" s="1">
        <v>16.62</v>
      </c>
      <c r="O237" s="1"/>
      <c r="P237" s="1"/>
      <c r="Q237" s="1"/>
      <c r="R237" s="1">
        <f>1000*zeroV*(100^(-0.2*N237))</f>
        <v>0.8177562547</v>
      </c>
      <c r="S237" s="1"/>
      <c r="T237" s="1"/>
      <c r="U237" s="1"/>
      <c r="V237" s="1">
        <f>R237*(100^(0.2*$F$7*yV))</f>
        <v>16.31638238</v>
      </c>
      <c r="W237" s="1"/>
      <c r="X237" s="1"/>
      <c r="Y237" s="1"/>
      <c r="Z237" s="1"/>
      <c r="AA237" s="1">
        <v>53171.97</v>
      </c>
      <c r="AB237" s="1">
        <v>5.0608E-9</v>
      </c>
      <c r="AC237" s="1"/>
      <c r="AD237" s="1">
        <f>(L237+AA237)/2</f>
        <v>53171.65549</v>
      </c>
      <c r="AE237" s="1">
        <f>LOG10(1.1967E+44*($C$7^2)*AB237)</f>
        <v>37.82458306</v>
      </c>
      <c r="AF237" s="1">
        <f>LOG10((10^AE237)/(1.26E+38*$I$7))</f>
        <v>-1.046639493</v>
      </c>
      <c r="AG237" s="1">
        <f>LOG10(1196700000000000000*($C$7^2)*optwidth*(AVERAGE(V237:Y237)))</f>
        <v>35.53898459</v>
      </c>
      <c r="AH237" s="1">
        <f>LOG10((10^AG237)/(1.26E+38*$I$7))</f>
        <v>-3.332237962</v>
      </c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v>53174.21183</v>
      </c>
      <c r="M238" s="1" t="s">
        <v>48</v>
      </c>
      <c r="N238" s="1">
        <v>16.38</v>
      </c>
      <c r="O238" s="1"/>
      <c r="P238" s="1"/>
      <c r="Q238" s="1"/>
      <c r="R238" s="1">
        <f>1000*zeroV*(100^(-0.2*N238))</f>
        <v>1.020055671</v>
      </c>
      <c r="S238" s="1"/>
      <c r="T238" s="1"/>
      <c r="U238" s="1"/>
      <c r="V238" s="1">
        <f>R238*(100^(0.2*$F$7*yV))</f>
        <v>20.35278639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v>53175.2104</v>
      </c>
      <c r="M239" s="1" t="s">
        <v>48</v>
      </c>
      <c r="N239" s="1">
        <v>16.62</v>
      </c>
      <c r="O239" s="1"/>
      <c r="P239" s="1"/>
      <c r="Q239" s="1"/>
      <c r="R239" s="1">
        <f>1000*zeroV*(100^(-0.2*N239))</f>
        <v>0.8177562547</v>
      </c>
      <c r="S239" s="1"/>
      <c r="T239" s="1"/>
      <c r="U239" s="1"/>
      <c r="V239" s="1">
        <f>R239*(100^(0.2*$F$7*yV))</f>
        <v>16.31638238</v>
      </c>
      <c r="W239" s="1"/>
      <c r="X239" s="1"/>
      <c r="Y239" s="1"/>
      <c r="Z239" s="1"/>
      <c r="AA239" s="1">
        <v>53175.26</v>
      </c>
      <c r="AB239" s="1">
        <v>5.2186E-9</v>
      </c>
      <c r="AC239" s="1"/>
      <c r="AD239" s="1">
        <f t="shared" ref="AD239:AD240" si="53">(L239+AA239)/2</f>
        <v>53175.2352</v>
      </c>
      <c r="AE239" s="1">
        <f t="shared" ref="AE239:AE240" si="54">LOG10(1.1967E+44*($C$7^2)*AB239)</f>
        <v>37.8379179</v>
      </c>
      <c r="AF239" s="1">
        <f t="shared" ref="AF239:AF240" si="55">LOG10((10^AE239)/(1.26E+38*$I$7))</f>
        <v>-1.033304658</v>
      </c>
      <c r="AG239" s="1">
        <f>LOG10(1196700000000000000*($C$7^2)*optwidth*(AVERAGE(V239:Y239)))</f>
        <v>35.53898459</v>
      </c>
      <c r="AH239" s="1">
        <f t="shared" ref="AH239:AH240" si="56">LOG10((10^AG239)/(1.26E+38*$I$7))</f>
        <v>-3.332237962</v>
      </c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v>53180.1117</v>
      </c>
      <c r="M240" s="1" t="s">
        <v>48</v>
      </c>
      <c r="N240" s="1">
        <v>16.47</v>
      </c>
      <c r="O240" s="1"/>
      <c r="P240" s="1"/>
      <c r="Q240" s="1"/>
      <c r="R240" s="1">
        <f>1000*zeroV*(100^(-0.2*N240))</f>
        <v>0.9389098053</v>
      </c>
      <c r="S240" s="1"/>
      <c r="T240" s="1"/>
      <c r="U240" s="1"/>
      <c r="V240" s="1">
        <f>R240*(100^(0.2*$F$7*yV))</f>
        <v>18.73371352</v>
      </c>
      <c r="W240" s="1"/>
      <c r="X240" s="1"/>
      <c r="Y240" s="1"/>
      <c r="Z240" s="1"/>
      <c r="AA240" s="1">
        <v>53179.52</v>
      </c>
      <c r="AB240" s="1">
        <v>4.8126E-9</v>
      </c>
      <c r="AC240" s="1"/>
      <c r="AD240" s="1">
        <f t="shared" si="53"/>
        <v>53179.81585</v>
      </c>
      <c r="AE240" s="1">
        <f t="shared" si="54"/>
        <v>37.80274366</v>
      </c>
      <c r="AF240" s="1">
        <f t="shared" si="55"/>
        <v>-1.068478901</v>
      </c>
      <c r="AG240" s="1">
        <f>LOG10(1196700000000000000*($C$7^2)*optwidth*(AVERAGE(V240:Y240)))</f>
        <v>35.59898459</v>
      </c>
      <c r="AH240" s="1">
        <f t="shared" si="56"/>
        <v>-3.272237962</v>
      </c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v>53182.23457</v>
      </c>
      <c r="M241" s="1" t="s">
        <v>48</v>
      </c>
      <c r="N241" s="1">
        <v>16.61</v>
      </c>
      <c r="O241" s="1"/>
      <c r="P241" s="1"/>
      <c r="Q241" s="1"/>
      <c r="R241" s="1">
        <f>1000*zeroV*(100^(-0.2*N241))</f>
        <v>0.8253228601</v>
      </c>
      <c r="S241" s="1"/>
      <c r="T241" s="1"/>
      <c r="U241" s="1"/>
      <c r="V241" s="1">
        <f>R241*(100^(0.2*$F$7*yV))</f>
        <v>16.46735601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>
        <v>53183.13933</v>
      </c>
      <c r="M242" s="1" t="s">
        <v>48</v>
      </c>
      <c r="N242" s="1">
        <v>16.37</v>
      </c>
      <c r="O242" s="1"/>
      <c r="P242" s="1"/>
      <c r="Q242" s="1"/>
      <c r="R242" s="1">
        <f>1000*zeroV*(100^(-0.2*N242))</f>
        <v>1.02949413</v>
      </c>
      <c r="S242" s="1"/>
      <c r="T242" s="1"/>
      <c r="U242" s="1"/>
      <c r="V242" s="1">
        <f>R242*(100^(0.2*$F$7*yV))</f>
        <v>20.5411084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>
        <v>53184.20029</v>
      </c>
      <c r="M243" s="1" t="s">
        <v>48</v>
      </c>
      <c r="N243" s="1">
        <v>16.68</v>
      </c>
      <c r="O243" s="1"/>
      <c r="P243" s="1"/>
      <c r="Q243" s="1"/>
      <c r="R243" s="1">
        <f>1000*zeroV*(100^(-0.2*N243))</f>
        <v>0.7737913571</v>
      </c>
      <c r="S243" s="1"/>
      <c r="T243" s="1"/>
      <c r="U243" s="1"/>
      <c r="V243" s="1">
        <f>R243*(100^(0.2*$F$7*yV))</f>
        <v>15.43916735</v>
      </c>
      <c r="W243" s="1"/>
      <c r="X243" s="1"/>
      <c r="Y243" s="1"/>
      <c r="Z243" s="1"/>
      <c r="AA243" s="1">
        <v>53184.11</v>
      </c>
      <c r="AB243" s="1">
        <v>5.1727E-9</v>
      </c>
      <c r="AC243" s="1"/>
      <c r="AD243" s="1">
        <f>(L243+AA243)/2</f>
        <v>53184.15515</v>
      </c>
      <c r="AE243" s="1">
        <f>LOG10(1.1967E+44*($C$7^2)*AB243)</f>
        <v>37.83408118</v>
      </c>
      <c r="AF243" s="1">
        <f>LOG10((10^AE243)/(1.26E+38*$I$7))</f>
        <v>-1.037141376</v>
      </c>
      <c r="AG243" s="1">
        <f>LOG10(1196700000000000000*($C$7^2)*optwidth*(AVERAGE(V243:Y243)))</f>
        <v>35.51498459</v>
      </c>
      <c r="AH243" s="1">
        <f>LOG10((10^AG243)/(1.26E+38*$I$7))</f>
        <v>-3.356237962</v>
      </c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>
        <v>53185.23835</v>
      </c>
      <c r="M244" s="1" t="s">
        <v>48</v>
      </c>
      <c r="N244" s="1">
        <v>16.36</v>
      </c>
      <c r="O244" s="1"/>
      <c r="P244" s="1"/>
      <c r="Q244" s="1"/>
      <c r="R244" s="1">
        <f>1000*zeroV*(100^(-0.2*N244))</f>
        <v>1.039019922</v>
      </c>
      <c r="S244" s="1"/>
      <c r="T244" s="1"/>
      <c r="U244" s="1"/>
      <c r="V244" s="1">
        <f>R244*(100^(0.2*$F$7*yV))</f>
        <v>20.73117294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>
        <v>53186.27132</v>
      </c>
      <c r="M245" s="1" t="s">
        <v>48</v>
      </c>
      <c r="N245" s="1">
        <v>16.34</v>
      </c>
      <c r="O245" s="1"/>
      <c r="P245" s="1"/>
      <c r="Q245" s="1"/>
      <c r="R245" s="1">
        <f>1000*zeroV*(100^(-0.2*N245))</f>
        <v>1.058336744</v>
      </c>
      <c r="S245" s="1"/>
      <c r="T245" s="1"/>
      <c r="U245" s="1"/>
      <c r="V245" s="1">
        <f>R245*(100^(0.2*$F$7*yV))</f>
        <v>21.11659422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>
        <v>53189.11022</v>
      </c>
      <c r="M246" s="1" t="s">
        <v>48</v>
      </c>
      <c r="N246" s="1">
        <v>16.46</v>
      </c>
      <c r="O246" s="1"/>
      <c r="P246" s="1"/>
      <c r="Q246" s="1"/>
      <c r="R246" s="1">
        <f>1000*zeroV*(100^(-0.2*N246))</f>
        <v>0.9475974308</v>
      </c>
      <c r="S246" s="1"/>
      <c r="T246" s="1"/>
      <c r="U246" s="1"/>
      <c r="V246" s="1">
        <f>R246*(100^(0.2*$F$7*yV))</f>
        <v>18.90705443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>
        <v>53190.08426</v>
      </c>
      <c r="M247" s="1" t="s">
        <v>48</v>
      </c>
      <c r="N247" s="1">
        <v>16.25</v>
      </c>
      <c r="O247" s="1"/>
      <c r="P247" s="1"/>
      <c r="Q247" s="1"/>
      <c r="R247" s="1">
        <f>1000*zeroV*(100^(-0.2*N247))</f>
        <v>1.149804157</v>
      </c>
      <c r="S247" s="1"/>
      <c r="T247" s="1"/>
      <c r="U247" s="1"/>
      <c r="V247" s="1">
        <f>R247*(100^(0.2*$F$7*yV))</f>
        <v>22.94160905</v>
      </c>
      <c r="W247" s="1"/>
      <c r="X247" s="1"/>
      <c r="Y247" s="1"/>
      <c r="Z247" s="1"/>
      <c r="AA247" s="1">
        <v>53189.84</v>
      </c>
      <c r="AB247" s="1">
        <v>5.4447E-9</v>
      </c>
      <c r="AC247" s="1"/>
      <c r="AD247" s="1">
        <f>(L247+AA247)/2</f>
        <v>53189.96213</v>
      </c>
      <c r="AE247" s="1">
        <f>LOG10(1.1967E+44*($C$7^2)*AB247)</f>
        <v>37.85633784</v>
      </c>
      <c r="AF247" s="1">
        <f>LOG10((10^AE247)/(1.26E+38*$I$7))</f>
        <v>-1.014884712</v>
      </c>
      <c r="AG247" s="1">
        <f>LOG10(1196700000000000000*($C$7^2)*optwidth*(AVERAGE(V247:Y247)))</f>
        <v>35.68698459</v>
      </c>
      <c r="AH247" s="1">
        <f>LOG10((10^AG247)/(1.26E+38*$I$7))</f>
        <v>-3.184237962</v>
      </c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>
        <v>53191.13645</v>
      </c>
      <c r="M248" s="1" t="s">
        <v>48</v>
      </c>
      <c r="N248" s="1">
        <v>16.44</v>
      </c>
      <c r="O248" s="1"/>
      <c r="P248" s="1"/>
      <c r="Q248" s="1"/>
      <c r="R248" s="1">
        <f>1000*zeroV*(100^(-0.2*N248))</f>
        <v>0.9652145823</v>
      </c>
      <c r="S248" s="1"/>
      <c r="T248" s="1"/>
      <c r="U248" s="1"/>
      <c r="V248" s="1">
        <f>R248*(100^(0.2*$F$7*yV))</f>
        <v>19.25856282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>
        <v>53193.22957</v>
      </c>
      <c r="M249" s="1" t="s">
        <v>48</v>
      </c>
      <c r="N249" s="1">
        <v>16.44</v>
      </c>
      <c r="O249" s="1"/>
      <c r="P249" s="1"/>
      <c r="Q249" s="1"/>
      <c r="R249" s="1">
        <f>1000*zeroV*(100^(-0.2*N249))</f>
        <v>0.9652145823</v>
      </c>
      <c r="S249" s="1"/>
      <c r="T249" s="1"/>
      <c r="U249" s="1"/>
      <c r="V249" s="1">
        <f>R249*(100^(0.2*$F$7*yV))</f>
        <v>19.25856282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>
        <v>53194.10645</v>
      </c>
      <c r="M250" s="1" t="s">
        <v>48</v>
      </c>
      <c r="N250" s="1">
        <v>16.36</v>
      </c>
      <c r="O250" s="1"/>
      <c r="P250" s="1"/>
      <c r="Q250" s="1"/>
      <c r="R250" s="1">
        <f>1000*zeroV*(100^(-0.2*N250))</f>
        <v>1.039019922</v>
      </c>
      <c r="S250" s="1"/>
      <c r="T250" s="1"/>
      <c r="U250" s="1"/>
      <c r="V250" s="1">
        <f>R250*(100^(0.2*$F$7*yV))</f>
        <v>20.73117294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>
        <v>53195.18081</v>
      </c>
      <c r="M251" s="1" t="s">
        <v>48</v>
      </c>
      <c r="N251" s="1">
        <v>16.44</v>
      </c>
      <c r="O251" s="1"/>
      <c r="P251" s="1"/>
      <c r="Q251" s="1"/>
      <c r="R251" s="1">
        <f>1000*zeroV*(100^(-0.2*N251))</f>
        <v>0.9652145823</v>
      </c>
      <c r="S251" s="1"/>
      <c r="T251" s="1"/>
      <c r="U251" s="1"/>
      <c r="V251" s="1">
        <f>R251*(100^(0.2*$F$7*yV))</f>
        <v>19.25856282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>
        <v>53196.17539</v>
      </c>
      <c r="M252" s="1" t="s">
        <v>48</v>
      </c>
      <c r="N252" s="1">
        <v>16.44</v>
      </c>
      <c r="O252" s="1"/>
      <c r="P252" s="1"/>
      <c r="Q252" s="1"/>
      <c r="R252" s="1">
        <f>1000*zeroV*(100^(-0.2*N252))</f>
        <v>0.9652145823</v>
      </c>
      <c r="S252" s="1"/>
      <c r="T252" s="1"/>
      <c r="U252" s="1"/>
      <c r="V252" s="1">
        <f>R252*(100^(0.2*$F$7*yV))</f>
        <v>19.25856282</v>
      </c>
      <c r="W252" s="1"/>
      <c r="X252" s="1"/>
      <c r="Y252" s="1"/>
      <c r="Z252" s="1"/>
      <c r="AA252" s="1">
        <v>53196.15</v>
      </c>
      <c r="AB252" s="1">
        <v>7.3365E-9</v>
      </c>
      <c r="AC252" s="1"/>
      <c r="AD252" s="1">
        <f t="shared" ref="AD252:AD254" si="57">(L252+AA252)/2</f>
        <v>53196.1627</v>
      </c>
      <c r="AE252" s="1">
        <f t="shared" ref="AE252:AE254" si="58">LOG10(1.1967E+44*($C$7^2)*AB252)</f>
        <v>37.98585281</v>
      </c>
      <c r="AF252" s="1">
        <f t="shared" ref="AF252:AF254" si="59">LOG10((10^AE252)/(1.26E+38*$I$7))</f>
        <v>-0.8853697457</v>
      </c>
      <c r="AG252" s="1">
        <f>LOG10(1196700000000000000*($C$7^2)*optwidth*(AVERAGE(V252:Y252)))</f>
        <v>35.61098459</v>
      </c>
      <c r="AH252" s="1">
        <f t="shared" ref="AH252:AH254" si="60">LOG10((10^AG252)/(1.26E+38*$I$7))</f>
        <v>-3.260237962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>
        <v>53197.24323</v>
      </c>
      <c r="M253" s="1" t="s">
        <v>48</v>
      </c>
      <c r="N253" s="1">
        <v>16.12</v>
      </c>
      <c r="O253" s="1"/>
      <c r="P253" s="1"/>
      <c r="Q253" s="1"/>
      <c r="R253" s="1">
        <f>1000*zeroV*(100^(-0.2*N253))</f>
        <v>1.296056321</v>
      </c>
      <c r="S253" s="1"/>
      <c r="T253" s="1"/>
      <c r="U253" s="1"/>
      <c r="V253" s="1">
        <f>R253*(100^(0.2*$F$7*yV))</f>
        <v>25.85972336</v>
      </c>
      <c r="W253" s="1"/>
      <c r="X253" s="1"/>
      <c r="Y253" s="1"/>
      <c r="Z253" s="1"/>
      <c r="AA253" s="1">
        <v>53197.11</v>
      </c>
      <c r="AB253" s="1">
        <v>6.4767E-9</v>
      </c>
      <c r="AC253" s="1"/>
      <c r="AD253" s="1">
        <f t="shared" si="57"/>
        <v>53197.17662</v>
      </c>
      <c r="AE253" s="1">
        <f t="shared" si="58"/>
        <v>37.93171767</v>
      </c>
      <c r="AF253" s="1">
        <f t="shared" si="59"/>
        <v>-0.9395048865</v>
      </c>
      <c r="AG253" s="1">
        <f>LOG10(1196700000000000000*($C$7^2)*optwidth*(AVERAGE(V253:Y253)))</f>
        <v>35.73898459</v>
      </c>
      <c r="AH253" s="1">
        <f t="shared" si="60"/>
        <v>-3.132237962</v>
      </c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>
        <v>53201.12603</v>
      </c>
      <c r="M254" s="1" t="s">
        <v>48</v>
      </c>
      <c r="N254" s="1">
        <v>16.26</v>
      </c>
      <c r="O254" s="1"/>
      <c r="P254" s="1"/>
      <c r="Q254" s="1"/>
      <c r="R254" s="1">
        <f>1000*zeroV*(100^(-0.2*N254))</f>
        <v>1.139262689</v>
      </c>
      <c r="S254" s="1"/>
      <c r="T254" s="1"/>
      <c r="U254" s="1"/>
      <c r="V254" s="1">
        <f>R254*(100^(0.2*$F$7*yV))</f>
        <v>22.73127911</v>
      </c>
      <c r="W254" s="1"/>
      <c r="X254" s="1"/>
      <c r="Y254" s="1"/>
      <c r="Z254" s="1"/>
      <c r="AA254" s="1">
        <v>53201.33</v>
      </c>
      <c r="AB254" s="1">
        <v>8.6201E-9</v>
      </c>
      <c r="AC254" s="1"/>
      <c r="AD254" s="1">
        <f t="shared" si="57"/>
        <v>53201.22802</v>
      </c>
      <c r="AE254" s="1">
        <f t="shared" si="58"/>
        <v>38.05587619</v>
      </c>
      <c r="AF254" s="1">
        <f t="shared" si="59"/>
        <v>-0.8153463636</v>
      </c>
      <c r="AG254" s="1">
        <f>LOG10(1196700000000000000*($C$7^2)*optwidth*(AVERAGE(V254:Y254)))</f>
        <v>35.68298459</v>
      </c>
      <c r="AH254" s="1">
        <f t="shared" si="60"/>
        <v>-3.188237962</v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>
        <v>53202.09554</v>
      </c>
      <c r="M255" s="1" t="s">
        <v>48</v>
      </c>
      <c r="N255" s="1">
        <v>16.37</v>
      </c>
      <c r="O255" s="1"/>
      <c r="P255" s="1"/>
      <c r="Q255" s="1"/>
      <c r="R255" s="1">
        <f>1000*zeroV*(100^(-0.2*N255))</f>
        <v>1.02949413</v>
      </c>
      <c r="S255" s="1"/>
      <c r="T255" s="1"/>
      <c r="U255" s="1"/>
      <c r="V255" s="1">
        <f>R255*(100^(0.2*$F$7*yV))</f>
        <v>20.5411084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>
        <v>53203.03561</v>
      </c>
      <c r="M256" s="1" t="s">
        <v>48</v>
      </c>
      <c r="N256" s="1">
        <v>16.17</v>
      </c>
      <c r="O256" s="1"/>
      <c r="P256" s="1"/>
      <c r="Q256" s="1"/>
      <c r="R256" s="1">
        <f>1000*zeroV*(100^(-0.2*N256))</f>
        <v>1.237724178</v>
      </c>
      <c r="S256" s="1"/>
      <c r="T256" s="1"/>
      <c r="U256" s="1"/>
      <c r="V256" s="1">
        <f>R256*(100^(0.2*$F$7*yV))</f>
        <v>24.69584408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>
        <v>53204.01341</v>
      </c>
      <c r="M257" s="1" t="s">
        <v>48</v>
      </c>
      <c r="N257" s="1">
        <v>16.12</v>
      </c>
      <c r="O257" s="1"/>
      <c r="P257" s="1"/>
      <c r="Q257" s="1"/>
      <c r="R257" s="1">
        <f>1000*zeroV*(100^(-0.2*N257))</f>
        <v>1.296056321</v>
      </c>
      <c r="S257" s="1"/>
      <c r="T257" s="1"/>
      <c r="U257" s="1"/>
      <c r="V257" s="1">
        <f>R257*(100^(0.2*$F$7*yV))</f>
        <v>25.85972336</v>
      </c>
      <c r="W257" s="1"/>
      <c r="X257" s="1"/>
      <c r="Y257" s="1"/>
      <c r="Z257" s="1"/>
      <c r="AA257" s="1">
        <v>53204.42</v>
      </c>
      <c r="AB257" s="1">
        <v>9.4694E-9</v>
      </c>
      <c r="AC257" s="1"/>
      <c r="AD257" s="1">
        <f>(L257+AA257)/2</f>
        <v>53204.21671</v>
      </c>
      <c r="AE257" s="1">
        <f>LOG10(1.1967E+44*($C$7^2)*AB257)</f>
        <v>38.09668635</v>
      </c>
      <c r="AF257" s="1">
        <f>LOG10((10^AE257)/(1.26E+38*$I$7))</f>
        <v>-0.7745362055</v>
      </c>
      <c r="AG257" s="1">
        <f>LOG10(1196700000000000000*($C$7^2)*optwidth*(AVERAGE(V257:Y257)))</f>
        <v>35.73898459</v>
      </c>
      <c r="AH257" s="1">
        <f>LOG10((10^AG257)/(1.26E+38*$I$7))</f>
        <v>-3.132237962</v>
      </c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>
        <v>53206.14484</v>
      </c>
      <c r="M258" s="1" t="s">
        <v>48</v>
      </c>
      <c r="N258" s="1">
        <v>16.16</v>
      </c>
      <c r="O258" s="1"/>
      <c r="P258" s="1"/>
      <c r="Q258" s="1"/>
      <c r="R258" s="1">
        <f>1000*zeroV*(100^(-0.2*N258))</f>
        <v>1.249176699</v>
      </c>
      <c r="S258" s="1"/>
      <c r="T258" s="1"/>
      <c r="U258" s="1"/>
      <c r="V258" s="1">
        <f>R258*(100^(0.2*$F$7*yV))</f>
        <v>24.92435191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>
        <v>53210.15503</v>
      </c>
      <c r="M259" s="1" t="s">
        <v>48</v>
      </c>
      <c r="N259" s="1">
        <v>16.09</v>
      </c>
      <c r="O259" s="1"/>
      <c r="P259" s="1"/>
      <c r="Q259" s="1"/>
      <c r="R259" s="1">
        <f>1000*zeroV*(100^(-0.2*N259))</f>
        <v>1.332367021</v>
      </c>
      <c r="S259" s="1"/>
      <c r="T259" s="1"/>
      <c r="U259" s="1"/>
      <c r="V259" s="1">
        <f>R259*(100^(0.2*$F$7*yV))</f>
        <v>26.58421708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>
        <v>53211.15293</v>
      </c>
      <c r="M260" s="1" t="s">
        <v>48</v>
      </c>
      <c r="N260" s="1">
        <v>16.12</v>
      </c>
      <c r="O260" s="1"/>
      <c r="P260" s="1"/>
      <c r="Q260" s="1"/>
      <c r="R260" s="1">
        <f>1000*zeroV*(100^(-0.2*N260))</f>
        <v>1.296056321</v>
      </c>
      <c r="S260" s="1"/>
      <c r="T260" s="1"/>
      <c r="U260" s="1"/>
      <c r="V260" s="1">
        <f>R260*(100^(0.2*$F$7*yV))</f>
        <v>25.85972336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>
        <v>53211.16243</v>
      </c>
      <c r="M261" s="1" t="s">
        <v>48</v>
      </c>
      <c r="N261" s="1">
        <v>16.17</v>
      </c>
      <c r="O261" s="1"/>
      <c r="P261" s="1"/>
      <c r="Q261" s="1"/>
      <c r="R261" s="1">
        <f>1000*zeroV*(100^(-0.2*N261))</f>
        <v>1.237724178</v>
      </c>
      <c r="S261" s="1"/>
      <c r="T261" s="1"/>
      <c r="U261" s="1"/>
      <c r="V261" s="1">
        <f>R261*(100^(0.2*$F$7*yV))</f>
        <v>24.69584408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>
        <v>53211.17192</v>
      </c>
      <c r="M262" s="1" t="s">
        <v>48</v>
      </c>
      <c r="N262" s="1">
        <v>16.15</v>
      </c>
      <c r="O262" s="1"/>
      <c r="P262" s="1"/>
      <c r="Q262" s="1"/>
      <c r="R262" s="1">
        <f>1000*zeroV*(100^(-0.2*N262))</f>
        <v>1.260735188</v>
      </c>
      <c r="S262" s="1"/>
      <c r="T262" s="1"/>
      <c r="U262" s="1"/>
      <c r="V262" s="1">
        <f>R262*(100^(0.2*$F$7*yV))</f>
        <v>25.1549741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>
        <v>53212.18078</v>
      </c>
      <c r="M263" s="1" t="s">
        <v>48</v>
      </c>
      <c r="N263" s="1">
        <v>16.29</v>
      </c>
      <c r="O263" s="1"/>
      <c r="P263" s="1"/>
      <c r="Q263" s="1"/>
      <c r="R263" s="1">
        <f>1000*zeroV*(100^(-0.2*N263))</f>
        <v>1.108214618</v>
      </c>
      <c r="S263" s="1"/>
      <c r="T263" s="1"/>
      <c r="U263" s="1"/>
      <c r="V263" s="1">
        <f>R263*(100^(0.2*$F$7*yV))</f>
        <v>22.11178865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>
        <v>53212.19028</v>
      </c>
      <c r="M264" s="1" t="s">
        <v>48</v>
      </c>
      <c r="N264" s="1">
        <v>16.27</v>
      </c>
      <c r="O264" s="1"/>
      <c r="P264" s="1"/>
      <c r="Q264" s="1"/>
      <c r="R264" s="1">
        <f>1000*zeroV*(100^(-0.2*N264))</f>
        <v>1.128817866</v>
      </c>
      <c r="S264" s="1"/>
      <c r="T264" s="1"/>
      <c r="U264" s="1"/>
      <c r="V264" s="1">
        <f>R264*(100^(0.2*$F$7*yV))</f>
        <v>22.52287749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>
        <v>53212.19978</v>
      </c>
      <c r="M265" s="1" t="s">
        <v>48</v>
      </c>
      <c r="N265" s="1">
        <v>16.3</v>
      </c>
      <c r="O265" s="1"/>
      <c r="P265" s="1"/>
      <c r="Q265" s="1"/>
      <c r="R265" s="1">
        <f>1000*zeroV*(100^(-0.2*N265))</f>
        <v>1.098054446</v>
      </c>
      <c r="S265" s="1"/>
      <c r="T265" s="1"/>
      <c r="U265" s="1"/>
      <c r="V265" s="1">
        <f>R265*(100^(0.2*$F$7*yV))</f>
        <v>21.90906655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>
        <v>53218.11851</v>
      </c>
      <c r="M266" s="1" t="s">
        <v>48</v>
      </c>
      <c r="N266" s="1">
        <v>16.19</v>
      </c>
      <c r="O266" s="1"/>
      <c r="P266" s="1"/>
      <c r="Q266" s="1"/>
      <c r="R266" s="1">
        <f>1000*zeroV*(100^(-0.2*N266))</f>
        <v>1.215133166</v>
      </c>
      <c r="S266" s="1"/>
      <c r="T266" s="1"/>
      <c r="U266" s="1"/>
      <c r="V266" s="1">
        <f>R266*(100^(0.2*$F$7*yV))</f>
        <v>24.24509413</v>
      </c>
      <c r="W266" s="1"/>
      <c r="X266" s="1"/>
      <c r="Y266" s="1"/>
      <c r="Z266" s="1"/>
      <c r="AA266" s="1">
        <v>53218.11</v>
      </c>
      <c r="AB266" s="1">
        <v>1.1466E-8</v>
      </c>
      <c r="AC266" s="1"/>
      <c r="AD266" s="1">
        <f>(L266+AA266)/2</f>
        <v>53218.11426</v>
      </c>
      <c r="AE266" s="1">
        <f>LOG10(1.1967E+44*($C$7^2)*AB266)</f>
        <v>38.17977583</v>
      </c>
      <c r="AF266" s="1">
        <f>LOG10((10^AE266)/(1.26E+38*$I$7))</f>
        <v>-0.6914467302</v>
      </c>
      <c r="AG266" s="1">
        <f>LOG10(1196700000000000000*($C$7^2)*optwidth*(AVERAGE(V266:Y266)))</f>
        <v>35.71098459</v>
      </c>
      <c r="AH266" s="1">
        <f>LOG10((10^AG266)/(1.26E+38*$I$7))</f>
        <v>-3.160237962</v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>
        <v>53224.2005</v>
      </c>
      <c r="M267" s="1" t="s">
        <v>48</v>
      </c>
      <c r="N267" s="1">
        <v>16.37</v>
      </c>
      <c r="O267" s="1"/>
      <c r="P267" s="1"/>
      <c r="Q267" s="1"/>
      <c r="R267" s="1">
        <f>1000*zeroV*(100^(-0.2*N267))</f>
        <v>1.02949413</v>
      </c>
      <c r="S267" s="1"/>
      <c r="T267" s="1"/>
      <c r="U267" s="1"/>
      <c r="V267" s="1">
        <f>R267*(100^(0.2*$F$7*yV))</f>
        <v>20.5411084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>
        <v>53226.10992</v>
      </c>
      <c r="M268" s="1" t="s">
        <v>48</v>
      </c>
      <c r="N268" s="1">
        <v>16.31</v>
      </c>
      <c r="O268" s="1"/>
      <c r="P268" s="1"/>
      <c r="Q268" s="1"/>
      <c r="R268" s="1">
        <f>1000*zeroV*(100^(-0.2*N268))</f>
        <v>1.087987422</v>
      </c>
      <c r="S268" s="1"/>
      <c r="T268" s="1"/>
      <c r="U268" s="1"/>
      <c r="V268" s="1">
        <f>R268*(100^(0.2*$F$7*yV))</f>
        <v>21.70820302</v>
      </c>
      <c r="W268" s="1"/>
      <c r="X268" s="1"/>
      <c r="Y268" s="1"/>
      <c r="Z268" s="1"/>
      <c r="AA268" s="1">
        <v>53226.45</v>
      </c>
      <c r="AB268" s="1">
        <v>1.0281E-8</v>
      </c>
      <c r="AC268" s="1"/>
      <c r="AD268" s="1">
        <f t="shared" ref="AD268:AD281" si="61">(L268+AA268)/2</f>
        <v>53226.27996</v>
      </c>
      <c r="AE268" s="1">
        <f t="shared" ref="AE268:AE281" si="62">LOG10(1.1967E+44*($C$7^2)*AB268)</f>
        <v>38.13239925</v>
      </c>
      <c r="AF268" s="1">
        <f t="shared" ref="AF268:AF281" si="63">LOG10((10^AE268)/(1.26E+38*$I$7))</f>
        <v>-0.7388233084</v>
      </c>
      <c r="AG268" s="1">
        <f>LOG10(1196700000000000000*($C$7^2)*optwidth*(AVERAGE(V268:Y268)))</f>
        <v>35.66298459</v>
      </c>
      <c r="AH268" s="1">
        <f t="shared" ref="AH268:AH281" si="64">LOG10((10^AG268)/(1.26E+38*$I$7))</f>
        <v>-3.208237962</v>
      </c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>
        <v>53478.29431</v>
      </c>
      <c r="M269" s="1" t="s">
        <v>49</v>
      </c>
      <c r="N269" s="1">
        <v>17.55</v>
      </c>
      <c r="O269" s="1"/>
      <c r="P269" s="1"/>
      <c r="Q269" s="1"/>
      <c r="R269" s="1">
        <f>1000*zeroV*(100^(-0.2*N269))</f>
        <v>0.3472353043</v>
      </c>
      <c r="S269" s="1"/>
      <c r="T269" s="1"/>
      <c r="U269" s="1"/>
      <c r="V269" s="1">
        <f>R269*(100^(0.2*$F$7*yV))</f>
        <v>6.928255171</v>
      </c>
      <c r="W269" s="1"/>
      <c r="X269" s="1"/>
      <c r="Y269" s="1"/>
      <c r="Z269" s="1"/>
      <c r="AA269" s="1">
        <v>53477.75</v>
      </c>
      <c r="AB269" s="1">
        <v>5.0194E-9</v>
      </c>
      <c r="AC269" s="1"/>
      <c r="AD269" s="1">
        <f t="shared" si="61"/>
        <v>53478.02216</v>
      </c>
      <c r="AE269" s="1">
        <f t="shared" si="62"/>
        <v>37.8210157</v>
      </c>
      <c r="AF269" s="1">
        <f t="shared" si="63"/>
        <v>-1.050206861</v>
      </c>
      <c r="AG269" s="1">
        <f>LOG10(1196700000000000000*($C$7^2)*optwidth*(AVERAGE(V269:Y269)))</f>
        <v>35.16698459</v>
      </c>
      <c r="AH269" s="1">
        <f t="shared" si="64"/>
        <v>-3.704237962</v>
      </c>
      <c r="AI269" s="1"/>
      <c r="AJ269" s="1"/>
      <c r="AK269" s="1"/>
      <c r="AL269" s="1" t="s">
        <v>47</v>
      </c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>
        <v>53482.27545</v>
      </c>
      <c r="M270" s="1" t="s">
        <v>49</v>
      </c>
      <c r="N270" s="1">
        <v>17.22</v>
      </c>
      <c r="O270" s="1"/>
      <c r="P270" s="1"/>
      <c r="Q270" s="1"/>
      <c r="R270" s="1">
        <f>1000*zeroV*(100^(-0.2*N270))</f>
        <v>0.470569608</v>
      </c>
      <c r="S270" s="1"/>
      <c r="T270" s="1"/>
      <c r="U270" s="1"/>
      <c r="V270" s="1">
        <f>R270*(100^(0.2*$F$7*yV))</f>
        <v>9.389098053</v>
      </c>
      <c r="W270" s="1"/>
      <c r="X270" s="1"/>
      <c r="Y270" s="1"/>
      <c r="Z270" s="1"/>
      <c r="AA270" s="1">
        <v>53482.51</v>
      </c>
      <c r="AB270" s="1">
        <v>3.0534E-9</v>
      </c>
      <c r="AC270" s="1"/>
      <c r="AD270" s="1">
        <f t="shared" si="61"/>
        <v>53482.39273</v>
      </c>
      <c r="AE270" s="1">
        <f t="shared" si="62"/>
        <v>37.60514759</v>
      </c>
      <c r="AF270" s="1">
        <f t="shared" si="63"/>
        <v>-1.266074966</v>
      </c>
      <c r="AG270" s="1">
        <f>LOG10(1196700000000000000*($C$7^2)*optwidth*(AVERAGE(V270:Y270)))</f>
        <v>35.29898459</v>
      </c>
      <c r="AH270" s="1">
        <f t="shared" si="64"/>
        <v>-3.572237962</v>
      </c>
      <c r="AI270" s="1"/>
      <c r="AJ270" s="1"/>
      <c r="AK270" s="1"/>
      <c r="AL270" s="1" t="s">
        <v>47</v>
      </c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>
        <v>53483.27545</v>
      </c>
      <c r="M271" s="1" t="s">
        <v>49</v>
      </c>
      <c r="N271" s="1">
        <v>17.21</v>
      </c>
      <c r="O271" s="1"/>
      <c r="P271" s="1"/>
      <c r="Q271" s="1"/>
      <c r="R271" s="1">
        <f>1000*zeroV*(100^(-0.2*N271))</f>
        <v>0.4749237349</v>
      </c>
      <c r="S271" s="1"/>
      <c r="T271" s="1"/>
      <c r="U271" s="1"/>
      <c r="V271" s="1">
        <f>R271*(100^(0.2*$F$7*yV))</f>
        <v>9.475974308</v>
      </c>
      <c r="W271" s="1"/>
      <c r="X271" s="1"/>
      <c r="Y271" s="1"/>
      <c r="Z271" s="1"/>
      <c r="AA271" s="1">
        <v>53483.42</v>
      </c>
      <c r="AB271" s="1">
        <v>2.8166E-9</v>
      </c>
      <c r="AC271" s="1"/>
      <c r="AD271" s="1">
        <f t="shared" si="61"/>
        <v>53483.34773</v>
      </c>
      <c r="AE271" s="1">
        <f t="shared" si="62"/>
        <v>37.57008906</v>
      </c>
      <c r="AF271" s="1">
        <f t="shared" si="63"/>
        <v>-1.301133493</v>
      </c>
      <c r="AG271" s="1">
        <f>LOG10(1196700000000000000*($C$7^2)*optwidth*(AVERAGE(V271:Y271)))</f>
        <v>35.30298459</v>
      </c>
      <c r="AH271" s="1">
        <f t="shared" si="64"/>
        <v>-3.568237962</v>
      </c>
      <c r="AI271" s="1"/>
      <c r="AJ271" s="1"/>
      <c r="AK271" s="1"/>
      <c r="AL271" s="1" t="s">
        <v>47</v>
      </c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>
        <v>53484.31285</v>
      </c>
      <c r="M272" s="1" t="s">
        <v>49</v>
      </c>
      <c r="N272" s="1">
        <v>17.03</v>
      </c>
      <c r="O272" s="1"/>
      <c r="P272" s="1"/>
      <c r="Q272" s="1"/>
      <c r="R272" s="1">
        <f>1000*zeroV*(100^(-0.2*N272))</f>
        <v>0.5605622847</v>
      </c>
      <c r="S272" s="1"/>
      <c r="T272" s="1"/>
      <c r="U272" s="1"/>
      <c r="V272" s="1">
        <f>R272*(100^(0.2*$F$7*yV))</f>
        <v>11.18468802</v>
      </c>
      <c r="W272" s="1"/>
      <c r="X272" s="1"/>
      <c r="Y272" s="1"/>
      <c r="Z272" s="1"/>
      <c r="AA272" s="1">
        <v>53484.68</v>
      </c>
      <c r="AB272" s="1">
        <v>2.4824E-9</v>
      </c>
      <c r="AC272" s="1"/>
      <c r="AD272" s="1">
        <f t="shared" si="61"/>
        <v>53484.49643</v>
      </c>
      <c r="AE272" s="1">
        <f t="shared" si="62"/>
        <v>37.51523565</v>
      </c>
      <c r="AF272" s="1">
        <f t="shared" si="63"/>
        <v>-1.355986905</v>
      </c>
      <c r="AG272" s="1">
        <f>LOG10(1196700000000000000*($C$7^2)*optwidth*(AVERAGE(V272:Y272)))</f>
        <v>35.37498459</v>
      </c>
      <c r="AH272" s="1">
        <f t="shared" si="64"/>
        <v>-3.496237962</v>
      </c>
      <c r="AI272" s="1"/>
      <c r="AJ272" s="1"/>
      <c r="AK272" s="1"/>
      <c r="AL272" s="1" t="s">
        <v>47</v>
      </c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>
        <v>53486.28453</v>
      </c>
      <c r="M273" s="1" t="s">
        <v>49</v>
      </c>
      <c r="N273" s="1">
        <v>17.07</v>
      </c>
      <c r="O273" s="1"/>
      <c r="P273" s="1"/>
      <c r="Q273" s="1"/>
      <c r="R273" s="1">
        <f>1000*zeroV*(100^(-0.2*N273))</f>
        <v>0.5402861995</v>
      </c>
      <c r="S273" s="1"/>
      <c r="T273" s="1"/>
      <c r="U273" s="1"/>
      <c r="V273" s="1">
        <f>R273*(100^(0.2*$F$7*yV))</f>
        <v>10.78012693</v>
      </c>
      <c r="W273" s="1"/>
      <c r="X273" s="1"/>
      <c r="Y273" s="1"/>
      <c r="Z273" s="1"/>
      <c r="AA273" s="1">
        <v>53486.07</v>
      </c>
      <c r="AB273" s="1">
        <v>2.1009E-9</v>
      </c>
      <c r="AC273" s="1"/>
      <c r="AD273" s="1">
        <f t="shared" si="61"/>
        <v>53486.17727</v>
      </c>
      <c r="AE273" s="1">
        <f t="shared" si="62"/>
        <v>37.44276927</v>
      </c>
      <c r="AF273" s="1">
        <f t="shared" si="63"/>
        <v>-1.428453287</v>
      </c>
      <c r="AG273" s="1">
        <f>LOG10(1196700000000000000*($C$7^2)*optwidth*(AVERAGE(V273:Y273)))</f>
        <v>35.35898459</v>
      </c>
      <c r="AH273" s="1">
        <f t="shared" si="64"/>
        <v>-3.512237962</v>
      </c>
      <c r="AI273" s="1"/>
      <c r="AJ273" s="1"/>
      <c r="AK273" s="1"/>
      <c r="AL273" s="1" t="s">
        <v>47</v>
      </c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>
        <v>53489.33021</v>
      </c>
      <c r="M274" s="1" t="s">
        <v>49</v>
      </c>
      <c r="N274" s="1">
        <v>17.0</v>
      </c>
      <c r="O274" s="1"/>
      <c r="P274" s="1"/>
      <c r="Q274" s="1"/>
      <c r="R274" s="1">
        <f>1000*zeroV*(100^(-0.2*N274))</f>
        <v>0.5762671648</v>
      </c>
      <c r="S274" s="1"/>
      <c r="T274" s="1"/>
      <c r="U274" s="1"/>
      <c r="V274" s="1">
        <f>R274*(100^(0.2*$F$7*yV))</f>
        <v>11.49804157</v>
      </c>
      <c r="W274" s="1"/>
      <c r="X274" s="1"/>
      <c r="Y274" s="1"/>
      <c r="Z274" s="1"/>
      <c r="AA274" s="1">
        <v>53488.64</v>
      </c>
      <c r="AB274" s="1">
        <v>1.7673E-9</v>
      </c>
      <c r="AC274" s="1"/>
      <c r="AD274" s="1">
        <f t="shared" si="61"/>
        <v>53488.98511</v>
      </c>
      <c r="AE274" s="1">
        <f t="shared" si="62"/>
        <v>37.36767417</v>
      </c>
      <c r="AF274" s="1">
        <f t="shared" si="63"/>
        <v>-1.50354839</v>
      </c>
      <c r="AG274" s="1">
        <f>LOG10(1196700000000000000*($C$7^2)*optwidth*(AVERAGE(V274:Y274)))</f>
        <v>35.38698459</v>
      </c>
      <c r="AH274" s="1">
        <f t="shared" si="64"/>
        <v>-3.484237962</v>
      </c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>
        <v>53490.27914</v>
      </c>
      <c r="M275" s="1" t="s">
        <v>49</v>
      </c>
      <c r="N275" s="1">
        <v>17.03</v>
      </c>
      <c r="O275" s="1"/>
      <c r="P275" s="1"/>
      <c r="Q275" s="1"/>
      <c r="R275" s="1">
        <f>1000*zeroV*(100^(-0.2*N275))</f>
        <v>0.5605622847</v>
      </c>
      <c r="S275" s="1"/>
      <c r="T275" s="1"/>
      <c r="U275" s="1"/>
      <c r="V275" s="1">
        <f>R275*(100^(0.2*$F$7*yV))</f>
        <v>11.18468802</v>
      </c>
      <c r="W275" s="1"/>
      <c r="X275" s="1"/>
      <c r="Y275" s="1"/>
      <c r="Z275" s="1"/>
      <c r="AA275" s="1">
        <v>53490.6</v>
      </c>
      <c r="AB275" s="1">
        <v>1.5163E-9</v>
      </c>
      <c r="AC275" s="1"/>
      <c r="AD275" s="1">
        <f t="shared" si="61"/>
        <v>53490.43957</v>
      </c>
      <c r="AE275" s="1">
        <f t="shared" si="62"/>
        <v>37.30114902</v>
      </c>
      <c r="AF275" s="1">
        <f t="shared" si="63"/>
        <v>-1.570073533</v>
      </c>
      <c r="AG275" s="1">
        <f>LOG10(1196700000000000000*($C$7^2)*optwidth*(AVERAGE(V275:Y275)))</f>
        <v>35.37498459</v>
      </c>
      <c r="AH275" s="1">
        <f t="shared" si="64"/>
        <v>-3.496237962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>
        <v>53491.35172</v>
      </c>
      <c r="M276" s="1" t="s">
        <v>49</v>
      </c>
      <c r="N276" s="1">
        <v>16.93</v>
      </c>
      <c r="O276" s="1"/>
      <c r="P276" s="1"/>
      <c r="Q276" s="1"/>
      <c r="R276" s="1">
        <f>1000*zeroV*(100^(-0.2*N276))</f>
        <v>0.6146443227</v>
      </c>
      <c r="S276" s="1"/>
      <c r="T276" s="1"/>
      <c r="U276" s="1"/>
      <c r="V276" s="1">
        <f>R276*(100^(0.2*$F$7*yV))</f>
        <v>12.26376654</v>
      </c>
      <c r="W276" s="1"/>
      <c r="X276" s="1"/>
      <c r="Y276" s="1"/>
      <c r="Z276" s="1"/>
      <c r="AA276" s="1">
        <v>53491.62</v>
      </c>
      <c r="AB276" s="1">
        <v>1.3184E-9</v>
      </c>
      <c r="AC276" s="1"/>
      <c r="AD276" s="1">
        <f t="shared" si="61"/>
        <v>53491.48586</v>
      </c>
      <c r="AE276" s="1">
        <f t="shared" si="62"/>
        <v>37.24041108</v>
      </c>
      <c r="AF276" s="1">
        <f t="shared" si="63"/>
        <v>-1.630811473</v>
      </c>
      <c r="AG276" s="1">
        <f>LOG10(1196700000000000000*($C$7^2)*optwidth*(AVERAGE(V276:Y276)))</f>
        <v>35.41498459</v>
      </c>
      <c r="AH276" s="1">
        <f t="shared" si="64"/>
        <v>-3.456237962</v>
      </c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>
        <v>53492.29484</v>
      </c>
      <c r="M277" s="1" t="s">
        <v>49</v>
      </c>
      <c r="N277" s="1">
        <v>17.1</v>
      </c>
      <c r="O277" s="1"/>
      <c r="P277" s="1"/>
      <c r="Q277" s="1"/>
      <c r="R277" s="1">
        <f>1000*zeroV*(100^(-0.2*N277))</f>
        <v>0.5255619006</v>
      </c>
      <c r="S277" s="1"/>
      <c r="T277" s="1"/>
      <c r="U277" s="1"/>
      <c r="V277" s="1">
        <f>R277*(100^(0.2*$F$7*yV))</f>
        <v>10.48633855</v>
      </c>
      <c r="W277" s="1"/>
      <c r="X277" s="1"/>
      <c r="Y277" s="1"/>
      <c r="Z277" s="1"/>
      <c r="AA277" s="1">
        <v>53492.4</v>
      </c>
      <c r="AB277" s="1">
        <v>1.1917E-9</v>
      </c>
      <c r="AC277" s="1"/>
      <c r="AD277" s="1">
        <f t="shared" si="61"/>
        <v>53492.34742</v>
      </c>
      <c r="AE277" s="1">
        <f t="shared" si="62"/>
        <v>37.19653083</v>
      </c>
      <c r="AF277" s="1">
        <f t="shared" si="63"/>
        <v>-1.674691728</v>
      </c>
      <c r="AG277" s="1">
        <f>LOG10(1196700000000000000*($C$7^2)*optwidth*(AVERAGE(V277:Y277)))</f>
        <v>35.34698459</v>
      </c>
      <c r="AH277" s="1">
        <f t="shared" si="64"/>
        <v>-3.524237962</v>
      </c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>
        <v>53493.31681</v>
      </c>
      <c r="M278" s="1" t="s">
        <v>49</v>
      </c>
      <c r="N278" s="1">
        <v>16.97</v>
      </c>
      <c r="O278" s="1"/>
      <c r="P278" s="1"/>
      <c r="Q278" s="1"/>
      <c r="R278" s="1">
        <f>1000*zeroV*(100^(-0.2*N278))</f>
        <v>0.5924120375</v>
      </c>
      <c r="S278" s="1"/>
      <c r="T278" s="1"/>
      <c r="U278" s="1"/>
      <c r="V278" s="1">
        <f>R278*(100^(0.2*$F$7*yV))</f>
        <v>11.82017413</v>
      </c>
      <c r="W278" s="1"/>
      <c r="X278" s="1"/>
      <c r="Y278" s="1"/>
      <c r="Z278" s="1"/>
      <c r="AA278" s="1">
        <v>53492.87</v>
      </c>
      <c r="AB278" s="1">
        <v>1.1602E-9</v>
      </c>
      <c r="AC278" s="1"/>
      <c r="AD278" s="1">
        <f t="shared" si="61"/>
        <v>53493.09341</v>
      </c>
      <c r="AE278" s="1">
        <f t="shared" si="62"/>
        <v>37.18489675</v>
      </c>
      <c r="AF278" s="1">
        <f t="shared" si="63"/>
        <v>-1.686325806</v>
      </c>
      <c r="AG278" s="1">
        <f>LOG10(1196700000000000000*($C$7^2)*optwidth*(AVERAGE(V278:Y278)))</f>
        <v>35.39898459</v>
      </c>
      <c r="AH278" s="1">
        <f t="shared" si="64"/>
        <v>-3.472237962</v>
      </c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>
        <v>53496.23356</v>
      </c>
      <c r="M279" s="1" t="s">
        <v>49</v>
      </c>
      <c r="N279" s="1">
        <v>16.99</v>
      </c>
      <c r="O279" s="1"/>
      <c r="P279" s="1"/>
      <c r="Q279" s="1"/>
      <c r="R279" s="1">
        <f>1000*zeroV*(100^(-0.2*N279))</f>
        <v>0.5815992992</v>
      </c>
      <c r="S279" s="1"/>
      <c r="T279" s="1"/>
      <c r="U279" s="1"/>
      <c r="V279" s="1">
        <f>R279*(100^(0.2*$F$7*yV))</f>
        <v>11.60443164</v>
      </c>
      <c r="W279" s="1"/>
      <c r="X279" s="1"/>
      <c r="Y279" s="1"/>
      <c r="Z279" s="1"/>
      <c r="AA279" s="1">
        <v>53496.02</v>
      </c>
      <c r="AB279" s="1">
        <v>1.0024E-9</v>
      </c>
      <c r="AC279" s="1"/>
      <c r="AD279" s="1">
        <f t="shared" si="61"/>
        <v>53496.12678</v>
      </c>
      <c r="AE279" s="1">
        <f t="shared" si="62"/>
        <v>37.12140495</v>
      </c>
      <c r="AF279" s="1">
        <f t="shared" si="63"/>
        <v>-1.74981761</v>
      </c>
      <c r="AG279" s="1">
        <f>LOG10(1196700000000000000*($C$7^2)*optwidth*(AVERAGE(V279:Y279)))</f>
        <v>35.39098459</v>
      </c>
      <c r="AH279" s="1">
        <f t="shared" si="64"/>
        <v>-3.480237962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>
        <v>53497.24689</v>
      </c>
      <c r="M280" s="1" t="s">
        <v>49</v>
      </c>
      <c r="N280" s="1">
        <v>17.03</v>
      </c>
      <c r="O280" s="1"/>
      <c r="P280" s="1"/>
      <c r="Q280" s="1"/>
      <c r="R280" s="1">
        <f>1000*zeroV*(100^(-0.2*N280))</f>
        <v>0.5605622847</v>
      </c>
      <c r="S280" s="1"/>
      <c r="T280" s="1"/>
      <c r="U280" s="1"/>
      <c r="V280" s="1">
        <f>R280*(100^(0.2*$F$7*yV))</f>
        <v>11.18468802</v>
      </c>
      <c r="W280" s="1"/>
      <c r="X280" s="1"/>
      <c r="Y280" s="1"/>
      <c r="Z280" s="1"/>
      <c r="AA280" s="1">
        <v>53497.91</v>
      </c>
      <c r="AB280" s="1">
        <v>7.5383E-10</v>
      </c>
      <c r="AC280" s="1"/>
      <c r="AD280" s="1">
        <f t="shared" si="61"/>
        <v>53497.57845</v>
      </c>
      <c r="AE280" s="1">
        <f t="shared" si="62"/>
        <v>36.99763731</v>
      </c>
      <c r="AF280" s="1">
        <f t="shared" si="63"/>
        <v>-1.873585251</v>
      </c>
      <c r="AG280" s="1">
        <f>LOG10(1196700000000000000*($C$7^2)*optwidth*(AVERAGE(V280:Y280)))</f>
        <v>35.37498459</v>
      </c>
      <c r="AH280" s="1">
        <f t="shared" si="64"/>
        <v>-3.496237962</v>
      </c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>
        <v>53499.20315</v>
      </c>
      <c r="M281" s="1" t="s">
        <v>49</v>
      </c>
      <c r="N281" s="1">
        <v>17.04</v>
      </c>
      <c r="O281" s="1"/>
      <c r="P281" s="1"/>
      <c r="Q281" s="1"/>
      <c r="R281" s="1">
        <f>1000*zeroV*(100^(-0.2*N281))</f>
        <v>0.5554230188</v>
      </c>
      <c r="S281" s="1"/>
      <c r="T281" s="1"/>
      <c r="U281" s="1"/>
      <c r="V281" s="1">
        <f>R281*(100^(0.2*$F$7*yV))</f>
        <v>11.08214618</v>
      </c>
      <c r="W281" s="1"/>
      <c r="X281" s="1"/>
      <c r="Y281" s="1"/>
      <c r="Z281" s="1"/>
      <c r="AA281" s="1">
        <v>53499.04</v>
      </c>
      <c r="AB281" s="1">
        <v>9.2365E-10</v>
      </c>
      <c r="AC281" s="1"/>
      <c r="AD281" s="1">
        <f t="shared" si="61"/>
        <v>53499.12158</v>
      </c>
      <c r="AE281" s="1">
        <f t="shared" si="62"/>
        <v>37.08587132</v>
      </c>
      <c r="AF281" s="1">
        <f t="shared" si="63"/>
        <v>-1.785351233</v>
      </c>
      <c r="AG281" s="1">
        <f>LOG10(1196700000000000000*($C$7^2)*optwidth*(AVERAGE(V281:Y281)))</f>
        <v>35.37098459</v>
      </c>
      <c r="AH281" s="1">
        <f t="shared" si="64"/>
        <v>-3.500237962</v>
      </c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>
        <v>53500.26413</v>
      </c>
      <c r="M282" s="1" t="s">
        <v>49</v>
      </c>
      <c r="N282" s="1">
        <v>17.06</v>
      </c>
      <c r="O282" s="1"/>
      <c r="P282" s="1"/>
      <c r="Q282" s="1"/>
      <c r="R282" s="1">
        <f>1000*zeroV*(100^(-0.2*N282))</f>
        <v>0.5452854062</v>
      </c>
      <c r="S282" s="1"/>
      <c r="T282" s="1"/>
      <c r="U282" s="1"/>
      <c r="V282" s="1">
        <f>R282*(100^(0.2*$F$7*yV))</f>
        <v>10.87987422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>
        <v>53501.25569</v>
      </c>
      <c r="M283" s="1" t="s">
        <v>49</v>
      </c>
      <c r="N283" s="1">
        <v>17.03</v>
      </c>
      <c r="O283" s="1"/>
      <c r="P283" s="1"/>
      <c r="Q283" s="1"/>
      <c r="R283" s="1">
        <f>1000*zeroV*(100^(-0.2*N283))</f>
        <v>0.5605622847</v>
      </c>
      <c r="S283" s="1"/>
      <c r="T283" s="1"/>
      <c r="U283" s="1"/>
      <c r="V283" s="1">
        <f>R283*(100^(0.2*$F$7*yV))</f>
        <v>11.18468802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>
        <v>53502.23733</v>
      </c>
      <c r="M284" s="1" t="s">
        <v>49</v>
      </c>
      <c r="N284" s="1">
        <v>17.04</v>
      </c>
      <c r="O284" s="1"/>
      <c r="P284" s="1"/>
      <c r="Q284" s="1"/>
      <c r="R284" s="1">
        <f>1000*zeroV*(100^(-0.2*N284))</f>
        <v>0.5554230188</v>
      </c>
      <c r="S284" s="1"/>
      <c r="T284" s="1"/>
      <c r="U284" s="1"/>
      <c r="V284" s="1">
        <f>R284*(100^(0.2*$F$7*yV))</f>
        <v>11.08214618</v>
      </c>
      <c r="W284" s="1"/>
      <c r="X284" s="1"/>
      <c r="Y284" s="1"/>
      <c r="Z284" s="1"/>
      <c r="AA284" s="1">
        <v>53502.22</v>
      </c>
      <c r="AB284" s="1">
        <v>6.1787E-10</v>
      </c>
      <c r="AC284" s="1"/>
      <c r="AD284" s="1">
        <f>(L284+AA284)/2</f>
        <v>53502.22867</v>
      </c>
      <c r="AE284" s="1">
        <f>LOG10(1.1967E+44*($C$7^2)*AB284)</f>
        <v>36.911261</v>
      </c>
      <c r="AF284" s="1">
        <f>LOG10((10^AE284)/(1.26E+38*$I$7))</f>
        <v>-1.959961559</v>
      </c>
      <c r="AG284" s="1">
        <f>LOG10(1196700000000000000*($C$7^2)*optwidth*(AVERAGE(V284:Y284)))</f>
        <v>35.37098459</v>
      </c>
      <c r="AH284" s="1">
        <f>LOG10((10^AG284)/(1.26E+38*$I$7))</f>
        <v>-3.500237962</v>
      </c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>
        <v>53503.30672</v>
      </c>
      <c r="M285" s="1" t="s">
        <v>49</v>
      </c>
      <c r="N285" s="1">
        <v>17.05</v>
      </c>
      <c r="O285" s="1"/>
      <c r="P285" s="1"/>
      <c r="Q285" s="1"/>
      <c r="R285" s="1">
        <f>1000*zeroV*(100^(-0.2*N285))</f>
        <v>0.5503308699</v>
      </c>
      <c r="S285" s="1"/>
      <c r="T285" s="1"/>
      <c r="U285" s="1"/>
      <c r="V285" s="1">
        <f>R285*(100^(0.2*$F$7*yV))</f>
        <v>10.98054446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>
        <v>53506.21861</v>
      </c>
      <c r="M286" s="1" t="s">
        <v>49</v>
      </c>
      <c r="N286" s="1">
        <v>17.09</v>
      </c>
      <c r="O286" s="1"/>
      <c r="P286" s="1"/>
      <c r="Q286" s="1"/>
      <c r="R286" s="1">
        <f>1000*zeroV*(100^(-0.2*N286))</f>
        <v>0.530424865</v>
      </c>
      <c r="S286" s="1"/>
      <c r="T286" s="1"/>
      <c r="U286" s="1"/>
      <c r="V286" s="1">
        <f>R286*(100^(0.2*$F$7*yV))</f>
        <v>10.58336744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>
        <v>53508.22096</v>
      </c>
      <c r="M287" s="1" t="s">
        <v>49</v>
      </c>
      <c r="N287" s="1">
        <v>17.2</v>
      </c>
      <c r="O287" s="1"/>
      <c r="P287" s="1"/>
      <c r="Q287" s="1"/>
      <c r="R287" s="1">
        <f>1000*zeroV*(100^(-0.2*N287))</f>
        <v>0.4793181501</v>
      </c>
      <c r="S287" s="1"/>
      <c r="T287" s="1"/>
      <c r="U287" s="1"/>
      <c r="V287" s="1">
        <f>R287*(100^(0.2*$F$7*yV))</f>
        <v>9.563654419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>
        <v>53509.25574</v>
      </c>
      <c r="M288" s="1" t="s">
        <v>49</v>
      </c>
      <c r="N288" s="1">
        <v>17.16</v>
      </c>
      <c r="O288" s="1"/>
      <c r="P288" s="1"/>
      <c r="Q288" s="1"/>
      <c r="R288" s="1">
        <f>1000*zeroV*(100^(-0.2*N288))</f>
        <v>0.497306201</v>
      </c>
      <c r="S288" s="1"/>
      <c r="T288" s="1"/>
      <c r="U288" s="1"/>
      <c r="V288" s="1">
        <f>R288*(100^(0.2*$F$7*yV))</f>
        <v>9.922563218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>
        <v>53511.29107</v>
      </c>
      <c r="M289" s="1" t="s">
        <v>49</v>
      </c>
      <c r="N289" s="1">
        <v>17.14</v>
      </c>
      <c r="O289" s="1"/>
      <c r="P289" s="1"/>
      <c r="Q289" s="1"/>
      <c r="R289" s="1">
        <f>1000*zeroV*(100^(-0.2*N289))</f>
        <v>0.5065518136</v>
      </c>
      <c r="S289" s="1"/>
      <c r="T289" s="1"/>
      <c r="U289" s="1"/>
      <c r="V289" s="1">
        <f>R289*(100^(0.2*$F$7*yV))</f>
        <v>10.10703744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>
        <v>53512.26875</v>
      </c>
      <c r="M290" s="1" t="s">
        <v>49</v>
      </c>
      <c r="N290" s="1">
        <v>17.33</v>
      </c>
      <c r="O290" s="1"/>
      <c r="P290" s="1"/>
      <c r="Q290" s="1"/>
      <c r="R290" s="1">
        <f>1000*zeroV*(100^(-0.2*N290))</f>
        <v>0.4252299786</v>
      </c>
      <c r="S290" s="1"/>
      <c r="T290" s="1"/>
      <c r="U290" s="1"/>
      <c r="V290" s="1">
        <f>R290*(100^(0.2*$F$7*yV))</f>
        <v>8.484453514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>
        <v>53520.21914</v>
      </c>
      <c r="M291" s="1" t="s">
        <v>49</v>
      </c>
      <c r="N291" s="1">
        <v>17.54</v>
      </c>
      <c r="O291" s="1"/>
      <c r="P291" s="1"/>
      <c r="Q291" s="1"/>
      <c r="R291" s="1">
        <f>1000*zeroV*(100^(-0.2*N291))</f>
        <v>0.350448233</v>
      </c>
      <c r="S291" s="1"/>
      <c r="T291" s="1"/>
      <c r="U291" s="1"/>
      <c r="V291" s="1">
        <f>R291*(100^(0.2*$F$7*yV))</f>
        <v>6.992361526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>
        <v>53521.29893</v>
      </c>
      <c r="M292" s="1" t="s">
        <v>49</v>
      </c>
      <c r="N292" s="1">
        <v>17.62</v>
      </c>
      <c r="O292" s="1"/>
      <c r="P292" s="1"/>
      <c r="Q292" s="1"/>
      <c r="R292" s="1">
        <f>1000*zeroV*(100^(-0.2*N292))</f>
        <v>0.3255546288</v>
      </c>
      <c r="S292" s="1"/>
      <c r="T292" s="1"/>
      <c r="U292" s="1"/>
      <c r="V292" s="1">
        <f>R292*(100^(0.2*$F$7*yV))</f>
        <v>6.495668822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>
        <v>53522.20618</v>
      </c>
      <c r="M293" s="1" t="s">
        <v>49</v>
      </c>
      <c r="N293" s="1">
        <v>17.73</v>
      </c>
      <c r="O293" s="1"/>
      <c r="P293" s="1"/>
      <c r="Q293" s="1"/>
      <c r="R293" s="1">
        <f>1000*zeroV*(100^(-0.2*N293))</f>
        <v>0.2941872689</v>
      </c>
      <c r="S293" s="1"/>
      <c r="T293" s="1"/>
      <c r="U293" s="1"/>
      <c r="V293" s="1">
        <f>R293*(100^(0.2*$F$7*yV))</f>
        <v>5.869807713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>
        <v>53523.29018</v>
      </c>
      <c r="M294" s="1" t="s">
        <v>49</v>
      </c>
      <c r="N294" s="1">
        <v>17.6</v>
      </c>
      <c r="O294" s="1"/>
      <c r="P294" s="1"/>
      <c r="Q294" s="1"/>
      <c r="R294" s="1">
        <f>1000*zeroV*(100^(-0.2*N294))</f>
        <v>0.3316071412</v>
      </c>
      <c r="S294" s="1"/>
      <c r="T294" s="1"/>
      <c r="U294" s="1"/>
      <c r="V294" s="1">
        <f>R294*(100^(0.2*$F$7*yV))</f>
        <v>6.616432322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>
        <v>53524.25946</v>
      </c>
      <c r="M295" s="1" t="s">
        <v>49</v>
      </c>
      <c r="N295" s="1">
        <v>17.75</v>
      </c>
      <c r="O295" s="1"/>
      <c r="P295" s="1"/>
      <c r="Q295" s="1"/>
      <c r="R295" s="1">
        <f>1000*zeroV*(100^(-0.2*N295))</f>
        <v>0.2888177461</v>
      </c>
      <c r="S295" s="1"/>
      <c r="T295" s="1"/>
      <c r="U295" s="1"/>
      <c r="V295" s="1">
        <f>R295*(100^(0.2*$F$7*yV))</f>
        <v>5.762671648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>
        <v>53525.18092</v>
      </c>
      <c r="M296" s="1" t="s">
        <v>49</v>
      </c>
      <c r="N296" s="1">
        <v>17.64</v>
      </c>
      <c r="O296" s="1"/>
      <c r="P296" s="1"/>
      <c r="Q296" s="1"/>
      <c r="R296" s="1">
        <f>1000*zeroV*(100^(-0.2*N296))</f>
        <v>0.3196125871</v>
      </c>
      <c r="S296" s="1"/>
      <c r="T296" s="1"/>
      <c r="U296" s="1"/>
      <c r="V296" s="1">
        <f>R296*(100^(0.2*$F$7*yV))</f>
        <v>6.377109505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>
        <v>53526.2742</v>
      </c>
      <c r="M297" s="1" t="s">
        <v>49</v>
      </c>
      <c r="N297" s="1">
        <v>17.72</v>
      </c>
      <c r="O297" s="1"/>
      <c r="P297" s="1"/>
      <c r="Q297" s="1"/>
      <c r="R297" s="1">
        <f>1000*zeroV*(100^(-0.2*N297))</f>
        <v>0.2969093502</v>
      </c>
      <c r="S297" s="1"/>
      <c r="T297" s="1"/>
      <c r="U297" s="1"/>
      <c r="V297" s="1">
        <f>R297*(100^(0.2*$F$7*yV))</f>
        <v>5.924120375</v>
      </c>
      <c r="W297" s="1"/>
      <c r="X297" s="1"/>
      <c r="Y297" s="1"/>
      <c r="Z297" s="1"/>
      <c r="AA297" s="1">
        <v>53526.05</v>
      </c>
      <c r="AB297" s="1">
        <v>1.0437E-10</v>
      </c>
      <c r="AC297" s="1"/>
      <c r="AD297" s="1">
        <f>(L297+AA297)/2</f>
        <v>53526.1621</v>
      </c>
      <c r="AE297" s="1">
        <f>LOG10(1.1967E+44*($C$7^2)*AB297)</f>
        <v>36.13893957</v>
      </c>
      <c r="AF297" s="1">
        <f>LOG10((10^AE297)/(1.26E+38*$I$7))</f>
        <v>-2.732282984</v>
      </c>
      <c r="AG297" s="1">
        <f>LOG10(1196700000000000000*($C$7^2)*optwidth*(AVERAGE(V297:Y297)))</f>
        <v>35.09898459</v>
      </c>
      <c r="AH297" s="1">
        <f>LOG10((10^AG297)/(1.26E+38*$I$7))</f>
        <v>-3.772237962</v>
      </c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>
        <v>53528.19346</v>
      </c>
      <c r="M298" s="1" t="s">
        <v>49</v>
      </c>
      <c r="N298" s="1">
        <v>17.96</v>
      </c>
      <c r="O298" s="1"/>
      <c r="P298" s="1"/>
      <c r="Q298" s="1"/>
      <c r="R298" s="1">
        <f>1000*zeroV*(100^(-0.2*N298))</f>
        <v>0.2380257129</v>
      </c>
      <c r="S298" s="1"/>
      <c r="T298" s="1"/>
      <c r="U298" s="1"/>
      <c r="V298" s="1">
        <f>R298*(100^(0.2*$F$7*yV))</f>
        <v>4.749237349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>
        <v>53530.21296</v>
      </c>
      <c r="M299" s="1" t="s">
        <v>49</v>
      </c>
      <c r="N299" s="1">
        <v>18.09</v>
      </c>
      <c r="O299" s="1"/>
      <c r="P299" s="1"/>
      <c r="Q299" s="1"/>
      <c r="R299" s="1">
        <f>1000*zeroV*(100^(-0.2*N299))</f>
        <v>0.2111659422</v>
      </c>
      <c r="S299" s="1"/>
      <c r="T299" s="1"/>
      <c r="U299" s="1"/>
      <c r="V299" s="1">
        <f>R299*(100^(0.2*$F$7*yV))</f>
        <v>4.213314467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>
        <v>53537.27379</v>
      </c>
      <c r="M300" s="1" t="s">
        <v>49</v>
      </c>
      <c r="N300" s="1">
        <v>18.23</v>
      </c>
      <c r="O300" s="1"/>
      <c r="P300" s="1"/>
      <c r="Q300" s="1"/>
      <c r="R300" s="1">
        <f>1000*zeroV*(100^(-0.2*N300))</f>
        <v>0.185619618</v>
      </c>
      <c r="S300" s="1"/>
      <c r="T300" s="1"/>
      <c r="U300" s="1"/>
      <c r="V300" s="1">
        <f>R300*(100^(0.2*$F$7*yV))</f>
        <v>3.703598287</v>
      </c>
      <c r="W300" s="1"/>
      <c r="X300" s="1"/>
      <c r="Y300" s="1"/>
      <c r="Z300" s="1"/>
      <c r="AA300" s="1">
        <v>53537.37</v>
      </c>
      <c r="AB300" s="1">
        <v>7.1638E-11</v>
      </c>
      <c r="AC300" s="1"/>
      <c r="AD300" s="1">
        <f>(L300+AA300)/2</f>
        <v>53537.3219</v>
      </c>
      <c r="AE300" s="1">
        <f>LOG10(1.1967E+44*($C$7^2)*AB300)</f>
        <v>35.97550734</v>
      </c>
      <c r="AF300" s="1">
        <f>LOG10((10^AE300)/(1.26E+38*$I$7))</f>
        <v>-2.895715215</v>
      </c>
      <c r="AG300" s="1">
        <f>LOG10(1196700000000000000*($C$7^2)*optwidth*(AVERAGE(V300:Y300)))</f>
        <v>34.89498459</v>
      </c>
      <c r="AH300" s="1">
        <f>LOG10((10^AG300)/(1.26E+38*$I$7))</f>
        <v>-3.976237962</v>
      </c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>
        <v>53538.23755</v>
      </c>
      <c r="M301" s="1" t="s">
        <v>49</v>
      </c>
      <c r="N301" s="1">
        <v>18.37</v>
      </c>
      <c r="O301" s="1"/>
      <c r="P301" s="1"/>
      <c r="Q301" s="1"/>
      <c r="R301" s="1">
        <f>1000*zeroV*(100^(-0.2*N301))</f>
        <v>0.1631638238</v>
      </c>
      <c r="S301" s="1"/>
      <c r="T301" s="1"/>
      <c r="U301" s="1"/>
      <c r="V301" s="1">
        <f>R301*(100^(0.2*$F$7*yV))</f>
        <v>3.255546288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>
        <v>53544.18821</v>
      </c>
      <c r="M302" s="1" t="s">
        <v>49</v>
      </c>
      <c r="N302" s="1">
        <v>18.68</v>
      </c>
      <c r="O302" s="1"/>
      <c r="P302" s="1"/>
      <c r="Q302" s="1"/>
      <c r="R302" s="1">
        <f>1000*zeroV*(100^(-0.2*N302))</f>
        <v>0.1226376654</v>
      </c>
      <c r="S302" s="1"/>
      <c r="T302" s="1"/>
      <c r="U302" s="1"/>
      <c r="V302" s="1">
        <f>R302*(100^(0.2*$F$7*yV))</f>
        <v>2.446943122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>
        <v>53546.289</v>
      </c>
      <c r="M303" s="1" t="s">
        <v>49</v>
      </c>
      <c r="N303" s="1">
        <v>18.71</v>
      </c>
      <c r="O303" s="1"/>
      <c r="P303" s="1"/>
      <c r="Q303" s="1"/>
      <c r="R303" s="1">
        <f>1000*zeroV*(100^(-0.2*N303))</f>
        <v>0.1192954486</v>
      </c>
      <c r="S303" s="1"/>
      <c r="T303" s="1"/>
      <c r="U303" s="1"/>
      <c r="V303" s="1">
        <f>R303*(100^(0.2*$F$7*yV))</f>
        <v>2.380257129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>
        <v>53547.26504</v>
      </c>
      <c r="M304" s="1" t="s">
        <v>49</v>
      </c>
      <c r="N304" s="1">
        <v>18.92</v>
      </c>
      <c r="O304" s="1"/>
      <c r="P304" s="1"/>
      <c r="Q304" s="1"/>
      <c r="R304" s="1">
        <f>1000*zeroV*(100^(-0.2*N304))</f>
        <v>0.09831592612</v>
      </c>
      <c r="S304" s="1"/>
      <c r="T304" s="1"/>
      <c r="U304" s="1"/>
      <c r="V304" s="1">
        <f>R304*(100^(0.2*$F$7*yV))</f>
        <v>1.961660623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>
        <v>53550.25713</v>
      </c>
      <c r="M305" s="1" t="s">
        <v>49</v>
      </c>
      <c r="N305" s="1">
        <v>19.03</v>
      </c>
      <c r="O305" s="1"/>
      <c r="P305" s="1"/>
      <c r="Q305" s="1"/>
      <c r="R305" s="1">
        <f>1000*zeroV*(100^(-0.2*N305))</f>
        <v>0.0888431349</v>
      </c>
      <c r="S305" s="1"/>
      <c r="T305" s="1"/>
      <c r="U305" s="1"/>
      <c r="V305" s="1">
        <f>R305*(100^(0.2*$F$7*yV))</f>
        <v>1.77265359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>
        <v>53559.22742</v>
      </c>
      <c r="M306" s="1" t="s">
        <v>49</v>
      </c>
      <c r="N306" s="1">
        <v>19.13</v>
      </c>
      <c r="O306" s="1"/>
      <c r="P306" s="1"/>
      <c r="Q306" s="1"/>
      <c r="R306" s="1">
        <f>1000*zeroV*(100^(-0.2*N306))</f>
        <v>0.08102590203</v>
      </c>
      <c r="S306" s="1"/>
      <c r="T306" s="1"/>
      <c r="U306" s="1"/>
      <c r="V306" s="1">
        <f>R306*(100^(0.2*$F$7*yV))</f>
        <v>1.616679289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>
        <v>53560.20199</v>
      </c>
      <c r="M307" s="1" t="s">
        <v>49</v>
      </c>
      <c r="N307" s="1">
        <v>19.09</v>
      </c>
      <c r="O307" s="1"/>
      <c r="P307" s="1"/>
      <c r="Q307" s="1"/>
      <c r="R307" s="1">
        <f>1000*zeroV*(100^(-0.2*N307))</f>
        <v>0.08406667577</v>
      </c>
      <c r="S307" s="1"/>
      <c r="T307" s="1"/>
      <c r="U307" s="1"/>
      <c r="V307" s="1">
        <f>R307*(100^(0.2*$F$7*yV))</f>
        <v>1.677350701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>
        <v>53561.24226</v>
      </c>
      <c r="M308" s="1" t="s">
        <v>49</v>
      </c>
      <c r="N308" s="1">
        <v>19.14</v>
      </c>
      <c r="O308" s="1"/>
      <c r="P308" s="1"/>
      <c r="Q308" s="1"/>
      <c r="R308" s="1">
        <f>1000*zeroV*(100^(-0.2*N308))</f>
        <v>0.08028305209</v>
      </c>
      <c r="S308" s="1"/>
      <c r="T308" s="1"/>
      <c r="U308" s="1"/>
      <c r="V308" s="1">
        <f>R308*(100^(0.2*$F$7*yV))</f>
        <v>1.601857484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>
        <v>53563.16364</v>
      </c>
      <c r="M309" s="1" t="s">
        <v>49</v>
      </c>
      <c r="N309" s="1">
        <v>19.07</v>
      </c>
      <c r="O309" s="1"/>
      <c r="P309" s="1"/>
      <c r="Q309" s="1"/>
      <c r="R309" s="1">
        <f>1000*zeroV*(100^(-0.2*N309))</f>
        <v>0.08562959196</v>
      </c>
      <c r="S309" s="1"/>
      <c r="T309" s="1"/>
      <c r="U309" s="1"/>
      <c r="V309" s="1">
        <f>R309*(100^(0.2*$F$7*yV))</f>
        <v>1.708534979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>
        <v>53569.1929</v>
      </c>
      <c r="M310" s="1" t="s">
        <v>49</v>
      </c>
      <c r="N310" s="1">
        <v>18.98</v>
      </c>
      <c r="O310" s="1"/>
      <c r="P310" s="1"/>
      <c r="Q310" s="1"/>
      <c r="R310" s="1">
        <f>1000*zeroV*(100^(-0.2*N310))</f>
        <v>0.09303018285</v>
      </c>
      <c r="S310" s="1"/>
      <c r="T310" s="1"/>
      <c r="U310" s="1"/>
      <c r="V310" s="1">
        <f>R310*(100^(0.2*$F$7*yV))</f>
        <v>1.85619618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>
        <v>53573.22587</v>
      </c>
      <c r="M311" s="1" t="s">
        <v>49</v>
      </c>
      <c r="N311" s="1">
        <v>18.97</v>
      </c>
      <c r="O311" s="1"/>
      <c r="P311" s="1"/>
      <c r="Q311" s="1"/>
      <c r="R311" s="1">
        <f>1000*zeroV*(100^(-0.2*N311))</f>
        <v>0.09389098053</v>
      </c>
      <c r="S311" s="1"/>
      <c r="T311" s="1"/>
      <c r="U311" s="1"/>
      <c r="V311" s="1">
        <f>R311*(100^(0.2*$F$7*yV))</f>
        <v>1.873371352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>
        <v>53574.15762</v>
      </c>
      <c r="M312" s="1" t="s">
        <v>49</v>
      </c>
      <c r="N312" s="1">
        <v>19.18</v>
      </c>
      <c r="O312" s="1"/>
      <c r="P312" s="1"/>
      <c r="Q312" s="1"/>
      <c r="R312" s="1">
        <f>1000*zeroV*(100^(-0.2*N312))</f>
        <v>0.07737913571</v>
      </c>
      <c r="S312" s="1"/>
      <c r="T312" s="1"/>
      <c r="U312" s="1"/>
      <c r="V312" s="1">
        <f>R312*(100^(0.2*$F$7*yV))</f>
        <v>1.543916735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>
        <v>53575.1377</v>
      </c>
      <c r="M313" s="1" t="s">
        <v>49</v>
      </c>
      <c r="N313" s="1">
        <v>19.13</v>
      </c>
      <c r="O313" s="1"/>
      <c r="P313" s="1"/>
      <c r="Q313" s="1"/>
      <c r="R313" s="1">
        <f>1000*zeroV*(100^(-0.2*N313))</f>
        <v>0.08102590203</v>
      </c>
      <c r="S313" s="1"/>
      <c r="T313" s="1"/>
      <c r="U313" s="1"/>
      <c r="V313" s="1">
        <f>R313*(100^(0.2*$F$7*yV))</f>
        <v>1.616679289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>
        <v>53576.25558</v>
      </c>
      <c r="M314" s="1" t="s">
        <v>49</v>
      </c>
      <c r="N314" s="1">
        <v>18.67</v>
      </c>
      <c r="O314" s="1"/>
      <c r="P314" s="1"/>
      <c r="Q314" s="1"/>
      <c r="R314" s="1">
        <f>1000*zeroV*(100^(-0.2*N314))</f>
        <v>0.1237724178</v>
      </c>
      <c r="S314" s="1"/>
      <c r="T314" s="1"/>
      <c r="U314" s="1"/>
      <c r="V314" s="1">
        <f>R314*(100^(0.2*$F$7*yV))</f>
        <v>2.469584408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>
        <v>53577.1436</v>
      </c>
      <c r="M315" s="1" t="s">
        <v>49</v>
      </c>
      <c r="N315" s="1">
        <v>19.0</v>
      </c>
      <c r="O315" s="1"/>
      <c r="P315" s="1"/>
      <c r="Q315" s="1"/>
      <c r="R315" s="1">
        <f>1000*zeroV*(100^(-0.2*N315))</f>
        <v>0.09133219065</v>
      </c>
      <c r="S315" s="1"/>
      <c r="T315" s="1"/>
      <c r="U315" s="1"/>
      <c r="V315" s="1">
        <f>R315*(100^(0.2*$F$7*yV))</f>
        <v>1.822316781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>
        <v>53579.18023</v>
      </c>
      <c r="M316" s="1" t="s">
        <v>49</v>
      </c>
      <c r="N316" s="1">
        <v>19.14</v>
      </c>
      <c r="O316" s="1"/>
      <c r="P316" s="1"/>
      <c r="Q316" s="1"/>
      <c r="R316" s="1">
        <f>1000*zeroV*(100^(-0.2*N316))</f>
        <v>0.08028305209</v>
      </c>
      <c r="S316" s="1"/>
      <c r="T316" s="1"/>
      <c r="U316" s="1"/>
      <c r="V316" s="1">
        <f>R316*(100^(0.2*$F$7*yV))</f>
        <v>1.601857484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>
        <v>53580.19627</v>
      </c>
      <c r="M317" s="1" t="s">
        <v>49</v>
      </c>
      <c r="N317" s="1">
        <v>18.95</v>
      </c>
      <c r="O317" s="1"/>
      <c r="P317" s="1"/>
      <c r="Q317" s="1"/>
      <c r="R317" s="1">
        <f>1000*zeroV*(100^(-0.2*N317))</f>
        <v>0.09563654419</v>
      </c>
      <c r="S317" s="1"/>
      <c r="T317" s="1"/>
      <c r="U317" s="1"/>
      <c r="V317" s="1">
        <f>R317*(100^(0.2*$F$7*yV))</f>
        <v>1.908199925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>
        <v>53581.07365</v>
      </c>
      <c r="M318" s="1" t="s">
        <v>49</v>
      </c>
      <c r="N318" s="1">
        <v>18.97</v>
      </c>
      <c r="O318" s="1"/>
      <c r="P318" s="1"/>
      <c r="Q318" s="1"/>
      <c r="R318" s="1">
        <f>1000*zeroV*(100^(-0.2*N318))</f>
        <v>0.09389098053</v>
      </c>
      <c r="S318" s="1"/>
      <c r="T318" s="1"/>
      <c r="U318" s="1"/>
      <c r="V318" s="1">
        <f>R318*(100^(0.2*$F$7*yV))</f>
        <v>1.873371352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>
        <v>53583.09846</v>
      </c>
      <c r="M319" s="1" t="s">
        <v>49</v>
      </c>
      <c r="N319" s="1">
        <v>19.08</v>
      </c>
      <c r="O319" s="1"/>
      <c r="P319" s="1"/>
      <c r="Q319" s="1"/>
      <c r="R319" s="1">
        <f>1000*zeroV*(100^(-0.2*N319))</f>
        <v>0.08484453514</v>
      </c>
      <c r="S319" s="1"/>
      <c r="T319" s="1"/>
      <c r="U319" s="1"/>
      <c r="V319" s="1">
        <f>R319*(100^(0.2*$F$7*yV))</f>
        <v>1.692871036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>
        <v>53584.99809</v>
      </c>
      <c r="M320" s="1" t="s">
        <v>49</v>
      </c>
      <c r="N320" s="1">
        <v>19.04</v>
      </c>
      <c r="O320" s="1"/>
      <c r="P320" s="1"/>
      <c r="Q320" s="1"/>
      <c r="R320" s="1">
        <f>1000*zeroV*(100^(-0.2*N320))</f>
        <v>0.08802861614</v>
      </c>
      <c r="S320" s="1"/>
      <c r="T320" s="1"/>
      <c r="U320" s="1"/>
      <c r="V320" s="1">
        <f>R320*(100^(0.2*$F$7*yV))</f>
        <v>1.756401804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>
        <v>53586.15622</v>
      </c>
      <c r="M321" s="1" t="s">
        <v>49</v>
      </c>
      <c r="N321" s="1">
        <v>19.25</v>
      </c>
      <c r="O321" s="1"/>
      <c r="P321" s="1"/>
      <c r="Q321" s="1"/>
      <c r="R321" s="1">
        <f>1000*zeroV*(100^(-0.2*N321))</f>
        <v>0.07254773777</v>
      </c>
      <c r="S321" s="1"/>
      <c r="T321" s="1"/>
      <c r="U321" s="1"/>
      <c r="V321" s="1">
        <f>R321*(100^(0.2*$F$7*yV))</f>
        <v>1.447517672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>
        <v>53588.12758</v>
      </c>
      <c r="M322" s="1" t="s">
        <v>49</v>
      </c>
      <c r="N322" s="1">
        <v>19.0</v>
      </c>
      <c r="O322" s="1"/>
      <c r="P322" s="1"/>
      <c r="Q322" s="1"/>
      <c r="R322" s="1">
        <f>1000*zeroV*(100^(-0.2*N322))</f>
        <v>0.09133219065</v>
      </c>
      <c r="S322" s="1"/>
      <c r="T322" s="1"/>
      <c r="U322" s="1"/>
      <c r="V322" s="1">
        <f>R322*(100^(0.2*$F$7*yV))</f>
        <v>1.822316781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>
        <v>53589.18444</v>
      </c>
      <c r="M323" s="1" t="s">
        <v>49</v>
      </c>
      <c r="N323" s="1">
        <v>19.04</v>
      </c>
      <c r="O323" s="1"/>
      <c r="P323" s="1"/>
      <c r="Q323" s="1"/>
      <c r="R323" s="1">
        <f>1000*zeroV*(100^(-0.2*N323))</f>
        <v>0.08802861614</v>
      </c>
      <c r="S323" s="1"/>
      <c r="T323" s="1"/>
      <c r="U323" s="1"/>
      <c r="V323" s="1">
        <f>R323*(100^(0.2*$F$7*yV))</f>
        <v>1.756401804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>
        <v>53590.20897</v>
      </c>
      <c r="M324" s="1" t="s">
        <v>49</v>
      </c>
      <c r="N324" s="1">
        <v>19.04</v>
      </c>
      <c r="O324" s="1"/>
      <c r="P324" s="1"/>
      <c r="Q324" s="1"/>
      <c r="R324" s="1">
        <f>1000*zeroV*(100^(-0.2*N324))</f>
        <v>0.08802861614</v>
      </c>
      <c r="S324" s="1"/>
      <c r="T324" s="1"/>
      <c r="U324" s="1"/>
      <c r="V324" s="1">
        <f>R324*(100^(0.2*$F$7*yV))</f>
        <v>1.756401804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>
        <v>53591.13019</v>
      </c>
      <c r="M325" s="1" t="s">
        <v>49</v>
      </c>
      <c r="N325" s="1">
        <v>19.03</v>
      </c>
      <c r="O325" s="1"/>
      <c r="P325" s="1"/>
      <c r="Q325" s="1"/>
      <c r="R325" s="1">
        <f>1000*zeroV*(100^(-0.2*N325))</f>
        <v>0.0888431349</v>
      </c>
      <c r="S325" s="1"/>
      <c r="T325" s="1"/>
      <c r="U325" s="1"/>
      <c r="V325" s="1">
        <f>R325*(100^(0.2*$F$7*yV))</f>
        <v>1.77265359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>
        <v>53592.17062</v>
      </c>
      <c r="M326" s="1" t="s">
        <v>49</v>
      </c>
      <c r="N326" s="1">
        <v>19.23</v>
      </c>
      <c r="O326" s="1"/>
      <c r="P326" s="1"/>
      <c r="Q326" s="1"/>
      <c r="R326" s="1">
        <f>1000*zeroV*(100^(-0.2*N326))</f>
        <v>0.07389650092</v>
      </c>
      <c r="S326" s="1"/>
      <c r="T326" s="1"/>
      <c r="U326" s="1"/>
      <c r="V326" s="1">
        <f>R326*(100^(0.2*$F$7*yV))</f>
        <v>1.474429035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>
        <v>53593.20295</v>
      </c>
      <c r="M327" s="1" t="s">
        <v>49</v>
      </c>
      <c r="N327" s="1">
        <v>19.0</v>
      </c>
      <c r="O327" s="1"/>
      <c r="P327" s="1"/>
      <c r="Q327" s="1"/>
      <c r="R327" s="1">
        <f>1000*zeroV*(100^(-0.2*N327))</f>
        <v>0.09133219065</v>
      </c>
      <c r="S327" s="1"/>
      <c r="T327" s="1"/>
      <c r="U327" s="1"/>
      <c r="V327" s="1">
        <f>R327*(100^(0.2*$F$7*yV))</f>
        <v>1.822316781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>
        <v>53594.17387</v>
      </c>
      <c r="M328" s="1" t="s">
        <v>49</v>
      </c>
      <c r="N328" s="1">
        <v>18.91</v>
      </c>
      <c r="O328" s="1"/>
      <c r="P328" s="1"/>
      <c r="Q328" s="1"/>
      <c r="R328" s="1">
        <f>1000*zeroV*(100^(-0.2*N328))</f>
        <v>0.09922563218</v>
      </c>
      <c r="S328" s="1"/>
      <c r="T328" s="1"/>
      <c r="U328" s="1"/>
      <c r="V328" s="1">
        <f>R328*(100^(0.2*$F$7*yV))</f>
        <v>1.979811646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>
        <v>53603.07202</v>
      </c>
      <c r="M329" s="1" t="s">
        <v>49</v>
      </c>
      <c r="N329" s="1">
        <v>18.76</v>
      </c>
      <c r="O329" s="1"/>
      <c r="P329" s="1"/>
      <c r="Q329" s="1"/>
      <c r="R329" s="1">
        <f>1000*zeroV*(100^(-0.2*N329))</f>
        <v>0.1139262689</v>
      </c>
      <c r="S329" s="1"/>
      <c r="T329" s="1"/>
      <c r="U329" s="1"/>
      <c r="V329" s="1">
        <f>R329*(100^(0.2*$F$7*yV))</f>
        <v>2.273127911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>
        <v>53606.07499</v>
      </c>
      <c r="M330" s="1" t="s">
        <v>49</v>
      </c>
      <c r="N330" s="1">
        <v>18.73</v>
      </c>
      <c r="O330" s="1"/>
      <c r="P330" s="1"/>
      <c r="Q330" s="1"/>
      <c r="R330" s="1">
        <f>1000*zeroV*(100^(-0.2*N330))</f>
        <v>0.1171180613</v>
      </c>
      <c r="S330" s="1"/>
      <c r="T330" s="1"/>
      <c r="U330" s="1"/>
      <c r="V330" s="1">
        <f>R330*(100^(0.2*$F$7*yV))</f>
        <v>2.33681254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>
        <v>53608.11301</v>
      </c>
      <c r="M331" s="1" t="s">
        <v>49</v>
      </c>
      <c r="N331" s="1">
        <v>19.0</v>
      </c>
      <c r="O331" s="1"/>
      <c r="P331" s="1"/>
      <c r="Q331" s="1"/>
      <c r="R331" s="1">
        <f>1000*zeroV*(100^(-0.2*N331))</f>
        <v>0.09133219065</v>
      </c>
      <c r="S331" s="1"/>
      <c r="T331" s="1"/>
      <c r="U331" s="1"/>
      <c r="V331" s="1">
        <f>R331*(100^(0.2*$F$7*yV))</f>
        <v>1.822316781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>
        <v>53791.34719</v>
      </c>
      <c r="M332" s="1" t="s">
        <v>50</v>
      </c>
      <c r="N332" s="1">
        <v>16.36</v>
      </c>
      <c r="O332" s="1"/>
      <c r="P332" s="1"/>
      <c r="Q332" s="1"/>
      <c r="R332" s="1">
        <f>1000*zeroV*(100^(-0.2*N332))</f>
        <v>1.039019922</v>
      </c>
      <c r="S332" s="1"/>
      <c r="T332" s="1"/>
      <c r="U332" s="1"/>
      <c r="V332" s="1">
        <f>R332*(100^(0.2*$F$7*yV))</f>
        <v>20.73117294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>
        <v>53793.38012</v>
      </c>
      <c r="M333" s="1" t="s">
        <v>50</v>
      </c>
      <c r="N333" s="1">
        <v>16.37</v>
      </c>
      <c r="O333" s="1"/>
      <c r="P333" s="1"/>
      <c r="Q333" s="1"/>
      <c r="R333" s="1">
        <f>1000*zeroV*(100^(-0.2*N333))</f>
        <v>1.02949413</v>
      </c>
      <c r="S333" s="1"/>
      <c r="T333" s="1"/>
      <c r="U333" s="1"/>
      <c r="V333" s="1">
        <f>R333*(100^(0.2*$F$7*yV))</f>
        <v>20.5411084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>
        <v>53794.29747</v>
      </c>
      <c r="M334" s="1" t="s">
        <v>50</v>
      </c>
      <c r="N334" s="1">
        <v>16.49</v>
      </c>
      <c r="O334" s="1"/>
      <c r="P334" s="1"/>
      <c r="Q334" s="1"/>
      <c r="R334" s="1">
        <f>1000*zeroV*(100^(-0.2*N334))</f>
        <v>0.92177277</v>
      </c>
      <c r="S334" s="1"/>
      <c r="T334" s="1"/>
      <c r="U334" s="1"/>
      <c r="V334" s="1">
        <f>R334*(100^(0.2*$F$7*yV))</f>
        <v>18.39178471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>
        <v>53797.36444</v>
      </c>
      <c r="M335" s="1" t="s">
        <v>50</v>
      </c>
      <c r="N335" s="1">
        <v>16.43</v>
      </c>
      <c r="O335" s="1"/>
      <c r="P335" s="1"/>
      <c r="Q335" s="1"/>
      <c r="R335" s="1">
        <f>1000*zeroV*(100^(-0.2*N335))</f>
        <v>0.9741456029</v>
      </c>
      <c r="S335" s="1"/>
      <c r="T335" s="1"/>
      <c r="U335" s="1"/>
      <c r="V335" s="1">
        <f>R335*(100^(0.2*$F$7*yV))</f>
        <v>19.43676011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>
        <v>53798.37129</v>
      </c>
      <c r="M336" s="1" t="s">
        <v>50</v>
      </c>
      <c r="N336" s="1">
        <v>16.45</v>
      </c>
      <c r="O336" s="1"/>
      <c r="P336" s="1"/>
      <c r="Q336" s="1"/>
      <c r="R336" s="1">
        <f>1000*zeroV*(100^(-0.2*N336))</f>
        <v>0.9563654419</v>
      </c>
      <c r="S336" s="1"/>
      <c r="T336" s="1"/>
      <c r="U336" s="1"/>
      <c r="V336" s="1">
        <f>R336*(100^(0.2*$F$7*yV))</f>
        <v>19.08199925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>
        <v>53799.36097</v>
      </c>
      <c r="M337" s="1" t="s">
        <v>50</v>
      </c>
      <c r="N337" s="1">
        <v>16.38</v>
      </c>
      <c r="O337" s="1"/>
      <c r="P337" s="1"/>
      <c r="Q337" s="1"/>
      <c r="R337" s="1">
        <f>1000*zeroV*(100^(-0.2*N337))</f>
        <v>1.020055671</v>
      </c>
      <c r="S337" s="1"/>
      <c r="T337" s="1"/>
      <c r="U337" s="1"/>
      <c r="V337" s="1">
        <f>R337*(100^(0.2*$F$7*yV))</f>
        <v>20.35278639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>
        <v>53800.34844</v>
      </c>
      <c r="M338" s="1" t="s">
        <v>50</v>
      </c>
      <c r="N338" s="1">
        <v>16.47</v>
      </c>
      <c r="O338" s="1"/>
      <c r="P338" s="1"/>
      <c r="Q338" s="1"/>
      <c r="R338" s="1">
        <f>1000*zeroV*(100^(-0.2*N338))</f>
        <v>0.9389098053</v>
      </c>
      <c r="S338" s="1"/>
      <c r="T338" s="1"/>
      <c r="U338" s="1"/>
      <c r="V338" s="1">
        <f>R338*(100^(0.2*$F$7*yV))</f>
        <v>18.73371352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>
        <v>53801.33019</v>
      </c>
      <c r="M339" s="1" t="s">
        <v>50</v>
      </c>
      <c r="N339" s="1">
        <v>16.36</v>
      </c>
      <c r="O339" s="1"/>
      <c r="P339" s="1"/>
      <c r="Q339" s="1"/>
      <c r="R339" s="1">
        <f>1000*zeroV*(100^(-0.2*N339))</f>
        <v>1.039019922</v>
      </c>
      <c r="S339" s="1"/>
      <c r="T339" s="1"/>
      <c r="U339" s="1"/>
      <c r="V339" s="1">
        <f>R339*(100^(0.2*$F$7*yV))</f>
        <v>20.73117294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>
        <v>53802.33103</v>
      </c>
      <c r="M340" s="1" t="s">
        <v>50</v>
      </c>
      <c r="N340" s="1">
        <v>16.33</v>
      </c>
      <c r="O340" s="1"/>
      <c r="P340" s="1"/>
      <c r="Q340" s="1"/>
      <c r="R340" s="1">
        <f>1000*zeroV*(100^(-0.2*N340))</f>
        <v>1.068129413</v>
      </c>
      <c r="S340" s="1"/>
      <c r="T340" s="1"/>
      <c r="U340" s="1"/>
      <c r="V340" s="1">
        <f>R340*(100^(0.2*$F$7*yV))</f>
        <v>21.31198366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>
        <v>53803.30736</v>
      </c>
      <c r="M341" s="1" t="s">
        <v>50</v>
      </c>
      <c r="N341" s="1">
        <v>16.48</v>
      </c>
      <c r="O341" s="1"/>
      <c r="P341" s="1"/>
      <c r="Q341" s="1"/>
      <c r="R341" s="1">
        <f>1000*zeroV*(100^(-0.2*N341))</f>
        <v>0.9303018285</v>
      </c>
      <c r="S341" s="1"/>
      <c r="T341" s="1"/>
      <c r="U341" s="1"/>
      <c r="V341" s="1">
        <f>R341*(100^(0.2*$F$7*yV))</f>
        <v>18.5619618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>
        <v>53804.35205</v>
      </c>
      <c r="M342" s="1" t="s">
        <v>50</v>
      </c>
      <c r="N342" s="1">
        <v>16.33</v>
      </c>
      <c r="O342" s="1"/>
      <c r="P342" s="1"/>
      <c r="Q342" s="1"/>
      <c r="R342" s="1">
        <f>1000*zeroV*(100^(-0.2*N342))</f>
        <v>1.068129413</v>
      </c>
      <c r="S342" s="1"/>
      <c r="T342" s="1"/>
      <c r="U342" s="1"/>
      <c r="V342" s="1">
        <f>R342*(100^(0.2*$F$7*yV))</f>
        <v>21.31198366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>
        <v>53805.29526</v>
      </c>
      <c r="M343" s="1" t="s">
        <v>50</v>
      </c>
      <c r="N343" s="1">
        <v>16.44</v>
      </c>
      <c r="O343" s="1"/>
      <c r="P343" s="1"/>
      <c r="Q343" s="1"/>
      <c r="R343" s="1">
        <f>1000*zeroV*(100^(-0.2*N343))</f>
        <v>0.9652145823</v>
      </c>
      <c r="S343" s="1"/>
      <c r="T343" s="1"/>
      <c r="U343" s="1"/>
      <c r="V343" s="1">
        <f>R343*(100^(0.2*$F$7*yV))</f>
        <v>19.25856282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>
        <v>53806.29845</v>
      </c>
      <c r="M344" s="1" t="s">
        <v>50</v>
      </c>
      <c r="N344" s="1">
        <v>16.4</v>
      </c>
      <c r="O344" s="1"/>
      <c r="P344" s="1"/>
      <c r="Q344" s="1"/>
      <c r="R344" s="1">
        <f>1000*zeroV*(100^(-0.2*N344))</f>
        <v>1.001437557</v>
      </c>
      <c r="S344" s="1"/>
      <c r="T344" s="1"/>
      <c r="U344" s="1"/>
      <c r="V344" s="1">
        <f>R344*(100^(0.2*$F$7*yV))</f>
        <v>19.98130617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>
        <v>53807.33189</v>
      </c>
      <c r="M345" s="1" t="s">
        <v>50</v>
      </c>
      <c r="N345" s="1">
        <v>16.47</v>
      </c>
      <c r="O345" s="1"/>
      <c r="P345" s="1"/>
      <c r="Q345" s="1"/>
      <c r="R345" s="1">
        <f>1000*zeroV*(100^(-0.2*N345))</f>
        <v>0.9389098053</v>
      </c>
      <c r="S345" s="1"/>
      <c r="T345" s="1"/>
      <c r="U345" s="1"/>
      <c r="V345" s="1">
        <f>R345*(100^(0.2*$F$7*yV))</f>
        <v>18.73371352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>
        <v>53808.29069</v>
      </c>
      <c r="M346" s="1" t="s">
        <v>50</v>
      </c>
      <c r="N346" s="1">
        <v>16.51</v>
      </c>
      <c r="O346" s="1"/>
      <c r="P346" s="1"/>
      <c r="Q346" s="1"/>
      <c r="R346" s="1">
        <f>1000*zeroV*(100^(-0.2*N346))</f>
        <v>0.9049485209</v>
      </c>
      <c r="S346" s="1"/>
      <c r="T346" s="1"/>
      <c r="U346" s="1"/>
      <c r="V346" s="1">
        <f>R346*(100^(0.2*$F$7*yV))</f>
        <v>18.05609681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>
        <v>53809.27884</v>
      </c>
      <c r="M347" s="1" t="s">
        <v>50</v>
      </c>
      <c r="N347" s="1">
        <v>16.28</v>
      </c>
      <c r="O347" s="1"/>
      <c r="P347" s="1"/>
      <c r="Q347" s="1"/>
      <c r="R347" s="1">
        <f>1000*zeroV*(100^(-0.2*N347))</f>
        <v>1.118468802</v>
      </c>
      <c r="S347" s="1"/>
      <c r="T347" s="1"/>
      <c r="U347" s="1"/>
      <c r="V347" s="1">
        <f>R347*(100^(0.2*$F$7*yV))</f>
        <v>22.31638651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>
        <v>53810.28796</v>
      </c>
      <c r="M348" s="1" t="s">
        <v>50</v>
      </c>
      <c r="N348" s="1">
        <v>16.46</v>
      </c>
      <c r="O348" s="1"/>
      <c r="P348" s="1"/>
      <c r="Q348" s="1"/>
      <c r="R348" s="1">
        <f>1000*zeroV*(100^(-0.2*N348))</f>
        <v>0.9475974308</v>
      </c>
      <c r="S348" s="1"/>
      <c r="T348" s="1"/>
      <c r="U348" s="1"/>
      <c r="V348" s="1">
        <f>R348*(100^(0.2*$F$7*yV))</f>
        <v>18.90705443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>
        <v>53811.28695</v>
      </c>
      <c r="M349" s="1" t="s">
        <v>50</v>
      </c>
      <c r="N349" s="1">
        <v>16.52</v>
      </c>
      <c r="O349" s="1"/>
      <c r="P349" s="1"/>
      <c r="Q349" s="1"/>
      <c r="R349" s="1">
        <f>1000*zeroV*(100^(-0.2*N349))</f>
        <v>0.896651903</v>
      </c>
      <c r="S349" s="1"/>
      <c r="T349" s="1"/>
      <c r="U349" s="1"/>
      <c r="V349" s="1">
        <f>R349*(100^(0.2*$F$7*yV))</f>
        <v>17.89055752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>
        <v>53812.33974</v>
      </c>
      <c r="M350" s="1" t="s">
        <v>50</v>
      </c>
      <c r="N350" s="1">
        <v>16.36</v>
      </c>
      <c r="O350" s="1"/>
      <c r="P350" s="1"/>
      <c r="Q350" s="1"/>
      <c r="R350" s="1">
        <f>1000*zeroV*(100^(-0.2*N350))</f>
        <v>1.039019922</v>
      </c>
      <c r="S350" s="1"/>
      <c r="T350" s="1"/>
      <c r="U350" s="1"/>
      <c r="V350" s="1">
        <f>R350*(100^(0.2*$F$7*yV))</f>
        <v>20.73117294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>
        <v>53813.31516</v>
      </c>
      <c r="M351" s="1" t="s">
        <v>50</v>
      </c>
      <c r="N351" s="1">
        <v>16.33</v>
      </c>
      <c r="O351" s="1"/>
      <c r="P351" s="1"/>
      <c r="Q351" s="1"/>
      <c r="R351" s="1">
        <f>1000*zeroV*(100^(-0.2*N351))</f>
        <v>1.068129413</v>
      </c>
      <c r="S351" s="1"/>
      <c r="T351" s="1"/>
      <c r="U351" s="1"/>
      <c r="V351" s="1">
        <f>R351*(100^(0.2*$F$7*yV))</f>
        <v>21.31198366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>
        <v>53814.29284</v>
      </c>
      <c r="M352" s="1" t="s">
        <v>50</v>
      </c>
      <c r="N352" s="1">
        <v>16.26</v>
      </c>
      <c r="O352" s="1"/>
      <c r="P352" s="1"/>
      <c r="Q352" s="1"/>
      <c r="R352" s="1">
        <f>1000*zeroV*(100^(-0.2*N352))</f>
        <v>1.139262689</v>
      </c>
      <c r="S352" s="1"/>
      <c r="T352" s="1"/>
      <c r="U352" s="1"/>
      <c r="V352" s="1">
        <f>R352*(100^(0.2*$F$7*yV))</f>
        <v>22.73127911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>
        <v>53815.34494</v>
      </c>
      <c r="M353" s="1" t="s">
        <v>50</v>
      </c>
      <c r="N353" s="1">
        <v>16.44</v>
      </c>
      <c r="O353" s="1"/>
      <c r="P353" s="1"/>
      <c r="Q353" s="1"/>
      <c r="R353" s="1">
        <f>1000*zeroV*(100^(-0.2*N353))</f>
        <v>0.9652145823</v>
      </c>
      <c r="S353" s="1"/>
      <c r="T353" s="1"/>
      <c r="U353" s="1"/>
      <c r="V353" s="1">
        <f>R353*(100^(0.2*$F$7*yV))</f>
        <v>19.25856282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>
        <v>53816.32434</v>
      </c>
      <c r="M354" s="1" t="s">
        <v>50</v>
      </c>
      <c r="N354" s="1">
        <v>16.34</v>
      </c>
      <c r="O354" s="1"/>
      <c r="P354" s="1"/>
      <c r="Q354" s="1"/>
      <c r="R354" s="1">
        <f>1000*zeroV*(100^(-0.2*N354))</f>
        <v>1.058336744</v>
      </c>
      <c r="S354" s="1"/>
      <c r="T354" s="1"/>
      <c r="U354" s="1"/>
      <c r="V354" s="1">
        <f>R354*(100^(0.2*$F$7*yV))</f>
        <v>21.11659422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>
        <v>53817.34149</v>
      </c>
      <c r="M355" s="1" t="s">
        <v>50</v>
      </c>
      <c r="N355" s="1">
        <v>16.32</v>
      </c>
      <c r="O355" s="1"/>
      <c r="P355" s="1"/>
      <c r="Q355" s="1"/>
      <c r="R355" s="1">
        <f>1000*zeroV*(100^(-0.2*N355))</f>
        <v>1.078012693</v>
      </c>
      <c r="S355" s="1"/>
      <c r="T355" s="1"/>
      <c r="U355" s="1"/>
      <c r="V355" s="1">
        <f>R355*(100^(0.2*$F$7*yV))</f>
        <v>21.50918102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>
        <v>53818.3218</v>
      </c>
      <c r="M356" s="1" t="s">
        <v>50</v>
      </c>
      <c r="N356" s="1">
        <v>16.37</v>
      </c>
      <c r="O356" s="1"/>
      <c r="P356" s="1"/>
      <c r="Q356" s="1"/>
      <c r="R356" s="1">
        <f>1000*zeroV*(100^(-0.2*N356))</f>
        <v>1.02949413</v>
      </c>
      <c r="S356" s="1"/>
      <c r="T356" s="1"/>
      <c r="U356" s="1"/>
      <c r="V356" s="1">
        <f>R356*(100^(0.2*$F$7*yV))</f>
        <v>20.5411084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>
        <v>53819.23892</v>
      </c>
      <c r="M357" s="1" t="s">
        <v>50</v>
      </c>
      <c r="N357" s="1">
        <v>16.3</v>
      </c>
      <c r="O357" s="1"/>
      <c r="P357" s="1"/>
      <c r="Q357" s="1"/>
      <c r="R357" s="1">
        <f>1000*zeroV*(100^(-0.2*N357))</f>
        <v>1.098054446</v>
      </c>
      <c r="S357" s="1"/>
      <c r="T357" s="1"/>
      <c r="U357" s="1"/>
      <c r="V357" s="1">
        <f>R357*(100^(0.2*$F$7*yV))</f>
        <v>21.90906655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>
        <v>53820.30027</v>
      </c>
      <c r="M358" s="1" t="s">
        <v>50</v>
      </c>
      <c r="N358" s="1">
        <v>16.36</v>
      </c>
      <c r="O358" s="1"/>
      <c r="P358" s="1"/>
      <c r="Q358" s="1"/>
      <c r="R358" s="1">
        <f>1000*zeroV*(100^(-0.2*N358))</f>
        <v>1.039019922</v>
      </c>
      <c r="S358" s="1"/>
      <c r="T358" s="1"/>
      <c r="U358" s="1"/>
      <c r="V358" s="1">
        <f>R358*(100^(0.2*$F$7*yV))</f>
        <v>20.73117294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>
        <v>53821.32369</v>
      </c>
      <c r="M359" s="1" t="s">
        <v>50</v>
      </c>
      <c r="N359" s="1">
        <v>16.31</v>
      </c>
      <c r="O359" s="1"/>
      <c r="P359" s="1"/>
      <c r="Q359" s="1"/>
      <c r="R359" s="1">
        <f>1000*zeroV*(100^(-0.2*N359))</f>
        <v>1.087987422</v>
      </c>
      <c r="S359" s="1"/>
      <c r="T359" s="1"/>
      <c r="U359" s="1"/>
      <c r="V359" s="1">
        <f>R359*(100^(0.2*$F$7*yV))</f>
        <v>21.70820302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>
        <v>53822.29826</v>
      </c>
      <c r="M360" s="1" t="s">
        <v>50</v>
      </c>
      <c r="N360" s="1">
        <v>16.33</v>
      </c>
      <c r="O360" s="1"/>
      <c r="P360" s="1"/>
      <c r="Q360" s="1"/>
      <c r="R360" s="1">
        <f>1000*zeroV*(100^(-0.2*N360))</f>
        <v>1.068129413</v>
      </c>
      <c r="S360" s="1"/>
      <c r="T360" s="1"/>
      <c r="U360" s="1"/>
      <c r="V360" s="1">
        <f>R360*(100^(0.2*$F$7*yV))</f>
        <v>21.31198366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>
        <v>53823.31865</v>
      </c>
      <c r="M361" s="1" t="s">
        <v>50</v>
      </c>
      <c r="N361" s="1">
        <v>16.26</v>
      </c>
      <c r="O361" s="1"/>
      <c r="P361" s="1"/>
      <c r="Q361" s="1"/>
      <c r="R361" s="1">
        <f>1000*zeroV*(100^(-0.2*N361))</f>
        <v>1.139262689</v>
      </c>
      <c r="S361" s="1"/>
      <c r="T361" s="1"/>
      <c r="U361" s="1"/>
      <c r="V361" s="1">
        <f>R361*(100^(0.2*$F$7*yV))</f>
        <v>22.73127911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>
        <v>53824.32971</v>
      </c>
      <c r="M362" s="1" t="s">
        <v>50</v>
      </c>
      <c r="N362" s="1">
        <v>16.47</v>
      </c>
      <c r="O362" s="1"/>
      <c r="P362" s="1"/>
      <c r="Q362" s="1"/>
      <c r="R362" s="1">
        <f>1000*zeroV*(100^(-0.2*N362))</f>
        <v>0.9389098053</v>
      </c>
      <c r="S362" s="1"/>
      <c r="T362" s="1"/>
      <c r="U362" s="1"/>
      <c r="V362" s="1">
        <f>R362*(100^(0.2*$F$7*yV))</f>
        <v>18.73371352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>
        <v>53826.28222</v>
      </c>
      <c r="M363" s="1" t="s">
        <v>50</v>
      </c>
      <c r="N363" s="1">
        <v>16.22</v>
      </c>
      <c r="O363" s="1"/>
      <c r="P363" s="1"/>
      <c r="Q363" s="1"/>
      <c r="R363" s="1">
        <f>1000*zeroV*(100^(-0.2*N363))</f>
        <v>1.182017413</v>
      </c>
      <c r="S363" s="1"/>
      <c r="T363" s="1"/>
      <c r="U363" s="1"/>
      <c r="V363" s="1">
        <f>R363*(100^(0.2*$F$7*yV))</f>
        <v>23.584348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>
        <v>53827.35266</v>
      </c>
      <c r="M364" s="1" t="s">
        <v>50</v>
      </c>
      <c r="N364" s="1">
        <v>16.31</v>
      </c>
      <c r="O364" s="1"/>
      <c r="P364" s="1"/>
      <c r="Q364" s="1"/>
      <c r="R364" s="1">
        <f>1000*zeroV*(100^(-0.2*N364))</f>
        <v>1.087987422</v>
      </c>
      <c r="S364" s="1"/>
      <c r="T364" s="1"/>
      <c r="U364" s="1"/>
      <c r="V364" s="1">
        <f>R364*(100^(0.2*$F$7*yV))</f>
        <v>21.70820302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>
        <v>53828.30689</v>
      </c>
      <c r="M365" s="1" t="s">
        <v>50</v>
      </c>
      <c r="N365" s="1">
        <v>16.43</v>
      </c>
      <c r="O365" s="1"/>
      <c r="P365" s="1"/>
      <c r="Q365" s="1"/>
      <c r="R365" s="1">
        <f>1000*zeroV*(100^(-0.2*N365))</f>
        <v>0.9741456029</v>
      </c>
      <c r="S365" s="1"/>
      <c r="T365" s="1"/>
      <c r="U365" s="1"/>
      <c r="V365" s="1">
        <f>R365*(100^(0.2*$F$7*yV))</f>
        <v>19.43676011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>
        <v>53829.27271</v>
      </c>
      <c r="M366" s="1" t="s">
        <v>50</v>
      </c>
      <c r="N366" s="1">
        <v>16.46</v>
      </c>
      <c r="O366" s="1"/>
      <c r="P366" s="1"/>
      <c r="Q366" s="1"/>
      <c r="R366" s="1">
        <f>1000*zeroV*(100^(-0.2*N366))</f>
        <v>0.9475974308</v>
      </c>
      <c r="S366" s="1"/>
      <c r="T366" s="1"/>
      <c r="U366" s="1"/>
      <c r="V366" s="1">
        <f>R366*(100^(0.2*$F$7*yV))</f>
        <v>18.90705443</v>
      </c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>
        <v>53831.19111</v>
      </c>
      <c r="M367" s="1" t="s">
        <v>50</v>
      </c>
      <c r="N367" s="1">
        <v>16.32</v>
      </c>
      <c r="O367" s="1"/>
      <c r="P367" s="1"/>
      <c r="Q367" s="1"/>
      <c r="R367" s="1">
        <f>1000*zeroV*(100^(-0.2*N367))</f>
        <v>1.078012693</v>
      </c>
      <c r="S367" s="1"/>
      <c r="T367" s="1"/>
      <c r="U367" s="1"/>
      <c r="V367" s="1">
        <f>R367*(100^(0.2*$F$7*yV))</f>
        <v>21.50918102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>
        <v>53832.27987</v>
      </c>
      <c r="M368" s="1" t="s">
        <v>50</v>
      </c>
      <c r="N368" s="1">
        <v>16.2</v>
      </c>
      <c r="O368" s="1"/>
      <c r="P368" s="1"/>
      <c r="Q368" s="1"/>
      <c r="R368" s="1">
        <f>1000*zeroV*(100^(-0.2*N368))</f>
        <v>1.203992758</v>
      </c>
      <c r="S368" s="1"/>
      <c r="T368" s="1"/>
      <c r="U368" s="1"/>
      <c r="V368" s="1">
        <f>R368*(100^(0.2*$F$7*yV))</f>
        <v>24.02281377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>
        <v>53833.29154</v>
      </c>
      <c r="M369" s="1" t="s">
        <v>50</v>
      </c>
      <c r="N369" s="1">
        <v>16.3</v>
      </c>
      <c r="O369" s="1"/>
      <c r="P369" s="1"/>
      <c r="Q369" s="1"/>
      <c r="R369" s="1">
        <f>1000*zeroV*(100^(-0.2*N369))</f>
        <v>1.098054446</v>
      </c>
      <c r="S369" s="1"/>
      <c r="T369" s="1"/>
      <c r="U369" s="1"/>
      <c r="V369" s="1">
        <f>R369*(100^(0.2*$F$7*yV))</f>
        <v>21.90906655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>
        <v>53834.28252</v>
      </c>
      <c r="M370" s="1" t="s">
        <v>50</v>
      </c>
      <c r="N370" s="1">
        <v>16.28</v>
      </c>
      <c r="O370" s="1"/>
      <c r="P370" s="1"/>
      <c r="Q370" s="1"/>
      <c r="R370" s="1">
        <f>1000*zeroV*(100^(-0.2*N370))</f>
        <v>1.118468802</v>
      </c>
      <c r="S370" s="1"/>
      <c r="T370" s="1"/>
      <c r="U370" s="1"/>
      <c r="V370" s="1">
        <f>R370*(100^(0.2*$F$7*yV))</f>
        <v>22.31638651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>
        <v>53835.25177</v>
      </c>
      <c r="M371" s="1" t="s">
        <v>50</v>
      </c>
      <c r="N371" s="1">
        <v>16.34</v>
      </c>
      <c r="O371" s="1"/>
      <c r="P371" s="1"/>
      <c r="Q371" s="1"/>
      <c r="R371" s="1">
        <f>1000*zeroV*(100^(-0.2*N371))</f>
        <v>1.058336744</v>
      </c>
      <c r="S371" s="1"/>
      <c r="T371" s="1"/>
      <c r="U371" s="1"/>
      <c r="V371" s="1">
        <f>R371*(100^(0.2*$F$7*yV))</f>
        <v>21.11659422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>
        <v>53836.19285</v>
      </c>
      <c r="M372" s="1" t="s">
        <v>50</v>
      </c>
      <c r="N372" s="1">
        <v>16.38</v>
      </c>
      <c r="O372" s="1"/>
      <c r="P372" s="1"/>
      <c r="Q372" s="1"/>
      <c r="R372" s="1">
        <f>1000*zeroV*(100^(-0.2*N372))</f>
        <v>1.020055671</v>
      </c>
      <c r="S372" s="1"/>
      <c r="T372" s="1"/>
      <c r="U372" s="1"/>
      <c r="V372" s="1">
        <f>R372*(100^(0.2*$F$7*yV))</f>
        <v>20.35278639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>
        <v>53837.25092</v>
      </c>
      <c r="M373" s="1" t="s">
        <v>50</v>
      </c>
      <c r="N373" s="1">
        <v>16.43</v>
      </c>
      <c r="O373" s="1"/>
      <c r="P373" s="1"/>
      <c r="Q373" s="1"/>
      <c r="R373" s="1">
        <f>1000*zeroV*(100^(-0.2*N373))</f>
        <v>0.9741456029</v>
      </c>
      <c r="S373" s="1"/>
      <c r="T373" s="1"/>
      <c r="U373" s="1"/>
      <c r="V373" s="1">
        <f>R373*(100^(0.2*$F$7*yV))</f>
        <v>19.43676011</v>
      </c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>
        <v>53839.24994</v>
      </c>
      <c r="M374" s="1" t="s">
        <v>50</v>
      </c>
      <c r="N374" s="1">
        <v>16.39</v>
      </c>
      <c r="O374" s="1"/>
      <c r="P374" s="1"/>
      <c r="Q374" s="1"/>
      <c r="R374" s="1">
        <f>1000*zeroV*(100^(-0.2*N374))</f>
        <v>1.010703744</v>
      </c>
      <c r="S374" s="1"/>
      <c r="T374" s="1"/>
      <c r="U374" s="1"/>
      <c r="V374" s="1">
        <f>R374*(100^(0.2*$F$7*yV))</f>
        <v>20.16619092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>
        <v>53841.27951</v>
      </c>
      <c r="M375" s="1" t="s">
        <v>50</v>
      </c>
      <c r="N375" s="1">
        <v>16.45</v>
      </c>
      <c r="O375" s="1"/>
      <c r="P375" s="1"/>
      <c r="Q375" s="1"/>
      <c r="R375" s="1">
        <f>1000*zeroV*(100^(-0.2*N375))</f>
        <v>0.9563654419</v>
      </c>
      <c r="S375" s="1"/>
      <c r="T375" s="1"/>
      <c r="U375" s="1"/>
      <c r="V375" s="1">
        <f>R375*(100^(0.2*$F$7*yV))</f>
        <v>19.08199925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>
        <v>53844.3551</v>
      </c>
      <c r="M376" s="1" t="s">
        <v>50</v>
      </c>
      <c r="N376" s="1">
        <v>16.33</v>
      </c>
      <c r="O376" s="1"/>
      <c r="P376" s="1"/>
      <c r="Q376" s="1"/>
      <c r="R376" s="1">
        <f>1000*zeroV*(100^(-0.2*N376))</f>
        <v>1.068129413</v>
      </c>
      <c r="S376" s="1"/>
      <c r="T376" s="1"/>
      <c r="U376" s="1"/>
      <c r="V376" s="1">
        <f>R376*(100^(0.2*$F$7*yV))</f>
        <v>21.31198366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>
        <v>53845.28854</v>
      </c>
      <c r="M377" s="1" t="s">
        <v>50</v>
      </c>
      <c r="N377" s="1">
        <v>16.37</v>
      </c>
      <c r="O377" s="1"/>
      <c r="P377" s="1"/>
      <c r="Q377" s="1"/>
      <c r="R377" s="1">
        <f>1000*zeroV*(100^(-0.2*N377))</f>
        <v>1.02949413</v>
      </c>
      <c r="S377" s="1"/>
      <c r="T377" s="1"/>
      <c r="U377" s="1"/>
      <c r="V377" s="1">
        <f>R377*(100^(0.2*$F$7*yV))</f>
        <v>20.5411084</v>
      </c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>
        <v>53846.25368</v>
      </c>
      <c r="M378" s="1" t="s">
        <v>50</v>
      </c>
      <c r="N378" s="1">
        <v>16.4</v>
      </c>
      <c r="O378" s="1"/>
      <c r="P378" s="1"/>
      <c r="Q378" s="1"/>
      <c r="R378" s="1">
        <f>1000*zeroV*(100^(-0.2*N378))</f>
        <v>1.001437557</v>
      </c>
      <c r="S378" s="1"/>
      <c r="T378" s="1"/>
      <c r="U378" s="1"/>
      <c r="V378" s="1">
        <f>R378*(100^(0.2*$F$7*yV))</f>
        <v>19.98130617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>
        <v>53847.24959</v>
      </c>
      <c r="M379" s="1" t="s">
        <v>50</v>
      </c>
      <c r="N379" s="1">
        <v>16.43</v>
      </c>
      <c r="O379" s="1"/>
      <c r="P379" s="1"/>
      <c r="Q379" s="1"/>
      <c r="R379" s="1">
        <f>1000*zeroV*(100^(-0.2*N379))</f>
        <v>0.9741456029</v>
      </c>
      <c r="S379" s="1"/>
      <c r="T379" s="1"/>
      <c r="U379" s="1"/>
      <c r="V379" s="1">
        <f>R379*(100^(0.2*$F$7*yV))</f>
        <v>19.43676011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>
        <v>53848.25105</v>
      </c>
      <c r="M380" s="1" t="s">
        <v>50</v>
      </c>
      <c r="N380" s="1">
        <v>16.34</v>
      </c>
      <c r="O380" s="1"/>
      <c r="P380" s="1"/>
      <c r="Q380" s="1"/>
      <c r="R380" s="1">
        <f>1000*zeroV*(100^(-0.2*N380))</f>
        <v>1.058336744</v>
      </c>
      <c r="S380" s="1"/>
      <c r="T380" s="1"/>
      <c r="U380" s="1"/>
      <c r="V380" s="1">
        <f>R380*(100^(0.2*$F$7*yV))</f>
        <v>21.11659422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>
        <v>53849.22357</v>
      </c>
      <c r="M381" s="1" t="s">
        <v>50</v>
      </c>
      <c r="N381" s="1">
        <v>16.59</v>
      </c>
      <c r="O381" s="1"/>
      <c r="P381" s="1"/>
      <c r="Q381" s="1"/>
      <c r="R381" s="1">
        <f>1000*zeroV*(100^(-0.2*N381))</f>
        <v>0.8406667577</v>
      </c>
      <c r="S381" s="1"/>
      <c r="T381" s="1"/>
      <c r="U381" s="1"/>
      <c r="V381" s="1">
        <f>R381*(100^(0.2*$F$7*yV))</f>
        <v>16.77350701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>
        <v>53851.24208</v>
      </c>
      <c r="M382" s="1" t="s">
        <v>50</v>
      </c>
      <c r="N382" s="1">
        <v>16.48</v>
      </c>
      <c r="O382" s="1"/>
      <c r="P382" s="1"/>
      <c r="Q382" s="1"/>
      <c r="R382" s="1">
        <f>1000*zeroV*(100^(-0.2*N382))</f>
        <v>0.9303018285</v>
      </c>
      <c r="S382" s="1"/>
      <c r="T382" s="1"/>
      <c r="U382" s="1"/>
      <c r="V382" s="1">
        <f>R382*(100^(0.2*$F$7*yV))</f>
        <v>18.5619618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>
        <v>53852.29487</v>
      </c>
      <c r="M383" s="1" t="s">
        <v>50</v>
      </c>
      <c r="N383" s="1">
        <v>16.42</v>
      </c>
      <c r="O383" s="1"/>
      <c r="P383" s="1"/>
      <c r="Q383" s="1"/>
      <c r="R383" s="1">
        <f>1000*zeroV*(100^(-0.2*N383))</f>
        <v>0.9831592612</v>
      </c>
      <c r="S383" s="1"/>
      <c r="T383" s="1"/>
      <c r="U383" s="1"/>
      <c r="V383" s="1">
        <f>R383*(100^(0.2*$F$7*yV))</f>
        <v>19.61660623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>
        <v>53853.30892</v>
      </c>
      <c r="M384" s="1" t="s">
        <v>50</v>
      </c>
      <c r="N384" s="1">
        <v>16.45</v>
      </c>
      <c r="O384" s="1"/>
      <c r="P384" s="1"/>
      <c r="Q384" s="1"/>
      <c r="R384" s="1">
        <f>1000*zeroV*(100^(-0.2*N384))</f>
        <v>0.9563654419</v>
      </c>
      <c r="S384" s="1"/>
      <c r="T384" s="1"/>
      <c r="U384" s="1"/>
      <c r="V384" s="1">
        <f>R384*(100^(0.2*$F$7*yV))</f>
        <v>19.08199925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>
        <v>53854.32056</v>
      </c>
      <c r="M385" s="1" t="s">
        <v>50</v>
      </c>
      <c r="N385" s="1">
        <v>16.55</v>
      </c>
      <c r="O385" s="1"/>
      <c r="P385" s="1"/>
      <c r="Q385" s="1"/>
      <c r="R385" s="1">
        <f>1000*zeroV*(100^(-0.2*N385))</f>
        <v>0.8722156494</v>
      </c>
      <c r="S385" s="1"/>
      <c r="T385" s="1"/>
      <c r="U385" s="1"/>
      <c r="V385" s="1">
        <f>R385*(100^(0.2*$F$7*yV))</f>
        <v>17.40299016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>
        <v>53855.31466</v>
      </c>
      <c r="M386" s="1" t="s">
        <v>50</v>
      </c>
      <c r="N386" s="1">
        <v>16.51</v>
      </c>
      <c r="O386" s="1"/>
      <c r="P386" s="1"/>
      <c r="Q386" s="1"/>
      <c r="R386" s="1">
        <f>1000*zeroV*(100^(-0.2*N386))</f>
        <v>0.9049485209</v>
      </c>
      <c r="S386" s="1"/>
      <c r="T386" s="1"/>
      <c r="U386" s="1"/>
      <c r="V386" s="1">
        <f>R386*(100^(0.2*$F$7*yV))</f>
        <v>18.05609681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>
        <v>53856.30684</v>
      </c>
      <c r="M387" s="1" t="s">
        <v>50</v>
      </c>
      <c r="N387" s="1">
        <v>16.51</v>
      </c>
      <c r="O387" s="1"/>
      <c r="P387" s="1"/>
      <c r="Q387" s="1"/>
      <c r="R387" s="1">
        <f>1000*zeroV*(100^(-0.2*N387))</f>
        <v>0.9049485209</v>
      </c>
      <c r="S387" s="1"/>
      <c r="T387" s="1"/>
      <c r="U387" s="1"/>
      <c r="V387" s="1">
        <f>R387*(100^(0.2*$F$7*yV))</f>
        <v>18.05609681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>
        <v>53858.27983</v>
      </c>
      <c r="M388" s="1" t="s">
        <v>50</v>
      </c>
      <c r="N388" s="1">
        <v>16.74</v>
      </c>
      <c r="O388" s="1"/>
      <c r="P388" s="1"/>
      <c r="Q388" s="1"/>
      <c r="R388" s="1">
        <f>1000*zeroV*(100^(-0.2*N388))</f>
        <v>0.7321901372</v>
      </c>
      <c r="S388" s="1"/>
      <c r="T388" s="1"/>
      <c r="U388" s="1"/>
      <c r="V388" s="1">
        <f>R388*(100^(0.2*$F$7*yV))</f>
        <v>14.60911388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>
        <v>53860.17291</v>
      </c>
      <c r="M389" s="1" t="s">
        <v>50</v>
      </c>
      <c r="N389" s="1">
        <v>16.65</v>
      </c>
      <c r="O389" s="1"/>
      <c r="P389" s="1"/>
      <c r="Q389" s="1"/>
      <c r="R389" s="1">
        <f>1000*zeroV*(100^(-0.2*N389))</f>
        <v>0.7954701265</v>
      </c>
      <c r="S389" s="1"/>
      <c r="T389" s="1"/>
      <c r="U389" s="1"/>
      <c r="V389" s="1">
        <f>R389*(100^(0.2*$F$7*yV))</f>
        <v>15.87171566</v>
      </c>
      <c r="W389" s="1"/>
      <c r="X389" s="1"/>
      <c r="Y389" s="1"/>
      <c r="Z389" s="1"/>
      <c r="AA389" s="1">
        <v>53860.99</v>
      </c>
      <c r="AB389" s="1">
        <v>2.0879E-9</v>
      </c>
      <c r="AC389" s="1"/>
      <c r="AD389" s="1">
        <f>(L389+AA389)/2</f>
        <v>53860.58146</v>
      </c>
      <c r="AE389" s="1">
        <f>LOG10(1.1967E+44*($C$7^2)*AB389)</f>
        <v>37.44007358</v>
      </c>
      <c r="AF389" s="1">
        <f>LOG10((10^AE389)/(1.26E+38*$I$7))</f>
        <v>-1.431148973</v>
      </c>
      <c r="AG389" s="1">
        <f>LOG10(1196700000000000000*($C$7^2)*optwidth*(AVERAGE(V389:Y389)))</f>
        <v>35.52698459</v>
      </c>
      <c r="AH389" s="1">
        <f>LOG10((10^AG389)/(1.26E+38*$I$7))</f>
        <v>-3.344237962</v>
      </c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>
        <v>53862.25776</v>
      </c>
      <c r="M390" s="1" t="s">
        <v>50</v>
      </c>
      <c r="N390" s="1">
        <v>16.66</v>
      </c>
      <c r="O390" s="1"/>
      <c r="P390" s="1"/>
      <c r="Q390" s="1"/>
      <c r="R390" s="1">
        <f>1000*zeroV*(100^(-0.2*N390))</f>
        <v>0.7881772125</v>
      </c>
      <c r="S390" s="1"/>
      <c r="T390" s="1"/>
      <c r="U390" s="1"/>
      <c r="V390" s="1">
        <f>R390*(100^(0.2*$F$7*yV))</f>
        <v>15.7262029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>
        <v>53863.17171</v>
      </c>
      <c r="M391" s="1" t="s">
        <v>50</v>
      </c>
      <c r="N391" s="1">
        <v>16.7</v>
      </c>
      <c r="O391" s="1"/>
      <c r="P391" s="1"/>
      <c r="Q391" s="1"/>
      <c r="R391" s="1">
        <f>1000*zeroV*(100^(-0.2*N391))</f>
        <v>0.7596680732</v>
      </c>
      <c r="S391" s="1"/>
      <c r="T391" s="1"/>
      <c r="U391" s="1"/>
      <c r="V391" s="1">
        <f>R391*(100^(0.2*$F$7*yV))</f>
        <v>15.15737078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>
        <v>53866.20759</v>
      </c>
      <c r="M392" s="1" t="s">
        <v>50</v>
      </c>
      <c r="N392" s="1">
        <v>16.72</v>
      </c>
      <c r="O392" s="1"/>
      <c r="P392" s="1"/>
      <c r="Q392" s="1"/>
      <c r="R392" s="1">
        <f>1000*zeroV*(100^(-0.2*N392))</f>
        <v>0.7458025682</v>
      </c>
      <c r="S392" s="1"/>
      <c r="T392" s="1"/>
      <c r="U392" s="1"/>
      <c r="V392" s="1">
        <f>R392*(100^(0.2*$F$7*yV))</f>
        <v>14.88071759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>
        <v>53867.19719</v>
      </c>
      <c r="M393" s="1" t="s">
        <v>50</v>
      </c>
      <c r="N393" s="1">
        <v>16.86</v>
      </c>
      <c r="O393" s="1"/>
      <c r="P393" s="1"/>
      <c r="Q393" s="1"/>
      <c r="R393" s="1">
        <f>1000*zeroV*(100^(-0.2*N393))</f>
        <v>0.6555772506</v>
      </c>
      <c r="S393" s="1"/>
      <c r="T393" s="1"/>
      <c r="U393" s="1"/>
      <c r="V393" s="1">
        <f>R393*(100^(0.2*$F$7*yV))</f>
        <v>13.08048583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>
        <v>53868.17256</v>
      </c>
      <c r="M394" s="1" t="s">
        <v>50</v>
      </c>
      <c r="N394" s="1">
        <v>16.91</v>
      </c>
      <c r="O394" s="1"/>
      <c r="P394" s="1"/>
      <c r="Q394" s="1"/>
      <c r="R394" s="1">
        <f>1000*zeroV*(100^(-0.2*N394))</f>
        <v>0.6260714139</v>
      </c>
      <c r="S394" s="1"/>
      <c r="T394" s="1"/>
      <c r="U394" s="1"/>
      <c r="V394" s="1">
        <f>R394*(100^(0.2*$F$7*yV))</f>
        <v>12.49176699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>
        <v>53869.12377</v>
      </c>
      <c r="M395" s="1" t="s">
        <v>50</v>
      </c>
      <c r="N395" s="1">
        <v>16.72</v>
      </c>
      <c r="O395" s="1"/>
      <c r="P395" s="1"/>
      <c r="Q395" s="1"/>
      <c r="R395" s="1">
        <f>1000*zeroV*(100^(-0.2*N395))</f>
        <v>0.7458025682</v>
      </c>
      <c r="S395" s="1"/>
      <c r="T395" s="1"/>
      <c r="U395" s="1"/>
      <c r="V395" s="1">
        <f>R395*(100^(0.2*$F$7*yV))</f>
        <v>14.88071759</v>
      </c>
      <c r="W395" s="1"/>
      <c r="X395" s="1"/>
      <c r="Y395" s="1"/>
      <c r="Z395" s="1"/>
      <c r="AA395" s="1">
        <v>53869.62</v>
      </c>
      <c r="AB395" s="1">
        <v>1.1786E-9</v>
      </c>
      <c r="AC395" s="1"/>
      <c r="AD395" s="1">
        <f>(L395+AA395)/2</f>
        <v>53869.37189</v>
      </c>
      <c r="AE395" s="1">
        <f>LOG10(1.1967E+44*($C$7^2)*AB395)</f>
        <v>37.19173033</v>
      </c>
      <c r="AF395" s="1">
        <f>LOG10((10^AE395)/(1.26E+38*$I$7))</f>
        <v>-1.679492231</v>
      </c>
      <c r="AG395" s="1">
        <f>LOG10(1196700000000000000*($C$7^2)*optwidth*(AVERAGE(V395:Y395)))</f>
        <v>35.49898459</v>
      </c>
      <c r="AH395" s="1">
        <f>LOG10((10^AG395)/(1.26E+38*$I$7))</f>
        <v>-3.372237962</v>
      </c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>
        <v>53871.25111</v>
      </c>
      <c r="M396" s="1" t="s">
        <v>50</v>
      </c>
      <c r="N396" s="1">
        <v>16.88</v>
      </c>
      <c r="O396" s="1"/>
      <c r="P396" s="1"/>
      <c r="Q396" s="1"/>
      <c r="R396" s="1">
        <f>1000*zeroV*(100^(-0.2*N396))</f>
        <v>0.6436116172</v>
      </c>
      <c r="S396" s="1"/>
      <c r="T396" s="1"/>
      <c r="U396" s="1"/>
      <c r="V396" s="1">
        <f>R396*(100^(0.2*$F$7*yV))</f>
        <v>12.84174005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>
        <v>53872.2175</v>
      </c>
      <c r="M397" s="1" t="s">
        <v>50</v>
      </c>
      <c r="N397" s="1">
        <v>16.93</v>
      </c>
      <c r="O397" s="1"/>
      <c r="P397" s="1"/>
      <c r="Q397" s="1"/>
      <c r="R397" s="1">
        <f>1000*zeroV*(100^(-0.2*N397))</f>
        <v>0.6146443227</v>
      </c>
      <c r="S397" s="1"/>
      <c r="T397" s="1"/>
      <c r="U397" s="1"/>
      <c r="V397" s="1">
        <f>R397*(100^(0.2*$F$7*yV))</f>
        <v>12.26376654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>
        <v>53873.26196</v>
      </c>
      <c r="M398" s="1" t="s">
        <v>50</v>
      </c>
      <c r="N398" s="1">
        <v>16.85</v>
      </c>
      <c r="O398" s="1"/>
      <c r="P398" s="1"/>
      <c r="Q398" s="1"/>
      <c r="R398" s="1">
        <f>1000*zeroV*(100^(-0.2*N398))</f>
        <v>0.6616432322</v>
      </c>
      <c r="S398" s="1"/>
      <c r="T398" s="1"/>
      <c r="U398" s="1"/>
      <c r="V398" s="1">
        <f>R398*(100^(0.2*$F$7*yV))</f>
        <v>13.20151807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>
        <v>53874.18043</v>
      </c>
      <c r="M399" s="1" t="s">
        <v>50</v>
      </c>
      <c r="N399" s="1">
        <v>17.12</v>
      </c>
      <c r="O399" s="1"/>
      <c r="P399" s="1"/>
      <c r="Q399" s="1"/>
      <c r="R399" s="1">
        <f>1000*zeroV*(100^(-0.2*N399))</f>
        <v>0.5159693149</v>
      </c>
      <c r="S399" s="1"/>
      <c r="T399" s="1"/>
      <c r="U399" s="1"/>
      <c r="V399" s="1">
        <f>R399*(100^(0.2*$F$7*yV))</f>
        <v>10.2949413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>
        <v>53875.06568</v>
      </c>
      <c r="M400" s="1" t="s">
        <v>50</v>
      </c>
      <c r="N400" s="1">
        <v>16.98</v>
      </c>
      <c r="O400" s="1"/>
      <c r="P400" s="1"/>
      <c r="Q400" s="1"/>
      <c r="R400" s="1">
        <f>1000*zeroV*(100^(-0.2*N400))</f>
        <v>0.5869807713</v>
      </c>
      <c r="S400" s="1"/>
      <c r="T400" s="1"/>
      <c r="U400" s="1"/>
      <c r="V400" s="1">
        <f>R400*(100^(0.2*$F$7*yV))</f>
        <v>11.71180613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>
        <v>53876.19455</v>
      </c>
      <c r="M401" s="1" t="s">
        <v>50</v>
      </c>
      <c r="N401" s="1">
        <v>17.02</v>
      </c>
      <c r="O401" s="1"/>
      <c r="P401" s="1"/>
      <c r="Q401" s="1"/>
      <c r="R401" s="1">
        <f>1000*zeroV*(100^(-0.2*N401))</f>
        <v>0.5657491037</v>
      </c>
      <c r="S401" s="1"/>
      <c r="T401" s="1"/>
      <c r="U401" s="1"/>
      <c r="V401" s="1">
        <f>R401*(100^(0.2*$F$7*yV))</f>
        <v>11.28817866</v>
      </c>
      <c r="W401" s="1"/>
      <c r="X401" s="1"/>
      <c r="Y401" s="1"/>
      <c r="Z401" s="1"/>
      <c r="AA401" s="1">
        <v>53876.25</v>
      </c>
      <c r="AB401" s="1">
        <v>5.4752E-10</v>
      </c>
      <c r="AC401" s="1"/>
      <c r="AD401" s="1">
        <f>(L401+AA401)/2</f>
        <v>53876.22228</v>
      </c>
      <c r="AE401" s="1">
        <f>LOG10(1.1967E+44*($C$7^2)*AB401)</f>
        <v>36.85876388</v>
      </c>
      <c r="AF401" s="1">
        <f>LOG10((10^AE401)/(1.26E+38*$I$7))</f>
        <v>-2.01245868</v>
      </c>
      <c r="AG401" s="1">
        <f>LOG10(1196700000000000000*($C$7^2)*optwidth*(AVERAGE(V401:Y401)))</f>
        <v>35.37898459</v>
      </c>
      <c r="AH401" s="1">
        <f>LOG10((10^AG401)/(1.26E+38*$I$7))</f>
        <v>-3.492237962</v>
      </c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>
        <v>53877.22498</v>
      </c>
      <c r="M402" s="1" t="s">
        <v>50</v>
      </c>
      <c r="N402" s="1">
        <v>17.02</v>
      </c>
      <c r="O402" s="1"/>
      <c r="P402" s="1"/>
      <c r="Q402" s="1"/>
      <c r="R402" s="1">
        <f>1000*zeroV*(100^(-0.2*N402))</f>
        <v>0.5657491037</v>
      </c>
      <c r="S402" s="1"/>
      <c r="T402" s="1"/>
      <c r="U402" s="1"/>
      <c r="V402" s="1">
        <f>R402*(100^(0.2*$F$7*yV))</f>
        <v>11.28817866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>
        <v>53881.25473</v>
      </c>
      <c r="M403" s="1" t="s">
        <v>50</v>
      </c>
      <c r="N403" s="1">
        <v>17.32</v>
      </c>
      <c r="O403" s="1"/>
      <c r="P403" s="1"/>
      <c r="Q403" s="1"/>
      <c r="R403" s="1">
        <f>1000*zeroV*(100^(-0.2*N403))</f>
        <v>0.4291645831</v>
      </c>
      <c r="S403" s="1"/>
      <c r="T403" s="1"/>
      <c r="U403" s="1"/>
      <c r="V403" s="1">
        <f>R403*(100^(0.2*$F$7*yV))</f>
        <v>8.562959196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>
        <v>53882.21915</v>
      </c>
      <c r="M404" s="1" t="s">
        <v>50</v>
      </c>
      <c r="N404" s="1">
        <v>17.31</v>
      </c>
      <c r="O404" s="1"/>
      <c r="P404" s="1"/>
      <c r="Q404" s="1"/>
      <c r="R404" s="1">
        <f>1000*zeroV*(100^(-0.2*N404))</f>
        <v>0.4331355941</v>
      </c>
      <c r="S404" s="1"/>
      <c r="T404" s="1"/>
      <c r="U404" s="1"/>
      <c r="V404" s="1">
        <f>R404*(100^(0.2*$F$7*yV))</f>
        <v>8.642191282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>
        <v>53886.14795</v>
      </c>
      <c r="M405" s="1" t="s">
        <v>50</v>
      </c>
      <c r="N405" s="1">
        <v>17.38</v>
      </c>
      <c r="O405" s="1"/>
      <c r="P405" s="1"/>
      <c r="Q405" s="1"/>
      <c r="R405" s="1">
        <f>1000*zeroV*(100^(-0.2*N405))</f>
        <v>0.4060914769</v>
      </c>
      <c r="S405" s="1"/>
      <c r="T405" s="1"/>
      <c r="U405" s="1"/>
      <c r="V405" s="1">
        <f>R405*(100^(0.2*$F$7*yV))</f>
        <v>8.102590203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>
        <v>53890.09629</v>
      </c>
      <c r="M406" s="1" t="s">
        <v>50</v>
      </c>
      <c r="N406" s="1">
        <v>17.56</v>
      </c>
      <c r="O406" s="1"/>
      <c r="P406" s="1"/>
      <c r="Q406" s="1"/>
      <c r="R406" s="1">
        <f>1000*zeroV*(100^(-0.2*N406))</f>
        <v>0.3440518319</v>
      </c>
      <c r="S406" s="1"/>
      <c r="T406" s="1"/>
      <c r="U406" s="1"/>
      <c r="V406" s="1">
        <f>R406*(100^(0.2*$F$7*yV))</f>
        <v>6.864736545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>
        <v>53891.14164</v>
      </c>
      <c r="M407" s="1" t="s">
        <v>50</v>
      </c>
      <c r="N407" s="1">
        <v>17.62</v>
      </c>
      <c r="O407" s="1"/>
      <c r="P407" s="1"/>
      <c r="Q407" s="1"/>
      <c r="R407" s="1">
        <f>1000*zeroV*(100^(-0.2*N407))</f>
        <v>0.3255546288</v>
      </c>
      <c r="S407" s="1"/>
      <c r="T407" s="1"/>
      <c r="U407" s="1"/>
      <c r="V407" s="1">
        <f>R407*(100^(0.2*$F$7*yV))</f>
        <v>6.495668822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>
        <v>53893.02864</v>
      </c>
      <c r="M408" s="1" t="s">
        <v>50</v>
      </c>
      <c r="N408" s="1">
        <v>17.97</v>
      </c>
      <c r="O408" s="1"/>
      <c r="P408" s="1"/>
      <c r="Q408" s="1"/>
      <c r="R408" s="1">
        <f>1000*zeroV*(100^(-0.2*N408))</f>
        <v>0.23584348</v>
      </c>
      <c r="S408" s="1"/>
      <c r="T408" s="1"/>
      <c r="U408" s="1"/>
      <c r="V408" s="1">
        <f>R408*(100^(0.2*$F$7*yV))</f>
        <v>4.70569608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>
        <v>53896.09607</v>
      </c>
      <c r="M409" s="1" t="s">
        <v>50</v>
      </c>
      <c r="N409" s="1">
        <v>17.77</v>
      </c>
      <c r="O409" s="1"/>
      <c r="P409" s="1"/>
      <c r="Q409" s="1"/>
      <c r="R409" s="1">
        <f>1000*zeroV*(100^(-0.2*N409))</f>
        <v>0.2835462282</v>
      </c>
      <c r="S409" s="1"/>
      <c r="T409" s="1"/>
      <c r="U409" s="1"/>
      <c r="V409" s="1">
        <f>R409*(100^(0.2*$F$7*yV))</f>
        <v>5.657491037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>
        <v>53900.16715</v>
      </c>
      <c r="M410" s="1" t="s">
        <v>50</v>
      </c>
      <c r="N410" s="1">
        <v>18.28</v>
      </c>
      <c r="O410" s="1"/>
      <c r="P410" s="1"/>
      <c r="Q410" s="1"/>
      <c r="R410" s="1">
        <f>1000*zeroV*(100^(-0.2*N410))</f>
        <v>0.177265359</v>
      </c>
      <c r="S410" s="1"/>
      <c r="T410" s="1"/>
      <c r="U410" s="1"/>
      <c r="V410" s="1">
        <f>R410*(100^(0.2*$F$7*yV))</f>
        <v>3.536908906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>
        <v>53901.07466</v>
      </c>
      <c r="M411" s="1" t="s">
        <v>50</v>
      </c>
      <c r="N411" s="1">
        <v>18.22</v>
      </c>
      <c r="O411" s="1"/>
      <c r="P411" s="1"/>
      <c r="Q411" s="1"/>
      <c r="R411" s="1">
        <f>1000*zeroV*(100^(-0.2*N411))</f>
        <v>0.1873371352</v>
      </c>
      <c r="S411" s="1"/>
      <c r="T411" s="1"/>
      <c r="U411" s="1"/>
      <c r="V411" s="1">
        <f>R411*(100^(0.2*$F$7*yV))</f>
        <v>3.73786726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>
        <v>53902.082</v>
      </c>
      <c r="M412" s="1" t="s">
        <v>50</v>
      </c>
      <c r="N412" s="1">
        <v>18.54</v>
      </c>
      <c r="O412" s="1"/>
      <c r="P412" s="1"/>
      <c r="Q412" s="1"/>
      <c r="R412" s="1">
        <f>1000*zeroV*(100^(-0.2*N412))</f>
        <v>0.1395159545</v>
      </c>
      <c r="S412" s="1"/>
      <c r="T412" s="1"/>
      <c r="U412" s="1"/>
      <c r="V412" s="1">
        <f>R412*(100^(0.2*$F$7*yV))</f>
        <v>2.783709263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>
        <v>53903.10672</v>
      </c>
      <c r="M413" s="1" t="s">
        <v>50</v>
      </c>
      <c r="N413" s="1">
        <v>18.37</v>
      </c>
      <c r="O413" s="1"/>
      <c r="P413" s="1"/>
      <c r="Q413" s="1"/>
      <c r="R413" s="1">
        <f>1000*zeroV*(100^(-0.2*N413))</f>
        <v>0.1631638238</v>
      </c>
      <c r="S413" s="1"/>
      <c r="T413" s="1"/>
      <c r="U413" s="1"/>
      <c r="V413" s="1">
        <f>R413*(100^(0.2*$F$7*yV))</f>
        <v>3.255546288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>
        <v>53904.26266</v>
      </c>
      <c r="M414" s="1" t="s">
        <v>50</v>
      </c>
      <c r="N414" s="1">
        <v>18.41</v>
      </c>
      <c r="O414" s="1"/>
      <c r="P414" s="1"/>
      <c r="Q414" s="1"/>
      <c r="R414" s="1">
        <f>1000*zeroV*(100^(-0.2*N414))</f>
        <v>0.157262029</v>
      </c>
      <c r="S414" s="1"/>
      <c r="T414" s="1"/>
      <c r="U414" s="1"/>
      <c r="V414" s="1">
        <f>R414*(100^(0.2*$F$7*yV))</f>
        <v>3.13779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>
        <v>53905.20794</v>
      </c>
      <c r="M415" s="1" t="s">
        <v>50</v>
      </c>
      <c r="N415" s="1">
        <v>18.55</v>
      </c>
      <c r="O415" s="1"/>
      <c r="P415" s="1"/>
      <c r="Q415" s="1"/>
      <c r="R415" s="1">
        <f>1000*zeroV*(100^(-0.2*N415))</f>
        <v>0.1382368645</v>
      </c>
      <c r="S415" s="1"/>
      <c r="T415" s="1"/>
      <c r="U415" s="1"/>
      <c r="V415" s="1">
        <f>R415*(100^(0.2*$F$7*yV))</f>
        <v>2.758188063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>
        <v>53906.20108</v>
      </c>
      <c r="M416" s="1" t="s">
        <v>50</v>
      </c>
      <c r="N416" s="1">
        <v>18.73</v>
      </c>
      <c r="O416" s="1"/>
      <c r="P416" s="1"/>
      <c r="Q416" s="1"/>
      <c r="R416" s="1">
        <f>1000*zeroV*(100^(-0.2*N416))</f>
        <v>0.1171180613</v>
      </c>
      <c r="S416" s="1"/>
      <c r="T416" s="1"/>
      <c r="U416" s="1"/>
      <c r="V416" s="1">
        <f>R416*(100^(0.2*$F$7*yV))</f>
        <v>2.33681254</v>
      </c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>
        <v>53907.16534</v>
      </c>
      <c r="M417" s="1" t="s">
        <v>50</v>
      </c>
      <c r="N417" s="1">
        <v>18.33</v>
      </c>
      <c r="O417" s="1"/>
      <c r="P417" s="1"/>
      <c r="Q417" s="1"/>
      <c r="R417" s="1">
        <f>1000*zeroV*(100^(-0.2*N417))</f>
        <v>0.1692871036</v>
      </c>
      <c r="S417" s="1"/>
      <c r="T417" s="1"/>
      <c r="U417" s="1"/>
      <c r="V417" s="1">
        <f>R417*(100^(0.2*$F$7*yV))</f>
        <v>3.377721782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>
        <v>53908.1005</v>
      </c>
      <c r="M418" s="1" t="s">
        <v>50</v>
      </c>
      <c r="N418" s="1">
        <v>18.56</v>
      </c>
      <c r="O418" s="1"/>
      <c r="P418" s="1"/>
      <c r="Q418" s="1"/>
      <c r="R418" s="1">
        <f>1000*zeroV*(100^(-0.2*N418))</f>
        <v>0.1369695013</v>
      </c>
      <c r="S418" s="1"/>
      <c r="T418" s="1"/>
      <c r="U418" s="1"/>
      <c r="V418" s="1">
        <f>R418*(100^(0.2*$F$7*yV))</f>
        <v>2.732900843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>
        <v>53909.17272</v>
      </c>
      <c r="M419" s="1" t="s">
        <v>50</v>
      </c>
      <c r="N419" s="1">
        <v>18.75</v>
      </c>
      <c r="O419" s="1"/>
      <c r="P419" s="1"/>
      <c r="Q419" s="1"/>
      <c r="R419" s="1">
        <f>1000*zeroV*(100^(-0.2*N419))</f>
        <v>0.1149804157</v>
      </c>
      <c r="S419" s="1"/>
      <c r="T419" s="1"/>
      <c r="U419" s="1"/>
      <c r="V419" s="1">
        <f>R419*(100^(0.2*$F$7*yV))</f>
        <v>2.294160905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>
        <v>53911.15458</v>
      </c>
      <c r="M420" s="1" t="s">
        <v>50</v>
      </c>
      <c r="N420" s="1">
        <v>18.87</v>
      </c>
      <c r="O420" s="1"/>
      <c r="P420" s="1"/>
      <c r="Q420" s="1"/>
      <c r="R420" s="1">
        <f>1000*zeroV*(100^(-0.2*N420))</f>
        <v>0.102949413</v>
      </c>
      <c r="S420" s="1"/>
      <c r="T420" s="1"/>
      <c r="U420" s="1"/>
      <c r="V420" s="1">
        <f>R420*(100^(0.2*$F$7*yV))</f>
        <v>2.05411084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>
        <v>53912.26481</v>
      </c>
      <c r="M421" s="1" t="s">
        <v>50</v>
      </c>
      <c r="N421" s="1">
        <v>18.88</v>
      </c>
      <c r="O421" s="1"/>
      <c r="P421" s="1"/>
      <c r="Q421" s="1"/>
      <c r="R421" s="1">
        <f>1000*zeroV*(100^(-0.2*N421))</f>
        <v>0.1020055671</v>
      </c>
      <c r="S421" s="1"/>
      <c r="T421" s="1"/>
      <c r="U421" s="1"/>
      <c r="V421" s="1">
        <f>R421*(100^(0.2*$F$7*yV))</f>
        <v>2.035278639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>
        <v>53914.21202</v>
      </c>
      <c r="M422" s="1" t="s">
        <v>50</v>
      </c>
      <c r="N422" s="1">
        <v>19.06</v>
      </c>
      <c r="O422" s="1"/>
      <c r="P422" s="1"/>
      <c r="Q422" s="1"/>
      <c r="R422" s="1">
        <f>1000*zeroV*(100^(-0.2*N422))</f>
        <v>0.08642191282</v>
      </c>
      <c r="S422" s="1"/>
      <c r="T422" s="1"/>
      <c r="U422" s="1"/>
      <c r="V422" s="1">
        <f>R422*(100^(0.2*$F$7*yV))</f>
        <v>1.724343858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>
        <v>53915.24814</v>
      </c>
      <c r="M423" s="1" t="s">
        <v>50</v>
      </c>
      <c r="N423" s="1">
        <v>19.37</v>
      </c>
      <c r="O423" s="1"/>
      <c r="P423" s="1"/>
      <c r="Q423" s="1"/>
      <c r="R423" s="1">
        <f>1000*zeroV*(100^(-0.2*N423))</f>
        <v>0.06495668822</v>
      </c>
      <c r="S423" s="1"/>
      <c r="T423" s="1"/>
      <c r="U423" s="1"/>
      <c r="V423" s="1">
        <f>R423*(100^(0.2*$F$7*yV))</f>
        <v>1.296056321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>
        <v>53916.20543</v>
      </c>
      <c r="M424" s="1" t="s">
        <v>50</v>
      </c>
      <c r="N424" s="1">
        <v>19.26</v>
      </c>
      <c r="O424" s="1"/>
      <c r="P424" s="1"/>
      <c r="Q424" s="1"/>
      <c r="R424" s="1">
        <f>1000*zeroV*(100^(-0.2*N424))</f>
        <v>0.07188261611</v>
      </c>
      <c r="S424" s="1"/>
      <c r="T424" s="1"/>
      <c r="U424" s="1"/>
      <c r="V424" s="1">
        <f>R424*(100^(0.2*$F$7*yV))</f>
        <v>1.43424675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>
        <v>53918.20827</v>
      </c>
      <c r="M425" s="1" t="s">
        <v>50</v>
      </c>
      <c r="N425" s="1">
        <v>19.36</v>
      </c>
      <c r="O425" s="1"/>
      <c r="P425" s="1"/>
      <c r="Q425" s="1"/>
      <c r="R425" s="1">
        <f>1000*zeroV*(100^(-0.2*N425))</f>
        <v>0.06555772506</v>
      </c>
      <c r="S425" s="1"/>
      <c r="T425" s="1"/>
      <c r="U425" s="1"/>
      <c r="V425" s="1">
        <f>R425*(100^(0.2*$F$7*yV))</f>
        <v>1.308048583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>
        <v>53920.10617</v>
      </c>
      <c r="M426" s="1" t="s">
        <v>50</v>
      </c>
      <c r="N426" s="1">
        <v>19.55</v>
      </c>
      <c r="O426" s="1"/>
      <c r="P426" s="1"/>
      <c r="Q426" s="1"/>
      <c r="R426" s="1">
        <f>1000*zeroV*(100^(-0.2*N426))</f>
        <v>0.05503308699</v>
      </c>
      <c r="S426" s="1"/>
      <c r="T426" s="1"/>
      <c r="U426" s="1"/>
      <c r="V426" s="1">
        <f>R426*(100^(0.2*$F$7*yV))</f>
        <v>1.098054446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>
        <v>53921.18237</v>
      </c>
      <c r="M427" s="1" t="s">
        <v>50</v>
      </c>
      <c r="N427" s="1">
        <v>19.35</v>
      </c>
      <c r="O427" s="1"/>
      <c r="P427" s="1"/>
      <c r="Q427" s="1"/>
      <c r="R427" s="1">
        <f>1000*zeroV*(100^(-0.2*N427))</f>
        <v>0.06616432322</v>
      </c>
      <c r="S427" s="1"/>
      <c r="T427" s="1"/>
      <c r="U427" s="1"/>
      <c r="V427" s="1">
        <f>R427*(100^(0.2*$F$7*yV))</f>
        <v>1.320151807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>
        <v>53922.12467</v>
      </c>
      <c r="M428" s="1" t="s">
        <v>50</v>
      </c>
      <c r="N428" s="1">
        <v>19.49</v>
      </c>
      <c r="O428" s="1"/>
      <c r="P428" s="1"/>
      <c r="Q428" s="1"/>
      <c r="R428" s="1">
        <f>1000*zeroV*(100^(-0.2*N428))</f>
        <v>0.05815992992</v>
      </c>
      <c r="S428" s="1"/>
      <c r="T428" s="1"/>
      <c r="U428" s="1"/>
      <c r="V428" s="1">
        <f>R428*(100^(0.2*$F$7*yV))</f>
        <v>1.160443164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>
        <v>53931.19518</v>
      </c>
      <c r="M429" s="1" t="s">
        <v>50</v>
      </c>
      <c r="N429" s="1">
        <v>19.81</v>
      </c>
      <c r="O429" s="1"/>
      <c r="P429" s="1"/>
      <c r="Q429" s="1"/>
      <c r="R429" s="1">
        <f>1000*zeroV*(100^(-0.2*N429))</f>
        <v>0.04331355941</v>
      </c>
      <c r="S429" s="1"/>
      <c r="T429" s="1"/>
      <c r="U429" s="1"/>
      <c r="V429" s="1">
        <f>R429*(100^(0.2*$F$7*yV))</f>
        <v>0.8642191282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>
        <v>53932.10573</v>
      </c>
      <c r="M430" s="1" t="s">
        <v>50</v>
      </c>
      <c r="N430" s="1">
        <v>19.72</v>
      </c>
      <c r="O430" s="1"/>
      <c r="P430" s="1"/>
      <c r="Q430" s="1"/>
      <c r="R430" s="1">
        <f>1000*zeroV*(100^(-0.2*N430))</f>
        <v>0.0470569608</v>
      </c>
      <c r="S430" s="1"/>
      <c r="T430" s="1"/>
      <c r="U430" s="1"/>
      <c r="V430" s="1">
        <f>R430*(100^(0.2*$F$7*yV))</f>
        <v>0.9389098053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>
        <v>53934.08058</v>
      </c>
      <c r="M431" s="1" t="s">
        <v>50</v>
      </c>
      <c r="N431" s="1">
        <v>20.8</v>
      </c>
      <c r="O431" s="1"/>
      <c r="P431" s="1"/>
      <c r="Q431" s="1"/>
      <c r="R431" s="1">
        <f>1000*zeroV*(100^(-0.2*N431))</f>
        <v>0.01740299016</v>
      </c>
      <c r="S431" s="1"/>
      <c r="T431" s="1"/>
      <c r="U431" s="1"/>
      <c r="V431" s="1">
        <f>R431*(100^(0.2*$F$7*yV))</f>
        <v>0.3472353043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>
        <v>53935.09729</v>
      </c>
      <c r="M432" s="1" t="s">
        <v>50</v>
      </c>
      <c r="N432" s="1">
        <v>19.87</v>
      </c>
      <c r="O432" s="1"/>
      <c r="P432" s="1"/>
      <c r="Q432" s="1"/>
      <c r="R432" s="1">
        <f>1000*zeroV*(100^(-0.2*N432))</f>
        <v>0.04098489951</v>
      </c>
      <c r="S432" s="1"/>
      <c r="T432" s="1"/>
      <c r="U432" s="1"/>
      <c r="V432" s="1">
        <f>R432*(100^(0.2*$F$7*yV))</f>
        <v>0.8177562547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>
        <v>53936.02769</v>
      </c>
      <c r="M433" s="1" t="s">
        <v>50</v>
      </c>
      <c r="N433" s="1">
        <v>19.84</v>
      </c>
      <c r="O433" s="1"/>
      <c r="P433" s="1"/>
      <c r="Q433" s="1"/>
      <c r="R433" s="1">
        <f>1000*zeroV*(100^(-0.2*N433))</f>
        <v>0.04213314467</v>
      </c>
      <c r="S433" s="1"/>
      <c r="T433" s="1"/>
      <c r="U433" s="1"/>
      <c r="V433" s="1">
        <f>R433*(100^(0.2*$F$7*yV))</f>
        <v>0.8406667577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>
        <v>53937.11228</v>
      </c>
      <c r="M434" s="1" t="s">
        <v>50</v>
      </c>
      <c r="N434" s="1">
        <v>19.98</v>
      </c>
      <c r="O434" s="1"/>
      <c r="P434" s="1"/>
      <c r="Q434" s="1"/>
      <c r="R434" s="1">
        <f>1000*zeroV*(100^(-0.2*N434))</f>
        <v>0.03703598287</v>
      </c>
      <c r="S434" s="1"/>
      <c r="T434" s="1"/>
      <c r="U434" s="1"/>
      <c r="V434" s="1">
        <f>R434*(100^(0.2*$F$7*yV))</f>
        <v>0.7389650092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>
        <v>53941.13708</v>
      </c>
      <c r="M435" s="1" t="s">
        <v>50</v>
      </c>
      <c r="N435" s="1">
        <v>19.5</v>
      </c>
      <c r="O435" s="1"/>
      <c r="P435" s="1"/>
      <c r="Q435" s="1"/>
      <c r="R435" s="1">
        <f>1000*zeroV*(100^(-0.2*N435))</f>
        <v>0.05762671648</v>
      </c>
      <c r="S435" s="1"/>
      <c r="T435" s="1"/>
      <c r="U435" s="1"/>
      <c r="V435" s="1">
        <f>R435*(100^(0.2*$F$7*yV))</f>
        <v>1.149804157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>
        <v>53945.08445</v>
      </c>
      <c r="M436" s="1" t="s">
        <v>50</v>
      </c>
      <c r="N436" s="1">
        <v>19.73</v>
      </c>
      <c r="O436" s="1"/>
      <c r="P436" s="1"/>
      <c r="Q436" s="1"/>
      <c r="R436" s="1">
        <f>1000*zeroV*(100^(-0.2*N436))</f>
        <v>0.04662553999</v>
      </c>
      <c r="S436" s="1"/>
      <c r="T436" s="1"/>
      <c r="U436" s="1"/>
      <c r="V436" s="1">
        <f>R436*(100^(0.2*$F$7*yV))</f>
        <v>0.9303018285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>
        <v>53946.17631</v>
      </c>
      <c r="M437" s="1" t="s">
        <v>50</v>
      </c>
      <c r="N437" s="1">
        <v>19.64</v>
      </c>
      <c r="O437" s="1"/>
      <c r="P437" s="1"/>
      <c r="Q437" s="1"/>
      <c r="R437" s="1">
        <f>1000*zeroV*(100^(-0.2*N437))</f>
        <v>0.05065518136</v>
      </c>
      <c r="S437" s="1"/>
      <c r="T437" s="1"/>
      <c r="U437" s="1"/>
      <c r="V437" s="1">
        <f>R437*(100^(0.2*$F$7*yV))</f>
        <v>1.010703744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>
        <v>53968.09286</v>
      </c>
      <c r="M438" s="1" t="s">
        <v>50</v>
      </c>
      <c r="N438" s="1">
        <v>20.13</v>
      </c>
      <c r="O438" s="1"/>
      <c r="P438" s="1"/>
      <c r="Q438" s="1"/>
      <c r="R438" s="1">
        <f>1000*zeroV*(100^(-0.2*N438))</f>
        <v>0.0322569926</v>
      </c>
      <c r="S438" s="1"/>
      <c r="T438" s="1"/>
      <c r="U438" s="1"/>
      <c r="V438" s="1">
        <f>R438*(100^(0.2*$F$7*yV))</f>
        <v>0.6436116172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>
        <v>53969.16527</v>
      </c>
      <c r="M439" s="1" t="s">
        <v>50</v>
      </c>
      <c r="N439" s="1">
        <v>19.4</v>
      </c>
      <c r="O439" s="1"/>
      <c r="P439" s="1"/>
      <c r="Q439" s="1"/>
      <c r="R439" s="1">
        <f>1000*zeroV*(100^(-0.2*N439))</f>
        <v>0.06318643813</v>
      </c>
      <c r="S439" s="1"/>
      <c r="T439" s="1"/>
      <c r="U439" s="1"/>
      <c r="V439" s="1">
        <f>R439*(100^(0.2*$F$7*yV))</f>
        <v>1.260735188</v>
      </c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>
        <v>53980.05282</v>
      </c>
      <c r="M440" s="1" t="s">
        <v>50</v>
      </c>
      <c r="N440" s="1">
        <v>19.16</v>
      </c>
      <c r="O440" s="1"/>
      <c r="P440" s="1"/>
      <c r="Q440" s="1"/>
      <c r="R440" s="1">
        <f>1000*zeroV*(100^(-0.2*N440))</f>
        <v>0.07881772125</v>
      </c>
      <c r="S440" s="1"/>
      <c r="T440" s="1"/>
      <c r="U440" s="1"/>
      <c r="V440" s="1">
        <f>R440*(100^(0.2*$F$7*yV))</f>
        <v>1.57262029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>
        <v>53981.00788</v>
      </c>
      <c r="M441" s="1" t="s">
        <v>50</v>
      </c>
      <c r="N441" s="1">
        <v>19.34</v>
      </c>
      <c r="O441" s="1"/>
      <c r="P441" s="1"/>
      <c r="Q441" s="1"/>
      <c r="R441" s="1">
        <f>1000*zeroV*(100^(-0.2*N441))</f>
        <v>0.06677653416</v>
      </c>
      <c r="S441" s="1"/>
      <c r="T441" s="1"/>
      <c r="U441" s="1"/>
      <c r="V441" s="1">
        <f>R441*(100^(0.2*$F$7*yV))</f>
        <v>1.332367021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>
        <v>53982.05032</v>
      </c>
      <c r="M442" s="1" t="s">
        <v>50</v>
      </c>
      <c r="N442" s="1">
        <v>19.29</v>
      </c>
      <c r="O442" s="1"/>
      <c r="P442" s="1"/>
      <c r="Q442" s="1"/>
      <c r="R442" s="1">
        <f>1000*zeroV*(100^(-0.2*N442))</f>
        <v>0.06992361526</v>
      </c>
      <c r="S442" s="1"/>
      <c r="T442" s="1"/>
      <c r="U442" s="1"/>
      <c r="V442" s="1">
        <f>R442*(100^(0.2*$F$7*yV))</f>
        <v>1.395159545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>
        <v>53986.01505</v>
      </c>
      <c r="M443" s="1" t="s">
        <v>50</v>
      </c>
      <c r="N443" s="1">
        <v>19.8</v>
      </c>
      <c r="O443" s="1"/>
      <c r="P443" s="1"/>
      <c r="Q443" s="1"/>
      <c r="R443" s="1">
        <f>1000*zeroV*(100^(-0.2*N443))</f>
        <v>0.04371433484</v>
      </c>
      <c r="S443" s="1"/>
      <c r="T443" s="1"/>
      <c r="U443" s="1"/>
      <c r="V443" s="1">
        <f>R443*(100^(0.2*$F$7*yV))</f>
        <v>0.8722156494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>
        <v>53987.00603</v>
      </c>
      <c r="M444" s="1" t="s">
        <v>50</v>
      </c>
      <c r="N444" s="1">
        <v>19.62</v>
      </c>
      <c r="O444" s="1"/>
      <c r="P444" s="1"/>
      <c r="Q444" s="1"/>
      <c r="R444" s="1">
        <f>1000*zeroV*(100^(-0.2*N444))</f>
        <v>0.05159693149</v>
      </c>
      <c r="S444" s="1"/>
      <c r="T444" s="1"/>
      <c r="U444" s="1"/>
      <c r="V444" s="1">
        <f>R444*(100^(0.2*$F$7*yV))</f>
        <v>1.02949413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>
        <v>53988.00258</v>
      </c>
      <c r="M445" s="1" t="s">
        <v>50</v>
      </c>
      <c r="N445" s="1">
        <v>19.45</v>
      </c>
      <c r="O445" s="1"/>
      <c r="P445" s="1"/>
      <c r="Q445" s="1"/>
      <c r="R445" s="1">
        <f>1000*zeroV*(100^(-0.2*N445))</f>
        <v>0.06034257995</v>
      </c>
      <c r="S445" s="1"/>
      <c r="T445" s="1"/>
      <c r="U445" s="1"/>
      <c r="V445" s="1">
        <f>R445*(100^(0.2*$F$7*yV))</f>
        <v>1.203992758</v>
      </c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>
        <v>53990.99568</v>
      </c>
      <c r="M446" s="1" t="s">
        <v>50</v>
      </c>
      <c r="N446" s="1">
        <v>19.63</v>
      </c>
      <c r="O446" s="1"/>
      <c r="P446" s="1"/>
      <c r="Q446" s="1"/>
      <c r="R446" s="1">
        <f>1000*zeroV*(100^(-0.2*N446))</f>
        <v>0.05112388798</v>
      </c>
      <c r="S446" s="1"/>
      <c r="T446" s="1"/>
      <c r="U446" s="1"/>
      <c r="V446" s="1">
        <f>R446*(100^(0.2*$F$7*yV))</f>
        <v>1.020055671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>
        <v>53993.08012</v>
      </c>
      <c r="M447" s="1" t="s">
        <v>50</v>
      </c>
      <c r="N447" s="1">
        <v>19.99</v>
      </c>
      <c r="O447" s="1"/>
      <c r="P447" s="1"/>
      <c r="Q447" s="1"/>
      <c r="R447" s="1">
        <f>1000*zeroV*(100^(-0.2*N447))</f>
        <v>0.03669643494</v>
      </c>
      <c r="S447" s="1"/>
      <c r="T447" s="1"/>
      <c r="U447" s="1"/>
      <c r="V447" s="1">
        <f>R447*(100^(0.2*$F$7*yV))</f>
        <v>0.7321901372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>
        <v>53994.05123</v>
      </c>
      <c r="M448" s="1" t="s">
        <v>50</v>
      </c>
      <c r="N448" s="1">
        <v>19.29</v>
      </c>
      <c r="O448" s="1"/>
      <c r="P448" s="1"/>
      <c r="Q448" s="1"/>
      <c r="R448" s="1">
        <f>1000*zeroV*(100^(-0.2*N448))</f>
        <v>0.06992361526</v>
      </c>
      <c r="S448" s="1"/>
      <c r="T448" s="1"/>
      <c r="U448" s="1"/>
      <c r="V448" s="1">
        <f>R448*(100^(0.2*$F$7*yV))</f>
        <v>1.395159545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>
        <v>53995.04991</v>
      </c>
      <c r="M449" s="1" t="s">
        <v>50</v>
      </c>
      <c r="N449" s="1">
        <v>19.77</v>
      </c>
      <c r="O449" s="1"/>
      <c r="P449" s="1"/>
      <c r="Q449" s="1"/>
      <c r="R449" s="1">
        <f>1000*zeroV*(100^(-0.2*N449))</f>
        <v>0.04493904868</v>
      </c>
      <c r="S449" s="1"/>
      <c r="T449" s="1"/>
      <c r="U449" s="1"/>
      <c r="V449" s="1">
        <f>R449*(100^(0.2*$F$7*yV))</f>
        <v>0.896651903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>
        <v>53996.07123</v>
      </c>
      <c r="M450" s="1" t="s">
        <v>50</v>
      </c>
      <c r="N450" s="1">
        <v>19.27</v>
      </c>
      <c r="O450" s="1"/>
      <c r="P450" s="1"/>
      <c r="Q450" s="1"/>
      <c r="R450" s="1">
        <f>1000*zeroV*(100^(-0.2*N450))</f>
        <v>0.07122359233</v>
      </c>
      <c r="S450" s="1"/>
      <c r="T450" s="1"/>
      <c r="U450" s="1"/>
      <c r="V450" s="1">
        <f>R450*(100^(0.2*$F$7*yV))</f>
        <v>1.421097497</v>
      </c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>
        <v>53998.03027</v>
      </c>
      <c r="M451" s="1" t="s">
        <v>50</v>
      </c>
      <c r="N451" s="1">
        <v>19.61</v>
      </c>
      <c r="O451" s="1"/>
      <c r="P451" s="1"/>
      <c r="Q451" s="1"/>
      <c r="R451" s="1">
        <f>1000*zeroV*(100^(-0.2*N451))</f>
        <v>0.05207435202</v>
      </c>
      <c r="S451" s="1"/>
      <c r="T451" s="1"/>
      <c r="U451" s="1"/>
      <c r="V451" s="1">
        <f>R451*(100^(0.2*$F$7*yV))</f>
        <v>1.039019922</v>
      </c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>
        <v>53999.02419</v>
      </c>
      <c r="M452" s="1" t="s">
        <v>50</v>
      </c>
      <c r="N452" s="1">
        <v>19.34</v>
      </c>
      <c r="O452" s="1"/>
      <c r="P452" s="1"/>
      <c r="Q452" s="1"/>
      <c r="R452" s="1">
        <f>1000*zeroV*(100^(-0.2*N452))</f>
        <v>0.06677653416</v>
      </c>
      <c r="S452" s="1"/>
      <c r="T452" s="1"/>
      <c r="U452" s="1"/>
      <c r="V452" s="1">
        <f>R452*(100^(0.2*$F$7*yV))</f>
        <v>1.332367021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>
        <v>54000.99565</v>
      </c>
      <c r="M453" s="1" t="s">
        <v>50</v>
      </c>
      <c r="N453" s="1">
        <v>19.2</v>
      </c>
      <c r="O453" s="1"/>
      <c r="P453" s="1"/>
      <c r="Q453" s="1"/>
      <c r="R453" s="1">
        <f>1000*zeroV*(100^(-0.2*N453))</f>
        <v>0.07596680732</v>
      </c>
      <c r="S453" s="1"/>
      <c r="T453" s="1"/>
      <c r="U453" s="1"/>
      <c r="V453" s="1">
        <f>R453*(100^(0.2*$F$7*yV))</f>
        <v>1.515737078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>
        <v>54001.98055</v>
      </c>
      <c r="M454" s="1" t="s">
        <v>50</v>
      </c>
      <c r="N454" s="1">
        <v>19.48</v>
      </c>
      <c r="O454" s="1"/>
      <c r="P454" s="1"/>
      <c r="Q454" s="1"/>
      <c r="R454" s="1">
        <f>1000*zeroV*(100^(-0.2*N454))</f>
        <v>0.05869807713</v>
      </c>
      <c r="S454" s="1"/>
      <c r="T454" s="1"/>
      <c r="U454" s="1"/>
      <c r="V454" s="1">
        <f>R454*(100^(0.2*$F$7*yV))</f>
        <v>1.171180613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>
        <v>54002.99682</v>
      </c>
      <c r="M455" s="1" t="s">
        <v>50</v>
      </c>
      <c r="N455" s="1">
        <v>19.39</v>
      </c>
      <c r="O455" s="1"/>
      <c r="P455" s="1"/>
      <c r="Q455" s="1"/>
      <c r="R455" s="1">
        <f>1000*zeroV*(100^(-0.2*N455))</f>
        <v>0.06377109505</v>
      </c>
      <c r="S455" s="1"/>
      <c r="T455" s="1"/>
      <c r="U455" s="1"/>
      <c r="V455" s="1">
        <f>R455*(100^(0.2*$F$7*yV))</f>
        <v>1.272400627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>
        <v>54004.00762</v>
      </c>
      <c r="M456" s="1" t="s">
        <v>50</v>
      </c>
      <c r="N456" s="1">
        <v>19.59</v>
      </c>
      <c r="O456" s="1"/>
      <c r="P456" s="1"/>
      <c r="Q456" s="1"/>
      <c r="R456" s="1">
        <f>1000*zeroV*(100^(-0.2*N456))</f>
        <v>0.0530424865</v>
      </c>
      <c r="S456" s="1"/>
      <c r="T456" s="1"/>
      <c r="U456" s="1"/>
      <c r="V456" s="1">
        <f>R456*(100^(0.2*$F$7*yV))</f>
        <v>1.058336744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>
        <v>54005.06195</v>
      </c>
      <c r="M457" s="1" t="s">
        <v>50</v>
      </c>
      <c r="N457" s="1">
        <v>19.36</v>
      </c>
      <c r="O457" s="1"/>
      <c r="P457" s="1"/>
      <c r="Q457" s="1"/>
      <c r="R457" s="1">
        <f>1000*zeroV*(100^(-0.2*N457))</f>
        <v>0.06555772506</v>
      </c>
      <c r="S457" s="1"/>
      <c r="T457" s="1"/>
      <c r="U457" s="1"/>
      <c r="V457" s="1">
        <f>R457*(100^(0.2*$F$7*yV))</f>
        <v>1.308048583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>
        <v>54005.99823</v>
      </c>
      <c r="M458" s="1" t="s">
        <v>50</v>
      </c>
      <c r="N458" s="1">
        <v>20.1</v>
      </c>
      <c r="O458" s="1"/>
      <c r="P458" s="1"/>
      <c r="Q458" s="1"/>
      <c r="R458" s="1">
        <f>1000*zeroV*(100^(-0.2*N458))</f>
        <v>0.03316071412</v>
      </c>
      <c r="S458" s="1"/>
      <c r="T458" s="1"/>
      <c r="U458" s="1"/>
      <c r="V458" s="1">
        <f>R458*(100^(0.2*$F$7*yV))</f>
        <v>0.6616432322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>
        <v>54007.00055</v>
      </c>
      <c r="M459" s="1" t="s">
        <v>50</v>
      </c>
      <c r="N459" s="1">
        <v>19.48</v>
      </c>
      <c r="O459" s="1"/>
      <c r="P459" s="1"/>
      <c r="Q459" s="1"/>
      <c r="R459" s="1">
        <f>1000*zeroV*(100^(-0.2*N459))</f>
        <v>0.05869807713</v>
      </c>
      <c r="S459" s="1"/>
      <c r="T459" s="1"/>
      <c r="U459" s="1"/>
      <c r="V459" s="1">
        <f>R459*(100^(0.2*$F$7*yV))</f>
        <v>1.171180613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>
        <v>54008.02532</v>
      </c>
      <c r="M460" s="1" t="s">
        <v>50</v>
      </c>
      <c r="N460" s="1">
        <v>19.18</v>
      </c>
      <c r="O460" s="1"/>
      <c r="P460" s="1"/>
      <c r="Q460" s="1"/>
      <c r="R460" s="1">
        <f>1000*zeroV*(100^(-0.2*N460))</f>
        <v>0.07737913571</v>
      </c>
      <c r="S460" s="1"/>
      <c r="T460" s="1"/>
      <c r="U460" s="1"/>
      <c r="V460" s="1">
        <f>R460*(100^(0.2*$F$7*yV))</f>
        <v>1.543916735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>
        <v>54011.00145</v>
      </c>
      <c r="M461" s="1" t="s">
        <v>50</v>
      </c>
      <c r="N461" s="1">
        <v>18.6</v>
      </c>
      <c r="O461" s="1"/>
      <c r="P461" s="1"/>
      <c r="Q461" s="1"/>
      <c r="R461" s="1">
        <f>1000*zeroV*(100^(-0.2*N461))</f>
        <v>0.1320151807</v>
      </c>
      <c r="S461" s="1"/>
      <c r="T461" s="1"/>
      <c r="U461" s="1"/>
      <c r="V461" s="1">
        <f>R461*(100^(0.2*$F$7*yV))</f>
        <v>2.634049151</v>
      </c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>
        <v>54012.00984</v>
      </c>
      <c r="M462" s="1" t="s">
        <v>50</v>
      </c>
      <c r="N462" s="1">
        <v>18.59</v>
      </c>
      <c r="O462" s="1"/>
      <c r="P462" s="1"/>
      <c r="Q462" s="1"/>
      <c r="R462" s="1">
        <f>1000*zeroV*(100^(-0.2*N462))</f>
        <v>0.1332367021</v>
      </c>
      <c r="S462" s="1"/>
      <c r="T462" s="1"/>
      <c r="U462" s="1"/>
      <c r="V462" s="1">
        <f>R462*(100^(0.2*$F$7*yV))</f>
        <v>2.658421708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>
        <v>54013.00552</v>
      </c>
      <c r="M463" s="1" t="s">
        <v>50</v>
      </c>
      <c r="N463" s="1">
        <v>18.93</v>
      </c>
      <c r="O463" s="1"/>
      <c r="P463" s="1"/>
      <c r="Q463" s="1"/>
      <c r="R463" s="1">
        <f>1000*zeroV*(100^(-0.2*N463))</f>
        <v>0.09741456029</v>
      </c>
      <c r="S463" s="1"/>
      <c r="T463" s="1"/>
      <c r="U463" s="1"/>
      <c r="V463" s="1">
        <f>R463*(100^(0.2*$F$7*yV))</f>
        <v>1.943676011</v>
      </c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>
        <v>54015.00263</v>
      </c>
      <c r="M464" s="1" t="s">
        <v>50</v>
      </c>
      <c r="N464" s="1">
        <v>19.12</v>
      </c>
      <c r="O464" s="1"/>
      <c r="P464" s="1"/>
      <c r="Q464" s="1"/>
      <c r="R464" s="1">
        <f>1000*zeroV*(100^(-0.2*N464))</f>
        <v>0.08177562547</v>
      </c>
      <c r="S464" s="1"/>
      <c r="T464" s="1"/>
      <c r="U464" s="1"/>
      <c r="V464" s="1">
        <f>R464*(100^(0.2*$F$7*yV))</f>
        <v>1.631638238</v>
      </c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>
        <v>54016.00117</v>
      </c>
      <c r="M465" s="1" t="s">
        <v>50</v>
      </c>
      <c r="N465" s="1">
        <v>19.23</v>
      </c>
      <c r="O465" s="1"/>
      <c r="P465" s="1"/>
      <c r="Q465" s="1"/>
      <c r="R465" s="1">
        <f>1000*zeroV*(100^(-0.2*N465))</f>
        <v>0.07389650092</v>
      </c>
      <c r="S465" s="1"/>
      <c r="T465" s="1"/>
      <c r="U465" s="1"/>
      <c r="V465" s="1">
        <f>R465*(100^(0.2*$F$7*yV))</f>
        <v>1.474429035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>
        <v>54018.01289</v>
      </c>
      <c r="M466" s="1" t="s">
        <v>50</v>
      </c>
      <c r="N466" s="1">
        <v>20.28</v>
      </c>
      <c r="O466" s="1"/>
      <c r="P466" s="1"/>
      <c r="Q466" s="1"/>
      <c r="R466" s="1">
        <f>1000*zeroV*(100^(-0.2*N466))</f>
        <v>0.02809466607</v>
      </c>
      <c r="S466" s="1"/>
      <c r="T466" s="1"/>
      <c r="U466" s="1"/>
      <c r="V466" s="1">
        <f>R466*(100^(0.2*$F$7*yV))</f>
        <v>0.5605622847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>
        <v>54019.01475</v>
      </c>
      <c r="M467" s="1" t="s">
        <v>50</v>
      </c>
      <c r="N467" s="1">
        <v>19.67</v>
      </c>
      <c r="O467" s="1"/>
      <c r="P467" s="1"/>
      <c r="Q467" s="1"/>
      <c r="R467" s="1">
        <f>1000*zeroV*(100^(-0.2*N467))</f>
        <v>0.04927468703</v>
      </c>
      <c r="S467" s="1"/>
      <c r="T467" s="1"/>
      <c r="U467" s="1"/>
      <c r="V467" s="1">
        <f>R467*(100^(0.2*$F$7*yV))</f>
        <v>0.9831592612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>
        <v>54123.37852</v>
      </c>
      <c r="M468" s="1" t="s">
        <v>51</v>
      </c>
      <c r="N468" s="1">
        <v>14.95</v>
      </c>
      <c r="O468" s="1"/>
      <c r="P468" s="1"/>
      <c r="Q468" s="1"/>
      <c r="R468" s="1">
        <f>1000*zeroV*(100^(-0.2*N468))</f>
        <v>3.807359401</v>
      </c>
      <c r="S468" s="1"/>
      <c r="T468" s="1"/>
      <c r="U468" s="1"/>
      <c r="V468" s="1">
        <f>R468*(100^(0.2*$F$7*yV))</f>
        <v>75.96680732</v>
      </c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>
        <v>54124.37373</v>
      </c>
      <c r="M469" s="1" t="s">
        <v>51</v>
      </c>
      <c r="N469" s="1">
        <v>15.07</v>
      </c>
      <c r="O469" s="1"/>
      <c r="P469" s="1"/>
      <c r="Q469" s="1"/>
      <c r="R469" s="1">
        <f>1000*zeroV*(100^(-0.2*N469))</f>
        <v>3.408975457</v>
      </c>
      <c r="S469" s="1"/>
      <c r="T469" s="1"/>
      <c r="U469" s="1"/>
      <c r="V469" s="1">
        <f>R469*(100^(0.2*$F$7*yV))</f>
        <v>68.01800262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>
        <v>54125.3771</v>
      </c>
      <c r="M470" s="1" t="s">
        <v>51</v>
      </c>
      <c r="N470" s="1">
        <v>14.87</v>
      </c>
      <c r="O470" s="1"/>
      <c r="P470" s="1"/>
      <c r="Q470" s="1"/>
      <c r="R470" s="1">
        <f>1000*zeroV*(100^(-0.2*N470))</f>
        <v>4.098489951</v>
      </c>
      <c r="S470" s="1"/>
      <c r="T470" s="1"/>
      <c r="U470" s="1"/>
      <c r="V470" s="1">
        <f>R470*(100^(0.2*$F$7*yV))</f>
        <v>81.77562547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>
        <v>54126.38178</v>
      </c>
      <c r="M471" s="1" t="s">
        <v>51</v>
      </c>
      <c r="N471" s="1">
        <v>15.06</v>
      </c>
      <c r="O471" s="1"/>
      <c r="P471" s="1"/>
      <c r="Q471" s="1"/>
      <c r="R471" s="1">
        <f>1000*zeroV*(100^(-0.2*N471))</f>
        <v>3.440518319</v>
      </c>
      <c r="S471" s="1"/>
      <c r="T471" s="1"/>
      <c r="U471" s="1"/>
      <c r="V471" s="1">
        <f>R471*(100^(0.2*$F$7*yV))</f>
        <v>68.64736545</v>
      </c>
      <c r="W471" s="1"/>
      <c r="X471" s="1"/>
      <c r="Y471" s="1"/>
      <c r="Z471" s="1"/>
      <c r="AA471" s="1">
        <v>54127.12</v>
      </c>
      <c r="AB471" s="1">
        <v>3.1772E-8</v>
      </c>
      <c r="AC471" s="1"/>
      <c r="AD471" s="1">
        <f t="shared" ref="AD471:AD473" si="65">(L471+AA471)/2</f>
        <v>54126.75089</v>
      </c>
      <c r="AE471" s="1">
        <f t="shared" ref="AE471:AE473" si="66">LOG10(1.1967E+44*($C$7^2)*AB471)</f>
        <v>38.62240844</v>
      </c>
      <c r="AF471" s="1">
        <f t="shared" ref="AF471:AF473" si="67">LOG10((10^AE471)/(1.26E+38*$I$7))</f>
        <v>-0.2488141137</v>
      </c>
      <c r="AG471" s="1">
        <f>LOG10(1196700000000000000*($C$7^2)*optwidth*(AVERAGE(V471:Y471)))</f>
        <v>36.16298459</v>
      </c>
      <c r="AH471" s="1">
        <f t="shared" ref="AH471:AH473" si="68">LOG10((10^AG471)/(1.26E+38*$I$7))</f>
        <v>-2.708237962</v>
      </c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>
        <v>54238.27994</v>
      </c>
      <c r="M472" s="1" t="s">
        <v>52</v>
      </c>
      <c r="N472" s="1">
        <v>17.65</v>
      </c>
      <c r="O472" s="1"/>
      <c r="P472" s="1"/>
      <c r="Q472" s="1"/>
      <c r="R472" s="1">
        <f>1000*zeroV*(100^(-0.2*N472))</f>
        <v>0.3166823613</v>
      </c>
      <c r="S472" s="1"/>
      <c r="T472" s="1"/>
      <c r="U472" s="1"/>
      <c r="V472" s="1">
        <f>R472*(100^(0.2*$F$7*yV))</f>
        <v>6.318643813</v>
      </c>
      <c r="W472" s="1"/>
      <c r="X472" s="1"/>
      <c r="Y472" s="1"/>
      <c r="Z472" s="1"/>
      <c r="AA472" s="1">
        <v>54238.75</v>
      </c>
      <c r="AB472" s="1">
        <v>6.8264E-9</v>
      </c>
      <c r="AC472" s="1"/>
      <c r="AD472" s="1">
        <f t="shared" si="65"/>
        <v>54238.51497</v>
      </c>
      <c r="AE472" s="1">
        <f t="shared" si="66"/>
        <v>37.95455562</v>
      </c>
      <c r="AF472" s="1">
        <f t="shared" si="67"/>
        <v>-0.916666935</v>
      </c>
      <c r="AG472" s="1">
        <f>LOG10(1196700000000000000*($C$7^2)*optwidth*(AVERAGE(V472:Y472)))</f>
        <v>35.12698459</v>
      </c>
      <c r="AH472" s="1">
        <f t="shared" si="68"/>
        <v>-3.744237962</v>
      </c>
      <c r="AI472" s="1"/>
      <c r="AJ472" s="1"/>
      <c r="AK472" s="1"/>
      <c r="AL472" s="1" t="s">
        <v>47</v>
      </c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>
        <v>54239.30197</v>
      </c>
      <c r="M473" s="1" t="s">
        <v>52</v>
      </c>
      <c r="N473" s="1">
        <v>17.57</v>
      </c>
      <c r="O473" s="1"/>
      <c r="P473" s="1"/>
      <c r="Q473" s="1"/>
      <c r="R473" s="1">
        <f>1000*zeroV*(100^(-0.2*N473))</f>
        <v>0.3408975457</v>
      </c>
      <c r="S473" s="1"/>
      <c r="T473" s="1"/>
      <c r="U473" s="1"/>
      <c r="V473" s="1">
        <f>R473*(100^(0.2*$F$7*yV))</f>
        <v>6.801800262</v>
      </c>
      <c r="W473" s="1"/>
      <c r="X473" s="1"/>
      <c r="Y473" s="1"/>
      <c r="Z473" s="1"/>
      <c r="AA473" s="1">
        <v>54239.74</v>
      </c>
      <c r="AB473" s="1">
        <v>4.9957E-9</v>
      </c>
      <c r="AC473" s="1"/>
      <c r="AD473" s="1">
        <f t="shared" si="65"/>
        <v>54239.52099</v>
      </c>
      <c r="AE473" s="1">
        <f t="shared" si="66"/>
        <v>37.81896024</v>
      </c>
      <c r="AF473" s="1">
        <f t="shared" si="67"/>
        <v>-1.052262317</v>
      </c>
      <c r="AG473" s="1">
        <f>LOG10(1196700000000000000*($C$7^2)*optwidth*(AVERAGE(V473:Y473)))</f>
        <v>35.15898459</v>
      </c>
      <c r="AH473" s="1">
        <f t="shared" si="68"/>
        <v>-3.712237962</v>
      </c>
      <c r="AI473" s="1"/>
      <c r="AJ473" s="1"/>
      <c r="AK473" s="1"/>
      <c r="AL473" s="1" t="s">
        <v>47</v>
      </c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>
        <v>54242.26225</v>
      </c>
      <c r="M474" s="1" t="s">
        <v>52</v>
      </c>
      <c r="N474" s="1">
        <v>17.56</v>
      </c>
      <c r="O474" s="1"/>
      <c r="P474" s="1"/>
      <c r="Q474" s="1"/>
      <c r="R474" s="1">
        <f>1000*zeroV*(100^(-0.2*N474))</f>
        <v>0.3440518319</v>
      </c>
      <c r="S474" s="1"/>
      <c r="T474" s="1"/>
      <c r="U474" s="1"/>
      <c r="V474" s="1">
        <f>R474*(100^(0.2*$F$7*yV))</f>
        <v>6.864736545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>
        <v>54243.30337</v>
      </c>
      <c r="M475" s="1" t="s">
        <v>52</v>
      </c>
      <c r="N475" s="1">
        <v>17.7</v>
      </c>
      <c r="O475" s="1"/>
      <c r="P475" s="1"/>
      <c r="Q475" s="1"/>
      <c r="R475" s="1">
        <f>1000*zeroV*(100^(-0.2*N475))</f>
        <v>0.3024293072</v>
      </c>
      <c r="S475" s="1"/>
      <c r="T475" s="1"/>
      <c r="U475" s="1"/>
      <c r="V475" s="1">
        <f>R475*(100^(0.2*$F$7*yV))</f>
        <v>6.034257995</v>
      </c>
      <c r="W475" s="1"/>
      <c r="X475" s="1"/>
      <c r="Y475" s="1"/>
      <c r="Z475" s="1"/>
      <c r="AA475" s="1">
        <v>54242.88</v>
      </c>
      <c r="AB475" s="1">
        <v>4.6635E-9</v>
      </c>
      <c r="AC475" s="1"/>
      <c r="AD475" s="1">
        <f>(L475+AA475)/2</f>
        <v>54243.09169</v>
      </c>
      <c r="AE475" s="1">
        <f>LOG10(1.1967E+44*($C$7^2)*AB475)</f>
        <v>37.78907587</v>
      </c>
      <c r="AF475" s="1">
        <f>LOG10((10^AE475)/(1.26E+38*$I$7))</f>
        <v>-1.082146686</v>
      </c>
      <c r="AG475" s="1">
        <f>LOG10(1196700000000000000*($C$7^2)*optwidth*(AVERAGE(V475:Y475)))</f>
        <v>35.10698459</v>
      </c>
      <c r="AH475" s="1">
        <f>LOG10((10^AG475)/(1.26E+38*$I$7))</f>
        <v>-3.764237962</v>
      </c>
      <c r="AI475" s="1"/>
      <c r="AJ475" s="1"/>
      <c r="AK475" s="1"/>
      <c r="AL475" s="1" t="s">
        <v>47</v>
      </c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>
        <v>54243.313</v>
      </c>
      <c r="M476" s="1" t="s">
        <v>52</v>
      </c>
      <c r="N476" s="1">
        <v>17.68</v>
      </c>
      <c r="O476" s="1"/>
      <c r="P476" s="1"/>
      <c r="Q476" s="1"/>
      <c r="R476" s="1">
        <f>1000*zeroV*(100^(-0.2*N476))</f>
        <v>0.3080518878</v>
      </c>
      <c r="S476" s="1"/>
      <c r="T476" s="1"/>
      <c r="U476" s="1"/>
      <c r="V476" s="1">
        <f>R476*(100^(0.2*$F$7*yV))</f>
        <v>6.146443227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>
        <v>54244.21872</v>
      </c>
      <c r="M477" s="1" t="s">
        <v>52</v>
      </c>
      <c r="N477" s="1">
        <v>17.37</v>
      </c>
      <c r="O477" s="1"/>
      <c r="P477" s="1"/>
      <c r="Q477" s="1"/>
      <c r="R477" s="1">
        <f>1000*zeroV*(100^(-0.2*N477))</f>
        <v>0.4098489951</v>
      </c>
      <c r="S477" s="1"/>
      <c r="T477" s="1"/>
      <c r="U477" s="1"/>
      <c r="V477" s="1">
        <f>R477*(100^(0.2*$F$7*yV))</f>
        <v>8.177562547</v>
      </c>
      <c r="W477" s="1"/>
      <c r="X477" s="1"/>
      <c r="Y477" s="1"/>
      <c r="Z477" s="1"/>
      <c r="AA477" s="1">
        <v>54244.98</v>
      </c>
      <c r="AB477" s="1">
        <v>5.3558E-9</v>
      </c>
      <c r="AC477" s="1"/>
      <c r="AD477" s="1">
        <f t="shared" ref="AD477:AD490" si="69">(L477+AA477)/2</f>
        <v>54244.59936</v>
      </c>
      <c r="AE477" s="1">
        <f t="shared" ref="AE477:AE490" si="70">LOG10(1.1967E+44*($C$7^2)*AB477)</f>
        <v>37.84918824</v>
      </c>
      <c r="AF477" s="1">
        <f t="shared" ref="AF477:AF490" si="71">LOG10((10^AE477)/(1.26E+38*$I$7))</f>
        <v>-1.022034317</v>
      </c>
      <c r="AG477" s="1">
        <f>LOG10(1196700000000000000*($C$7^2)*optwidth*(AVERAGE(V477:Y477)))</f>
        <v>35.23898459</v>
      </c>
      <c r="AH477" s="1">
        <f t="shared" ref="AH477:AH490" si="72">LOG10((10^AG477)/(1.26E+38*$I$7))</f>
        <v>-3.632237962</v>
      </c>
      <c r="AI477" s="1"/>
      <c r="AJ477" s="1"/>
      <c r="AK477" s="1"/>
      <c r="AL477" s="1" t="s">
        <v>47</v>
      </c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>
        <v>54246.26641</v>
      </c>
      <c r="M478" s="1" t="s">
        <v>52</v>
      </c>
      <c r="N478" s="1">
        <v>17.57</v>
      </c>
      <c r="O478" s="1"/>
      <c r="P478" s="1"/>
      <c r="Q478" s="1"/>
      <c r="R478" s="1">
        <f>1000*zeroV*(100^(-0.2*N478))</f>
        <v>0.3408975457</v>
      </c>
      <c r="S478" s="1"/>
      <c r="T478" s="1"/>
      <c r="U478" s="1"/>
      <c r="V478" s="1">
        <f>R478*(100^(0.2*$F$7*yV))</f>
        <v>6.801800262</v>
      </c>
      <c r="W478" s="1"/>
      <c r="X478" s="1"/>
      <c r="Y478" s="1"/>
      <c r="Z478" s="1"/>
      <c r="AA478" s="1">
        <v>54245.89</v>
      </c>
      <c r="AB478" s="1">
        <v>4.7857E-9</v>
      </c>
      <c r="AC478" s="1"/>
      <c r="AD478" s="1">
        <f t="shared" si="69"/>
        <v>54246.07821</v>
      </c>
      <c r="AE478" s="1">
        <f t="shared" si="70"/>
        <v>37.80030936</v>
      </c>
      <c r="AF478" s="1">
        <f t="shared" si="71"/>
        <v>-1.070913197</v>
      </c>
      <c r="AG478" s="1">
        <f>LOG10(1196700000000000000*($C$7^2)*optwidth*(AVERAGE(V478:Y478)))</f>
        <v>35.15898459</v>
      </c>
      <c r="AH478" s="1">
        <f t="shared" si="72"/>
        <v>-3.712237962</v>
      </c>
      <c r="AI478" s="1"/>
      <c r="AJ478" s="1"/>
      <c r="AK478" s="1"/>
      <c r="AL478" s="1" t="s">
        <v>47</v>
      </c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>
        <v>54247.2784</v>
      </c>
      <c r="M479" s="1" t="s">
        <v>52</v>
      </c>
      <c r="N479" s="1">
        <v>17.41</v>
      </c>
      <c r="O479" s="1"/>
      <c r="P479" s="1"/>
      <c r="Q479" s="1"/>
      <c r="R479" s="1">
        <f>1000*zeroV*(100^(-0.2*N479))</f>
        <v>0.3950243567</v>
      </c>
      <c r="S479" s="1"/>
      <c r="T479" s="1"/>
      <c r="U479" s="1"/>
      <c r="V479" s="1">
        <f>R479*(100^(0.2*$F$7*yV))</f>
        <v>7.881772125</v>
      </c>
      <c r="W479" s="1"/>
      <c r="X479" s="1"/>
      <c r="Y479" s="1"/>
      <c r="Z479" s="1"/>
      <c r="AA479" s="1">
        <v>54246.87</v>
      </c>
      <c r="AB479" s="1">
        <v>4.4971E-9</v>
      </c>
      <c r="AC479" s="1"/>
      <c r="AD479" s="1">
        <f t="shared" si="69"/>
        <v>54247.0742</v>
      </c>
      <c r="AE479" s="1">
        <f t="shared" si="70"/>
        <v>37.77329643</v>
      </c>
      <c r="AF479" s="1">
        <f t="shared" si="71"/>
        <v>-1.097926123</v>
      </c>
      <c r="AG479" s="1">
        <f>LOG10(1196700000000000000*($C$7^2)*optwidth*(AVERAGE(V479:Y479)))</f>
        <v>35.22298459</v>
      </c>
      <c r="AH479" s="1">
        <f t="shared" si="72"/>
        <v>-3.648237962</v>
      </c>
      <c r="AI479" s="1"/>
      <c r="AJ479" s="1"/>
      <c r="AK479" s="1"/>
      <c r="AL479" s="1" t="s">
        <v>47</v>
      </c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>
        <v>54252.30689</v>
      </c>
      <c r="M480" s="1" t="s">
        <v>52</v>
      </c>
      <c r="N480" s="1">
        <v>17.22</v>
      </c>
      <c r="O480" s="1"/>
      <c r="P480" s="1"/>
      <c r="Q480" s="1"/>
      <c r="R480" s="1">
        <f>1000*zeroV*(100^(-0.2*N480))</f>
        <v>0.470569608</v>
      </c>
      <c r="S480" s="1"/>
      <c r="T480" s="1"/>
      <c r="U480" s="1"/>
      <c r="V480" s="1">
        <f>R480*(100^(0.2*$F$7*yV))</f>
        <v>9.389098053</v>
      </c>
      <c r="W480" s="1"/>
      <c r="X480" s="1"/>
      <c r="Y480" s="1"/>
      <c r="Z480" s="1"/>
      <c r="AA480" s="1">
        <v>54252.05</v>
      </c>
      <c r="AB480" s="1">
        <v>1.9369E-9</v>
      </c>
      <c r="AC480" s="1"/>
      <c r="AD480" s="1">
        <f t="shared" si="69"/>
        <v>54252.17845</v>
      </c>
      <c r="AE480" s="1">
        <f t="shared" si="70"/>
        <v>37.40747109</v>
      </c>
      <c r="AF480" s="1">
        <f t="shared" si="71"/>
        <v>-1.463751468</v>
      </c>
      <c r="AG480" s="1">
        <f>LOG10(1196700000000000000*($C$7^2)*optwidth*(AVERAGE(V480:Y480)))</f>
        <v>35.29898459</v>
      </c>
      <c r="AH480" s="1">
        <f t="shared" si="72"/>
        <v>-3.572237962</v>
      </c>
      <c r="AI480" s="1"/>
      <c r="AJ480" s="1"/>
      <c r="AK480" s="1"/>
      <c r="AL480" s="1" t="s">
        <v>47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>
        <v>54254.29423</v>
      </c>
      <c r="M481" s="1" t="s">
        <v>52</v>
      </c>
      <c r="N481" s="1">
        <v>17.06</v>
      </c>
      <c r="O481" s="1"/>
      <c r="P481" s="1"/>
      <c r="Q481" s="1"/>
      <c r="R481" s="1">
        <f>1000*zeroV*(100^(-0.2*N481))</f>
        <v>0.5452854062</v>
      </c>
      <c r="S481" s="1"/>
      <c r="T481" s="1"/>
      <c r="U481" s="1"/>
      <c r="V481" s="1">
        <f>R481*(100^(0.2*$F$7*yV))</f>
        <v>10.87987422</v>
      </c>
      <c r="W481" s="1"/>
      <c r="X481" s="1"/>
      <c r="Y481" s="1"/>
      <c r="Z481" s="1"/>
      <c r="AA481" s="1">
        <v>54254.93</v>
      </c>
      <c r="AB481" s="1">
        <v>1.5187E-9</v>
      </c>
      <c r="AC481" s="1"/>
      <c r="AD481" s="1">
        <f t="shared" si="69"/>
        <v>54254.61212</v>
      </c>
      <c r="AE481" s="1">
        <f t="shared" si="70"/>
        <v>37.30183588</v>
      </c>
      <c r="AF481" s="1">
        <f t="shared" si="71"/>
        <v>-1.569386675</v>
      </c>
      <c r="AG481" s="1">
        <f>LOG10(1196700000000000000*($C$7^2)*optwidth*(AVERAGE(V481:Y481)))</f>
        <v>35.36298459</v>
      </c>
      <c r="AH481" s="1">
        <f t="shared" si="72"/>
        <v>-3.508237962</v>
      </c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>
        <v>54255.22966</v>
      </c>
      <c r="M482" s="1" t="s">
        <v>52</v>
      </c>
      <c r="N482" s="1">
        <v>17.12</v>
      </c>
      <c r="O482" s="1"/>
      <c r="P482" s="1"/>
      <c r="Q482" s="1"/>
      <c r="R482" s="1">
        <f>1000*zeroV*(100^(-0.2*N482))</f>
        <v>0.5159693149</v>
      </c>
      <c r="S482" s="1"/>
      <c r="T482" s="1"/>
      <c r="U482" s="1"/>
      <c r="V482" s="1">
        <f>R482*(100^(0.2*$F$7*yV))</f>
        <v>10.2949413</v>
      </c>
      <c r="W482" s="1"/>
      <c r="X482" s="1"/>
      <c r="Y482" s="1"/>
      <c r="Z482" s="1"/>
      <c r="AA482" s="1">
        <v>54255.42</v>
      </c>
      <c r="AB482" s="1">
        <v>1.5253E-9</v>
      </c>
      <c r="AC482" s="1"/>
      <c r="AD482" s="1">
        <f t="shared" si="69"/>
        <v>54255.32483</v>
      </c>
      <c r="AE482" s="1">
        <f t="shared" si="70"/>
        <v>37.30371916</v>
      </c>
      <c r="AF482" s="1">
        <f t="shared" si="71"/>
        <v>-1.567503397</v>
      </c>
      <c r="AG482" s="1">
        <f>LOG10(1196700000000000000*($C$7^2)*optwidth*(AVERAGE(V482:Y482)))</f>
        <v>35.33898459</v>
      </c>
      <c r="AH482" s="1">
        <f t="shared" si="72"/>
        <v>-3.532237962</v>
      </c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>
        <v>54256.25149</v>
      </c>
      <c r="M483" s="1" t="s">
        <v>52</v>
      </c>
      <c r="N483" s="1">
        <v>17.01</v>
      </c>
      <c r="O483" s="1"/>
      <c r="P483" s="1"/>
      <c r="Q483" s="1"/>
      <c r="R483" s="1">
        <f>1000*zeroV*(100^(-0.2*N483))</f>
        <v>0.5709839157</v>
      </c>
      <c r="S483" s="1"/>
      <c r="T483" s="1"/>
      <c r="U483" s="1"/>
      <c r="V483" s="1">
        <f>R483*(100^(0.2*$F$7*yV))</f>
        <v>11.39262689</v>
      </c>
      <c r="W483" s="1"/>
      <c r="X483" s="1"/>
      <c r="Y483" s="1"/>
      <c r="Z483" s="1"/>
      <c r="AA483" s="1">
        <v>54256.3</v>
      </c>
      <c r="AB483" s="1">
        <v>1.3715E-9</v>
      </c>
      <c r="AC483" s="1"/>
      <c r="AD483" s="1">
        <f t="shared" si="69"/>
        <v>54256.27575</v>
      </c>
      <c r="AE483" s="1">
        <f t="shared" si="70"/>
        <v>37.2575597</v>
      </c>
      <c r="AF483" s="1">
        <f t="shared" si="71"/>
        <v>-1.613662856</v>
      </c>
      <c r="AG483" s="1">
        <f>LOG10(1196700000000000000*($C$7^2)*optwidth*(AVERAGE(V483:Y483)))</f>
        <v>35.38298459</v>
      </c>
      <c r="AH483" s="1">
        <f t="shared" si="72"/>
        <v>-3.488237962</v>
      </c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>
        <v>54257.20958</v>
      </c>
      <c r="M484" s="1" t="s">
        <v>52</v>
      </c>
      <c r="N484" s="1">
        <v>16.94</v>
      </c>
      <c r="O484" s="1"/>
      <c r="P484" s="1"/>
      <c r="Q484" s="1"/>
      <c r="R484" s="1">
        <f>1000*zeroV*(100^(-0.2*N484))</f>
        <v>0.6090092297</v>
      </c>
      <c r="S484" s="1"/>
      <c r="T484" s="1"/>
      <c r="U484" s="1"/>
      <c r="V484" s="1">
        <f>R484*(100^(0.2*$F$7*yV))</f>
        <v>12.15133166</v>
      </c>
      <c r="W484" s="1"/>
      <c r="X484" s="1"/>
      <c r="Y484" s="1"/>
      <c r="Z484" s="1"/>
      <c r="AA484" s="1">
        <v>54257.33</v>
      </c>
      <c r="AB484" s="1">
        <v>1.3982E-9</v>
      </c>
      <c r="AC484" s="1"/>
      <c r="AD484" s="1">
        <f t="shared" si="69"/>
        <v>54257.26979</v>
      </c>
      <c r="AE484" s="1">
        <f t="shared" si="70"/>
        <v>37.26593319</v>
      </c>
      <c r="AF484" s="1">
        <f t="shared" si="71"/>
        <v>-1.60528937</v>
      </c>
      <c r="AG484" s="1">
        <f>LOG10(1196700000000000000*($C$7^2)*optwidth*(AVERAGE(V484:Y484)))</f>
        <v>35.41098459</v>
      </c>
      <c r="AH484" s="1">
        <f t="shared" si="72"/>
        <v>-3.460237962</v>
      </c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>
        <v>54258.20912</v>
      </c>
      <c r="M485" s="1" t="s">
        <v>52</v>
      </c>
      <c r="N485" s="1">
        <v>17.12</v>
      </c>
      <c r="O485" s="1"/>
      <c r="P485" s="1"/>
      <c r="Q485" s="1"/>
      <c r="R485" s="1">
        <f>1000*zeroV*(100^(-0.2*N485))</f>
        <v>0.5159693149</v>
      </c>
      <c r="S485" s="1"/>
      <c r="T485" s="1"/>
      <c r="U485" s="1"/>
      <c r="V485" s="1">
        <f>R485*(100^(0.2*$F$7*yV))</f>
        <v>10.2949413</v>
      </c>
      <c r="W485" s="1"/>
      <c r="X485" s="1"/>
      <c r="Y485" s="1"/>
      <c r="Z485" s="1"/>
      <c r="AA485" s="1">
        <v>54258.26</v>
      </c>
      <c r="AB485" s="1">
        <v>1.3662E-9</v>
      </c>
      <c r="AC485" s="1"/>
      <c r="AD485" s="1">
        <f t="shared" si="69"/>
        <v>54258.23456</v>
      </c>
      <c r="AE485" s="1">
        <f t="shared" si="70"/>
        <v>37.25587817</v>
      </c>
      <c r="AF485" s="1">
        <f t="shared" si="71"/>
        <v>-1.615344387</v>
      </c>
      <c r="AG485" s="1">
        <f>LOG10(1196700000000000000*($C$7^2)*optwidth*(AVERAGE(V485:Y485)))</f>
        <v>35.33898459</v>
      </c>
      <c r="AH485" s="1">
        <f t="shared" si="72"/>
        <v>-3.532237962</v>
      </c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>
        <v>54260.2878</v>
      </c>
      <c r="M486" s="1" t="s">
        <v>52</v>
      </c>
      <c r="N486" s="1">
        <v>16.79</v>
      </c>
      <c r="O486" s="1"/>
      <c r="P486" s="1"/>
      <c r="Q486" s="1"/>
      <c r="R486" s="1">
        <f>1000*zeroV*(100^(-0.2*N486))</f>
        <v>0.6992361526</v>
      </c>
      <c r="S486" s="1"/>
      <c r="T486" s="1"/>
      <c r="U486" s="1"/>
      <c r="V486" s="1">
        <f>R486*(100^(0.2*$F$7*yV))</f>
        <v>13.95159545</v>
      </c>
      <c r="W486" s="1"/>
      <c r="X486" s="1"/>
      <c r="Y486" s="1"/>
      <c r="Z486" s="1"/>
      <c r="AA486" s="1">
        <v>54260.62</v>
      </c>
      <c r="AB486" s="1">
        <v>1.2037E-9</v>
      </c>
      <c r="AC486" s="1"/>
      <c r="AD486" s="1">
        <f t="shared" si="69"/>
        <v>54260.4539</v>
      </c>
      <c r="AE486" s="1">
        <f t="shared" si="70"/>
        <v>37.20088215</v>
      </c>
      <c r="AF486" s="1">
        <f t="shared" si="71"/>
        <v>-1.670340407</v>
      </c>
      <c r="AG486" s="1">
        <f>LOG10(1196700000000000000*($C$7^2)*optwidth*(AVERAGE(V486:Y486)))</f>
        <v>35.47098459</v>
      </c>
      <c r="AH486" s="1">
        <f t="shared" si="72"/>
        <v>-3.400237962</v>
      </c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>
        <v>54261.20886</v>
      </c>
      <c r="M487" s="1" t="s">
        <v>52</v>
      </c>
      <c r="N487" s="1">
        <v>17.05</v>
      </c>
      <c r="O487" s="1"/>
      <c r="P487" s="1"/>
      <c r="Q487" s="1"/>
      <c r="R487" s="1">
        <f>1000*zeroV*(100^(-0.2*N487))</f>
        <v>0.5503308699</v>
      </c>
      <c r="S487" s="1"/>
      <c r="T487" s="1"/>
      <c r="U487" s="1"/>
      <c r="V487" s="1">
        <f>R487*(100^(0.2*$F$7*yV))</f>
        <v>10.98054446</v>
      </c>
      <c r="W487" s="1"/>
      <c r="X487" s="1"/>
      <c r="Y487" s="1"/>
      <c r="Z487" s="1"/>
      <c r="AA487" s="1">
        <v>54261.2</v>
      </c>
      <c r="AB487" s="1">
        <v>1.2091E-9</v>
      </c>
      <c r="AC487" s="1"/>
      <c r="AD487" s="1">
        <f t="shared" si="69"/>
        <v>54261.20443</v>
      </c>
      <c r="AE487" s="1">
        <f t="shared" si="70"/>
        <v>37.20282611</v>
      </c>
      <c r="AF487" s="1">
        <f t="shared" si="71"/>
        <v>-1.668396446</v>
      </c>
      <c r="AG487" s="1">
        <f>LOG10(1196700000000000000*($C$7^2)*optwidth*(AVERAGE(V487:Y487)))</f>
        <v>35.36698459</v>
      </c>
      <c r="AH487" s="1">
        <f t="shared" si="72"/>
        <v>-3.504237962</v>
      </c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>
        <v>54267.1896</v>
      </c>
      <c r="M488" s="1" t="s">
        <v>52</v>
      </c>
      <c r="N488" s="1">
        <v>16.89</v>
      </c>
      <c r="O488" s="1"/>
      <c r="P488" s="1"/>
      <c r="Q488" s="1"/>
      <c r="R488" s="1">
        <f>1000*zeroV*(100^(-0.2*N488))</f>
        <v>0.6377109505</v>
      </c>
      <c r="S488" s="1"/>
      <c r="T488" s="1"/>
      <c r="U488" s="1"/>
      <c r="V488" s="1">
        <f>R488*(100^(0.2*$F$7*yV))</f>
        <v>12.72400627</v>
      </c>
      <c r="W488" s="1"/>
      <c r="X488" s="1"/>
      <c r="Y488" s="1"/>
      <c r="Z488" s="1"/>
      <c r="AA488" s="1">
        <v>54267.22</v>
      </c>
      <c r="AB488" s="1">
        <v>1.0109E-9</v>
      </c>
      <c r="AC488" s="1"/>
      <c r="AD488" s="1">
        <f t="shared" si="69"/>
        <v>54267.2048</v>
      </c>
      <c r="AE488" s="1">
        <f t="shared" si="70"/>
        <v>37.12507209</v>
      </c>
      <c r="AF488" s="1">
        <f t="shared" si="71"/>
        <v>-1.746150471</v>
      </c>
      <c r="AG488" s="1">
        <f>LOG10(1196700000000000000*($C$7^2)*optwidth*(AVERAGE(V488:Y488)))</f>
        <v>35.43098459</v>
      </c>
      <c r="AH488" s="1">
        <f t="shared" si="72"/>
        <v>-3.440237962</v>
      </c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>
        <v>54268.25011</v>
      </c>
      <c r="M489" s="1" t="s">
        <v>52</v>
      </c>
      <c r="N489" s="1">
        <v>16.96</v>
      </c>
      <c r="O489" s="1"/>
      <c r="P489" s="1"/>
      <c r="Q489" s="1"/>
      <c r="R489" s="1">
        <f>1000*zeroV*(100^(-0.2*N489))</f>
        <v>0.5978935586</v>
      </c>
      <c r="S489" s="1"/>
      <c r="T489" s="1"/>
      <c r="U489" s="1"/>
      <c r="V489" s="1">
        <f>R489*(100^(0.2*$F$7*yV))</f>
        <v>11.92954486</v>
      </c>
      <c r="W489" s="1"/>
      <c r="X489" s="1"/>
      <c r="Y489" s="1"/>
      <c r="Z489" s="1"/>
      <c r="AA489" s="1">
        <v>54267.95</v>
      </c>
      <c r="AB489" s="1">
        <v>1.2023E-9</v>
      </c>
      <c r="AC489" s="1"/>
      <c r="AD489" s="1">
        <f t="shared" si="69"/>
        <v>54268.10006</v>
      </c>
      <c r="AE489" s="1">
        <f t="shared" si="70"/>
        <v>37.20037674</v>
      </c>
      <c r="AF489" s="1">
        <f t="shared" si="71"/>
        <v>-1.67084582</v>
      </c>
      <c r="AG489" s="1">
        <f>LOG10(1196700000000000000*($C$7^2)*optwidth*(AVERAGE(V489:Y489)))</f>
        <v>35.40298459</v>
      </c>
      <c r="AH489" s="1">
        <f t="shared" si="72"/>
        <v>-3.468237962</v>
      </c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>
        <v>54269.21947</v>
      </c>
      <c r="M490" s="1" t="s">
        <v>52</v>
      </c>
      <c r="N490" s="1">
        <v>16.75</v>
      </c>
      <c r="O490" s="1"/>
      <c r="P490" s="1"/>
      <c r="Q490" s="1"/>
      <c r="R490" s="1">
        <f>1000*zeroV*(100^(-0.2*N490))</f>
        <v>0.7254773777</v>
      </c>
      <c r="S490" s="1"/>
      <c r="T490" s="1"/>
      <c r="U490" s="1"/>
      <c r="V490" s="1">
        <f>R490*(100^(0.2*$F$7*yV))</f>
        <v>14.47517672</v>
      </c>
      <c r="W490" s="1"/>
      <c r="X490" s="1"/>
      <c r="Y490" s="1"/>
      <c r="Z490" s="1"/>
      <c r="AA490" s="1">
        <v>54269.31</v>
      </c>
      <c r="AB490" s="1">
        <v>1.0979E-9</v>
      </c>
      <c r="AC490" s="1"/>
      <c r="AD490" s="1">
        <f t="shared" si="69"/>
        <v>54269.26474</v>
      </c>
      <c r="AE490" s="1">
        <f t="shared" si="70"/>
        <v>37.16092667</v>
      </c>
      <c r="AF490" s="1">
        <f t="shared" si="71"/>
        <v>-1.710295883</v>
      </c>
      <c r="AG490" s="1">
        <f>LOG10(1196700000000000000*($C$7^2)*optwidth*(AVERAGE(V490:Y490)))</f>
        <v>35.48698459</v>
      </c>
      <c r="AH490" s="1">
        <f t="shared" si="72"/>
        <v>-3.384237962</v>
      </c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>
        <v>54272.1852</v>
      </c>
      <c r="M491" s="1" t="s">
        <v>52</v>
      </c>
      <c r="N491" s="1">
        <v>16.86</v>
      </c>
      <c r="O491" s="1"/>
      <c r="P491" s="1"/>
      <c r="Q491" s="1"/>
      <c r="R491" s="1">
        <f>1000*zeroV*(100^(-0.2*N491))</f>
        <v>0.6555772506</v>
      </c>
      <c r="S491" s="1"/>
      <c r="T491" s="1"/>
      <c r="U491" s="1"/>
      <c r="V491" s="1">
        <f>R491*(100^(0.2*$F$7*yV))</f>
        <v>13.08048583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>
        <v>54273.29888</v>
      </c>
      <c r="M492" s="1" t="s">
        <v>52</v>
      </c>
      <c r="N492" s="1">
        <v>16.71</v>
      </c>
      <c r="O492" s="1"/>
      <c r="P492" s="1"/>
      <c r="Q492" s="1"/>
      <c r="R492" s="1">
        <f>1000*zeroV*(100^(-0.2*N492))</f>
        <v>0.7527033944</v>
      </c>
      <c r="S492" s="1"/>
      <c r="T492" s="1"/>
      <c r="U492" s="1"/>
      <c r="V492" s="1">
        <f>R492*(100^(0.2*$F$7*yV))</f>
        <v>15.01840717</v>
      </c>
      <c r="W492" s="1"/>
      <c r="X492" s="1"/>
      <c r="Y492" s="1"/>
      <c r="Z492" s="1"/>
      <c r="AA492" s="1">
        <v>54273.7</v>
      </c>
      <c r="AB492" s="1">
        <v>1.1158E-9</v>
      </c>
      <c r="AC492" s="1"/>
      <c r="AD492" s="1">
        <f t="shared" ref="AD492:AD507" si="73">(L492+AA492)/2</f>
        <v>54273.49944</v>
      </c>
      <c r="AE492" s="1">
        <f t="shared" ref="AE492:AE507" si="74">LOG10(1.1967E+44*($C$7^2)*AB492)</f>
        <v>37.16795025</v>
      </c>
      <c r="AF492" s="1">
        <f t="shared" ref="AF492:AF507" si="75">LOG10((10^AE492)/(1.26E+38*$I$7))</f>
        <v>-1.703272311</v>
      </c>
      <c r="AG492" s="1">
        <f>LOG10(1196700000000000000*($C$7^2)*optwidth*(AVERAGE(V492:Y492)))</f>
        <v>35.50298459</v>
      </c>
      <c r="AH492" s="1">
        <f t="shared" ref="AH492:AH507" si="76">LOG10((10^AG492)/(1.26E+38*$I$7))</f>
        <v>-3.368237962</v>
      </c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>
        <v>54275.18426</v>
      </c>
      <c r="M493" s="1" t="s">
        <v>52</v>
      </c>
      <c r="N493" s="1">
        <v>16.85</v>
      </c>
      <c r="O493" s="1"/>
      <c r="P493" s="1"/>
      <c r="Q493" s="1"/>
      <c r="R493" s="1">
        <f>1000*zeroV*(100^(-0.2*N493))</f>
        <v>0.6616432322</v>
      </c>
      <c r="S493" s="1"/>
      <c r="T493" s="1"/>
      <c r="U493" s="1"/>
      <c r="V493" s="1">
        <f>R493*(100^(0.2*$F$7*yV))</f>
        <v>13.20151807</v>
      </c>
      <c r="W493" s="1"/>
      <c r="X493" s="1"/>
      <c r="Y493" s="1"/>
      <c r="Z493" s="1"/>
      <c r="AA493" s="1">
        <v>54275.68</v>
      </c>
      <c r="AB493" s="1">
        <v>1.0933E-9</v>
      </c>
      <c r="AC493" s="1"/>
      <c r="AD493" s="1">
        <f t="shared" si="73"/>
        <v>54275.43213</v>
      </c>
      <c r="AE493" s="1">
        <f t="shared" si="74"/>
        <v>37.15910324</v>
      </c>
      <c r="AF493" s="1">
        <f t="shared" si="75"/>
        <v>-1.712119319</v>
      </c>
      <c r="AG493" s="1">
        <f>LOG10(1196700000000000000*($C$7^2)*optwidth*(AVERAGE(V493:Y493)))</f>
        <v>35.44698459</v>
      </c>
      <c r="AH493" s="1">
        <f t="shared" si="76"/>
        <v>-3.424237962</v>
      </c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>
        <v>54276.19938</v>
      </c>
      <c r="M494" s="1" t="s">
        <v>52</v>
      </c>
      <c r="N494" s="1">
        <v>16.74</v>
      </c>
      <c r="O494" s="1"/>
      <c r="P494" s="1"/>
      <c r="Q494" s="1"/>
      <c r="R494" s="1">
        <f>1000*zeroV*(100^(-0.2*N494))</f>
        <v>0.7321901372</v>
      </c>
      <c r="S494" s="1"/>
      <c r="T494" s="1"/>
      <c r="U494" s="1"/>
      <c r="V494" s="1">
        <f>R494*(100^(0.2*$F$7*yV))</f>
        <v>14.60911388</v>
      </c>
      <c r="W494" s="1"/>
      <c r="X494" s="1"/>
      <c r="Y494" s="1"/>
      <c r="Z494" s="1"/>
      <c r="AA494" s="1">
        <v>54276.47</v>
      </c>
      <c r="AB494" s="1">
        <v>3.4928E-9</v>
      </c>
      <c r="AC494" s="1"/>
      <c r="AD494" s="1">
        <f t="shared" si="73"/>
        <v>54276.33469</v>
      </c>
      <c r="AE494" s="1">
        <f t="shared" si="74"/>
        <v>37.66353761</v>
      </c>
      <c r="AF494" s="1">
        <f t="shared" si="75"/>
        <v>-1.207684949</v>
      </c>
      <c r="AG494" s="1">
        <f>LOG10(1196700000000000000*($C$7^2)*optwidth*(AVERAGE(V494:Y494)))</f>
        <v>35.49098459</v>
      </c>
      <c r="AH494" s="1">
        <f t="shared" si="76"/>
        <v>-3.380237962</v>
      </c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>
        <v>54277.13147</v>
      </c>
      <c r="M495" s="1" t="s">
        <v>52</v>
      </c>
      <c r="N495" s="1">
        <v>16.84</v>
      </c>
      <c r="O495" s="1"/>
      <c r="P495" s="1"/>
      <c r="Q495" s="1"/>
      <c r="R495" s="1">
        <f>1000*zeroV*(100^(-0.2*N495))</f>
        <v>0.6677653416</v>
      </c>
      <c r="S495" s="1"/>
      <c r="T495" s="1"/>
      <c r="U495" s="1"/>
      <c r="V495" s="1">
        <f>R495*(100^(0.2*$F$7*yV))</f>
        <v>13.32367021</v>
      </c>
      <c r="W495" s="1"/>
      <c r="X495" s="1"/>
      <c r="Y495" s="1"/>
      <c r="Z495" s="1"/>
      <c r="AA495" s="1">
        <v>54277.17</v>
      </c>
      <c r="AB495" s="1">
        <v>1.1681E-9</v>
      </c>
      <c r="AC495" s="1"/>
      <c r="AD495" s="1">
        <f t="shared" si="73"/>
        <v>54277.15074</v>
      </c>
      <c r="AE495" s="1">
        <f t="shared" si="74"/>
        <v>37.18784391</v>
      </c>
      <c r="AF495" s="1">
        <f t="shared" si="75"/>
        <v>-1.683378644</v>
      </c>
      <c r="AG495" s="1">
        <f>LOG10(1196700000000000000*($C$7^2)*optwidth*(AVERAGE(V495:Y495)))</f>
        <v>35.45098459</v>
      </c>
      <c r="AH495" s="1">
        <f t="shared" si="76"/>
        <v>-3.420237962</v>
      </c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>
        <v>54278.15177</v>
      </c>
      <c r="M496" s="1" t="s">
        <v>52</v>
      </c>
      <c r="N496" s="1">
        <v>16.72</v>
      </c>
      <c r="O496" s="1"/>
      <c r="P496" s="1"/>
      <c r="Q496" s="1"/>
      <c r="R496" s="1">
        <f>1000*zeroV*(100^(-0.2*N496))</f>
        <v>0.7458025682</v>
      </c>
      <c r="S496" s="1"/>
      <c r="T496" s="1"/>
      <c r="U496" s="1"/>
      <c r="V496" s="1">
        <f>R496*(100^(0.2*$F$7*yV))</f>
        <v>14.88071759</v>
      </c>
      <c r="W496" s="1"/>
      <c r="X496" s="1"/>
      <c r="Y496" s="1"/>
      <c r="Z496" s="1"/>
      <c r="AA496" s="1">
        <v>54278.48</v>
      </c>
      <c r="AB496" s="1">
        <v>1.284E-9</v>
      </c>
      <c r="AC496" s="1"/>
      <c r="AD496" s="1">
        <f t="shared" si="73"/>
        <v>54278.31589</v>
      </c>
      <c r="AE496" s="1">
        <f t="shared" si="74"/>
        <v>37.22892891</v>
      </c>
      <c r="AF496" s="1">
        <f t="shared" si="75"/>
        <v>-1.642293644</v>
      </c>
      <c r="AG496" s="1">
        <f>LOG10(1196700000000000000*($C$7^2)*optwidth*(AVERAGE(V496:Y496)))</f>
        <v>35.49898459</v>
      </c>
      <c r="AH496" s="1">
        <f t="shared" si="76"/>
        <v>-3.372237962</v>
      </c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>
        <v>54279.17048</v>
      </c>
      <c r="M497" s="1" t="s">
        <v>52</v>
      </c>
      <c r="N497" s="1">
        <v>16.82</v>
      </c>
      <c r="O497" s="1"/>
      <c r="P497" s="1"/>
      <c r="Q497" s="1"/>
      <c r="R497" s="1">
        <f>1000*zeroV*(100^(-0.2*N497))</f>
        <v>0.6801800262</v>
      </c>
      <c r="S497" s="1"/>
      <c r="T497" s="1"/>
      <c r="U497" s="1"/>
      <c r="V497" s="1">
        <f>R497*(100^(0.2*$F$7*yV))</f>
        <v>13.57137574</v>
      </c>
      <c r="W497" s="1"/>
      <c r="X497" s="1"/>
      <c r="Y497" s="1"/>
      <c r="Z497" s="1"/>
      <c r="AA497" s="1">
        <v>54279.26</v>
      </c>
      <c r="AB497" s="1">
        <v>2.6889E-9</v>
      </c>
      <c r="AC497" s="1"/>
      <c r="AD497" s="1">
        <f t="shared" si="73"/>
        <v>54279.21524</v>
      </c>
      <c r="AE497" s="1">
        <f t="shared" si="74"/>
        <v>37.54993854</v>
      </c>
      <c r="AF497" s="1">
        <f t="shared" si="75"/>
        <v>-1.321284016</v>
      </c>
      <c r="AG497" s="1">
        <f>LOG10(1196700000000000000*($C$7^2)*optwidth*(AVERAGE(V497:Y497)))</f>
        <v>35.45898459</v>
      </c>
      <c r="AH497" s="1">
        <f t="shared" si="76"/>
        <v>-3.412237962</v>
      </c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>
        <v>54280.24482</v>
      </c>
      <c r="M498" s="1" t="s">
        <v>52</v>
      </c>
      <c r="N498" s="1">
        <v>16.75</v>
      </c>
      <c r="O498" s="1"/>
      <c r="P498" s="1"/>
      <c r="Q498" s="1"/>
      <c r="R498" s="1">
        <f>1000*zeroV*(100^(-0.2*N498))</f>
        <v>0.7254773777</v>
      </c>
      <c r="S498" s="1"/>
      <c r="T498" s="1"/>
      <c r="U498" s="1"/>
      <c r="V498" s="1">
        <f>R498*(100^(0.2*$F$7*yV))</f>
        <v>14.47517672</v>
      </c>
      <c r="W498" s="1"/>
      <c r="X498" s="1"/>
      <c r="Y498" s="1"/>
      <c r="Z498" s="1"/>
      <c r="AA498" s="1">
        <v>54280.11</v>
      </c>
      <c r="AB498" s="1">
        <v>6.2539E-9</v>
      </c>
      <c r="AC498" s="1"/>
      <c r="AD498" s="1">
        <f t="shared" si="73"/>
        <v>54280.17741</v>
      </c>
      <c r="AE498" s="1">
        <f t="shared" si="74"/>
        <v>37.91651482</v>
      </c>
      <c r="AF498" s="1">
        <f t="shared" si="75"/>
        <v>-0.954707735</v>
      </c>
      <c r="AG498" s="1">
        <f>LOG10(1196700000000000000*($C$7^2)*optwidth*(AVERAGE(V498:Y498)))</f>
        <v>35.48698459</v>
      </c>
      <c r="AH498" s="1">
        <f t="shared" si="76"/>
        <v>-3.384237962</v>
      </c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>
        <v>54282.19008</v>
      </c>
      <c r="M499" s="1" t="s">
        <v>52</v>
      </c>
      <c r="N499" s="1">
        <v>16.81</v>
      </c>
      <c r="O499" s="1"/>
      <c r="P499" s="1"/>
      <c r="Q499" s="1"/>
      <c r="R499" s="1">
        <f>1000*zeroV*(100^(-0.2*N499))</f>
        <v>0.6864736545</v>
      </c>
      <c r="S499" s="1"/>
      <c r="T499" s="1"/>
      <c r="U499" s="1"/>
      <c r="V499" s="1">
        <f>R499*(100^(0.2*$F$7*yV))</f>
        <v>13.69695013</v>
      </c>
      <c r="W499" s="1"/>
      <c r="X499" s="1"/>
      <c r="Y499" s="1"/>
      <c r="Z499" s="1"/>
      <c r="AA499" s="1">
        <v>54282.21</v>
      </c>
      <c r="AB499" s="1">
        <v>4.2848E-9</v>
      </c>
      <c r="AC499" s="1"/>
      <c r="AD499" s="1">
        <f t="shared" si="73"/>
        <v>54282.20004</v>
      </c>
      <c r="AE499" s="1">
        <f t="shared" si="74"/>
        <v>37.75229444</v>
      </c>
      <c r="AF499" s="1">
        <f t="shared" si="75"/>
        <v>-1.118928112</v>
      </c>
      <c r="AG499" s="1">
        <f>LOG10(1196700000000000000*($C$7^2)*optwidth*(AVERAGE(V499:Y499)))</f>
        <v>35.46298459</v>
      </c>
      <c r="AH499" s="1">
        <f t="shared" si="76"/>
        <v>-3.408237962</v>
      </c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>
        <v>54283.24575</v>
      </c>
      <c r="M500" s="1" t="s">
        <v>52</v>
      </c>
      <c r="N500" s="1">
        <v>16.68</v>
      </c>
      <c r="O500" s="1"/>
      <c r="P500" s="1"/>
      <c r="Q500" s="1"/>
      <c r="R500" s="1">
        <f>1000*zeroV*(100^(-0.2*N500))</f>
        <v>0.7737913571</v>
      </c>
      <c r="S500" s="1"/>
      <c r="T500" s="1"/>
      <c r="U500" s="1"/>
      <c r="V500" s="1">
        <f>R500*(100^(0.2*$F$7*yV))</f>
        <v>15.43916735</v>
      </c>
      <c r="W500" s="1"/>
      <c r="X500" s="1"/>
      <c r="Y500" s="1"/>
      <c r="Z500" s="1"/>
      <c r="AA500" s="1">
        <v>54283.19</v>
      </c>
      <c r="AB500" s="1">
        <v>1.5576E-9</v>
      </c>
      <c r="AC500" s="1"/>
      <c r="AD500" s="1">
        <f t="shared" si="73"/>
        <v>54283.21788</v>
      </c>
      <c r="AE500" s="1">
        <f t="shared" si="74"/>
        <v>37.31281983</v>
      </c>
      <c r="AF500" s="1">
        <f t="shared" si="75"/>
        <v>-1.558402729</v>
      </c>
      <c r="AG500" s="1">
        <f>LOG10(1196700000000000000*($C$7^2)*optwidth*(AVERAGE(V500:Y500)))</f>
        <v>35.51498459</v>
      </c>
      <c r="AH500" s="1">
        <f t="shared" si="76"/>
        <v>-3.356237962</v>
      </c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>
        <v>54284.18027</v>
      </c>
      <c r="M501" s="1" t="s">
        <v>52</v>
      </c>
      <c r="N501" s="1">
        <v>16.8</v>
      </c>
      <c r="O501" s="1"/>
      <c r="P501" s="1"/>
      <c r="Q501" s="1"/>
      <c r="R501" s="1">
        <f>1000*zeroV*(100^(-0.2*N501))</f>
        <v>0.6928255171</v>
      </c>
      <c r="S501" s="1"/>
      <c r="T501" s="1"/>
      <c r="U501" s="1"/>
      <c r="V501" s="1">
        <f>R501*(100^(0.2*$F$7*yV))</f>
        <v>13.82368645</v>
      </c>
      <c r="W501" s="1"/>
      <c r="X501" s="1"/>
      <c r="Y501" s="1"/>
      <c r="Z501" s="1"/>
      <c r="AA501" s="1">
        <v>54284.04</v>
      </c>
      <c r="AB501" s="1">
        <v>1.661E-9</v>
      </c>
      <c r="AC501" s="1"/>
      <c r="AD501" s="1">
        <f t="shared" si="73"/>
        <v>54284.11014</v>
      </c>
      <c r="AE501" s="1">
        <f t="shared" si="74"/>
        <v>37.34073352</v>
      </c>
      <c r="AF501" s="1">
        <f t="shared" si="75"/>
        <v>-1.530489035</v>
      </c>
      <c r="AG501" s="1">
        <f>LOG10(1196700000000000000*($C$7^2)*optwidth*(AVERAGE(V501:Y501)))</f>
        <v>35.46698459</v>
      </c>
      <c r="AH501" s="1">
        <f t="shared" si="76"/>
        <v>-3.404237962</v>
      </c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>
        <v>54286.16654</v>
      </c>
      <c r="M502" s="1" t="s">
        <v>52</v>
      </c>
      <c r="N502" s="1">
        <v>16.88</v>
      </c>
      <c r="O502" s="1"/>
      <c r="P502" s="1"/>
      <c r="Q502" s="1"/>
      <c r="R502" s="1">
        <f>1000*zeroV*(100^(-0.2*N502))</f>
        <v>0.6436116172</v>
      </c>
      <c r="S502" s="1"/>
      <c r="T502" s="1"/>
      <c r="U502" s="1"/>
      <c r="V502" s="1">
        <f>R502*(100^(0.2*$F$7*yV))</f>
        <v>12.84174005</v>
      </c>
      <c r="W502" s="1"/>
      <c r="X502" s="1"/>
      <c r="Y502" s="1"/>
      <c r="Z502" s="1"/>
      <c r="AA502" s="1">
        <v>54286.13</v>
      </c>
      <c r="AB502" s="1">
        <v>1.7806E-9</v>
      </c>
      <c r="AC502" s="1"/>
      <c r="AD502" s="1">
        <f t="shared" si="73"/>
        <v>54286.14827</v>
      </c>
      <c r="AE502" s="1">
        <f t="shared" si="74"/>
        <v>37.37093026</v>
      </c>
      <c r="AF502" s="1">
        <f t="shared" si="75"/>
        <v>-1.500292299</v>
      </c>
      <c r="AG502" s="1">
        <f>LOG10(1196700000000000000*($C$7^2)*optwidth*(AVERAGE(V502:Y502)))</f>
        <v>35.43498459</v>
      </c>
      <c r="AH502" s="1">
        <f t="shared" si="76"/>
        <v>-3.436237962</v>
      </c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>
        <v>54290.1963</v>
      </c>
      <c r="M503" s="1" t="s">
        <v>52</v>
      </c>
      <c r="N503" s="1">
        <v>16.52</v>
      </c>
      <c r="O503" s="1"/>
      <c r="P503" s="1"/>
      <c r="Q503" s="1"/>
      <c r="R503" s="1">
        <f>1000*zeroV*(100^(-0.2*N503))</f>
        <v>0.896651903</v>
      </c>
      <c r="S503" s="1"/>
      <c r="T503" s="1"/>
      <c r="U503" s="1"/>
      <c r="V503" s="1">
        <f>R503*(100^(0.2*$F$7*yV))</f>
        <v>17.89055752</v>
      </c>
      <c r="W503" s="1"/>
      <c r="X503" s="1"/>
      <c r="Y503" s="1"/>
      <c r="Z503" s="1"/>
      <c r="AA503" s="1">
        <v>54290.19</v>
      </c>
      <c r="AB503" s="1">
        <v>6.8792E-9</v>
      </c>
      <c r="AC503" s="1"/>
      <c r="AD503" s="1">
        <f t="shared" si="73"/>
        <v>54290.19315</v>
      </c>
      <c r="AE503" s="1">
        <f t="shared" si="74"/>
        <v>37.95790183</v>
      </c>
      <c r="AF503" s="1">
        <f t="shared" si="75"/>
        <v>-0.9133207316</v>
      </c>
      <c r="AG503" s="1">
        <f>LOG10(1196700000000000000*($C$7^2)*optwidth*(AVERAGE(V503:Y503)))</f>
        <v>35.57898459</v>
      </c>
      <c r="AH503" s="1">
        <f t="shared" si="76"/>
        <v>-3.292237962</v>
      </c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>
        <v>54291.12055</v>
      </c>
      <c r="M504" s="1" t="s">
        <v>52</v>
      </c>
      <c r="N504" s="1">
        <v>16.73</v>
      </c>
      <c r="O504" s="1"/>
      <c r="P504" s="1"/>
      <c r="Q504" s="1"/>
      <c r="R504" s="1">
        <f>1000*zeroV*(100^(-0.2*N504))</f>
        <v>0.7389650092</v>
      </c>
      <c r="S504" s="1"/>
      <c r="T504" s="1"/>
      <c r="U504" s="1"/>
      <c r="V504" s="1">
        <f>R504*(100^(0.2*$F$7*yV))</f>
        <v>14.74429035</v>
      </c>
      <c r="W504" s="1"/>
      <c r="X504" s="1"/>
      <c r="Y504" s="1"/>
      <c r="Z504" s="1"/>
      <c r="AA504" s="1">
        <v>54291.45</v>
      </c>
      <c r="AB504" s="1">
        <v>2.3895E-9</v>
      </c>
      <c r="AC504" s="1"/>
      <c r="AD504" s="1">
        <f t="shared" si="73"/>
        <v>54291.28528</v>
      </c>
      <c r="AE504" s="1">
        <f t="shared" si="74"/>
        <v>37.49867092</v>
      </c>
      <c r="AF504" s="1">
        <f t="shared" si="75"/>
        <v>-1.372551633</v>
      </c>
      <c r="AG504" s="1">
        <f>LOG10(1196700000000000000*($C$7^2)*optwidth*(AVERAGE(V504:Y504)))</f>
        <v>35.49498459</v>
      </c>
      <c r="AH504" s="1">
        <f t="shared" si="76"/>
        <v>-3.376237962</v>
      </c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>
        <v>54292.11378</v>
      </c>
      <c r="M505" s="1" t="s">
        <v>52</v>
      </c>
      <c r="N505" s="1">
        <v>16.6</v>
      </c>
      <c r="O505" s="1"/>
      <c r="P505" s="1"/>
      <c r="Q505" s="1"/>
      <c r="R505" s="1">
        <f>1000*zeroV*(100^(-0.2*N505))</f>
        <v>0.8329594785</v>
      </c>
      <c r="S505" s="1"/>
      <c r="T505" s="1"/>
      <c r="U505" s="1"/>
      <c r="V505" s="1">
        <f>R505*(100^(0.2*$F$7*yV))</f>
        <v>16.61972657</v>
      </c>
      <c r="W505" s="1"/>
      <c r="X505" s="1"/>
      <c r="Y505" s="1"/>
      <c r="Z505" s="1"/>
      <c r="AA505" s="1">
        <v>54292.44</v>
      </c>
      <c r="AB505" s="1">
        <v>2.6117E-9</v>
      </c>
      <c r="AC505" s="1"/>
      <c r="AD505" s="1">
        <f t="shared" si="73"/>
        <v>54292.27689</v>
      </c>
      <c r="AE505" s="1">
        <f t="shared" si="74"/>
        <v>37.53728718</v>
      </c>
      <c r="AF505" s="1">
        <f t="shared" si="75"/>
        <v>-1.333935379</v>
      </c>
      <c r="AG505" s="1">
        <f>LOG10(1196700000000000000*($C$7^2)*optwidth*(AVERAGE(V505:Y505)))</f>
        <v>35.54698459</v>
      </c>
      <c r="AH505" s="1">
        <f t="shared" si="76"/>
        <v>-3.324237962</v>
      </c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>
        <v>54293.21984</v>
      </c>
      <c r="M506" s="1" t="s">
        <v>52</v>
      </c>
      <c r="N506" s="1">
        <v>16.71</v>
      </c>
      <c r="O506" s="1"/>
      <c r="P506" s="1"/>
      <c r="Q506" s="1"/>
      <c r="R506" s="1">
        <f>1000*zeroV*(100^(-0.2*N506))</f>
        <v>0.7527033944</v>
      </c>
      <c r="S506" s="1"/>
      <c r="T506" s="1"/>
      <c r="U506" s="1"/>
      <c r="V506" s="1">
        <f>R506*(100^(0.2*$F$7*yV))</f>
        <v>15.01840717</v>
      </c>
      <c r="W506" s="1"/>
      <c r="X506" s="1"/>
      <c r="Y506" s="1"/>
      <c r="Z506" s="1"/>
      <c r="AA506" s="1">
        <v>54293.41</v>
      </c>
      <c r="AB506" s="1">
        <v>2.2999E-9</v>
      </c>
      <c r="AC506" s="1"/>
      <c r="AD506" s="1">
        <f t="shared" si="73"/>
        <v>54293.31492</v>
      </c>
      <c r="AE506" s="1">
        <f t="shared" si="74"/>
        <v>37.48207284</v>
      </c>
      <c r="AF506" s="1">
        <f t="shared" si="75"/>
        <v>-1.389149714</v>
      </c>
      <c r="AG506" s="1">
        <f>LOG10(1196700000000000000*($C$7^2)*optwidth*(AVERAGE(V506:Y506)))</f>
        <v>35.50298459</v>
      </c>
      <c r="AH506" s="1">
        <f t="shared" si="76"/>
        <v>-3.368237962</v>
      </c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>
        <v>54295.17227</v>
      </c>
      <c r="M507" s="1" t="s">
        <v>52</v>
      </c>
      <c r="N507" s="1">
        <v>16.67</v>
      </c>
      <c r="O507" s="1"/>
      <c r="P507" s="1"/>
      <c r="Q507" s="1"/>
      <c r="R507" s="1">
        <f>1000*zeroV*(100^(-0.2*N507))</f>
        <v>0.7809511604</v>
      </c>
      <c r="S507" s="1"/>
      <c r="T507" s="1"/>
      <c r="U507" s="1"/>
      <c r="V507" s="1">
        <f>R507*(100^(0.2*$F$7*yV))</f>
        <v>15.5820242</v>
      </c>
      <c r="W507" s="1"/>
      <c r="X507" s="1"/>
      <c r="Y507" s="1"/>
      <c r="Z507" s="1"/>
      <c r="AA507" s="1">
        <v>54295.58</v>
      </c>
      <c r="AB507" s="1">
        <v>3.1549E-9</v>
      </c>
      <c r="AC507" s="1"/>
      <c r="AD507" s="1">
        <f t="shared" si="73"/>
        <v>54295.37614</v>
      </c>
      <c r="AE507" s="1">
        <f t="shared" si="74"/>
        <v>37.61934949</v>
      </c>
      <c r="AF507" s="1">
        <f t="shared" si="75"/>
        <v>-1.25187307</v>
      </c>
      <c r="AG507" s="1">
        <f>LOG10(1196700000000000000*($C$7^2)*optwidth*(AVERAGE(V507:Y507)))</f>
        <v>35.51898459</v>
      </c>
      <c r="AH507" s="1">
        <f t="shared" si="76"/>
        <v>-3.352237962</v>
      </c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>
        <v>54296.17241</v>
      </c>
      <c r="M508" s="1" t="s">
        <v>52</v>
      </c>
      <c r="N508" s="1">
        <v>16.7</v>
      </c>
      <c r="O508" s="1"/>
      <c r="P508" s="1"/>
      <c r="Q508" s="1"/>
      <c r="R508" s="1">
        <f>1000*zeroV*(100^(-0.2*N508))</f>
        <v>0.7596680732</v>
      </c>
      <c r="S508" s="1"/>
      <c r="T508" s="1"/>
      <c r="U508" s="1"/>
      <c r="V508" s="1">
        <f>R508*(100^(0.2*$F$7*yV))</f>
        <v>15.15737078</v>
      </c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>
        <v>54297.15158</v>
      </c>
      <c r="M509" s="1" t="s">
        <v>52</v>
      </c>
      <c r="N509" s="1">
        <v>16.61</v>
      </c>
      <c r="O509" s="1"/>
      <c r="P509" s="1"/>
      <c r="Q509" s="1"/>
      <c r="R509" s="1">
        <f>1000*zeroV*(100^(-0.2*N509))</f>
        <v>0.8253228601</v>
      </c>
      <c r="S509" s="1"/>
      <c r="T509" s="1"/>
      <c r="U509" s="1"/>
      <c r="V509" s="1">
        <f>R509*(100^(0.2*$F$7*yV))</f>
        <v>16.46735601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>
        <v>54298.12549</v>
      </c>
      <c r="M510" s="1" t="s">
        <v>52</v>
      </c>
      <c r="N510" s="1">
        <v>16.6</v>
      </c>
      <c r="O510" s="1"/>
      <c r="P510" s="1"/>
      <c r="Q510" s="1"/>
      <c r="R510" s="1">
        <f>1000*zeroV*(100^(-0.2*N510))</f>
        <v>0.8329594785</v>
      </c>
      <c r="S510" s="1"/>
      <c r="T510" s="1"/>
      <c r="U510" s="1"/>
      <c r="V510" s="1">
        <f>R510*(100^(0.2*$F$7*yV))</f>
        <v>16.61972657</v>
      </c>
      <c r="W510" s="1"/>
      <c r="X510" s="1"/>
      <c r="Y510" s="1"/>
      <c r="Z510" s="1"/>
      <c r="AA510" s="1">
        <v>54297.67</v>
      </c>
      <c r="AB510" s="1">
        <v>5.0391E-9</v>
      </c>
      <c r="AC510" s="1"/>
      <c r="AD510" s="1">
        <f t="shared" ref="AD510:AD511" si="77">(L510+AA510)/2</f>
        <v>54297.89775</v>
      </c>
      <c r="AE510" s="1">
        <f t="shared" ref="AE510:AE511" si="78">LOG10(1.1967E+44*($C$7^2)*AB510)</f>
        <v>37.82271687</v>
      </c>
      <c r="AF510" s="1">
        <f t="shared" ref="AF510:AF511" si="79">LOG10((10^AE510)/(1.26E+38*$I$7))</f>
        <v>-1.048505691</v>
      </c>
      <c r="AG510" s="1">
        <f>LOG10(1196700000000000000*($C$7^2)*optwidth*(AVERAGE(V510:Y510)))</f>
        <v>35.54698459</v>
      </c>
      <c r="AH510" s="1">
        <f t="shared" ref="AH510:AH511" si="80">LOG10((10^AG510)/(1.26E+38*$I$7))</f>
        <v>-3.324237962</v>
      </c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>
        <v>54299.16465</v>
      </c>
      <c r="M511" s="1" t="s">
        <v>52</v>
      </c>
      <c r="N511" s="1">
        <v>16.62</v>
      </c>
      <c r="O511" s="1"/>
      <c r="P511" s="1"/>
      <c r="Q511" s="1"/>
      <c r="R511" s="1">
        <f>1000*zeroV*(100^(-0.2*N511))</f>
        <v>0.8177562547</v>
      </c>
      <c r="S511" s="1"/>
      <c r="T511" s="1"/>
      <c r="U511" s="1"/>
      <c r="V511" s="1">
        <f>R511*(100^(0.2*$F$7*yV))</f>
        <v>16.31638238</v>
      </c>
      <c r="W511" s="1"/>
      <c r="X511" s="1"/>
      <c r="Y511" s="1"/>
      <c r="Z511" s="1"/>
      <c r="AA511" s="1">
        <v>54299.5</v>
      </c>
      <c r="AB511" s="1">
        <v>2.9627E-9</v>
      </c>
      <c r="AC511" s="1"/>
      <c r="AD511" s="1">
        <f t="shared" si="77"/>
        <v>54299.33233</v>
      </c>
      <c r="AE511" s="1">
        <f t="shared" si="78"/>
        <v>37.59205157</v>
      </c>
      <c r="AF511" s="1">
        <f t="shared" si="79"/>
        <v>-1.27917099</v>
      </c>
      <c r="AG511" s="1">
        <f>LOG10(1196700000000000000*($C$7^2)*optwidth*(AVERAGE(V511:Y511)))</f>
        <v>35.53898459</v>
      </c>
      <c r="AH511" s="1">
        <f t="shared" si="80"/>
        <v>-3.332237962</v>
      </c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>
        <v>54300.15221</v>
      </c>
      <c r="M512" s="1" t="s">
        <v>52</v>
      </c>
      <c r="N512" s="1">
        <v>16.63</v>
      </c>
      <c r="O512" s="1"/>
      <c r="P512" s="1"/>
      <c r="Q512" s="1"/>
      <c r="R512" s="1">
        <f>1000*zeroV*(100^(-0.2*N512))</f>
        <v>0.8102590203</v>
      </c>
      <c r="S512" s="1"/>
      <c r="T512" s="1"/>
      <c r="U512" s="1"/>
      <c r="V512" s="1">
        <f>R512*(100^(0.2*$F$7*yV))</f>
        <v>16.16679289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>
        <v>54301.13047</v>
      </c>
      <c r="M513" s="1" t="s">
        <v>52</v>
      </c>
      <c r="N513" s="1">
        <v>16.55</v>
      </c>
      <c r="O513" s="1"/>
      <c r="P513" s="1"/>
      <c r="Q513" s="1"/>
      <c r="R513" s="1">
        <f>1000*zeroV*(100^(-0.2*N513))</f>
        <v>0.8722156494</v>
      </c>
      <c r="S513" s="1"/>
      <c r="T513" s="1"/>
      <c r="U513" s="1"/>
      <c r="V513" s="1">
        <f>R513*(100^(0.2*$F$7*yV))</f>
        <v>17.40299016</v>
      </c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>
        <v>54302.13998</v>
      </c>
      <c r="M514" s="1" t="s">
        <v>52</v>
      </c>
      <c r="N514" s="1">
        <v>16.63</v>
      </c>
      <c r="O514" s="1"/>
      <c r="P514" s="1"/>
      <c r="Q514" s="1"/>
      <c r="R514" s="1">
        <f>1000*zeroV*(100^(-0.2*N514))</f>
        <v>0.8102590203</v>
      </c>
      <c r="S514" s="1"/>
      <c r="T514" s="1"/>
      <c r="U514" s="1"/>
      <c r="V514" s="1">
        <f>R514*(100^(0.2*$F$7*yV))</f>
        <v>16.16679289</v>
      </c>
      <c r="W514" s="1"/>
      <c r="X514" s="1"/>
      <c r="Y514" s="1"/>
      <c r="Z514" s="1"/>
      <c r="AA514" s="1">
        <v>54301.73</v>
      </c>
      <c r="AB514" s="1">
        <v>3.2183E-9</v>
      </c>
      <c r="AC514" s="1"/>
      <c r="AD514" s="1">
        <f t="shared" ref="AD514:AD516" si="81">(L514+AA514)/2</f>
        <v>54301.93499</v>
      </c>
      <c r="AE514" s="1">
        <f t="shared" ref="AE514:AE516" si="82">LOG10(1.1967E+44*($C$7^2)*AB514)</f>
        <v>37.62799041</v>
      </c>
      <c r="AF514" s="1">
        <f t="shared" ref="AF514:AF516" si="83">LOG10((10^AE514)/(1.26E+38*$I$7))</f>
        <v>-1.243232142</v>
      </c>
      <c r="AG514" s="1">
        <f>LOG10(1196700000000000000*($C$7^2)*optwidth*(AVERAGE(V514:Y514)))</f>
        <v>35.53498459</v>
      </c>
      <c r="AH514" s="1">
        <f t="shared" ref="AH514:AH516" si="84">LOG10((10^AG514)/(1.26E+38*$I$7))</f>
        <v>-3.336237962</v>
      </c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>
        <v>54304.15331</v>
      </c>
      <c r="M515" s="1" t="s">
        <v>52</v>
      </c>
      <c r="N515" s="1">
        <v>16.53</v>
      </c>
      <c r="O515" s="1"/>
      <c r="P515" s="1"/>
      <c r="Q515" s="1"/>
      <c r="R515" s="1">
        <f>1000*zeroV*(100^(-0.2*N515))</f>
        <v>0.888431349</v>
      </c>
      <c r="S515" s="1"/>
      <c r="T515" s="1"/>
      <c r="U515" s="1"/>
      <c r="V515" s="1">
        <f>R515*(100^(0.2*$F$7*yV))</f>
        <v>17.7265359</v>
      </c>
      <c r="W515" s="1"/>
      <c r="X515" s="1"/>
      <c r="Y515" s="1"/>
      <c r="Z515" s="1"/>
      <c r="AA515" s="1">
        <v>54303.82</v>
      </c>
      <c r="AB515" s="1">
        <v>3.0475E-9</v>
      </c>
      <c r="AC515" s="1"/>
      <c r="AD515" s="1">
        <f t="shared" si="81"/>
        <v>54303.98666</v>
      </c>
      <c r="AE515" s="1">
        <f t="shared" si="82"/>
        <v>37.6043076</v>
      </c>
      <c r="AF515" s="1">
        <f t="shared" si="83"/>
        <v>-1.266914953</v>
      </c>
      <c r="AG515" s="1">
        <f>LOG10(1196700000000000000*($C$7^2)*optwidth*(AVERAGE(V515:Y515)))</f>
        <v>35.57498459</v>
      </c>
      <c r="AH515" s="1">
        <f t="shared" si="84"/>
        <v>-3.296237962</v>
      </c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>
        <v>54305.12212</v>
      </c>
      <c r="M516" s="1" t="s">
        <v>52</v>
      </c>
      <c r="N516" s="1">
        <v>16.53</v>
      </c>
      <c r="O516" s="1"/>
      <c r="P516" s="1"/>
      <c r="Q516" s="1"/>
      <c r="R516" s="1">
        <f>1000*zeroV*(100^(-0.2*N516))</f>
        <v>0.888431349</v>
      </c>
      <c r="S516" s="1"/>
      <c r="T516" s="1"/>
      <c r="U516" s="1"/>
      <c r="V516" s="1">
        <f>R516*(100^(0.2*$F$7*yV))</f>
        <v>17.7265359</v>
      </c>
      <c r="W516" s="1"/>
      <c r="X516" s="1"/>
      <c r="Y516" s="1"/>
      <c r="Z516" s="1"/>
      <c r="AA516" s="1">
        <v>54305.46</v>
      </c>
      <c r="AB516" s="1">
        <v>4.534E-9</v>
      </c>
      <c r="AC516" s="1"/>
      <c r="AD516" s="1">
        <f t="shared" si="81"/>
        <v>54305.29106</v>
      </c>
      <c r="AE516" s="1">
        <f t="shared" si="82"/>
        <v>37.7768454</v>
      </c>
      <c r="AF516" s="1">
        <f t="shared" si="83"/>
        <v>-1.094377152</v>
      </c>
      <c r="AG516" s="1">
        <f>LOG10(1196700000000000000*($C$7^2)*optwidth*(AVERAGE(V516:Y516)))</f>
        <v>35.57498459</v>
      </c>
      <c r="AH516" s="1">
        <f t="shared" si="84"/>
        <v>-3.296237962</v>
      </c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>
        <v>54307.12131</v>
      </c>
      <c r="M517" s="1" t="s">
        <v>52</v>
      </c>
      <c r="N517" s="1">
        <v>16.65</v>
      </c>
      <c r="O517" s="1"/>
      <c r="P517" s="1"/>
      <c r="Q517" s="1"/>
      <c r="R517" s="1">
        <f>1000*zeroV*(100^(-0.2*N517))</f>
        <v>0.7954701265</v>
      </c>
      <c r="S517" s="1"/>
      <c r="T517" s="1"/>
      <c r="U517" s="1"/>
      <c r="V517" s="1">
        <f>R517*(100^(0.2*$F$7*yV))</f>
        <v>15.87171566</v>
      </c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>
        <v>54308.10611</v>
      </c>
      <c r="M518" s="1" t="s">
        <v>52</v>
      </c>
      <c r="N518" s="1">
        <v>16.38</v>
      </c>
      <c r="O518" s="1"/>
      <c r="P518" s="1"/>
      <c r="Q518" s="1"/>
      <c r="R518" s="1">
        <f>1000*zeroV*(100^(-0.2*N518))</f>
        <v>1.020055671</v>
      </c>
      <c r="S518" s="1"/>
      <c r="T518" s="1"/>
      <c r="U518" s="1"/>
      <c r="V518" s="1">
        <f>R518*(100^(0.2*$F$7*yV))</f>
        <v>20.35278639</v>
      </c>
      <c r="W518" s="1"/>
      <c r="X518" s="1"/>
      <c r="Y518" s="1"/>
      <c r="Z518" s="1"/>
      <c r="AA518" s="1">
        <v>54307.75</v>
      </c>
      <c r="AB518" s="1">
        <v>3.5358E-9</v>
      </c>
      <c r="AC518" s="1"/>
      <c r="AD518" s="1">
        <f t="shared" ref="AD518:AD520" si="85">(L518+AA518)/2</f>
        <v>54307.92806</v>
      </c>
      <c r="AE518" s="1">
        <f t="shared" ref="AE518:AE520" si="86">LOG10(1.1967E+44*($C$7^2)*AB518)</f>
        <v>37.66885158</v>
      </c>
      <c r="AF518" s="1">
        <f t="shared" ref="AF518:AF520" si="87">LOG10((10^AE518)/(1.26E+38*$I$7))</f>
        <v>-1.202370976</v>
      </c>
      <c r="AG518" s="1">
        <f>LOG10(1196700000000000000*($C$7^2)*optwidth*(AVERAGE(V518:Y518)))</f>
        <v>35.63498459</v>
      </c>
      <c r="AH518" s="1">
        <f t="shared" ref="AH518:AH520" si="88">LOG10((10^AG518)/(1.26E+38*$I$7))</f>
        <v>-3.236237962</v>
      </c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>
        <v>54309.13511</v>
      </c>
      <c r="M519" s="1" t="s">
        <v>52</v>
      </c>
      <c r="N519" s="1">
        <v>16.65</v>
      </c>
      <c r="O519" s="1"/>
      <c r="P519" s="1"/>
      <c r="Q519" s="1"/>
      <c r="R519" s="1">
        <f>1000*zeroV*(100^(-0.2*N519))</f>
        <v>0.7954701265</v>
      </c>
      <c r="S519" s="1"/>
      <c r="T519" s="1"/>
      <c r="U519" s="1"/>
      <c r="V519" s="1">
        <f>R519*(100^(0.2*$F$7*yV))</f>
        <v>15.87171566</v>
      </c>
      <c r="W519" s="1"/>
      <c r="X519" s="1"/>
      <c r="Y519" s="1"/>
      <c r="Z519" s="1"/>
      <c r="AA519" s="1">
        <v>54309.18</v>
      </c>
      <c r="AB519" s="1">
        <v>5.1597E-9</v>
      </c>
      <c r="AC519" s="1"/>
      <c r="AD519" s="1">
        <f t="shared" si="85"/>
        <v>54309.15756</v>
      </c>
      <c r="AE519" s="1">
        <f t="shared" si="86"/>
        <v>37.83298834</v>
      </c>
      <c r="AF519" s="1">
        <f t="shared" si="87"/>
        <v>-1.038234216</v>
      </c>
      <c r="AG519" s="1">
        <f>LOG10(1196700000000000000*($C$7^2)*optwidth*(AVERAGE(V519:Y519)))</f>
        <v>35.52698459</v>
      </c>
      <c r="AH519" s="1">
        <f t="shared" si="88"/>
        <v>-3.344237962</v>
      </c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>
        <v>54311.12619</v>
      </c>
      <c r="M520" s="1" t="s">
        <v>52</v>
      </c>
      <c r="N520" s="1">
        <v>16.67</v>
      </c>
      <c r="O520" s="1"/>
      <c r="P520" s="1"/>
      <c r="Q520" s="1"/>
      <c r="R520" s="1">
        <f>1000*zeroV*(100^(-0.2*N520))</f>
        <v>0.7809511604</v>
      </c>
      <c r="S520" s="1"/>
      <c r="T520" s="1"/>
      <c r="U520" s="1"/>
      <c r="V520" s="1">
        <f>R520*(100^(0.2*$F$7*yV))</f>
        <v>15.5820242</v>
      </c>
      <c r="W520" s="1"/>
      <c r="X520" s="1"/>
      <c r="Y520" s="1"/>
      <c r="Z520" s="1"/>
      <c r="AA520" s="1">
        <v>54311.19</v>
      </c>
      <c r="AB520" s="1">
        <v>5.0677E-9</v>
      </c>
      <c r="AC520" s="1"/>
      <c r="AD520" s="1">
        <f t="shared" si="85"/>
        <v>54311.1581</v>
      </c>
      <c r="AE520" s="1">
        <f t="shared" si="86"/>
        <v>37.82517479</v>
      </c>
      <c r="AF520" s="1">
        <f t="shared" si="87"/>
        <v>-1.04604777</v>
      </c>
      <c r="AG520" s="1">
        <f>LOG10(1196700000000000000*($C$7^2)*optwidth*(AVERAGE(V520:Y520)))</f>
        <v>35.51898459</v>
      </c>
      <c r="AH520" s="1">
        <f t="shared" si="88"/>
        <v>-3.352237962</v>
      </c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>
        <v>54312.14717</v>
      </c>
      <c r="M521" s="1" t="s">
        <v>52</v>
      </c>
      <c r="N521" s="1">
        <v>16.52</v>
      </c>
      <c r="O521" s="1"/>
      <c r="P521" s="1"/>
      <c r="Q521" s="1"/>
      <c r="R521" s="1">
        <f>1000*zeroV*(100^(-0.2*N521))</f>
        <v>0.896651903</v>
      </c>
      <c r="S521" s="1"/>
      <c r="T521" s="1"/>
      <c r="U521" s="1"/>
      <c r="V521" s="1">
        <f>R521*(100^(0.2*$F$7*yV))</f>
        <v>17.89055752</v>
      </c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>
        <v>54315.13492</v>
      </c>
      <c r="M522" s="1" t="s">
        <v>52</v>
      </c>
      <c r="N522" s="1">
        <v>16.43</v>
      </c>
      <c r="O522" s="1"/>
      <c r="P522" s="1"/>
      <c r="Q522" s="1"/>
      <c r="R522" s="1">
        <f>1000*zeroV*(100^(-0.2*N522))</f>
        <v>0.9741456029</v>
      </c>
      <c r="S522" s="1"/>
      <c r="T522" s="1"/>
      <c r="U522" s="1"/>
      <c r="V522" s="1">
        <f>R522*(100^(0.2*$F$7*yV))</f>
        <v>19.43676011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>
        <v>54316.08146</v>
      </c>
      <c r="M523" s="1" t="s">
        <v>52</v>
      </c>
      <c r="N523" s="1">
        <v>16.7</v>
      </c>
      <c r="O523" s="1"/>
      <c r="P523" s="1"/>
      <c r="Q523" s="1"/>
      <c r="R523" s="1">
        <f>1000*zeroV*(100^(-0.2*N523))</f>
        <v>0.7596680732</v>
      </c>
      <c r="S523" s="1"/>
      <c r="T523" s="1"/>
      <c r="U523" s="1"/>
      <c r="V523" s="1">
        <f>R523*(100^(0.2*$F$7*yV))</f>
        <v>15.15737078</v>
      </c>
      <c r="W523" s="1"/>
      <c r="X523" s="1"/>
      <c r="Y523" s="1"/>
      <c r="Z523" s="1"/>
      <c r="AA523" s="1">
        <v>54316.39</v>
      </c>
      <c r="AB523" s="1">
        <v>3.5651E-9</v>
      </c>
      <c r="AC523" s="1"/>
      <c r="AD523" s="1">
        <f>(L523+AA523)/2</f>
        <v>54316.23573</v>
      </c>
      <c r="AE523" s="1">
        <f>LOG10(1.1967E+44*($C$7^2)*AB523)</f>
        <v>37.67243561</v>
      </c>
      <c r="AF523" s="1">
        <f>LOG10((10^AE523)/(1.26E+38*$I$7))</f>
        <v>-1.198786951</v>
      </c>
      <c r="AG523" s="1">
        <f>LOG10(1196700000000000000*($C$7^2)*optwidth*(AVERAGE(V523:Y523)))</f>
        <v>35.50698459</v>
      </c>
      <c r="AH523" s="1">
        <f>LOG10((10^AG523)/(1.26E+38*$I$7))</f>
        <v>-3.364237962</v>
      </c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>
        <v>54317.06409</v>
      </c>
      <c r="M524" s="1" t="s">
        <v>52</v>
      </c>
      <c r="N524" s="1">
        <v>16.35</v>
      </c>
      <c r="O524" s="1"/>
      <c r="P524" s="1"/>
      <c r="Q524" s="1"/>
      <c r="R524" s="1">
        <f>1000*zeroV*(100^(-0.2*N524))</f>
        <v>1.048633855</v>
      </c>
      <c r="S524" s="1"/>
      <c r="T524" s="1"/>
      <c r="U524" s="1"/>
      <c r="V524" s="1">
        <f>R524*(100^(0.2*$F$7*yV))</f>
        <v>20.92299612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>
        <v>54319.02877</v>
      </c>
      <c r="M525" s="1" t="s">
        <v>52</v>
      </c>
      <c r="N525" s="1">
        <v>16.46</v>
      </c>
      <c r="O525" s="1"/>
      <c r="P525" s="1"/>
      <c r="Q525" s="1"/>
      <c r="R525" s="1">
        <f>1000*zeroV*(100^(-0.2*N525))</f>
        <v>0.9475974308</v>
      </c>
      <c r="S525" s="1"/>
      <c r="T525" s="1"/>
      <c r="U525" s="1"/>
      <c r="V525" s="1">
        <f>R525*(100^(0.2*$F$7*yV))</f>
        <v>18.90705443</v>
      </c>
      <c r="W525" s="1"/>
      <c r="X525" s="1"/>
      <c r="Y525" s="1"/>
      <c r="Z525" s="1"/>
      <c r="AA525" s="1">
        <v>54318.13</v>
      </c>
      <c r="AB525" s="1">
        <v>6.295E-9</v>
      </c>
      <c r="AC525" s="1"/>
      <c r="AD525" s="1">
        <f>(L525+AA525)/2</f>
        <v>54318.57939</v>
      </c>
      <c r="AE525" s="1">
        <f>LOG10(1.1967E+44*($C$7^2)*AB525)</f>
        <v>37.91935962</v>
      </c>
      <c r="AF525" s="1">
        <f>LOG10((10^AE525)/(1.26E+38*$I$7))</f>
        <v>-0.9518629331</v>
      </c>
      <c r="AG525" s="1">
        <f>LOG10(1196700000000000000*($C$7^2)*optwidth*(AVERAGE(V525:Y525)))</f>
        <v>35.60298459</v>
      </c>
      <c r="AH525" s="1">
        <f>LOG10((10^AG525)/(1.26E+38*$I$7))</f>
        <v>-3.268237962</v>
      </c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>
        <v>54325.18822</v>
      </c>
      <c r="M526" s="1" t="s">
        <v>52</v>
      </c>
      <c r="N526" s="1">
        <v>16.52</v>
      </c>
      <c r="O526" s="1"/>
      <c r="P526" s="1"/>
      <c r="Q526" s="1"/>
      <c r="R526" s="1">
        <f>1000*zeroV*(100^(-0.2*N526))</f>
        <v>0.896651903</v>
      </c>
      <c r="S526" s="1"/>
      <c r="T526" s="1"/>
      <c r="U526" s="1"/>
      <c r="V526" s="1">
        <f>R526*(100^(0.2*$F$7*yV))</f>
        <v>17.89055752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>
        <v>54326.1076</v>
      </c>
      <c r="M527" s="1" t="s">
        <v>52</v>
      </c>
      <c r="N527" s="1">
        <v>16.44</v>
      </c>
      <c r="O527" s="1"/>
      <c r="P527" s="1"/>
      <c r="Q527" s="1"/>
      <c r="R527" s="1">
        <f>1000*zeroV*(100^(-0.2*N527))</f>
        <v>0.9652145823</v>
      </c>
      <c r="S527" s="1"/>
      <c r="T527" s="1"/>
      <c r="U527" s="1"/>
      <c r="V527" s="1">
        <f>R527*(100^(0.2*$F$7*yV))</f>
        <v>19.25856282</v>
      </c>
      <c r="W527" s="1"/>
      <c r="X527" s="1"/>
      <c r="Y527" s="1"/>
      <c r="Z527" s="1"/>
      <c r="AA527" s="1">
        <v>54325.77</v>
      </c>
      <c r="AB527" s="1">
        <v>3.6771E-9</v>
      </c>
      <c r="AC527" s="1"/>
      <c r="AD527" s="1">
        <f>(L527+AA527)/2</f>
        <v>54325.9388</v>
      </c>
      <c r="AE527" s="1">
        <f>LOG10(1.1967E+44*($C$7^2)*AB527)</f>
        <v>37.68586933</v>
      </c>
      <c r="AF527" s="1">
        <f>LOG10((10^AE527)/(1.26E+38*$I$7))</f>
        <v>-1.185353227</v>
      </c>
      <c r="AG527" s="1">
        <f>LOG10(1196700000000000000*($C$7^2)*optwidth*(AVERAGE(V527:Y527)))</f>
        <v>35.61098459</v>
      </c>
      <c r="AH527" s="1">
        <f>LOG10((10^AG527)/(1.26E+38*$I$7))</f>
        <v>-3.260237962</v>
      </c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>
        <v>54327.15052</v>
      </c>
      <c r="M528" s="1" t="s">
        <v>52</v>
      </c>
      <c r="N528" s="1">
        <v>16.5</v>
      </c>
      <c r="O528" s="1"/>
      <c r="P528" s="1"/>
      <c r="Q528" s="1"/>
      <c r="R528" s="1">
        <f>1000*zeroV*(100^(-0.2*N528))</f>
        <v>0.9133219065</v>
      </c>
      <c r="S528" s="1"/>
      <c r="T528" s="1"/>
      <c r="U528" s="1"/>
      <c r="V528" s="1">
        <f>R528*(100^(0.2*$F$7*yV))</f>
        <v>18.22316781</v>
      </c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>
        <v>54328.17869</v>
      </c>
      <c r="M529" s="1" t="s">
        <v>52</v>
      </c>
      <c r="N529" s="1">
        <v>16.45</v>
      </c>
      <c r="O529" s="1"/>
      <c r="P529" s="1"/>
      <c r="Q529" s="1"/>
      <c r="R529" s="1">
        <f>1000*zeroV*(100^(-0.2*N529))</f>
        <v>0.9563654419</v>
      </c>
      <c r="S529" s="1"/>
      <c r="T529" s="1"/>
      <c r="U529" s="1"/>
      <c r="V529" s="1">
        <f>R529*(100^(0.2*$F$7*yV))</f>
        <v>19.08199925</v>
      </c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>
        <v>54329.16487</v>
      </c>
      <c r="M530" s="1" t="s">
        <v>52</v>
      </c>
      <c r="N530" s="1">
        <v>16.5</v>
      </c>
      <c r="O530" s="1"/>
      <c r="P530" s="1"/>
      <c r="Q530" s="1"/>
      <c r="R530" s="1">
        <f>1000*zeroV*(100^(-0.2*N530))</f>
        <v>0.9133219065</v>
      </c>
      <c r="S530" s="1"/>
      <c r="T530" s="1"/>
      <c r="U530" s="1"/>
      <c r="V530" s="1">
        <f>R530*(100^(0.2*$F$7*yV))</f>
        <v>18.22316781</v>
      </c>
      <c r="W530" s="1"/>
      <c r="X530" s="1"/>
      <c r="Y530" s="1"/>
      <c r="Z530" s="1"/>
      <c r="AA530" s="1">
        <v>54329.21</v>
      </c>
      <c r="AB530" s="1">
        <v>3.7051E-9</v>
      </c>
      <c r="AC530" s="1"/>
      <c r="AD530" s="1">
        <f>(L530+AA530)/2</f>
        <v>54329.18744</v>
      </c>
      <c r="AE530" s="1">
        <f>LOG10(1.1967E+44*($C$7^2)*AB530)</f>
        <v>37.68916382</v>
      </c>
      <c r="AF530" s="1">
        <f>LOG10((10^AE530)/(1.26E+38*$I$7))</f>
        <v>-1.182058734</v>
      </c>
      <c r="AG530" s="1">
        <f>LOG10(1196700000000000000*($C$7^2)*optwidth*(AVERAGE(V530:Y530)))</f>
        <v>35.58698459</v>
      </c>
      <c r="AH530" s="1">
        <f>LOG10((10^AG530)/(1.26E+38*$I$7))</f>
        <v>-3.284237962</v>
      </c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>
        <v>54330.12636</v>
      </c>
      <c r="M531" s="1" t="s">
        <v>52</v>
      </c>
      <c r="N531" s="1">
        <v>16.5</v>
      </c>
      <c r="O531" s="1"/>
      <c r="P531" s="1"/>
      <c r="Q531" s="1"/>
      <c r="R531" s="1">
        <f>1000*zeroV*(100^(-0.2*N531))</f>
        <v>0.9133219065</v>
      </c>
      <c r="S531" s="1"/>
      <c r="T531" s="1"/>
      <c r="U531" s="1"/>
      <c r="V531" s="1">
        <f>R531*(100^(0.2*$F$7*yV))</f>
        <v>18.22316781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>
        <v>54331.14008</v>
      </c>
      <c r="M532" s="1" t="s">
        <v>52</v>
      </c>
      <c r="N532" s="1">
        <v>16.46</v>
      </c>
      <c r="O532" s="1"/>
      <c r="P532" s="1"/>
      <c r="Q532" s="1"/>
      <c r="R532" s="1">
        <f>1000*zeroV*(100^(-0.2*N532))</f>
        <v>0.9475974308</v>
      </c>
      <c r="S532" s="1"/>
      <c r="T532" s="1"/>
      <c r="U532" s="1"/>
      <c r="V532" s="1">
        <f>R532*(100^(0.2*$F$7*yV))</f>
        <v>18.90705443</v>
      </c>
      <c r="W532" s="1"/>
      <c r="X532" s="1"/>
      <c r="Y532" s="1"/>
      <c r="Z532" s="1"/>
      <c r="AA532" s="1">
        <v>54331.1</v>
      </c>
      <c r="AB532" s="1">
        <v>5.6923E-9</v>
      </c>
      <c r="AC532" s="1"/>
      <c r="AD532" s="1">
        <f t="shared" ref="AD532:AD533" si="89">(L532+AA532)/2</f>
        <v>54331.12004</v>
      </c>
      <c r="AE532" s="1">
        <f t="shared" ref="AE532:AE533" si="90">LOG10(1.1967E+44*($C$7^2)*AB532)</f>
        <v>37.87565167</v>
      </c>
      <c r="AF532" s="1">
        <f t="shared" ref="AF532:AF533" si="91">LOG10((10^AE532)/(1.26E+38*$I$7))</f>
        <v>-0.9955708871</v>
      </c>
      <c r="AG532" s="1">
        <f>LOG10(1196700000000000000*($C$7^2)*optwidth*(AVERAGE(V532:Y532)))</f>
        <v>35.60298459</v>
      </c>
      <c r="AH532" s="1">
        <f t="shared" ref="AH532:AH533" si="92">LOG10((10^AG532)/(1.26E+38*$I$7))</f>
        <v>-3.268237962</v>
      </c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>
        <v>54333.05864</v>
      </c>
      <c r="M533" s="1" t="s">
        <v>52</v>
      </c>
      <c r="N533" s="1">
        <v>16.5</v>
      </c>
      <c r="O533" s="1"/>
      <c r="P533" s="1"/>
      <c r="Q533" s="1"/>
      <c r="R533" s="1">
        <f>1000*zeroV*(100^(-0.2*N533))</f>
        <v>0.9133219065</v>
      </c>
      <c r="S533" s="1"/>
      <c r="T533" s="1"/>
      <c r="U533" s="1"/>
      <c r="V533" s="1">
        <f>R533*(100^(0.2*$F$7*yV))</f>
        <v>18.22316781</v>
      </c>
      <c r="W533" s="1"/>
      <c r="X533" s="1"/>
      <c r="Y533" s="1"/>
      <c r="Z533" s="1"/>
      <c r="AA533" s="1">
        <v>54333.27</v>
      </c>
      <c r="AB533" s="1">
        <v>4.9521E-9</v>
      </c>
      <c r="AC533" s="1"/>
      <c r="AD533" s="1">
        <f t="shared" si="89"/>
        <v>54333.16432</v>
      </c>
      <c r="AE533" s="1">
        <f t="shared" si="90"/>
        <v>37.8151533</v>
      </c>
      <c r="AF533" s="1">
        <f t="shared" si="91"/>
        <v>-1.056069262</v>
      </c>
      <c r="AG533" s="1">
        <f>LOG10(1196700000000000000*($C$7^2)*optwidth*(AVERAGE(V533:Y533)))</f>
        <v>35.58698459</v>
      </c>
      <c r="AH533" s="1">
        <f t="shared" si="92"/>
        <v>-3.284237962</v>
      </c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>
        <v>54334.10994</v>
      </c>
      <c r="M534" s="1" t="s">
        <v>52</v>
      </c>
      <c r="N534" s="1">
        <v>16.67</v>
      </c>
      <c r="O534" s="1"/>
      <c r="P534" s="1"/>
      <c r="Q534" s="1"/>
      <c r="R534" s="1">
        <f>1000*zeroV*(100^(-0.2*N534))</f>
        <v>0.7809511604</v>
      </c>
      <c r="S534" s="1"/>
      <c r="T534" s="1"/>
      <c r="U534" s="1"/>
      <c r="V534" s="1">
        <f>R534*(100^(0.2*$F$7*yV))</f>
        <v>15.5820242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>
        <v>54335.10264</v>
      </c>
      <c r="M535" s="1" t="s">
        <v>52</v>
      </c>
      <c r="N535" s="1">
        <v>16.57</v>
      </c>
      <c r="O535" s="1"/>
      <c r="P535" s="1"/>
      <c r="Q535" s="1"/>
      <c r="R535" s="1">
        <f>1000*zeroV*(100^(-0.2*N535))</f>
        <v>0.8562959196</v>
      </c>
      <c r="S535" s="1"/>
      <c r="T535" s="1"/>
      <c r="U535" s="1"/>
      <c r="V535" s="1">
        <f>R535*(100^(0.2*$F$7*yV))</f>
        <v>17.08534979</v>
      </c>
      <c r="W535" s="1"/>
      <c r="X535" s="1"/>
      <c r="Y535" s="1"/>
      <c r="Z535" s="1"/>
      <c r="AA535" s="1">
        <v>54335.25</v>
      </c>
      <c r="AB535" s="1">
        <v>5.3657E-9</v>
      </c>
      <c r="AC535" s="1"/>
      <c r="AD535" s="1">
        <f>(L535+AA535)/2</f>
        <v>54335.17632</v>
      </c>
      <c r="AE535" s="1">
        <f>LOG10(1.1967E+44*($C$7^2)*AB535)</f>
        <v>37.84999028</v>
      </c>
      <c r="AF535" s="1">
        <f>LOG10((10^AE535)/(1.26E+38*$I$7))</f>
        <v>-1.02123228</v>
      </c>
      <c r="AG535" s="1">
        <f>LOG10(1196700000000000000*($C$7^2)*optwidth*(AVERAGE(V535:Y535)))</f>
        <v>35.55898459</v>
      </c>
      <c r="AH535" s="1">
        <f>LOG10((10^AG535)/(1.26E+38*$I$7))</f>
        <v>-3.312237962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>
        <v>54336.06576</v>
      </c>
      <c r="M536" s="1" t="s">
        <v>52</v>
      </c>
      <c r="N536" s="1">
        <v>16.53</v>
      </c>
      <c r="O536" s="1"/>
      <c r="P536" s="1"/>
      <c r="Q536" s="1"/>
      <c r="R536" s="1">
        <f>1000*zeroV*(100^(-0.2*N536))</f>
        <v>0.888431349</v>
      </c>
      <c r="S536" s="1"/>
      <c r="T536" s="1"/>
      <c r="U536" s="1"/>
      <c r="V536" s="1">
        <f>R536*(100^(0.2*$F$7*yV))</f>
        <v>17.7265359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>
        <v>54339.0052</v>
      </c>
      <c r="M537" s="1" t="s">
        <v>52</v>
      </c>
      <c r="N537" s="1">
        <v>16.73</v>
      </c>
      <c r="O537" s="1"/>
      <c r="P537" s="1"/>
      <c r="Q537" s="1"/>
      <c r="R537" s="1">
        <f>1000*zeroV*(100^(-0.2*N537))</f>
        <v>0.7389650092</v>
      </c>
      <c r="S537" s="1"/>
      <c r="T537" s="1"/>
      <c r="U537" s="1"/>
      <c r="V537" s="1">
        <f>R537*(100^(0.2*$F$7*yV))</f>
        <v>14.74429035</v>
      </c>
      <c r="W537" s="1"/>
      <c r="X537" s="1"/>
      <c r="Y537" s="1"/>
      <c r="Z537" s="1"/>
      <c r="AA537" s="1">
        <v>54339.29</v>
      </c>
      <c r="AB537" s="1">
        <v>3.4223E-9</v>
      </c>
      <c r="AC537" s="1"/>
      <c r="AD537" s="1">
        <f>(L537+AA537)/2</f>
        <v>54339.1476</v>
      </c>
      <c r="AE537" s="1">
        <f>LOG10(1.1967E+44*($C$7^2)*AB537)</f>
        <v>37.65468197</v>
      </c>
      <c r="AF537" s="1">
        <f>LOG10((10^AE537)/(1.26E+38*$I$7))</f>
        <v>-1.21654059</v>
      </c>
      <c r="AG537" s="1">
        <f>LOG10(1196700000000000000*($C$7^2)*optwidth*(AVERAGE(V537:Y537)))</f>
        <v>35.49498459</v>
      </c>
      <c r="AH537" s="1">
        <f>LOG10((10^AG537)/(1.26E+38*$I$7))</f>
        <v>-3.376237962</v>
      </c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>
        <v>54341.08451</v>
      </c>
      <c r="M538" s="1" t="s">
        <v>52</v>
      </c>
      <c r="N538" s="1">
        <v>16.78</v>
      </c>
      <c r="O538" s="1"/>
      <c r="P538" s="1"/>
      <c r="Q538" s="1"/>
      <c r="R538" s="1">
        <f>1000*zeroV*(100^(-0.2*N538))</f>
        <v>0.7057061051</v>
      </c>
      <c r="S538" s="1"/>
      <c r="T538" s="1"/>
      <c r="U538" s="1"/>
      <c r="V538" s="1">
        <f>R538*(100^(0.2*$F$7*yV))</f>
        <v>14.08068797</v>
      </c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>
        <v>54346.06937</v>
      </c>
      <c r="M539" s="1" t="s">
        <v>52</v>
      </c>
      <c r="N539" s="1">
        <v>16.79</v>
      </c>
      <c r="O539" s="1"/>
      <c r="P539" s="1"/>
      <c r="Q539" s="1"/>
      <c r="R539" s="1">
        <f>1000*zeroV*(100^(-0.2*N539))</f>
        <v>0.6992361526</v>
      </c>
      <c r="S539" s="1"/>
      <c r="T539" s="1"/>
      <c r="U539" s="1"/>
      <c r="V539" s="1">
        <f>R539*(100^(0.2*$F$7*yV))</f>
        <v>13.95159545</v>
      </c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>
        <v>54347.07012</v>
      </c>
      <c r="M540" s="1" t="s">
        <v>52</v>
      </c>
      <c r="N540" s="1">
        <v>16.67</v>
      </c>
      <c r="O540" s="1"/>
      <c r="P540" s="1"/>
      <c r="Q540" s="1"/>
      <c r="R540" s="1">
        <f>1000*zeroV*(100^(-0.2*N540))</f>
        <v>0.7809511604</v>
      </c>
      <c r="S540" s="1"/>
      <c r="T540" s="1"/>
      <c r="U540" s="1"/>
      <c r="V540" s="1">
        <f>R540*(100^(0.2*$F$7*yV))</f>
        <v>15.5820242</v>
      </c>
      <c r="W540" s="1"/>
      <c r="X540" s="1"/>
      <c r="Y540" s="1"/>
      <c r="Z540" s="1"/>
      <c r="AA540" s="1">
        <v>54347.0</v>
      </c>
      <c r="AB540" s="1">
        <v>2.5095E-9</v>
      </c>
      <c r="AC540" s="1"/>
      <c r="AD540" s="1">
        <f>(L540+AA540)/2</f>
        <v>54347.03506</v>
      </c>
      <c r="AE540" s="1">
        <f>LOG10(1.1967E+44*($C$7^2)*AB540)</f>
        <v>37.51995109</v>
      </c>
      <c r="AF540" s="1">
        <f>LOG10((10^AE540)/(1.26E+38*$I$7))</f>
        <v>-1.351271468</v>
      </c>
      <c r="AG540" s="1">
        <f>LOG10(1196700000000000000*($C$7^2)*optwidth*(AVERAGE(V540:Y540)))</f>
        <v>35.51898459</v>
      </c>
      <c r="AH540" s="1">
        <f>LOG10((10^AG540)/(1.26E+38*$I$7))</f>
        <v>-3.352237962</v>
      </c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>
        <v>54349.06704</v>
      </c>
      <c r="M541" s="1" t="s">
        <v>52</v>
      </c>
      <c r="N541" s="1">
        <v>16.58</v>
      </c>
      <c r="O541" s="1"/>
      <c r="P541" s="1"/>
      <c r="Q541" s="1"/>
      <c r="R541" s="1">
        <f>1000*zeroV*(100^(-0.2*N541))</f>
        <v>0.8484453514</v>
      </c>
      <c r="S541" s="1"/>
      <c r="T541" s="1"/>
      <c r="U541" s="1"/>
      <c r="V541" s="1">
        <f>R541*(100^(0.2*$F$7*yV))</f>
        <v>16.92871036</v>
      </c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>
        <v>54350.1183</v>
      </c>
      <c r="M542" s="1" t="s">
        <v>52</v>
      </c>
      <c r="N542" s="1">
        <v>16.67</v>
      </c>
      <c r="O542" s="1"/>
      <c r="P542" s="1"/>
      <c r="Q542" s="1"/>
      <c r="R542" s="1">
        <f>1000*zeroV*(100^(-0.2*N542))</f>
        <v>0.7809511604</v>
      </c>
      <c r="S542" s="1"/>
      <c r="T542" s="1"/>
      <c r="U542" s="1"/>
      <c r="V542" s="1">
        <f>R542*(100^(0.2*$F$7*yV))</f>
        <v>15.5820242</v>
      </c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>
        <v>54351.05543</v>
      </c>
      <c r="M543" s="1" t="s">
        <v>52</v>
      </c>
      <c r="N543" s="1">
        <v>16.68</v>
      </c>
      <c r="O543" s="1"/>
      <c r="P543" s="1"/>
      <c r="Q543" s="1"/>
      <c r="R543" s="1">
        <f>1000*zeroV*(100^(-0.2*N543))</f>
        <v>0.7737913571</v>
      </c>
      <c r="S543" s="1"/>
      <c r="T543" s="1"/>
      <c r="U543" s="1"/>
      <c r="V543" s="1">
        <f>R543*(100^(0.2*$F$7*yV))</f>
        <v>15.43916735</v>
      </c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>
        <v>54352.03072</v>
      </c>
      <c r="M544" s="1" t="s">
        <v>52</v>
      </c>
      <c r="N544" s="1">
        <v>16.66</v>
      </c>
      <c r="O544" s="1"/>
      <c r="P544" s="1"/>
      <c r="Q544" s="1"/>
      <c r="R544" s="1">
        <f>1000*zeroV*(100^(-0.2*N544))</f>
        <v>0.7881772125</v>
      </c>
      <c r="S544" s="1"/>
      <c r="T544" s="1"/>
      <c r="U544" s="1"/>
      <c r="V544" s="1">
        <f>R544*(100^(0.2*$F$7*yV))</f>
        <v>15.7262029</v>
      </c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>
        <v>54353.04727</v>
      </c>
      <c r="M545" s="1" t="s">
        <v>52</v>
      </c>
      <c r="N545" s="1">
        <v>16.82</v>
      </c>
      <c r="O545" s="1"/>
      <c r="P545" s="1"/>
      <c r="Q545" s="1"/>
      <c r="R545" s="1">
        <f>1000*zeroV*(100^(-0.2*N545))</f>
        <v>0.6801800262</v>
      </c>
      <c r="S545" s="1"/>
      <c r="T545" s="1"/>
      <c r="U545" s="1"/>
      <c r="V545" s="1">
        <f>R545*(100^(0.2*$F$7*yV))</f>
        <v>13.57137574</v>
      </c>
      <c r="W545" s="1"/>
      <c r="X545" s="1"/>
      <c r="Y545" s="1"/>
      <c r="Z545" s="1"/>
      <c r="AA545" s="1">
        <v>54353.3</v>
      </c>
      <c r="AB545" s="1">
        <v>1.8955E-9</v>
      </c>
      <c r="AC545" s="1"/>
      <c r="AD545" s="1">
        <f>(L545+AA545)/2</f>
        <v>54353.17364</v>
      </c>
      <c r="AE545" s="1">
        <f>LOG10(1.1967E+44*($C$7^2)*AB545)</f>
        <v>37.39808768</v>
      </c>
      <c r="AF545" s="1">
        <f>LOG10((10^AE545)/(1.26E+38*$I$7))</f>
        <v>-1.473134879</v>
      </c>
      <c r="AG545" s="1">
        <f>LOG10(1196700000000000000*($C$7^2)*optwidth*(AVERAGE(V545:Y545)))</f>
        <v>35.45898459</v>
      </c>
      <c r="AH545" s="1">
        <f>LOG10((10^AG545)/(1.26E+38*$I$7))</f>
        <v>-3.412237962</v>
      </c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>
        <v>54355.0602</v>
      </c>
      <c r="M546" s="1" t="s">
        <v>52</v>
      </c>
      <c r="N546" s="1">
        <v>16.76</v>
      </c>
      <c r="O546" s="1"/>
      <c r="P546" s="1"/>
      <c r="Q546" s="1"/>
      <c r="R546" s="1">
        <f>1000*zeroV*(100^(-0.2*N546))</f>
        <v>0.7188261611</v>
      </c>
      <c r="S546" s="1"/>
      <c r="T546" s="1"/>
      <c r="U546" s="1"/>
      <c r="V546" s="1">
        <f>R546*(100^(0.2*$F$7*yV))</f>
        <v>14.3424675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>
        <v>54356.07355</v>
      </c>
      <c r="M547" s="1" t="s">
        <v>52</v>
      </c>
      <c r="N547" s="1">
        <v>16.65</v>
      </c>
      <c r="O547" s="1"/>
      <c r="P547" s="1"/>
      <c r="Q547" s="1"/>
      <c r="R547" s="1">
        <f>1000*zeroV*(100^(-0.2*N547))</f>
        <v>0.7954701265</v>
      </c>
      <c r="S547" s="1"/>
      <c r="T547" s="1"/>
      <c r="U547" s="1"/>
      <c r="V547" s="1">
        <f>R547*(100^(0.2*$F$7*yV))</f>
        <v>15.87171566</v>
      </c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>
        <v>54357.04673</v>
      </c>
      <c r="M548" s="1" t="s">
        <v>52</v>
      </c>
      <c r="N548" s="1">
        <v>16.82</v>
      </c>
      <c r="O548" s="1"/>
      <c r="P548" s="1"/>
      <c r="Q548" s="1"/>
      <c r="R548" s="1">
        <f>1000*zeroV*(100^(-0.2*N548))</f>
        <v>0.6801800262</v>
      </c>
      <c r="S548" s="1"/>
      <c r="T548" s="1"/>
      <c r="U548" s="1"/>
      <c r="V548" s="1">
        <f>R548*(100^(0.2*$F$7*yV))</f>
        <v>13.57137574</v>
      </c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>
        <v>54358.10337</v>
      </c>
      <c r="M549" s="1" t="s">
        <v>52</v>
      </c>
      <c r="N549" s="1">
        <v>16.61</v>
      </c>
      <c r="O549" s="1"/>
      <c r="P549" s="1"/>
      <c r="Q549" s="1"/>
      <c r="R549" s="1">
        <f>1000*zeroV*(100^(-0.2*N549))</f>
        <v>0.8253228601</v>
      </c>
      <c r="S549" s="1"/>
      <c r="T549" s="1"/>
      <c r="U549" s="1"/>
      <c r="V549" s="1">
        <f>R549*(100^(0.2*$F$7*yV))</f>
        <v>16.46735601</v>
      </c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>
        <v>54359.01445</v>
      </c>
      <c r="M550" s="1" t="s">
        <v>52</v>
      </c>
      <c r="N550" s="1">
        <v>16.86</v>
      </c>
      <c r="O550" s="1"/>
      <c r="P550" s="1"/>
      <c r="Q550" s="1"/>
      <c r="R550" s="1">
        <f>1000*zeroV*(100^(-0.2*N550))</f>
        <v>0.6555772506</v>
      </c>
      <c r="S550" s="1"/>
      <c r="T550" s="1"/>
      <c r="U550" s="1"/>
      <c r="V550" s="1">
        <f>R550*(100^(0.2*$F$7*yV))</f>
        <v>13.08048583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>
        <v>54360.99629</v>
      </c>
      <c r="M551" s="1" t="s">
        <v>52</v>
      </c>
      <c r="N551" s="1">
        <v>16.86</v>
      </c>
      <c r="O551" s="1"/>
      <c r="P551" s="1"/>
      <c r="Q551" s="1"/>
      <c r="R551" s="1">
        <f>1000*zeroV*(100^(-0.2*N551))</f>
        <v>0.6555772506</v>
      </c>
      <c r="S551" s="1"/>
      <c r="T551" s="1"/>
      <c r="U551" s="1"/>
      <c r="V551" s="1">
        <f>R551*(100^(0.2*$F$7*yV))</f>
        <v>13.08048583</v>
      </c>
      <c r="W551" s="1"/>
      <c r="X551" s="1"/>
      <c r="Y551" s="1"/>
      <c r="Z551" s="1"/>
      <c r="AA551" s="1">
        <v>54360.04</v>
      </c>
      <c r="AB551" s="1">
        <v>1.4935E-9</v>
      </c>
      <c r="AC551" s="1"/>
      <c r="AD551" s="1">
        <f>(L551+AA551)/2</f>
        <v>54360.51815</v>
      </c>
      <c r="AE551" s="1">
        <f>LOG10(1.1967E+44*($C$7^2)*AB551)</f>
        <v>37.29456912</v>
      </c>
      <c r="AF551" s="1">
        <f>LOG10((10^AE551)/(1.26E+38*$I$7))</f>
        <v>-1.576653441</v>
      </c>
      <c r="AG551" s="1">
        <f>LOG10(1196700000000000000*($C$7^2)*optwidth*(AVERAGE(V551:Y551)))</f>
        <v>35.44298459</v>
      </c>
      <c r="AH551" s="1">
        <f>LOG10((10^AG551)/(1.26E+38*$I$7))</f>
        <v>-3.428237962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>
        <v>54362.02558</v>
      </c>
      <c r="M552" s="1" t="s">
        <v>52</v>
      </c>
      <c r="N552" s="1">
        <v>16.79</v>
      </c>
      <c r="O552" s="1"/>
      <c r="P552" s="1"/>
      <c r="Q552" s="1"/>
      <c r="R552" s="1">
        <f>1000*zeroV*(100^(-0.2*N552))</f>
        <v>0.6992361526</v>
      </c>
      <c r="S552" s="1"/>
      <c r="T552" s="1"/>
      <c r="U552" s="1"/>
      <c r="V552" s="1">
        <f>R552*(100^(0.2*$F$7*yV))</f>
        <v>13.95159545</v>
      </c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>
        <v>54363.0571</v>
      </c>
      <c r="M553" s="1" t="s">
        <v>52</v>
      </c>
      <c r="N553" s="1">
        <v>16.68</v>
      </c>
      <c r="O553" s="1"/>
      <c r="P553" s="1"/>
      <c r="Q553" s="1"/>
      <c r="R553" s="1">
        <f>1000*zeroV*(100^(-0.2*N553))</f>
        <v>0.7737913571</v>
      </c>
      <c r="S553" s="1"/>
      <c r="T553" s="1"/>
      <c r="U553" s="1"/>
      <c r="V553" s="1">
        <f>R553*(100^(0.2*$F$7*yV))</f>
        <v>15.43916735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>
        <v>54363.98731</v>
      </c>
      <c r="M554" s="1" t="s">
        <v>52</v>
      </c>
      <c r="N554" s="1">
        <v>17.06</v>
      </c>
      <c r="O554" s="1"/>
      <c r="P554" s="1"/>
      <c r="Q554" s="1"/>
      <c r="R554" s="1">
        <f>1000*zeroV*(100^(-0.2*N554))</f>
        <v>0.5452854062</v>
      </c>
      <c r="S554" s="1"/>
      <c r="T554" s="1"/>
      <c r="U554" s="1"/>
      <c r="V554" s="1">
        <f>R554*(100^(0.2*$F$7*yV))</f>
        <v>10.87987422</v>
      </c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>
        <v>54365.03207</v>
      </c>
      <c r="M555" s="1" t="s">
        <v>52</v>
      </c>
      <c r="N555" s="1">
        <v>16.67</v>
      </c>
      <c r="O555" s="1"/>
      <c r="P555" s="1"/>
      <c r="Q555" s="1"/>
      <c r="R555" s="1">
        <f>1000*zeroV*(100^(-0.2*N555))</f>
        <v>0.7809511604</v>
      </c>
      <c r="S555" s="1"/>
      <c r="T555" s="1"/>
      <c r="U555" s="1"/>
      <c r="V555" s="1">
        <f>R555*(100^(0.2*$F$7*yV))</f>
        <v>15.5820242</v>
      </c>
      <c r="W555" s="1"/>
      <c r="X555" s="1"/>
      <c r="Y555" s="1"/>
      <c r="Z555" s="1"/>
      <c r="AA555" s="1">
        <v>54364.93</v>
      </c>
      <c r="AB555" s="1">
        <v>1.3049E-9</v>
      </c>
      <c r="AC555" s="1"/>
      <c r="AD555" s="1">
        <f t="shared" ref="AD555:AD556" si="93">(L555+AA555)/2</f>
        <v>54364.98104</v>
      </c>
      <c r="AE555" s="1">
        <f t="shared" ref="AE555:AE556" si="94">LOG10(1.1967E+44*($C$7^2)*AB555)</f>
        <v>37.23594112</v>
      </c>
      <c r="AF555" s="1">
        <f t="shared" ref="AF555:AF556" si="95">LOG10((10^AE555)/(1.26E+38*$I$7))</f>
        <v>-1.635281436</v>
      </c>
      <c r="AG555" s="1">
        <f>LOG10(1196700000000000000*($C$7^2)*optwidth*(AVERAGE(V555:Y555)))</f>
        <v>35.51898459</v>
      </c>
      <c r="AH555" s="1">
        <f t="shared" ref="AH555:AH556" si="96">LOG10((10^AG555)/(1.26E+38*$I$7))</f>
        <v>-3.352237962</v>
      </c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>
        <v>54367.01246</v>
      </c>
      <c r="M556" s="1" t="s">
        <v>53</v>
      </c>
      <c r="N556" s="1">
        <v>16.84</v>
      </c>
      <c r="O556" s="1"/>
      <c r="P556" s="1"/>
      <c r="Q556" s="1"/>
      <c r="R556" s="1">
        <f>1000*zeroV*(100^(-0.2*N556))</f>
        <v>0.6677653416</v>
      </c>
      <c r="S556" s="1"/>
      <c r="T556" s="1"/>
      <c r="U556" s="1"/>
      <c r="V556" s="1">
        <f>R556*(100^(0.2*$F$7*yV))</f>
        <v>13.32367021</v>
      </c>
      <c r="W556" s="1"/>
      <c r="X556" s="1"/>
      <c r="Y556" s="1"/>
      <c r="Z556" s="1"/>
      <c r="AA556" s="1">
        <v>54366.99</v>
      </c>
      <c r="AB556" s="1">
        <v>3.1219E-9</v>
      </c>
      <c r="AC556" s="1"/>
      <c r="AD556" s="1">
        <f t="shared" si="93"/>
        <v>54367.00123</v>
      </c>
      <c r="AE556" s="1">
        <f t="shared" si="94"/>
        <v>37.61478288</v>
      </c>
      <c r="AF556" s="1">
        <f t="shared" si="95"/>
        <v>-1.25643968</v>
      </c>
      <c r="AG556" s="1">
        <f>LOG10(1196700000000000000*($C$7^2)*optwidth*(AVERAGE(V556:Y556)))</f>
        <v>35.45098459</v>
      </c>
      <c r="AH556" s="1">
        <f t="shared" si="96"/>
        <v>-3.420237962</v>
      </c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>
        <v>54368.98376</v>
      </c>
      <c r="M557" s="1" t="s">
        <v>53</v>
      </c>
      <c r="N557" s="1">
        <v>16.81</v>
      </c>
      <c r="O557" s="1"/>
      <c r="P557" s="1"/>
      <c r="Q557" s="1"/>
      <c r="R557" s="1">
        <f>1000*zeroV*(100^(-0.2*N557))</f>
        <v>0.6864736545</v>
      </c>
      <c r="S557" s="1"/>
      <c r="T557" s="1"/>
      <c r="U557" s="1"/>
      <c r="V557" s="1">
        <f>R557*(100^(0.2*$F$7*yV))</f>
        <v>13.69695013</v>
      </c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>
        <v>54369.98266</v>
      </c>
      <c r="M558" s="1" t="s">
        <v>53</v>
      </c>
      <c r="N558" s="1">
        <v>16.94</v>
      </c>
      <c r="O558" s="1"/>
      <c r="P558" s="1"/>
      <c r="Q558" s="1"/>
      <c r="R558" s="1">
        <f>1000*zeroV*(100^(-0.2*N558))</f>
        <v>0.6090092297</v>
      </c>
      <c r="S558" s="1"/>
      <c r="T558" s="1"/>
      <c r="U558" s="1"/>
      <c r="V558" s="1">
        <f>R558*(100^(0.2*$F$7*yV))</f>
        <v>12.15133166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>
        <v>54371.01582</v>
      </c>
      <c r="M559" s="1" t="s">
        <v>53</v>
      </c>
      <c r="N559" s="1">
        <v>16.83</v>
      </c>
      <c r="O559" s="1"/>
      <c r="P559" s="1"/>
      <c r="Q559" s="1"/>
      <c r="R559" s="1">
        <f>1000*zeroV*(100^(-0.2*N559))</f>
        <v>0.6739440983</v>
      </c>
      <c r="S559" s="1"/>
      <c r="T559" s="1"/>
      <c r="U559" s="1"/>
      <c r="V559" s="1">
        <f>R559*(100^(0.2*$F$7*yV))</f>
        <v>13.44695262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>
        <v>54371.99358</v>
      </c>
      <c r="M560" s="1" t="s">
        <v>53</v>
      </c>
      <c r="N560" s="1">
        <v>16.81</v>
      </c>
      <c r="O560" s="1"/>
      <c r="P560" s="1"/>
      <c r="Q560" s="1"/>
      <c r="R560" s="1">
        <f>1000*zeroV*(100^(-0.2*N560))</f>
        <v>0.6864736545</v>
      </c>
      <c r="S560" s="1"/>
      <c r="T560" s="1"/>
      <c r="U560" s="1"/>
      <c r="V560" s="1">
        <f>R560*(100^(0.2*$F$7*yV))</f>
        <v>13.69695013</v>
      </c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>
        <v>54372.99951</v>
      </c>
      <c r="M561" s="1" t="s">
        <v>53</v>
      </c>
      <c r="N561" s="1">
        <v>16.91</v>
      </c>
      <c r="O561" s="1"/>
      <c r="P561" s="1"/>
      <c r="Q561" s="1"/>
      <c r="R561" s="1">
        <f>1000*zeroV*(100^(-0.2*N561))</f>
        <v>0.6260714139</v>
      </c>
      <c r="S561" s="1"/>
      <c r="T561" s="1"/>
      <c r="U561" s="1"/>
      <c r="V561" s="1">
        <f>R561*(100^(0.2*$F$7*yV))</f>
        <v>12.49176699</v>
      </c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>
        <v>54375.00653</v>
      </c>
      <c r="M562" s="1" t="s">
        <v>53</v>
      </c>
      <c r="N562" s="1">
        <v>16.94</v>
      </c>
      <c r="O562" s="1"/>
      <c r="P562" s="1"/>
      <c r="Q562" s="1"/>
      <c r="R562" s="1">
        <f>1000*zeroV*(100^(-0.2*N562))</f>
        <v>0.6090092297</v>
      </c>
      <c r="S562" s="1"/>
      <c r="T562" s="1"/>
      <c r="U562" s="1"/>
      <c r="V562" s="1">
        <f>R562*(100^(0.2*$F$7*yV))</f>
        <v>12.15133166</v>
      </c>
      <c r="W562" s="1"/>
      <c r="X562" s="1"/>
      <c r="Y562" s="1"/>
      <c r="Z562" s="1"/>
      <c r="AA562" s="1">
        <v>54374.95</v>
      </c>
      <c r="AB562" s="1">
        <v>9.2943E-10</v>
      </c>
      <c r="AC562" s="1"/>
      <c r="AD562" s="1">
        <f t="shared" ref="AD562:AD563" si="97">(L562+AA562)/2</f>
        <v>54374.97827</v>
      </c>
      <c r="AE562" s="1">
        <f t="shared" ref="AE562:AE563" si="98">LOG10(1.1967E+44*($C$7^2)*AB562)</f>
        <v>37.08858058</v>
      </c>
      <c r="AF562" s="1">
        <f t="shared" ref="AF562:AF563" si="99">LOG10((10^AE562)/(1.26E+38*$I$7))</f>
        <v>-1.782641981</v>
      </c>
      <c r="AG562" s="1">
        <f>LOG10(1196700000000000000*($C$7^2)*optwidth*(AVERAGE(V562:Y562)))</f>
        <v>35.41098459</v>
      </c>
      <c r="AH562" s="1">
        <f t="shared" ref="AH562:AH563" si="100">LOG10((10^AG562)/(1.26E+38*$I$7))</f>
        <v>-3.460237962</v>
      </c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>
        <v>54498.38162</v>
      </c>
      <c r="M563" s="1" t="s">
        <v>53</v>
      </c>
      <c r="N563" s="1">
        <v>17.19</v>
      </c>
      <c r="O563" s="1"/>
      <c r="P563" s="1"/>
      <c r="Q563" s="1"/>
      <c r="R563" s="1">
        <f>1000*zeroV*(100^(-0.2*N563))</f>
        <v>0.4837532264</v>
      </c>
      <c r="S563" s="1"/>
      <c r="T563" s="1"/>
      <c r="U563" s="1"/>
      <c r="V563" s="1">
        <f>R563*(100^(0.2*$F$7*yV))</f>
        <v>9.652145823</v>
      </c>
      <c r="W563" s="1"/>
      <c r="X563" s="1"/>
      <c r="Y563" s="1"/>
      <c r="Z563" s="1"/>
      <c r="AA563" s="1">
        <v>54497.73</v>
      </c>
      <c r="AB563" s="1">
        <v>3.0851E-10</v>
      </c>
      <c r="AC563" s="1"/>
      <c r="AD563" s="1">
        <f t="shared" si="97"/>
        <v>54498.05581</v>
      </c>
      <c r="AE563" s="1">
        <f t="shared" si="98"/>
        <v>36.60963313</v>
      </c>
      <c r="AF563" s="1">
        <f t="shared" si="99"/>
        <v>-2.261589422</v>
      </c>
      <c r="AG563" s="1">
        <f>LOG10(1196700000000000000*($C$7^2)*optwidth*(AVERAGE(V563:Y563)))</f>
        <v>35.31098459</v>
      </c>
      <c r="AH563" s="1">
        <f t="shared" si="100"/>
        <v>-3.560237962</v>
      </c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>
        <v>54499.36945</v>
      </c>
      <c r="M564" s="1" t="s">
        <v>53</v>
      </c>
      <c r="N564" s="1">
        <v>16.96</v>
      </c>
      <c r="O564" s="1"/>
      <c r="P564" s="1"/>
      <c r="Q564" s="1"/>
      <c r="R564" s="1">
        <f>1000*zeroV*(100^(-0.2*N564))</f>
        <v>0.5978935586</v>
      </c>
      <c r="S564" s="1"/>
      <c r="T564" s="1"/>
      <c r="U564" s="1"/>
      <c r="V564" s="1">
        <f>R564*(100^(0.2*$F$7*yV))</f>
        <v>11.92954486</v>
      </c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>
        <v>54501.3716</v>
      </c>
      <c r="M565" s="1" t="s">
        <v>53</v>
      </c>
      <c r="N565" s="1">
        <v>16.94</v>
      </c>
      <c r="O565" s="1"/>
      <c r="P565" s="1"/>
      <c r="Q565" s="1"/>
      <c r="R565" s="1">
        <f>1000*zeroV*(100^(-0.2*N565))</f>
        <v>0.6090092297</v>
      </c>
      <c r="S565" s="1"/>
      <c r="T565" s="1"/>
      <c r="U565" s="1"/>
      <c r="V565" s="1">
        <f>R565*(100^(0.2*$F$7*yV))</f>
        <v>12.15133166</v>
      </c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>
        <v>54502.35013</v>
      </c>
      <c r="M566" s="1" t="s">
        <v>53</v>
      </c>
      <c r="N566" s="1">
        <v>17.19</v>
      </c>
      <c r="O566" s="1"/>
      <c r="P566" s="1"/>
      <c r="Q566" s="1"/>
      <c r="R566" s="1">
        <f>1000*zeroV*(100^(-0.2*N566))</f>
        <v>0.4837532264</v>
      </c>
      <c r="S566" s="1"/>
      <c r="T566" s="1"/>
      <c r="U566" s="1"/>
      <c r="V566" s="1">
        <f>R566*(100^(0.2*$F$7*yV))</f>
        <v>9.652145823</v>
      </c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>
        <v>54502.35901</v>
      </c>
      <c r="M567" s="1" t="s">
        <v>53</v>
      </c>
      <c r="N567" s="1">
        <v>17.02</v>
      </c>
      <c r="O567" s="1"/>
      <c r="P567" s="1"/>
      <c r="Q567" s="1"/>
      <c r="R567" s="1">
        <f>1000*zeroV*(100^(-0.2*N567))</f>
        <v>0.5657491037</v>
      </c>
      <c r="S567" s="1"/>
      <c r="T567" s="1"/>
      <c r="U567" s="1"/>
      <c r="V567" s="1">
        <f>R567*(100^(0.2*$F$7*yV))</f>
        <v>11.28817866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>
        <v>54503.36363</v>
      </c>
      <c r="M568" s="1" t="s">
        <v>53</v>
      </c>
      <c r="N568" s="1">
        <v>17.16</v>
      </c>
      <c r="O568" s="1"/>
      <c r="P568" s="1"/>
      <c r="Q568" s="1"/>
      <c r="R568" s="1">
        <f>1000*zeroV*(100^(-0.2*N568))</f>
        <v>0.497306201</v>
      </c>
      <c r="S568" s="1"/>
      <c r="T568" s="1"/>
      <c r="U568" s="1"/>
      <c r="V568" s="1">
        <f>R568*(100^(0.2*$F$7*yV))</f>
        <v>9.922563218</v>
      </c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>
        <v>54506.34846</v>
      </c>
      <c r="M569" s="1" t="s">
        <v>53</v>
      </c>
      <c r="N569" s="1">
        <v>17.15</v>
      </c>
      <c r="O569" s="1"/>
      <c r="P569" s="1"/>
      <c r="Q569" s="1"/>
      <c r="R569" s="1">
        <f>1000*zeroV*(100^(-0.2*N569))</f>
        <v>0.5019077186</v>
      </c>
      <c r="S569" s="1"/>
      <c r="T569" s="1"/>
      <c r="U569" s="1"/>
      <c r="V569" s="1">
        <f>R569*(100^(0.2*$F$7*yV))</f>
        <v>10.01437557</v>
      </c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>
        <v>54507.36527</v>
      </c>
      <c r="M570" s="1" t="s">
        <v>53</v>
      </c>
      <c r="N570" s="1">
        <v>17.23</v>
      </c>
      <c r="O570" s="1"/>
      <c r="P570" s="1"/>
      <c r="Q570" s="1"/>
      <c r="R570" s="1">
        <f>1000*zeroV*(100^(-0.2*N570))</f>
        <v>0.4662553999</v>
      </c>
      <c r="S570" s="1"/>
      <c r="T570" s="1"/>
      <c r="U570" s="1"/>
      <c r="V570" s="1">
        <f>R570*(100^(0.2*$F$7*yV))</f>
        <v>9.303018285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>
        <v>54508.3678</v>
      </c>
      <c r="M571" s="1" t="s">
        <v>53</v>
      </c>
      <c r="N571" s="1">
        <v>17.19</v>
      </c>
      <c r="O571" s="1"/>
      <c r="P571" s="1"/>
      <c r="Q571" s="1"/>
      <c r="R571" s="1">
        <f>1000*zeroV*(100^(-0.2*N571))</f>
        <v>0.4837532264</v>
      </c>
      <c r="S571" s="1"/>
      <c r="T571" s="1"/>
      <c r="U571" s="1"/>
      <c r="V571" s="1">
        <f>R571*(100^(0.2*$F$7*yV))</f>
        <v>9.652145823</v>
      </c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>
        <v>54509.35058</v>
      </c>
      <c r="M572" s="1" t="s">
        <v>53</v>
      </c>
      <c r="N572" s="1">
        <v>17.32</v>
      </c>
      <c r="O572" s="1"/>
      <c r="P572" s="1"/>
      <c r="Q572" s="1"/>
      <c r="R572" s="1">
        <f>1000*zeroV*(100^(-0.2*N572))</f>
        <v>0.4291645831</v>
      </c>
      <c r="S572" s="1"/>
      <c r="T572" s="1"/>
      <c r="U572" s="1"/>
      <c r="V572" s="1">
        <f>R572*(100^(0.2*$F$7*yV))</f>
        <v>8.562959196</v>
      </c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>
        <v>54510.3555</v>
      </c>
      <c r="M573" s="1" t="s">
        <v>53</v>
      </c>
      <c r="N573" s="1">
        <v>17.33</v>
      </c>
      <c r="O573" s="1"/>
      <c r="P573" s="1"/>
      <c r="Q573" s="1"/>
      <c r="R573" s="1">
        <f>1000*zeroV*(100^(-0.2*N573))</f>
        <v>0.4252299786</v>
      </c>
      <c r="S573" s="1"/>
      <c r="T573" s="1"/>
      <c r="U573" s="1"/>
      <c r="V573" s="1">
        <f>R573*(100^(0.2*$F$7*yV))</f>
        <v>8.484453514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>
        <v>54511.34928</v>
      </c>
      <c r="M574" s="1" t="s">
        <v>53</v>
      </c>
      <c r="N574" s="1">
        <v>17.21</v>
      </c>
      <c r="O574" s="1"/>
      <c r="P574" s="1"/>
      <c r="Q574" s="1"/>
      <c r="R574" s="1">
        <f>1000*zeroV*(100^(-0.2*N574))</f>
        <v>0.4749237349</v>
      </c>
      <c r="S574" s="1"/>
      <c r="T574" s="1"/>
      <c r="U574" s="1"/>
      <c r="V574" s="1">
        <f>R574*(100^(0.2*$F$7*yV))</f>
        <v>9.475974308</v>
      </c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>
        <v>54512.34762</v>
      </c>
      <c r="M575" s="1" t="s">
        <v>53</v>
      </c>
      <c r="N575" s="1">
        <v>17.14</v>
      </c>
      <c r="O575" s="1"/>
      <c r="P575" s="1"/>
      <c r="Q575" s="1"/>
      <c r="R575" s="1">
        <f>1000*zeroV*(100^(-0.2*N575))</f>
        <v>0.5065518136</v>
      </c>
      <c r="S575" s="1"/>
      <c r="T575" s="1"/>
      <c r="U575" s="1"/>
      <c r="V575" s="1">
        <f>R575*(100^(0.2*$F$7*yV))</f>
        <v>10.10703744</v>
      </c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>
        <v>54514.34005</v>
      </c>
      <c r="M576" s="1" t="s">
        <v>53</v>
      </c>
      <c r="N576" s="1">
        <v>17.08</v>
      </c>
      <c r="O576" s="1"/>
      <c r="P576" s="1"/>
      <c r="Q576" s="1"/>
      <c r="R576" s="1">
        <f>1000*zeroV*(100^(-0.2*N576))</f>
        <v>0.5353328259</v>
      </c>
      <c r="S576" s="1"/>
      <c r="T576" s="1"/>
      <c r="U576" s="1"/>
      <c r="V576" s="1">
        <f>R576*(100^(0.2*$F$7*yV))</f>
        <v>10.68129413</v>
      </c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>
        <v>54515.33569</v>
      </c>
      <c r="M577" s="1" t="s">
        <v>53</v>
      </c>
      <c r="N577" s="1">
        <v>17.35</v>
      </c>
      <c r="O577" s="1"/>
      <c r="P577" s="1"/>
      <c r="Q577" s="1"/>
      <c r="R577" s="1">
        <f>1000*zeroV*(100^(-0.2*N577))</f>
        <v>0.4174686568</v>
      </c>
      <c r="S577" s="1"/>
      <c r="T577" s="1"/>
      <c r="U577" s="1"/>
      <c r="V577" s="1">
        <f>R577*(100^(0.2*$F$7*yV))</f>
        <v>8.329594785</v>
      </c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>
        <v>54516.32695</v>
      </c>
      <c r="M578" s="1" t="s">
        <v>53</v>
      </c>
      <c r="N578" s="1">
        <v>17.19</v>
      </c>
      <c r="O578" s="1"/>
      <c r="P578" s="1"/>
      <c r="Q578" s="1"/>
      <c r="R578" s="1">
        <f>1000*zeroV*(100^(-0.2*N578))</f>
        <v>0.4837532264</v>
      </c>
      <c r="S578" s="1"/>
      <c r="T578" s="1"/>
      <c r="U578" s="1"/>
      <c r="V578" s="1">
        <f>R578*(100^(0.2*$F$7*yV))</f>
        <v>9.652145823</v>
      </c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>
        <v>54517.33488</v>
      </c>
      <c r="M579" s="1" t="s">
        <v>53</v>
      </c>
      <c r="N579" s="1">
        <v>17.21</v>
      </c>
      <c r="O579" s="1"/>
      <c r="P579" s="1"/>
      <c r="Q579" s="1"/>
      <c r="R579" s="1">
        <f>1000*zeroV*(100^(-0.2*N579))</f>
        <v>0.4749237349</v>
      </c>
      <c r="S579" s="1"/>
      <c r="T579" s="1"/>
      <c r="U579" s="1"/>
      <c r="V579" s="1">
        <f>R579*(100^(0.2*$F$7*yV))</f>
        <v>9.475974308</v>
      </c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>
        <v>54518.33839</v>
      </c>
      <c r="M580" s="1" t="s">
        <v>53</v>
      </c>
      <c r="N580" s="1">
        <v>17.41</v>
      </c>
      <c r="O580" s="1"/>
      <c r="P580" s="1"/>
      <c r="Q580" s="1"/>
      <c r="R580" s="1">
        <f>1000*zeroV*(100^(-0.2*N580))</f>
        <v>0.3950243567</v>
      </c>
      <c r="S580" s="1"/>
      <c r="T580" s="1"/>
      <c r="U580" s="1"/>
      <c r="V580" s="1">
        <f>R580*(100^(0.2*$F$7*yV))</f>
        <v>7.881772125</v>
      </c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>
        <v>54519.33474</v>
      </c>
      <c r="M581" s="1" t="s">
        <v>53</v>
      </c>
      <c r="N581" s="1">
        <v>17.28</v>
      </c>
      <c r="O581" s="1"/>
      <c r="P581" s="1"/>
      <c r="Q581" s="1"/>
      <c r="R581" s="1">
        <f>1000*zeroV*(100^(-0.2*N581))</f>
        <v>0.4452704501</v>
      </c>
      <c r="S581" s="1"/>
      <c r="T581" s="1"/>
      <c r="U581" s="1"/>
      <c r="V581" s="1">
        <f>R581*(100^(0.2*$F$7*yV))</f>
        <v>8.88431349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>
        <v>54520.37049</v>
      </c>
      <c r="M582" s="1" t="s">
        <v>53</v>
      </c>
      <c r="N582" s="1">
        <v>17.23</v>
      </c>
      <c r="O582" s="1"/>
      <c r="P582" s="1"/>
      <c r="Q582" s="1"/>
      <c r="R582" s="1">
        <f>1000*zeroV*(100^(-0.2*N582))</f>
        <v>0.4662553999</v>
      </c>
      <c r="S582" s="1"/>
      <c r="T582" s="1"/>
      <c r="U582" s="1"/>
      <c r="V582" s="1">
        <f>R582*(100^(0.2*$F$7*yV))</f>
        <v>9.303018285</v>
      </c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>
        <v>54521.34593</v>
      </c>
      <c r="M583" s="1" t="s">
        <v>53</v>
      </c>
      <c r="N583" s="1">
        <v>16.51</v>
      </c>
      <c r="O583" s="1"/>
      <c r="P583" s="1"/>
      <c r="Q583" s="1"/>
      <c r="R583" s="1">
        <f>1000*zeroV*(100^(-0.2*N583))</f>
        <v>0.9049485209</v>
      </c>
      <c r="S583" s="1"/>
      <c r="T583" s="1"/>
      <c r="U583" s="1"/>
      <c r="V583" s="1">
        <f>R583*(100^(0.2*$F$7*yV))</f>
        <v>18.05609681</v>
      </c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>
        <v>54522.35819</v>
      </c>
      <c r="M584" s="1" t="s">
        <v>53</v>
      </c>
      <c r="N584" s="1">
        <v>17.32</v>
      </c>
      <c r="O584" s="1"/>
      <c r="P584" s="1"/>
      <c r="Q584" s="1"/>
      <c r="R584" s="1">
        <f>1000*zeroV*(100^(-0.2*N584))</f>
        <v>0.4291645831</v>
      </c>
      <c r="S584" s="1"/>
      <c r="T584" s="1"/>
      <c r="U584" s="1"/>
      <c r="V584" s="1">
        <f>R584*(100^(0.2*$F$7*yV))</f>
        <v>8.562959196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>
        <v>54525.37494</v>
      </c>
      <c r="M585" s="1" t="s">
        <v>53</v>
      </c>
      <c r="N585" s="1">
        <v>17.39</v>
      </c>
      <c r="O585" s="1"/>
      <c r="P585" s="1"/>
      <c r="Q585" s="1"/>
      <c r="R585" s="1">
        <f>1000*zeroV*(100^(-0.2*N585))</f>
        <v>0.4023684079</v>
      </c>
      <c r="S585" s="1"/>
      <c r="T585" s="1"/>
      <c r="U585" s="1"/>
      <c r="V585" s="1">
        <f>R585*(100^(0.2*$F$7*yV))</f>
        <v>8.028305209</v>
      </c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>
        <v>54526.38282</v>
      </c>
      <c r="M586" s="1" t="s">
        <v>53</v>
      </c>
      <c r="N586" s="1">
        <v>17.68</v>
      </c>
      <c r="O586" s="1"/>
      <c r="P586" s="1"/>
      <c r="Q586" s="1"/>
      <c r="R586" s="1">
        <f>1000*zeroV*(100^(-0.2*N586))</f>
        <v>0.3080518878</v>
      </c>
      <c r="S586" s="1"/>
      <c r="T586" s="1"/>
      <c r="U586" s="1"/>
      <c r="V586" s="1">
        <f>R586*(100^(0.2*$F$7*yV))</f>
        <v>6.146443227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>
        <v>54536.3333</v>
      </c>
      <c r="M587" s="1" t="s">
        <v>53</v>
      </c>
      <c r="N587" s="1">
        <v>17.62</v>
      </c>
      <c r="O587" s="1"/>
      <c r="P587" s="1"/>
      <c r="Q587" s="1"/>
      <c r="R587" s="1">
        <f>1000*zeroV*(100^(-0.2*N587))</f>
        <v>0.3255546288</v>
      </c>
      <c r="S587" s="1"/>
      <c r="T587" s="1"/>
      <c r="U587" s="1"/>
      <c r="V587" s="1">
        <f>R587*(100^(0.2*$F$7*yV))</f>
        <v>6.495668822</v>
      </c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>
        <v>54538.22577</v>
      </c>
      <c r="M588" s="1" t="s">
        <v>53</v>
      </c>
      <c r="N588" s="1">
        <v>17.74</v>
      </c>
      <c r="O588" s="1"/>
      <c r="P588" s="1"/>
      <c r="Q588" s="1"/>
      <c r="R588" s="1">
        <f>1000*zeroV*(100^(-0.2*N588))</f>
        <v>0.2914901438</v>
      </c>
      <c r="S588" s="1"/>
      <c r="T588" s="1"/>
      <c r="U588" s="1"/>
      <c r="V588" s="1">
        <f>R588*(100^(0.2*$F$7*yV))</f>
        <v>5.815992992</v>
      </c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>
        <v>54539.26032</v>
      </c>
      <c r="M589" s="1" t="s">
        <v>53</v>
      </c>
      <c r="N589" s="1">
        <v>17.65</v>
      </c>
      <c r="O589" s="1"/>
      <c r="P589" s="1"/>
      <c r="Q589" s="1"/>
      <c r="R589" s="1">
        <f>1000*zeroV*(100^(-0.2*N589))</f>
        <v>0.3166823613</v>
      </c>
      <c r="S589" s="1"/>
      <c r="T589" s="1"/>
      <c r="U589" s="1"/>
      <c r="V589" s="1">
        <f>R589*(100^(0.2*$F$7*yV))</f>
        <v>6.318643813</v>
      </c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>
        <v>54540.236</v>
      </c>
      <c r="M590" s="1" t="s">
        <v>53</v>
      </c>
      <c r="N590" s="1">
        <v>17.59</v>
      </c>
      <c r="O590" s="1"/>
      <c r="P590" s="1"/>
      <c r="Q590" s="1"/>
      <c r="R590" s="1">
        <f>1000*zeroV*(100^(-0.2*N590))</f>
        <v>0.3346754643</v>
      </c>
      <c r="S590" s="1"/>
      <c r="T590" s="1"/>
      <c r="U590" s="1"/>
      <c r="V590" s="1">
        <f>R590*(100^(0.2*$F$7*yV))</f>
        <v>6.677653416</v>
      </c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>
        <v>54541.35494</v>
      </c>
      <c r="M591" s="1" t="s">
        <v>53</v>
      </c>
      <c r="N591" s="1">
        <v>17.88</v>
      </c>
      <c r="O591" s="1"/>
      <c r="P591" s="1"/>
      <c r="Q591" s="1"/>
      <c r="R591" s="1">
        <f>1000*zeroV*(100^(-0.2*N591))</f>
        <v>0.2562263999</v>
      </c>
      <c r="S591" s="1"/>
      <c r="T591" s="1"/>
      <c r="U591" s="1"/>
      <c r="V591" s="1">
        <f>R591*(100^(0.2*$F$7*yV))</f>
        <v>5.112388798</v>
      </c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>
        <v>54542.35757</v>
      </c>
      <c r="M592" s="1" t="s">
        <v>53</v>
      </c>
      <c r="N592" s="1">
        <v>17.74</v>
      </c>
      <c r="O592" s="1"/>
      <c r="P592" s="1"/>
      <c r="Q592" s="1"/>
      <c r="R592" s="1">
        <f>1000*zeroV*(100^(-0.2*N592))</f>
        <v>0.2914901438</v>
      </c>
      <c r="S592" s="1"/>
      <c r="T592" s="1"/>
      <c r="U592" s="1"/>
      <c r="V592" s="1">
        <f>R592*(100^(0.2*$F$7*yV))</f>
        <v>5.815992992</v>
      </c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>
        <v>54543.37934</v>
      </c>
      <c r="M593" s="1" t="s">
        <v>53</v>
      </c>
      <c r="N593" s="1">
        <v>17.83</v>
      </c>
      <c r="O593" s="1"/>
      <c r="P593" s="1"/>
      <c r="Q593" s="1"/>
      <c r="R593" s="1">
        <f>1000*zeroV*(100^(-0.2*N593))</f>
        <v>0.2683019781</v>
      </c>
      <c r="S593" s="1"/>
      <c r="T593" s="1"/>
      <c r="U593" s="1"/>
      <c r="V593" s="1">
        <f>R593*(100^(0.2*$F$7*yV))</f>
        <v>5.353328259</v>
      </c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>
        <v>54544.22562</v>
      </c>
      <c r="M594" s="1" t="s">
        <v>53</v>
      </c>
      <c r="N594" s="1">
        <v>17.45</v>
      </c>
      <c r="O594" s="1"/>
      <c r="P594" s="1"/>
      <c r="Q594" s="1"/>
      <c r="R594" s="1">
        <f>1000*zeroV*(100^(-0.2*N594))</f>
        <v>0.3807359401</v>
      </c>
      <c r="S594" s="1"/>
      <c r="T594" s="1"/>
      <c r="U594" s="1"/>
      <c r="V594" s="1">
        <f>R594*(100^(0.2*$F$7*yV))</f>
        <v>7.596680732</v>
      </c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>
        <v>54545.24744</v>
      </c>
      <c r="M595" s="1" t="s">
        <v>53</v>
      </c>
      <c r="N595" s="1">
        <v>17.93</v>
      </c>
      <c r="O595" s="1"/>
      <c r="P595" s="1"/>
      <c r="Q595" s="1"/>
      <c r="R595" s="1">
        <f>1000*zeroV*(100^(-0.2*N595))</f>
        <v>0.2446943122</v>
      </c>
      <c r="S595" s="1"/>
      <c r="T595" s="1"/>
      <c r="U595" s="1"/>
      <c r="V595" s="1">
        <f>R595*(100^(0.2*$F$7*yV))</f>
        <v>4.882293399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>
        <v>54546.26143</v>
      </c>
      <c r="M596" s="1" t="s">
        <v>53</v>
      </c>
      <c r="N596" s="1">
        <v>18.11</v>
      </c>
      <c r="O596" s="1"/>
      <c r="P596" s="1"/>
      <c r="Q596" s="1"/>
      <c r="R596" s="1">
        <f>1000*zeroV*(100^(-0.2*N596))</f>
        <v>0.2073117294</v>
      </c>
      <c r="S596" s="1"/>
      <c r="T596" s="1"/>
      <c r="U596" s="1"/>
      <c r="V596" s="1">
        <f>R596*(100^(0.2*$F$7*yV))</f>
        <v>4.136412811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>
        <v>54547.33673</v>
      </c>
      <c r="M597" s="1" t="s">
        <v>53</v>
      </c>
      <c r="N597" s="1">
        <v>17.92</v>
      </c>
      <c r="O597" s="1"/>
      <c r="P597" s="1"/>
      <c r="Q597" s="1"/>
      <c r="R597" s="1">
        <f>1000*zeroV*(100^(-0.2*N597))</f>
        <v>0.2469584408</v>
      </c>
      <c r="S597" s="1"/>
      <c r="T597" s="1"/>
      <c r="U597" s="1"/>
      <c r="V597" s="1">
        <f>R597*(100^(0.2*$F$7*yV))</f>
        <v>4.927468703</v>
      </c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>
        <v>54548.32068</v>
      </c>
      <c r="M598" s="1" t="s">
        <v>53</v>
      </c>
      <c r="N598" s="1">
        <v>18.11</v>
      </c>
      <c r="O598" s="1"/>
      <c r="P598" s="1"/>
      <c r="Q598" s="1"/>
      <c r="R598" s="1">
        <f>1000*zeroV*(100^(-0.2*N598))</f>
        <v>0.2073117294</v>
      </c>
      <c r="S598" s="1"/>
      <c r="T598" s="1"/>
      <c r="U598" s="1"/>
      <c r="V598" s="1">
        <f>R598*(100^(0.2*$F$7*yV))</f>
        <v>4.136412811</v>
      </c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>
        <v>54550.25122</v>
      </c>
      <c r="M599" s="1" t="s">
        <v>53</v>
      </c>
      <c r="N599" s="1">
        <v>17.87</v>
      </c>
      <c r="O599" s="1"/>
      <c r="P599" s="1"/>
      <c r="Q599" s="1"/>
      <c r="R599" s="1">
        <f>1000*zeroV*(100^(-0.2*N599))</f>
        <v>0.2585972336</v>
      </c>
      <c r="S599" s="1"/>
      <c r="T599" s="1"/>
      <c r="U599" s="1"/>
      <c r="V599" s="1">
        <f>R599*(100^(0.2*$F$7*yV))</f>
        <v>5.159693149</v>
      </c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>
        <v>54551.33716</v>
      </c>
      <c r="M600" s="1" t="s">
        <v>53</v>
      </c>
      <c r="N600" s="1">
        <v>18.04</v>
      </c>
      <c r="O600" s="1"/>
      <c r="P600" s="1"/>
      <c r="Q600" s="1"/>
      <c r="R600" s="1">
        <f>1000*zeroV*(100^(-0.2*N600))</f>
        <v>0.2211178865</v>
      </c>
      <c r="S600" s="1"/>
      <c r="T600" s="1"/>
      <c r="U600" s="1"/>
      <c r="V600" s="1">
        <f>R600*(100^(0.2*$F$7*yV))</f>
        <v>4.41188186</v>
      </c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>
        <v>54552.32395</v>
      </c>
      <c r="M601" s="1" t="s">
        <v>53</v>
      </c>
      <c r="N601" s="1">
        <v>18.08</v>
      </c>
      <c r="O601" s="1"/>
      <c r="P601" s="1"/>
      <c r="Q601" s="1"/>
      <c r="R601" s="1">
        <f>1000*zeroV*(100^(-0.2*N601))</f>
        <v>0.2131198366</v>
      </c>
      <c r="S601" s="1"/>
      <c r="T601" s="1"/>
      <c r="U601" s="1"/>
      <c r="V601" s="1">
        <f>R601*(100^(0.2*$F$7*yV))</f>
        <v>4.252299786</v>
      </c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>
        <v>54553.34689</v>
      </c>
      <c r="M602" s="1" t="s">
        <v>53</v>
      </c>
      <c r="N602" s="1">
        <v>17.96</v>
      </c>
      <c r="O602" s="1"/>
      <c r="P602" s="1"/>
      <c r="Q602" s="1"/>
      <c r="R602" s="1">
        <f>1000*zeroV*(100^(-0.2*N602))</f>
        <v>0.2380257129</v>
      </c>
      <c r="S602" s="1"/>
      <c r="T602" s="1"/>
      <c r="U602" s="1"/>
      <c r="V602" s="1">
        <f>R602*(100^(0.2*$F$7*yV))</f>
        <v>4.749237349</v>
      </c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>
        <v>54554.35594</v>
      </c>
      <c r="M603" s="1" t="s">
        <v>53</v>
      </c>
      <c r="N603" s="1">
        <v>18.0</v>
      </c>
      <c r="O603" s="1"/>
      <c r="P603" s="1"/>
      <c r="Q603" s="1"/>
      <c r="R603" s="1">
        <f>1000*zeroV*(100^(-0.2*N603))</f>
        <v>0.2294160905</v>
      </c>
      <c r="S603" s="1"/>
      <c r="T603" s="1"/>
      <c r="U603" s="1"/>
      <c r="V603" s="1">
        <f>R603*(100^(0.2*$F$7*yV))</f>
        <v>4.577452797</v>
      </c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>
        <v>54555.3598</v>
      </c>
      <c r="M604" s="1" t="s">
        <v>53</v>
      </c>
      <c r="N604" s="1">
        <v>18.07</v>
      </c>
      <c r="O604" s="1"/>
      <c r="P604" s="1"/>
      <c r="Q604" s="1"/>
      <c r="R604" s="1">
        <f>1000*zeroV*(100^(-0.2*N604))</f>
        <v>0.2150918102</v>
      </c>
      <c r="S604" s="1"/>
      <c r="T604" s="1"/>
      <c r="U604" s="1"/>
      <c r="V604" s="1">
        <f>R604*(100^(0.2*$F$7*yV))</f>
        <v>4.291645831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>
        <v>54556.32746</v>
      </c>
      <c r="M605" s="1" t="s">
        <v>53</v>
      </c>
      <c r="N605" s="1">
        <v>18.13</v>
      </c>
      <c r="O605" s="1"/>
      <c r="P605" s="1"/>
      <c r="Q605" s="1"/>
      <c r="R605" s="1">
        <f>1000*zeroV*(100^(-0.2*N605))</f>
        <v>0.2035278639</v>
      </c>
      <c r="S605" s="1"/>
      <c r="T605" s="1"/>
      <c r="U605" s="1"/>
      <c r="V605" s="1">
        <f>R605*(100^(0.2*$F$7*yV))</f>
        <v>4.060914769</v>
      </c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>
        <v>54557.28975</v>
      </c>
      <c r="M606" s="1" t="s">
        <v>53</v>
      </c>
      <c r="N606" s="1">
        <v>18.15</v>
      </c>
      <c r="O606" s="1"/>
      <c r="P606" s="1"/>
      <c r="Q606" s="1"/>
      <c r="R606" s="1">
        <f>1000*zeroV*(100^(-0.2*N606))</f>
        <v>0.1998130617</v>
      </c>
      <c r="S606" s="1"/>
      <c r="T606" s="1"/>
      <c r="U606" s="1"/>
      <c r="V606" s="1">
        <f>R606*(100^(0.2*$F$7*yV))</f>
        <v>3.986794721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>
        <v>54558.33909</v>
      </c>
      <c r="M607" s="1" t="s">
        <v>53</v>
      </c>
      <c r="N607" s="1">
        <v>18.16</v>
      </c>
      <c r="O607" s="1"/>
      <c r="P607" s="1"/>
      <c r="Q607" s="1"/>
      <c r="R607" s="1">
        <f>1000*zeroV*(100^(-0.2*N607))</f>
        <v>0.1979811646</v>
      </c>
      <c r="S607" s="1"/>
      <c r="T607" s="1"/>
      <c r="U607" s="1"/>
      <c r="V607" s="1">
        <f>R607*(100^(0.2*$F$7*yV))</f>
        <v>3.950243567</v>
      </c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>
        <v>54559.35609</v>
      </c>
      <c r="M608" s="1" t="s">
        <v>53</v>
      </c>
      <c r="N608" s="1">
        <v>18.06</v>
      </c>
      <c r="O608" s="1"/>
      <c r="P608" s="1"/>
      <c r="Q608" s="1"/>
      <c r="R608" s="1">
        <f>1000*zeroV*(100^(-0.2*N608))</f>
        <v>0.2170820302</v>
      </c>
      <c r="S608" s="1"/>
      <c r="T608" s="1"/>
      <c r="U608" s="1"/>
      <c r="V608" s="1">
        <f>R608*(100^(0.2*$F$7*yV))</f>
        <v>4.331355941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>
        <v>54560.34534</v>
      </c>
      <c r="M609" s="1" t="s">
        <v>53</v>
      </c>
      <c r="N609" s="1">
        <v>18.1</v>
      </c>
      <c r="O609" s="1"/>
      <c r="P609" s="1"/>
      <c r="Q609" s="1"/>
      <c r="R609" s="1">
        <f>1000*zeroV*(100^(-0.2*N609))</f>
        <v>0.2092299612</v>
      </c>
      <c r="S609" s="1"/>
      <c r="T609" s="1"/>
      <c r="U609" s="1"/>
      <c r="V609" s="1">
        <f>R609*(100^(0.2*$F$7*yV))</f>
        <v>4.174686568</v>
      </c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>
        <v>54561.20842</v>
      </c>
      <c r="M610" s="1" t="s">
        <v>53</v>
      </c>
      <c r="N610" s="1">
        <v>18.26</v>
      </c>
      <c r="O610" s="1"/>
      <c r="P610" s="1"/>
      <c r="Q610" s="1"/>
      <c r="R610" s="1">
        <f>1000*zeroV*(100^(-0.2*N610))</f>
        <v>0.1805609681</v>
      </c>
      <c r="S610" s="1"/>
      <c r="T610" s="1"/>
      <c r="U610" s="1"/>
      <c r="V610" s="1">
        <f>R610*(100^(0.2*$F$7*yV))</f>
        <v>3.602664952</v>
      </c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>
        <v>54562.24501</v>
      </c>
      <c r="M611" s="1" t="s">
        <v>53</v>
      </c>
      <c r="N611" s="1">
        <v>18.14</v>
      </c>
      <c r="O611" s="1"/>
      <c r="P611" s="1"/>
      <c r="Q611" s="1"/>
      <c r="R611" s="1">
        <f>1000*zeroV*(100^(-0.2*N611))</f>
        <v>0.2016619092</v>
      </c>
      <c r="S611" s="1"/>
      <c r="T611" s="1"/>
      <c r="U611" s="1"/>
      <c r="V611" s="1">
        <f>R611*(100^(0.2*$F$7*yV))</f>
        <v>4.023684079</v>
      </c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>
        <v>54566.31614</v>
      </c>
      <c r="M612" s="1" t="s">
        <v>53</v>
      </c>
      <c r="N612" s="1">
        <v>17.95</v>
      </c>
      <c r="O612" s="1"/>
      <c r="P612" s="1"/>
      <c r="Q612" s="1"/>
      <c r="R612" s="1">
        <f>1000*zeroV*(100^(-0.2*N612))</f>
        <v>0.2402281377</v>
      </c>
      <c r="S612" s="1"/>
      <c r="T612" s="1"/>
      <c r="U612" s="1"/>
      <c r="V612" s="1">
        <f>R612*(100^(0.2*$F$7*yV))</f>
        <v>4.793181501</v>
      </c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>
        <v>54567.32998</v>
      </c>
      <c r="M613" s="1" t="s">
        <v>53</v>
      </c>
      <c r="N613" s="1">
        <v>18.16</v>
      </c>
      <c r="O613" s="1"/>
      <c r="P613" s="1"/>
      <c r="Q613" s="1"/>
      <c r="R613" s="1">
        <f>1000*zeroV*(100^(-0.2*N613))</f>
        <v>0.1979811646</v>
      </c>
      <c r="S613" s="1"/>
      <c r="T613" s="1"/>
      <c r="U613" s="1"/>
      <c r="V613" s="1">
        <f>R613*(100^(0.2*$F$7*yV))</f>
        <v>3.950243567</v>
      </c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>
        <v>54569.34508</v>
      </c>
      <c r="M614" s="1" t="s">
        <v>53</v>
      </c>
      <c r="N614" s="1">
        <v>18.24</v>
      </c>
      <c r="O614" s="1"/>
      <c r="P614" s="1"/>
      <c r="Q614" s="1"/>
      <c r="R614" s="1">
        <f>1000*zeroV*(100^(-0.2*N614))</f>
        <v>0.1839178471</v>
      </c>
      <c r="S614" s="1"/>
      <c r="T614" s="1"/>
      <c r="U614" s="1"/>
      <c r="V614" s="1">
        <f>R614*(100^(0.2*$F$7*yV))</f>
        <v>3.669643494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>
        <v>54571.23118</v>
      </c>
      <c r="M615" s="1" t="s">
        <v>53</v>
      </c>
      <c r="N615" s="1">
        <v>18.28</v>
      </c>
      <c r="O615" s="1"/>
      <c r="P615" s="1"/>
      <c r="Q615" s="1"/>
      <c r="R615" s="1">
        <f>1000*zeroV*(100^(-0.2*N615))</f>
        <v>0.177265359</v>
      </c>
      <c r="S615" s="1"/>
      <c r="T615" s="1"/>
      <c r="U615" s="1"/>
      <c r="V615" s="1">
        <f>R615*(100^(0.2*$F$7*yV))</f>
        <v>3.536908906</v>
      </c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>
        <v>54572.31762</v>
      </c>
      <c r="M616" s="1" t="s">
        <v>53</v>
      </c>
      <c r="N616" s="1">
        <v>18.13</v>
      </c>
      <c r="O616" s="1"/>
      <c r="P616" s="1"/>
      <c r="Q616" s="1"/>
      <c r="R616" s="1">
        <f>1000*zeroV*(100^(-0.2*N616))</f>
        <v>0.2035278639</v>
      </c>
      <c r="S616" s="1"/>
      <c r="T616" s="1"/>
      <c r="U616" s="1"/>
      <c r="V616" s="1">
        <f>R616*(100^(0.2*$F$7*yV))</f>
        <v>4.060914769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>
        <v>54573.30411</v>
      </c>
      <c r="M617" s="1" t="s">
        <v>53</v>
      </c>
      <c r="N617" s="1">
        <v>18.34</v>
      </c>
      <c r="O617" s="1"/>
      <c r="P617" s="1"/>
      <c r="Q617" s="1"/>
      <c r="R617" s="1">
        <f>1000*zeroV*(100^(-0.2*N617))</f>
        <v>0.1677350701</v>
      </c>
      <c r="S617" s="1"/>
      <c r="T617" s="1"/>
      <c r="U617" s="1"/>
      <c r="V617" s="1">
        <f>R617*(100^(0.2*$F$7*yV))</f>
        <v>3.346754643</v>
      </c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>
        <v>54574.323</v>
      </c>
      <c r="M618" s="1" t="s">
        <v>53</v>
      </c>
      <c r="N618" s="1">
        <v>17.82</v>
      </c>
      <c r="O618" s="1"/>
      <c r="P618" s="1"/>
      <c r="Q618" s="1"/>
      <c r="R618" s="1">
        <f>1000*zeroV*(100^(-0.2*N618))</f>
        <v>0.2707845457</v>
      </c>
      <c r="S618" s="1"/>
      <c r="T618" s="1"/>
      <c r="U618" s="1"/>
      <c r="V618" s="1">
        <f>R618*(100^(0.2*$F$7*yV))</f>
        <v>5.402861995</v>
      </c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>
        <v>54575.28561</v>
      </c>
      <c r="M619" s="1" t="s">
        <v>53</v>
      </c>
      <c r="N619" s="1">
        <v>18.32</v>
      </c>
      <c r="O619" s="1"/>
      <c r="P619" s="1"/>
      <c r="Q619" s="1"/>
      <c r="R619" s="1">
        <f>1000*zeroV*(100^(-0.2*N619))</f>
        <v>0.1708534979</v>
      </c>
      <c r="S619" s="1"/>
      <c r="T619" s="1"/>
      <c r="U619" s="1"/>
      <c r="V619" s="1">
        <f>R619*(100^(0.2*$F$7*yV))</f>
        <v>3.408975457</v>
      </c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>
        <v>54576.35793</v>
      </c>
      <c r="M620" s="1" t="s">
        <v>53</v>
      </c>
      <c r="N620" s="1">
        <v>18.34</v>
      </c>
      <c r="O620" s="1"/>
      <c r="P620" s="1"/>
      <c r="Q620" s="1"/>
      <c r="R620" s="1">
        <f>1000*zeroV*(100^(-0.2*N620))</f>
        <v>0.1677350701</v>
      </c>
      <c r="S620" s="1"/>
      <c r="T620" s="1"/>
      <c r="U620" s="1"/>
      <c r="V620" s="1">
        <f>R620*(100^(0.2*$F$7*yV))</f>
        <v>3.346754643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>
        <v>54577.32905</v>
      </c>
      <c r="M621" s="1" t="s">
        <v>53</v>
      </c>
      <c r="N621" s="1">
        <v>18.34</v>
      </c>
      <c r="O621" s="1"/>
      <c r="P621" s="1"/>
      <c r="Q621" s="1"/>
      <c r="R621" s="1">
        <f>1000*zeroV*(100^(-0.2*N621))</f>
        <v>0.1677350701</v>
      </c>
      <c r="S621" s="1"/>
      <c r="T621" s="1"/>
      <c r="U621" s="1"/>
      <c r="V621" s="1">
        <f>R621*(100^(0.2*$F$7*yV))</f>
        <v>3.346754643</v>
      </c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>
        <v>54578.23755</v>
      </c>
      <c r="M622" s="1" t="s">
        <v>53</v>
      </c>
      <c r="N622" s="1">
        <v>18.08</v>
      </c>
      <c r="O622" s="1"/>
      <c r="P622" s="1"/>
      <c r="Q622" s="1"/>
      <c r="R622" s="1">
        <f>1000*zeroV*(100^(-0.2*N622))</f>
        <v>0.2131198366</v>
      </c>
      <c r="S622" s="1"/>
      <c r="T622" s="1"/>
      <c r="U622" s="1"/>
      <c r="V622" s="1">
        <f>R622*(100^(0.2*$F$7*yV))</f>
        <v>4.252299786</v>
      </c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>
        <v>54579.27963</v>
      </c>
      <c r="M623" s="1" t="s">
        <v>53</v>
      </c>
      <c r="N623" s="1">
        <v>18.38</v>
      </c>
      <c r="O623" s="1"/>
      <c r="P623" s="1"/>
      <c r="Q623" s="1"/>
      <c r="R623" s="1">
        <f>1000*zeroV*(100^(-0.2*N623))</f>
        <v>0.1616679289</v>
      </c>
      <c r="S623" s="1"/>
      <c r="T623" s="1"/>
      <c r="U623" s="1"/>
      <c r="V623" s="1">
        <f>R623*(100^(0.2*$F$7*yV))</f>
        <v>3.22569926</v>
      </c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>
        <v>54580.27117</v>
      </c>
      <c r="M624" s="1" t="s">
        <v>53</v>
      </c>
      <c r="N624" s="1">
        <v>18.36</v>
      </c>
      <c r="O624" s="1"/>
      <c r="P624" s="1"/>
      <c r="Q624" s="1"/>
      <c r="R624" s="1">
        <f>1000*zeroV*(100^(-0.2*N624))</f>
        <v>0.1646735601</v>
      </c>
      <c r="S624" s="1"/>
      <c r="T624" s="1"/>
      <c r="U624" s="1"/>
      <c r="V624" s="1">
        <f>R624*(100^(0.2*$F$7*yV))</f>
        <v>3.285669486</v>
      </c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>
        <v>54581.32839</v>
      </c>
      <c r="M625" s="1" t="s">
        <v>53</v>
      </c>
      <c r="N625" s="1">
        <v>17.94</v>
      </c>
      <c r="O625" s="1"/>
      <c r="P625" s="1"/>
      <c r="Q625" s="1"/>
      <c r="R625" s="1">
        <f>1000*zeroV*(100^(-0.2*N625))</f>
        <v>0.2424509413</v>
      </c>
      <c r="S625" s="1"/>
      <c r="T625" s="1"/>
      <c r="U625" s="1"/>
      <c r="V625" s="1">
        <f>R625*(100^(0.2*$F$7*yV))</f>
        <v>4.837532264</v>
      </c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>
        <v>54582.34053</v>
      </c>
      <c r="M626" s="1" t="s">
        <v>53</v>
      </c>
      <c r="N626" s="1">
        <v>17.98</v>
      </c>
      <c r="O626" s="1"/>
      <c r="P626" s="1"/>
      <c r="Q626" s="1"/>
      <c r="R626" s="1">
        <f>1000*zeroV*(100^(-0.2*N626))</f>
        <v>0.233681254</v>
      </c>
      <c r="S626" s="1"/>
      <c r="T626" s="1"/>
      <c r="U626" s="1"/>
      <c r="V626" s="1">
        <f>R626*(100^(0.2*$F$7*yV))</f>
        <v>4.662553999</v>
      </c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>
        <v>54583.3405</v>
      </c>
      <c r="M627" s="1" t="s">
        <v>53</v>
      </c>
      <c r="N627" s="1">
        <v>18.12</v>
      </c>
      <c r="O627" s="1"/>
      <c r="P627" s="1"/>
      <c r="Q627" s="1"/>
      <c r="R627" s="1">
        <f>1000*zeroV*(100^(-0.2*N627))</f>
        <v>0.205411084</v>
      </c>
      <c r="S627" s="1"/>
      <c r="T627" s="1"/>
      <c r="U627" s="1"/>
      <c r="V627" s="1">
        <f>R627*(100^(0.2*$F$7*yV))</f>
        <v>4.098489951</v>
      </c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>
        <v>54584.34634</v>
      </c>
      <c r="M628" s="1" t="s">
        <v>53</v>
      </c>
      <c r="N628" s="1">
        <v>18.36</v>
      </c>
      <c r="O628" s="1"/>
      <c r="P628" s="1"/>
      <c r="Q628" s="1"/>
      <c r="R628" s="1">
        <f>1000*zeroV*(100^(-0.2*N628))</f>
        <v>0.1646735601</v>
      </c>
      <c r="S628" s="1"/>
      <c r="T628" s="1"/>
      <c r="U628" s="1"/>
      <c r="V628" s="1">
        <f>R628*(100^(0.2*$F$7*yV))</f>
        <v>3.285669486</v>
      </c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>
        <v>54587.35508</v>
      </c>
      <c r="M629" s="1" t="s">
        <v>53</v>
      </c>
      <c r="N629" s="1">
        <v>17.97</v>
      </c>
      <c r="O629" s="1"/>
      <c r="P629" s="1"/>
      <c r="Q629" s="1"/>
      <c r="R629" s="1">
        <f>1000*zeroV*(100^(-0.2*N629))</f>
        <v>0.23584348</v>
      </c>
      <c r="S629" s="1"/>
      <c r="T629" s="1"/>
      <c r="U629" s="1"/>
      <c r="V629" s="1">
        <f>R629*(100^(0.2*$F$7*yV))</f>
        <v>4.70569608</v>
      </c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>
        <v>54588.35027</v>
      </c>
      <c r="M630" s="1" t="s">
        <v>53</v>
      </c>
      <c r="N630" s="1">
        <v>17.71</v>
      </c>
      <c r="O630" s="1"/>
      <c r="P630" s="1"/>
      <c r="Q630" s="1"/>
      <c r="R630" s="1">
        <f>1000*zeroV*(100^(-0.2*N630))</f>
        <v>0.2996566186</v>
      </c>
      <c r="S630" s="1"/>
      <c r="T630" s="1"/>
      <c r="U630" s="1"/>
      <c r="V630" s="1">
        <f>R630*(100^(0.2*$F$7*yV))</f>
        <v>5.978935586</v>
      </c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>
        <v>54589.27004</v>
      </c>
      <c r="M631" s="1" t="s">
        <v>53</v>
      </c>
      <c r="N631" s="1">
        <v>18.11</v>
      </c>
      <c r="O631" s="1"/>
      <c r="P631" s="1"/>
      <c r="Q631" s="1"/>
      <c r="R631" s="1">
        <f>1000*zeroV*(100^(-0.2*N631))</f>
        <v>0.2073117294</v>
      </c>
      <c r="S631" s="1"/>
      <c r="T631" s="1"/>
      <c r="U631" s="1"/>
      <c r="V631" s="1">
        <f>R631*(100^(0.2*$F$7*yV))</f>
        <v>4.136412811</v>
      </c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>
        <v>54590.14325</v>
      </c>
      <c r="M632" s="1" t="s">
        <v>53</v>
      </c>
      <c r="N632" s="1">
        <v>17.9</v>
      </c>
      <c r="O632" s="1"/>
      <c r="P632" s="1"/>
      <c r="Q632" s="1"/>
      <c r="R632" s="1">
        <f>1000*zeroV*(100^(-0.2*N632))</f>
        <v>0.251549741</v>
      </c>
      <c r="S632" s="1"/>
      <c r="T632" s="1"/>
      <c r="U632" s="1"/>
      <c r="V632" s="1">
        <f>R632*(100^(0.2*$F$7*yV))</f>
        <v>5.019077186</v>
      </c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>
        <v>54591.33594</v>
      </c>
      <c r="M633" s="1" t="s">
        <v>53</v>
      </c>
      <c r="N633" s="1">
        <v>18.06</v>
      </c>
      <c r="O633" s="1"/>
      <c r="P633" s="1"/>
      <c r="Q633" s="1"/>
      <c r="R633" s="1">
        <f>1000*zeroV*(100^(-0.2*N633))</f>
        <v>0.2170820302</v>
      </c>
      <c r="S633" s="1"/>
      <c r="T633" s="1"/>
      <c r="U633" s="1"/>
      <c r="V633" s="1">
        <f>R633*(100^(0.2*$F$7*yV))</f>
        <v>4.331355941</v>
      </c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>
        <v>54592.31158</v>
      </c>
      <c r="M634" s="1" t="s">
        <v>53</v>
      </c>
      <c r="N634" s="1">
        <v>18.27</v>
      </c>
      <c r="O634" s="1"/>
      <c r="P634" s="1"/>
      <c r="Q634" s="1"/>
      <c r="R634" s="1">
        <f>1000*zeroV*(100^(-0.2*N634))</f>
        <v>0.1789055752</v>
      </c>
      <c r="S634" s="1"/>
      <c r="T634" s="1"/>
      <c r="U634" s="1"/>
      <c r="V634" s="1">
        <f>R634*(100^(0.2*$F$7*yV))</f>
        <v>3.569635521</v>
      </c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>
        <v>54593.23428</v>
      </c>
      <c r="M635" s="1" t="s">
        <v>53</v>
      </c>
      <c r="N635" s="1">
        <v>18.2</v>
      </c>
      <c r="O635" s="1"/>
      <c r="P635" s="1"/>
      <c r="Q635" s="1"/>
      <c r="R635" s="1">
        <f>1000*zeroV*(100^(-0.2*N635))</f>
        <v>0.1908199925</v>
      </c>
      <c r="S635" s="1"/>
      <c r="T635" s="1"/>
      <c r="U635" s="1"/>
      <c r="V635" s="1">
        <f>R635*(100^(0.2*$F$7*yV))</f>
        <v>3.807359401</v>
      </c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>
        <v>54594.27644</v>
      </c>
      <c r="M636" s="1" t="s">
        <v>53</v>
      </c>
      <c r="N636" s="1">
        <v>18.13</v>
      </c>
      <c r="O636" s="1"/>
      <c r="P636" s="1"/>
      <c r="Q636" s="1"/>
      <c r="R636" s="1">
        <f>1000*zeroV*(100^(-0.2*N636))</f>
        <v>0.2035278639</v>
      </c>
      <c r="S636" s="1"/>
      <c r="T636" s="1"/>
      <c r="U636" s="1"/>
      <c r="V636" s="1">
        <f>R636*(100^(0.2*$F$7*yV))</f>
        <v>4.060914769</v>
      </c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>
        <v>54595.0942</v>
      </c>
      <c r="M637" s="1" t="s">
        <v>53</v>
      </c>
      <c r="N637" s="1">
        <v>17.93</v>
      </c>
      <c r="O637" s="1"/>
      <c r="P637" s="1"/>
      <c r="Q637" s="1"/>
      <c r="R637" s="1">
        <f>1000*zeroV*(100^(-0.2*N637))</f>
        <v>0.2446943122</v>
      </c>
      <c r="S637" s="1"/>
      <c r="T637" s="1"/>
      <c r="U637" s="1"/>
      <c r="V637" s="1">
        <f>R637*(100^(0.2*$F$7*yV))</f>
        <v>4.882293399</v>
      </c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>
        <v>54596.22318</v>
      </c>
      <c r="M638" s="1" t="s">
        <v>53</v>
      </c>
      <c r="N638" s="1">
        <v>18.32</v>
      </c>
      <c r="O638" s="1"/>
      <c r="P638" s="1"/>
      <c r="Q638" s="1"/>
      <c r="R638" s="1">
        <f>1000*zeroV*(100^(-0.2*N638))</f>
        <v>0.1708534979</v>
      </c>
      <c r="S638" s="1"/>
      <c r="T638" s="1"/>
      <c r="U638" s="1"/>
      <c r="V638" s="1">
        <f>R638*(100^(0.2*$F$7*yV))</f>
        <v>3.408975457</v>
      </c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>
        <v>54597.21167</v>
      </c>
      <c r="M639" s="1" t="s">
        <v>53</v>
      </c>
      <c r="N639" s="1">
        <v>17.96</v>
      </c>
      <c r="O639" s="1"/>
      <c r="P639" s="1"/>
      <c r="Q639" s="1"/>
      <c r="R639" s="1">
        <f>1000*zeroV*(100^(-0.2*N639))</f>
        <v>0.2380257129</v>
      </c>
      <c r="S639" s="1"/>
      <c r="T639" s="1"/>
      <c r="U639" s="1"/>
      <c r="V639" s="1">
        <f>R639*(100^(0.2*$F$7*yV))</f>
        <v>4.749237349</v>
      </c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>
        <v>54598.23182</v>
      </c>
      <c r="M640" s="1" t="s">
        <v>53</v>
      </c>
      <c r="N640" s="1">
        <v>18.2</v>
      </c>
      <c r="O640" s="1"/>
      <c r="P640" s="1"/>
      <c r="Q640" s="1"/>
      <c r="R640" s="1">
        <f>1000*zeroV*(100^(-0.2*N640))</f>
        <v>0.1908199925</v>
      </c>
      <c r="S640" s="1"/>
      <c r="T640" s="1"/>
      <c r="U640" s="1"/>
      <c r="V640" s="1">
        <f>R640*(100^(0.2*$F$7*yV))</f>
        <v>3.807359401</v>
      </c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>
        <v>54599.29218</v>
      </c>
      <c r="M641" s="1" t="s">
        <v>53</v>
      </c>
      <c r="N641" s="1">
        <v>18.01</v>
      </c>
      <c r="O641" s="1"/>
      <c r="P641" s="1"/>
      <c r="Q641" s="1"/>
      <c r="R641" s="1">
        <f>1000*zeroV*(100^(-0.2*N641))</f>
        <v>0.2273127911</v>
      </c>
      <c r="S641" s="1"/>
      <c r="T641" s="1"/>
      <c r="U641" s="1"/>
      <c r="V641" s="1">
        <f>R641*(100^(0.2*$F$7*yV))</f>
        <v>4.535486458</v>
      </c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>
        <v>54600.25435</v>
      </c>
      <c r="M642" s="1" t="s">
        <v>53</v>
      </c>
      <c r="N642" s="1">
        <v>17.68</v>
      </c>
      <c r="O642" s="1"/>
      <c r="P642" s="1"/>
      <c r="Q642" s="1"/>
      <c r="R642" s="1">
        <f>1000*zeroV*(100^(-0.2*N642))</f>
        <v>0.3080518878</v>
      </c>
      <c r="S642" s="1"/>
      <c r="T642" s="1"/>
      <c r="U642" s="1"/>
      <c r="V642" s="1">
        <f>R642*(100^(0.2*$F$7*yV))</f>
        <v>6.146443227</v>
      </c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>
        <v>54601.23697</v>
      </c>
      <c r="M643" s="1" t="s">
        <v>53</v>
      </c>
      <c r="N643" s="1">
        <v>18.12</v>
      </c>
      <c r="O643" s="1"/>
      <c r="P643" s="1"/>
      <c r="Q643" s="1"/>
      <c r="R643" s="1">
        <f>1000*zeroV*(100^(-0.2*N643))</f>
        <v>0.205411084</v>
      </c>
      <c r="S643" s="1"/>
      <c r="T643" s="1"/>
      <c r="U643" s="1"/>
      <c r="V643" s="1">
        <f>R643*(100^(0.2*$F$7*yV))</f>
        <v>4.098489951</v>
      </c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>
        <v>54602.34038</v>
      </c>
      <c r="M644" s="1" t="s">
        <v>53</v>
      </c>
      <c r="N644" s="1">
        <v>17.99</v>
      </c>
      <c r="O644" s="1"/>
      <c r="P644" s="1"/>
      <c r="Q644" s="1"/>
      <c r="R644" s="1">
        <f>1000*zeroV*(100^(-0.2*N644))</f>
        <v>0.2315388514</v>
      </c>
      <c r="S644" s="1"/>
      <c r="T644" s="1"/>
      <c r="U644" s="1"/>
      <c r="V644" s="1">
        <f>R644*(100^(0.2*$F$7*yV))</f>
        <v>4.619807447</v>
      </c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>
        <v>54606.24959</v>
      </c>
      <c r="M645" s="1" t="s">
        <v>53</v>
      </c>
      <c r="N645" s="1">
        <v>17.81</v>
      </c>
      <c r="O645" s="1"/>
      <c r="P645" s="1"/>
      <c r="Q645" s="1"/>
      <c r="R645" s="1">
        <f>1000*zeroV*(100^(-0.2*N645))</f>
        <v>0.2732900843</v>
      </c>
      <c r="S645" s="1"/>
      <c r="T645" s="1"/>
      <c r="U645" s="1"/>
      <c r="V645" s="1">
        <f>R645*(100^(0.2*$F$7*yV))</f>
        <v>5.452854062</v>
      </c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>
        <v>54608.37371</v>
      </c>
      <c r="M646" s="1" t="s">
        <v>53</v>
      </c>
      <c r="N646" s="1">
        <v>17.94</v>
      </c>
      <c r="O646" s="1"/>
      <c r="P646" s="1"/>
      <c r="Q646" s="1"/>
      <c r="R646" s="1">
        <f>1000*zeroV*(100^(-0.2*N646))</f>
        <v>0.2424509413</v>
      </c>
      <c r="S646" s="1"/>
      <c r="T646" s="1"/>
      <c r="U646" s="1"/>
      <c r="V646" s="1">
        <f>R646*(100^(0.2*$F$7*yV))</f>
        <v>4.837532264</v>
      </c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>
        <v>54609.27705</v>
      </c>
      <c r="M647" s="1" t="s">
        <v>53</v>
      </c>
      <c r="N647" s="1">
        <v>17.87</v>
      </c>
      <c r="O647" s="1"/>
      <c r="P647" s="1"/>
      <c r="Q647" s="1"/>
      <c r="R647" s="1">
        <f>1000*zeroV*(100^(-0.2*N647))</f>
        <v>0.2585972336</v>
      </c>
      <c r="S647" s="1"/>
      <c r="T647" s="1"/>
      <c r="U647" s="1"/>
      <c r="V647" s="1">
        <f>R647*(100^(0.2*$F$7*yV))</f>
        <v>5.159693149</v>
      </c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>
        <v>54610.24807</v>
      </c>
      <c r="M648" s="1" t="s">
        <v>53</v>
      </c>
      <c r="N648" s="1">
        <v>17.85</v>
      </c>
      <c r="O648" s="1"/>
      <c r="P648" s="1"/>
      <c r="Q648" s="1"/>
      <c r="R648" s="1">
        <f>1000*zeroV*(100^(-0.2*N648))</f>
        <v>0.2634049151</v>
      </c>
      <c r="S648" s="1"/>
      <c r="T648" s="1"/>
      <c r="U648" s="1"/>
      <c r="V648" s="1">
        <f>R648*(100^(0.2*$F$7*yV))</f>
        <v>5.255619006</v>
      </c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>
        <v>54611.25268</v>
      </c>
      <c r="M649" s="1" t="s">
        <v>53</v>
      </c>
      <c r="N649" s="1">
        <v>17.93</v>
      </c>
      <c r="O649" s="1"/>
      <c r="P649" s="1"/>
      <c r="Q649" s="1"/>
      <c r="R649" s="1">
        <f>1000*zeroV*(100^(-0.2*N649))</f>
        <v>0.2446943122</v>
      </c>
      <c r="S649" s="1"/>
      <c r="T649" s="1"/>
      <c r="U649" s="1"/>
      <c r="V649" s="1">
        <f>R649*(100^(0.2*$F$7*yV))</f>
        <v>4.882293399</v>
      </c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>
        <v>54612.23041</v>
      </c>
      <c r="M650" s="1" t="s">
        <v>53</v>
      </c>
      <c r="N650" s="1">
        <v>17.95</v>
      </c>
      <c r="O650" s="1"/>
      <c r="P650" s="1"/>
      <c r="Q650" s="1"/>
      <c r="R650" s="1">
        <f>1000*zeroV*(100^(-0.2*N650))</f>
        <v>0.2402281377</v>
      </c>
      <c r="S650" s="1"/>
      <c r="T650" s="1"/>
      <c r="U650" s="1"/>
      <c r="V650" s="1">
        <f>R650*(100^(0.2*$F$7*yV))</f>
        <v>4.793181501</v>
      </c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>
        <v>54623.21262</v>
      </c>
      <c r="M651" s="1" t="s">
        <v>53</v>
      </c>
      <c r="N651" s="1">
        <v>17.75</v>
      </c>
      <c r="O651" s="1"/>
      <c r="P651" s="1"/>
      <c r="Q651" s="1"/>
      <c r="R651" s="1">
        <f>1000*zeroV*(100^(-0.2*N651))</f>
        <v>0.2888177461</v>
      </c>
      <c r="S651" s="1"/>
      <c r="T651" s="1"/>
      <c r="U651" s="1"/>
      <c r="V651" s="1">
        <f>R651*(100^(0.2*$F$7*yV))</f>
        <v>5.762671648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>
        <v>54624.2758</v>
      </c>
      <c r="M652" s="1" t="s">
        <v>53</v>
      </c>
      <c r="N652" s="1">
        <v>17.65</v>
      </c>
      <c r="O652" s="1"/>
      <c r="P652" s="1"/>
      <c r="Q652" s="1"/>
      <c r="R652" s="1">
        <f>1000*zeroV*(100^(-0.2*N652))</f>
        <v>0.3166823613</v>
      </c>
      <c r="S652" s="1"/>
      <c r="T652" s="1"/>
      <c r="U652" s="1"/>
      <c r="V652" s="1">
        <f>R652*(100^(0.2*$F$7*yV))</f>
        <v>6.318643813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>
        <v>54625.17867</v>
      </c>
      <c r="M653" s="1" t="s">
        <v>53</v>
      </c>
      <c r="N653" s="1">
        <v>17.77</v>
      </c>
      <c r="O653" s="1"/>
      <c r="P653" s="1"/>
      <c r="Q653" s="1"/>
      <c r="R653" s="1">
        <f>1000*zeroV*(100^(-0.2*N653))</f>
        <v>0.2835462282</v>
      </c>
      <c r="S653" s="1"/>
      <c r="T653" s="1"/>
      <c r="U653" s="1"/>
      <c r="V653" s="1">
        <f>R653*(100^(0.2*$F$7*yV))</f>
        <v>5.657491037</v>
      </c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>
        <v>54628.19829</v>
      </c>
      <c r="M654" s="1" t="s">
        <v>53</v>
      </c>
      <c r="N654" s="1">
        <v>17.66</v>
      </c>
      <c r="O654" s="1"/>
      <c r="P654" s="1"/>
      <c r="Q654" s="1"/>
      <c r="R654" s="1">
        <f>1000*zeroV*(100^(-0.2*N654))</f>
        <v>0.313779</v>
      </c>
      <c r="S654" s="1"/>
      <c r="T654" s="1"/>
      <c r="U654" s="1"/>
      <c r="V654" s="1">
        <f>R654*(100^(0.2*$F$7*yV))</f>
        <v>6.260714139</v>
      </c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>
        <v>54629.15027</v>
      </c>
      <c r="M655" s="1" t="s">
        <v>53</v>
      </c>
      <c r="N655" s="1">
        <v>17.69</v>
      </c>
      <c r="O655" s="1"/>
      <c r="P655" s="1"/>
      <c r="Q655" s="1"/>
      <c r="R655" s="1">
        <f>1000*zeroV*(100^(-0.2*N655))</f>
        <v>0.3052276511</v>
      </c>
      <c r="S655" s="1"/>
      <c r="T655" s="1"/>
      <c r="U655" s="1"/>
      <c r="V655" s="1">
        <f>R655*(100^(0.2*$F$7*yV))</f>
        <v>6.090092297</v>
      </c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>
        <v>54637.27178</v>
      </c>
      <c r="M656" s="1" t="s">
        <v>53</v>
      </c>
      <c r="N656" s="1">
        <v>17.15</v>
      </c>
      <c r="O656" s="1"/>
      <c r="P656" s="1"/>
      <c r="Q656" s="1"/>
      <c r="R656" s="1">
        <f>1000*zeroV*(100^(-0.2*N656))</f>
        <v>0.5019077186</v>
      </c>
      <c r="S656" s="1"/>
      <c r="T656" s="1"/>
      <c r="U656" s="1"/>
      <c r="V656" s="1">
        <f>R656*(100^(0.2*$F$7*yV))</f>
        <v>10.01437557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>
        <v>54638.30711</v>
      </c>
      <c r="M657" s="1" t="s">
        <v>53</v>
      </c>
      <c r="N657" s="1">
        <v>17.28</v>
      </c>
      <c r="O657" s="1"/>
      <c r="P657" s="1"/>
      <c r="Q657" s="1"/>
      <c r="R657" s="1">
        <f>1000*zeroV*(100^(-0.2*N657))</f>
        <v>0.4452704501</v>
      </c>
      <c r="S657" s="1"/>
      <c r="T657" s="1"/>
      <c r="U657" s="1"/>
      <c r="V657" s="1">
        <f>R657*(100^(0.2*$F$7*yV))</f>
        <v>8.88431349</v>
      </c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>
        <v>54639.27028</v>
      </c>
      <c r="M658" s="1" t="s">
        <v>53</v>
      </c>
      <c r="N658" s="1">
        <v>17.11</v>
      </c>
      <c r="O658" s="1"/>
      <c r="P658" s="1"/>
      <c r="Q658" s="1"/>
      <c r="R658" s="1">
        <f>1000*zeroV*(100^(-0.2*N658))</f>
        <v>0.5207435202</v>
      </c>
      <c r="S658" s="1"/>
      <c r="T658" s="1"/>
      <c r="U658" s="1"/>
      <c r="V658" s="1">
        <f>R658*(100^(0.2*$F$7*yV))</f>
        <v>10.39019922</v>
      </c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>
        <v>54640.24806</v>
      </c>
      <c r="M659" s="1" t="s">
        <v>53</v>
      </c>
      <c r="N659" s="1">
        <v>16.98</v>
      </c>
      <c r="O659" s="1"/>
      <c r="P659" s="1"/>
      <c r="Q659" s="1"/>
      <c r="R659" s="1">
        <f>1000*zeroV*(100^(-0.2*N659))</f>
        <v>0.5869807713</v>
      </c>
      <c r="S659" s="1"/>
      <c r="T659" s="1"/>
      <c r="U659" s="1"/>
      <c r="V659" s="1">
        <f>R659*(100^(0.2*$F$7*yV))</f>
        <v>11.71180613</v>
      </c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>
        <v>54641.20712</v>
      </c>
      <c r="M660" s="1" t="s">
        <v>53</v>
      </c>
      <c r="N660" s="1">
        <v>17.05</v>
      </c>
      <c r="O660" s="1"/>
      <c r="P660" s="1"/>
      <c r="Q660" s="1"/>
      <c r="R660" s="1">
        <f>1000*zeroV*(100^(-0.2*N660))</f>
        <v>0.5503308699</v>
      </c>
      <c r="S660" s="1"/>
      <c r="T660" s="1"/>
      <c r="U660" s="1"/>
      <c r="V660" s="1">
        <f>R660*(100^(0.2*$F$7*yV))</f>
        <v>10.98054446</v>
      </c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>
        <v>54642.24765</v>
      </c>
      <c r="M661" s="1" t="s">
        <v>53</v>
      </c>
      <c r="N661" s="1">
        <v>17.13</v>
      </c>
      <c r="O661" s="1"/>
      <c r="P661" s="1"/>
      <c r="Q661" s="1"/>
      <c r="R661" s="1">
        <f>1000*zeroV*(100^(-0.2*N661))</f>
        <v>0.5112388798</v>
      </c>
      <c r="S661" s="1"/>
      <c r="T661" s="1"/>
      <c r="U661" s="1"/>
      <c r="V661" s="1">
        <f>R661*(100^(0.2*$F$7*yV))</f>
        <v>10.20055671</v>
      </c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>
        <v>54643.25408</v>
      </c>
      <c r="M662" s="1" t="s">
        <v>53</v>
      </c>
      <c r="N662" s="1">
        <v>17.05</v>
      </c>
      <c r="O662" s="1"/>
      <c r="P662" s="1"/>
      <c r="Q662" s="1"/>
      <c r="R662" s="1">
        <f>1000*zeroV*(100^(-0.2*N662))</f>
        <v>0.5503308699</v>
      </c>
      <c r="S662" s="1"/>
      <c r="T662" s="1"/>
      <c r="U662" s="1"/>
      <c r="V662" s="1">
        <f>R662*(100^(0.2*$F$7*yV))</f>
        <v>10.98054446</v>
      </c>
      <c r="W662" s="1"/>
      <c r="X662" s="1"/>
      <c r="Y662" s="1"/>
      <c r="Z662" s="1"/>
      <c r="AA662" s="1">
        <v>54643.67</v>
      </c>
      <c r="AB662" s="1">
        <v>7.7135E-10</v>
      </c>
      <c r="AC662" s="1"/>
      <c r="AD662" s="1">
        <f t="shared" ref="AD662:AD663" si="101">(L662+AA662)/2</f>
        <v>54643.46204</v>
      </c>
      <c r="AE662" s="1">
        <f t="shared" ref="AE662:AE663" si="102">LOG10(1.1967E+44*($C$7^2)*AB662)</f>
        <v>37.00761537</v>
      </c>
      <c r="AF662" s="1">
        <f t="shared" ref="AF662:AF663" si="103">LOG10((10^AE662)/(1.26E+38*$I$7))</f>
        <v>-1.863607184</v>
      </c>
      <c r="AG662" s="1">
        <f>LOG10(1196700000000000000*($C$7^2)*optwidth*(AVERAGE(V662:Y662)))</f>
        <v>35.36698459</v>
      </c>
      <c r="AH662" s="1">
        <f t="shared" ref="AH662:AH663" si="104">LOG10((10^AG662)/(1.26E+38*$I$7))</f>
        <v>-3.504237962</v>
      </c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>
        <v>54644.26481</v>
      </c>
      <c r="M663" s="1" t="s">
        <v>53</v>
      </c>
      <c r="N663" s="1">
        <v>17.2</v>
      </c>
      <c r="O663" s="1"/>
      <c r="P663" s="1"/>
      <c r="Q663" s="1"/>
      <c r="R663" s="1">
        <f>1000*zeroV*(100^(-0.2*N663))</f>
        <v>0.4793181501</v>
      </c>
      <c r="S663" s="1"/>
      <c r="T663" s="1"/>
      <c r="U663" s="1"/>
      <c r="V663" s="1">
        <f>R663*(100^(0.2*$F$7*yV))</f>
        <v>9.563654419</v>
      </c>
      <c r="W663" s="1"/>
      <c r="X663" s="1"/>
      <c r="Y663" s="1"/>
      <c r="Z663" s="1"/>
      <c r="AA663" s="1">
        <v>54644.7</v>
      </c>
      <c r="AB663" s="1">
        <v>5.6723E-10</v>
      </c>
      <c r="AC663" s="1"/>
      <c r="AD663" s="1">
        <f t="shared" si="101"/>
        <v>54644.48241</v>
      </c>
      <c r="AE663" s="1">
        <f t="shared" si="102"/>
        <v>36.87412308</v>
      </c>
      <c r="AF663" s="1">
        <f t="shared" si="103"/>
        <v>-1.997099476</v>
      </c>
      <c r="AG663" s="1">
        <f>LOG10(1196700000000000000*($C$7^2)*optwidth*(AVERAGE(V663:Y663)))</f>
        <v>35.30698459</v>
      </c>
      <c r="AH663" s="1">
        <f t="shared" si="104"/>
        <v>-3.564237962</v>
      </c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>
        <v>54645.26407</v>
      </c>
      <c r="M664" s="1" t="s">
        <v>53</v>
      </c>
      <c r="N664" s="1">
        <v>17.18</v>
      </c>
      <c r="O664" s="1"/>
      <c r="P664" s="1"/>
      <c r="Q664" s="1"/>
      <c r="R664" s="1">
        <f>1000*zeroV*(100^(-0.2*N664))</f>
        <v>0.4882293399</v>
      </c>
      <c r="S664" s="1"/>
      <c r="T664" s="1"/>
      <c r="U664" s="1"/>
      <c r="V664" s="1">
        <f>R664*(100^(0.2*$F$7*yV))</f>
        <v>9.741456029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>
        <v>54646.21066</v>
      </c>
      <c r="M665" s="1" t="s">
        <v>53</v>
      </c>
      <c r="N665" s="1">
        <v>17.12</v>
      </c>
      <c r="O665" s="1"/>
      <c r="P665" s="1"/>
      <c r="Q665" s="1"/>
      <c r="R665" s="1">
        <f>1000*zeroV*(100^(-0.2*N665))</f>
        <v>0.5159693149</v>
      </c>
      <c r="S665" s="1"/>
      <c r="T665" s="1"/>
      <c r="U665" s="1"/>
      <c r="V665" s="1">
        <f>R665*(100^(0.2*$F$7*yV))</f>
        <v>10.2949413</v>
      </c>
      <c r="W665" s="1"/>
      <c r="X665" s="1"/>
      <c r="Y665" s="1"/>
      <c r="Z665" s="1"/>
      <c r="AA665" s="1">
        <v>54645.75</v>
      </c>
      <c r="AB665" s="1">
        <v>4.5421E-10</v>
      </c>
      <c r="AC665" s="1"/>
      <c r="AD665" s="1">
        <f t="shared" ref="AD665:AD667" si="105">(L665+AA665)/2</f>
        <v>54645.98033</v>
      </c>
      <c r="AE665" s="1">
        <f t="shared" ref="AE665:AE667" si="106">LOG10(1.1967E+44*($C$7^2)*AB665)</f>
        <v>36.77762058</v>
      </c>
      <c r="AF665" s="1">
        <f t="shared" ref="AF665:AF667" si="107">LOG10((10^AE665)/(1.26E+38*$I$7))</f>
        <v>-2.093601976</v>
      </c>
      <c r="AG665" s="1">
        <f>LOG10(1196700000000000000*($C$7^2)*optwidth*(AVERAGE(V665:Y665)))</f>
        <v>35.33898459</v>
      </c>
      <c r="AH665" s="1">
        <f t="shared" ref="AH665:AH667" si="108">LOG10((10^AG665)/(1.26E+38*$I$7))</f>
        <v>-3.532237962</v>
      </c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>
        <v>54647.17294</v>
      </c>
      <c r="M666" s="1" t="s">
        <v>53</v>
      </c>
      <c r="N666" s="1">
        <v>17.03</v>
      </c>
      <c r="O666" s="1"/>
      <c r="P666" s="1"/>
      <c r="Q666" s="1"/>
      <c r="R666" s="1">
        <f>1000*zeroV*(100^(-0.2*N666))</f>
        <v>0.5605622847</v>
      </c>
      <c r="S666" s="1"/>
      <c r="T666" s="1"/>
      <c r="U666" s="1"/>
      <c r="V666" s="1">
        <f>R666*(100^(0.2*$F$7*yV))</f>
        <v>11.18468802</v>
      </c>
      <c r="W666" s="1"/>
      <c r="X666" s="1"/>
      <c r="Y666" s="1"/>
      <c r="Z666" s="1"/>
      <c r="AA666" s="1">
        <v>54647.6</v>
      </c>
      <c r="AB666" s="1">
        <v>7.5803E-10</v>
      </c>
      <c r="AC666" s="1"/>
      <c r="AD666" s="1">
        <f t="shared" si="105"/>
        <v>54647.38647</v>
      </c>
      <c r="AE666" s="1">
        <f t="shared" si="106"/>
        <v>37.00005028</v>
      </c>
      <c r="AF666" s="1">
        <f t="shared" si="107"/>
        <v>-1.871172274</v>
      </c>
      <c r="AG666" s="1">
        <f>LOG10(1196700000000000000*($C$7^2)*optwidth*(AVERAGE(V666:Y666)))</f>
        <v>35.37498459</v>
      </c>
      <c r="AH666" s="1">
        <f t="shared" si="108"/>
        <v>-3.496237962</v>
      </c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>
        <v>54648.1156</v>
      </c>
      <c r="M667" s="1" t="s">
        <v>53</v>
      </c>
      <c r="N667" s="1">
        <v>17.03</v>
      </c>
      <c r="O667" s="1"/>
      <c r="P667" s="1"/>
      <c r="Q667" s="1"/>
      <c r="R667" s="1">
        <f>1000*zeroV*(100^(-0.2*N667))</f>
        <v>0.5605622847</v>
      </c>
      <c r="S667" s="1"/>
      <c r="T667" s="1"/>
      <c r="U667" s="1"/>
      <c r="V667" s="1">
        <f>R667*(100^(0.2*$F$7*yV))</f>
        <v>11.18468802</v>
      </c>
      <c r="W667" s="1"/>
      <c r="X667" s="1"/>
      <c r="Y667" s="1"/>
      <c r="Z667" s="1"/>
      <c r="AA667" s="1">
        <v>54648.44</v>
      </c>
      <c r="AB667" s="1">
        <v>8.1493E-10</v>
      </c>
      <c r="AC667" s="1"/>
      <c r="AD667" s="1">
        <f t="shared" si="105"/>
        <v>54648.2778</v>
      </c>
      <c r="AE667" s="1">
        <f t="shared" si="106"/>
        <v>37.03148419</v>
      </c>
      <c r="AF667" s="1">
        <f t="shared" si="107"/>
        <v>-1.839738362</v>
      </c>
      <c r="AG667" s="1">
        <f>LOG10(1196700000000000000*($C$7^2)*optwidth*(AVERAGE(V667:Y667)))</f>
        <v>35.37498459</v>
      </c>
      <c r="AH667" s="1">
        <f t="shared" si="108"/>
        <v>-3.496237962</v>
      </c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>
        <v>54649.213</v>
      </c>
      <c r="M668" s="1" t="s">
        <v>53</v>
      </c>
      <c r="N668" s="1">
        <v>16.92</v>
      </c>
      <c r="O668" s="1"/>
      <c r="P668" s="1"/>
      <c r="Q668" s="1"/>
      <c r="R668" s="1">
        <f>1000*zeroV*(100^(-0.2*N668))</f>
        <v>0.6203315566</v>
      </c>
      <c r="S668" s="1"/>
      <c r="T668" s="1"/>
      <c r="U668" s="1"/>
      <c r="V668" s="1">
        <f>R668*(100^(0.2*$F$7*yV))</f>
        <v>12.37724178</v>
      </c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>
        <v>54650.17066</v>
      </c>
      <c r="M669" s="1" t="s">
        <v>53</v>
      </c>
      <c r="N669" s="1">
        <v>17.01</v>
      </c>
      <c r="O669" s="1"/>
      <c r="P669" s="1"/>
      <c r="Q669" s="1"/>
      <c r="R669" s="1">
        <f>1000*zeroV*(100^(-0.2*N669))</f>
        <v>0.5709839157</v>
      </c>
      <c r="S669" s="1"/>
      <c r="T669" s="1"/>
      <c r="U669" s="1"/>
      <c r="V669" s="1">
        <f>R669*(100^(0.2*$F$7*yV))</f>
        <v>11.39262689</v>
      </c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>
        <v>54651.1111</v>
      </c>
      <c r="M670" s="1" t="s">
        <v>53</v>
      </c>
      <c r="N670" s="1">
        <v>16.94</v>
      </c>
      <c r="O670" s="1"/>
      <c r="P670" s="1"/>
      <c r="Q670" s="1"/>
      <c r="R670" s="1">
        <f>1000*zeroV*(100^(-0.2*N670))</f>
        <v>0.6090092297</v>
      </c>
      <c r="S670" s="1"/>
      <c r="T670" s="1"/>
      <c r="U670" s="1"/>
      <c r="V670" s="1">
        <f>R670*(100^(0.2*$F$7*yV))</f>
        <v>12.15133166</v>
      </c>
      <c r="W670" s="1"/>
      <c r="X670" s="1"/>
      <c r="Y670" s="1"/>
      <c r="Z670" s="1"/>
      <c r="AA670" s="1">
        <v>54651.52</v>
      </c>
      <c r="AB670" s="1">
        <v>7.5136E-10</v>
      </c>
      <c r="AC670" s="1"/>
      <c r="AD670" s="1">
        <f>(L670+AA670)/2</f>
        <v>54651.31555</v>
      </c>
      <c r="AE670" s="1">
        <f>LOG10(1.1967E+44*($C$7^2)*AB670)</f>
        <v>36.99621196</v>
      </c>
      <c r="AF670" s="1">
        <f>LOG10((10^AE670)/(1.26E+38*$I$7))</f>
        <v>-1.875010597</v>
      </c>
      <c r="AG670" s="1">
        <f>LOG10(1196700000000000000*($C$7^2)*optwidth*(AVERAGE(V670:Y670)))</f>
        <v>35.41098459</v>
      </c>
      <c r="AH670" s="1">
        <f>LOG10((10^AG670)/(1.26E+38*$I$7))</f>
        <v>-3.460237962</v>
      </c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>
        <v>54652.17957</v>
      </c>
      <c r="M671" s="1" t="s">
        <v>53</v>
      </c>
      <c r="N671" s="1">
        <v>16.9</v>
      </c>
      <c r="O671" s="1"/>
      <c r="P671" s="1"/>
      <c r="Q671" s="1"/>
      <c r="R671" s="1">
        <f>1000*zeroV*(100^(-0.2*N671))</f>
        <v>0.6318643813</v>
      </c>
      <c r="S671" s="1"/>
      <c r="T671" s="1"/>
      <c r="U671" s="1"/>
      <c r="V671" s="1">
        <f>R671*(100^(0.2*$F$7*yV))</f>
        <v>12.60735188</v>
      </c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>
        <v>54653.16203</v>
      </c>
      <c r="M672" s="1" t="s">
        <v>53</v>
      </c>
      <c r="N672" s="1">
        <v>17.03</v>
      </c>
      <c r="O672" s="1"/>
      <c r="P672" s="1"/>
      <c r="Q672" s="1"/>
      <c r="R672" s="1">
        <f>1000*zeroV*(100^(-0.2*N672))</f>
        <v>0.5605622847</v>
      </c>
      <c r="S672" s="1"/>
      <c r="T672" s="1"/>
      <c r="U672" s="1"/>
      <c r="V672" s="1">
        <f>R672*(100^(0.2*$F$7*yV))</f>
        <v>11.18468802</v>
      </c>
      <c r="W672" s="1"/>
      <c r="X672" s="1"/>
      <c r="Y672" s="1"/>
      <c r="Z672" s="1"/>
      <c r="AA672" s="1">
        <v>54652.77</v>
      </c>
      <c r="AB672" s="1">
        <v>8.1278E-10</v>
      </c>
      <c r="AC672" s="1"/>
      <c r="AD672" s="1">
        <f t="shared" ref="AD672:AD673" si="109">(L672+AA672)/2</f>
        <v>54652.96602</v>
      </c>
      <c r="AE672" s="1">
        <f t="shared" ref="AE672:AE673" si="110">LOG10(1.1967E+44*($C$7^2)*AB672)</f>
        <v>37.0303369</v>
      </c>
      <c r="AF672" s="1">
        <f t="shared" ref="AF672:AF673" si="111">LOG10((10^AE672)/(1.26E+38*$I$7))</f>
        <v>-1.840885659</v>
      </c>
      <c r="AG672" s="1">
        <f>LOG10(1196700000000000000*($C$7^2)*optwidth*(AVERAGE(V672:Y672)))</f>
        <v>35.37498459</v>
      </c>
      <c r="AH672" s="1">
        <f t="shared" ref="AH672:AH673" si="112">LOG10((10^AG672)/(1.26E+38*$I$7))</f>
        <v>-3.496237962</v>
      </c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>
        <v>54654.1981</v>
      </c>
      <c r="M673" s="1" t="s">
        <v>53</v>
      </c>
      <c r="N673" s="1">
        <v>16.86</v>
      </c>
      <c r="O673" s="1"/>
      <c r="P673" s="1"/>
      <c r="Q673" s="1"/>
      <c r="R673" s="1">
        <f>1000*zeroV*(100^(-0.2*N673))</f>
        <v>0.6555772506</v>
      </c>
      <c r="S673" s="1"/>
      <c r="T673" s="1"/>
      <c r="U673" s="1"/>
      <c r="V673" s="1">
        <f>R673*(100^(0.2*$F$7*yV))</f>
        <v>13.08048583</v>
      </c>
      <c r="W673" s="1"/>
      <c r="X673" s="1"/>
      <c r="Y673" s="1"/>
      <c r="Z673" s="1"/>
      <c r="AA673" s="1">
        <v>54653.75</v>
      </c>
      <c r="AB673" s="1">
        <v>1.0049E-9</v>
      </c>
      <c r="AC673" s="1"/>
      <c r="AD673" s="1">
        <f t="shared" si="109"/>
        <v>54653.97405</v>
      </c>
      <c r="AE673" s="1">
        <f t="shared" si="110"/>
        <v>37.12248674</v>
      </c>
      <c r="AF673" s="1">
        <f t="shared" si="111"/>
        <v>-1.748735821</v>
      </c>
      <c r="AG673" s="1">
        <f>LOG10(1196700000000000000*($C$7^2)*optwidth*(AVERAGE(V673:Y673)))</f>
        <v>35.44298459</v>
      </c>
      <c r="AH673" s="1">
        <f t="shared" si="112"/>
        <v>-3.428237962</v>
      </c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>
        <v>54655.22351</v>
      </c>
      <c r="M674" s="1" t="s">
        <v>53</v>
      </c>
      <c r="N674" s="1">
        <v>16.89</v>
      </c>
      <c r="O674" s="1"/>
      <c r="P674" s="1"/>
      <c r="Q674" s="1"/>
      <c r="R674" s="1">
        <f>1000*zeroV*(100^(-0.2*N674))</f>
        <v>0.6377109505</v>
      </c>
      <c r="S674" s="1"/>
      <c r="T674" s="1"/>
      <c r="U674" s="1"/>
      <c r="V674" s="1">
        <f>R674*(100^(0.2*$F$7*yV))</f>
        <v>12.72400627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>
        <v>54656.17349</v>
      </c>
      <c r="M675" s="1" t="s">
        <v>53</v>
      </c>
      <c r="N675" s="1">
        <v>16.85</v>
      </c>
      <c r="O675" s="1"/>
      <c r="P675" s="1"/>
      <c r="Q675" s="1"/>
      <c r="R675" s="1">
        <f>1000*zeroV*(100^(-0.2*N675))</f>
        <v>0.6616432322</v>
      </c>
      <c r="S675" s="1"/>
      <c r="T675" s="1"/>
      <c r="U675" s="1"/>
      <c r="V675" s="1">
        <f>R675*(100^(0.2*$F$7*yV))</f>
        <v>13.20151807</v>
      </c>
      <c r="W675" s="1"/>
      <c r="X675" s="1"/>
      <c r="Y675" s="1"/>
      <c r="Z675" s="1"/>
      <c r="AA675" s="1">
        <v>54655.71</v>
      </c>
      <c r="AB675" s="1">
        <v>8.3274E-10</v>
      </c>
      <c r="AC675" s="1"/>
      <c r="AD675" s="1">
        <f>(L675+AA675)/2</f>
        <v>54655.94175</v>
      </c>
      <c r="AE675" s="1">
        <f>LOG10(1.1967E+44*($C$7^2)*AB675)</f>
        <v>37.04087332</v>
      </c>
      <c r="AF675" s="1">
        <f>LOG10((10^AE675)/(1.26E+38*$I$7))</f>
        <v>-1.830349241</v>
      </c>
      <c r="AG675" s="1">
        <f>LOG10(1196700000000000000*($C$7^2)*optwidth*(AVERAGE(V675:Y675)))</f>
        <v>35.44698459</v>
      </c>
      <c r="AH675" s="1">
        <f>LOG10((10^AG675)/(1.26E+38*$I$7))</f>
        <v>-3.424237962</v>
      </c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>
        <v>54657.20436</v>
      </c>
      <c r="M676" s="1" t="s">
        <v>53</v>
      </c>
      <c r="N676" s="1">
        <v>16.99</v>
      </c>
      <c r="O676" s="1"/>
      <c r="P676" s="1"/>
      <c r="Q676" s="1"/>
      <c r="R676" s="1">
        <f>1000*zeroV*(100^(-0.2*N676))</f>
        <v>0.5815992992</v>
      </c>
      <c r="S676" s="1"/>
      <c r="T676" s="1"/>
      <c r="U676" s="1"/>
      <c r="V676" s="1">
        <f>R676*(100^(0.2*$F$7*yV))</f>
        <v>11.60443164</v>
      </c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>
        <v>54658.21885</v>
      </c>
      <c r="M677" s="1" t="s">
        <v>53</v>
      </c>
      <c r="N677" s="1">
        <v>16.82</v>
      </c>
      <c r="O677" s="1"/>
      <c r="P677" s="1"/>
      <c r="Q677" s="1"/>
      <c r="R677" s="1">
        <f>1000*zeroV*(100^(-0.2*N677))</f>
        <v>0.6801800262</v>
      </c>
      <c r="S677" s="1"/>
      <c r="T677" s="1"/>
      <c r="U677" s="1"/>
      <c r="V677" s="1">
        <f>R677*(100^(0.2*$F$7*yV))</f>
        <v>13.57137574</v>
      </c>
      <c r="W677" s="1"/>
      <c r="X677" s="1"/>
      <c r="Y677" s="1"/>
      <c r="Z677" s="1"/>
      <c r="AA677" s="1">
        <v>54658.72</v>
      </c>
      <c r="AB677" s="1">
        <v>1.1562E-9</v>
      </c>
      <c r="AC677" s="1"/>
      <c r="AD677" s="1">
        <f>(L677+AA677)/2</f>
        <v>54658.46943</v>
      </c>
      <c r="AE677" s="1">
        <f>LOG10(1.1967E+44*($C$7^2)*AB677)</f>
        <v>37.18339685</v>
      </c>
      <c r="AF677" s="1">
        <f>LOG10((10^AE677)/(1.26E+38*$I$7))</f>
        <v>-1.687825703</v>
      </c>
      <c r="AG677" s="1">
        <f>LOG10(1196700000000000000*($C$7^2)*optwidth*(AVERAGE(V677:Y677)))</f>
        <v>35.45898459</v>
      </c>
      <c r="AH677" s="1">
        <f>LOG10((10^AG677)/(1.26E+38*$I$7))</f>
        <v>-3.412237962</v>
      </c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>
        <v>54659.22763</v>
      </c>
      <c r="M678" s="1" t="s">
        <v>53</v>
      </c>
      <c r="N678" s="1">
        <v>16.92</v>
      </c>
      <c r="O678" s="1"/>
      <c r="P678" s="1"/>
      <c r="Q678" s="1"/>
      <c r="R678" s="1">
        <f>1000*zeroV*(100^(-0.2*N678))</f>
        <v>0.6203315566</v>
      </c>
      <c r="S678" s="1"/>
      <c r="T678" s="1"/>
      <c r="U678" s="1"/>
      <c r="V678" s="1">
        <f>R678*(100^(0.2*$F$7*yV))</f>
        <v>12.37724178</v>
      </c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>
        <v>54660.12688</v>
      </c>
      <c r="M679" s="1" t="s">
        <v>53</v>
      </c>
      <c r="N679" s="1">
        <v>16.81</v>
      </c>
      <c r="O679" s="1"/>
      <c r="P679" s="1"/>
      <c r="Q679" s="1"/>
      <c r="R679" s="1">
        <f>1000*zeroV*(100^(-0.2*N679))</f>
        <v>0.6864736545</v>
      </c>
      <c r="S679" s="1"/>
      <c r="T679" s="1"/>
      <c r="U679" s="1"/>
      <c r="V679" s="1">
        <f>R679*(100^(0.2*$F$7*yV))</f>
        <v>13.69695013</v>
      </c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>
        <v>54661.24323</v>
      </c>
      <c r="M680" s="1" t="s">
        <v>53</v>
      </c>
      <c r="N680" s="1">
        <v>16.95</v>
      </c>
      <c r="O680" s="1"/>
      <c r="P680" s="1"/>
      <c r="Q680" s="1"/>
      <c r="R680" s="1">
        <f>1000*zeroV*(100^(-0.2*N680))</f>
        <v>0.6034257995</v>
      </c>
      <c r="S680" s="1"/>
      <c r="T680" s="1"/>
      <c r="U680" s="1"/>
      <c r="V680" s="1">
        <f>R680*(100^(0.2*$F$7*yV))</f>
        <v>12.03992758</v>
      </c>
      <c r="W680" s="1"/>
      <c r="X680" s="1"/>
      <c r="Y680" s="1"/>
      <c r="Z680" s="1"/>
      <c r="AA680" s="1">
        <v>54660.99</v>
      </c>
      <c r="AB680" s="1">
        <v>6.0811E-10</v>
      </c>
      <c r="AC680" s="1"/>
      <c r="AD680" s="1">
        <f t="shared" ref="AD680:AD681" si="113">(L680+AA680)/2</f>
        <v>54661.11662</v>
      </c>
      <c r="AE680" s="1">
        <f t="shared" ref="AE680:AE681" si="114">LOG10(1.1967E+44*($C$7^2)*AB680)</f>
        <v>36.90434603</v>
      </c>
      <c r="AF680" s="1">
        <f t="shared" ref="AF680:AF681" si="115">LOG10((10^AE680)/(1.26E+38*$I$7))</f>
        <v>-1.966876522</v>
      </c>
      <c r="AG680" s="1">
        <f>LOG10(1196700000000000000*($C$7^2)*optwidth*(AVERAGE(V680:Y680)))</f>
        <v>35.40698459</v>
      </c>
      <c r="AH680" s="1">
        <f t="shared" ref="AH680:AH681" si="116">LOG10((10^AG680)/(1.26E+38*$I$7))</f>
        <v>-3.464237962</v>
      </c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>
        <v>54662.25402</v>
      </c>
      <c r="M681" s="1" t="s">
        <v>53</v>
      </c>
      <c r="N681" s="1">
        <v>16.84</v>
      </c>
      <c r="O681" s="1"/>
      <c r="P681" s="1"/>
      <c r="Q681" s="1"/>
      <c r="R681" s="1">
        <f>1000*zeroV*(100^(-0.2*N681))</f>
        <v>0.6677653416</v>
      </c>
      <c r="S681" s="1"/>
      <c r="T681" s="1"/>
      <c r="U681" s="1"/>
      <c r="V681" s="1">
        <f>R681*(100^(0.2*$F$7*yV))</f>
        <v>13.32367021</v>
      </c>
      <c r="W681" s="1"/>
      <c r="X681" s="1"/>
      <c r="Y681" s="1"/>
      <c r="Z681" s="1"/>
      <c r="AA681" s="1">
        <v>54661.97</v>
      </c>
      <c r="AB681" s="1">
        <v>9.4786E-10</v>
      </c>
      <c r="AC681" s="1"/>
      <c r="AD681" s="1">
        <f t="shared" si="113"/>
        <v>54662.11201</v>
      </c>
      <c r="AE681" s="1">
        <f t="shared" si="114"/>
        <v>37.09710809</v>
      </c>
      <c r="AF681" s="1">
        <f t="shared" si="115"/>
        <v>-1.774114471</v>
      </c>
      <c r="AG681" s="1">
        <f>LOG10(1196700000000000000*($C$7^2)*optwidth*(AVERAGE(V681:Y681)))</f>
        <v>35.45098459</v>
      </c>
      <c r="AH681" s="1">
        <f t="shared" si="116"/>
        <v>-3.420237962</v>
      </c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>
        <v>54663.16022</v>
      </c>
      <c r="M682" s="1" t="s">
        <v>53</v>
      </c>
      <c r="N682" s="1">
        <v>16.86</v>
      </c>
      <c r="O682" s="1"/>
      <c r="P682" s="1"/>
      <c r="Q682" s="1"/>
      <c r="R682" s="1">
        <f>1000*zeroV*(100^(-0.2*N682))</f>
        <v>0.6555772506</v>
      </c>
      <c r="S682" s="1"/>
      <c r="T682" s="1"/>
      <c r="U682" s="1"/>
      <c r="V682" s="1">
        <f>R682*(100^(0.2*$F$7*yV))</f>
        <v>13.08048583</v>
      </c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>
        <v>54664.17658</v>
      </c>
      <c r="M683" s="1" t="s">
        <v>53</v>
      </c>
      <c r="N683" s="1">
        <v>16.82</v>
      </c>
      <c r="O683" s="1"/>
      <c r="P683" s="1"/>
      <c r="Q683" s="1"/>
      <c r="R683" s="1">
        <f>1000*zeroV*(100^(-0.2*N683))</f>
        <v>0.6801800262</v>
      </c>
      <c r="S683" s="1"/>
      <c r="T683" s="1"/>
      <c r="U683" s="1"/>
      <c r="V683" s="1">
        <f>R683*(100^(0.2*$F$7*yV))</f>
        <v>13.57137574</v>
      </c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>
        <v>54665.18038</v>
      </c>
      <c r="M684" s="1" t="s">
        <v>53</v>
      </c>
      <c r="N684" s="1">
        <v>16.79</v>
      </c>
      <c r="O684" s="1"/>
      <c r="P684" s="1"/>
      <c r="Q684" s="1"/>
      <c r="R684" s="1">
        <f>1000*zeroV*(100^(-0.2*N684))</f>
        <v>0.6992361526</v>
      </c>
      <c r="S684" s="1"/>
      <c r="T684" s="1"/>
      <c r="U684" s="1"/>
      <c r="V684" s="1">
        <f>R684*(100^(0.2*$F$7*yV))</f>
        <v>13.95159545</v>
      </c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>
        <v>54666.16952</v>
      </c>
      <c r="M685" s="1" t="s">
        <v>53</v>
      </c>
      <c r="N685" s="1">
        <v>16.91</v>
      </c>
      <c r="O685" s="1"/>
      <c r="P685" s="1"/>
      <c r="Q685" s="1"/>
      <c r="R685" s="1">
        <f>1000*zeroV*(100^(-0.2*N685))</f>
        <v>0.6260714139</v>
      </c>
      <c r="S685" s="1"/>
      <c r="T685" s="1"/>
      <c r="U685" s="1"/>
      <c r="V685" s="1">
        <f>R685*(100^(0.2*$F$7*yV))</f>
        <v>12.49176699</v>
      </c>
      <c r="W685" s="1"/>
      <c r="X685" s="1"/>
      <c r="Y685" s="1"/>
      <c r="Z685" s="1"/>
      <c r="AA685" s="1">
        <v>54665.96</v>
      </c>
      <c r="AB685" s="1">
        <v>1.2415E-9</v>
      </c>
      <c r="AC685" s="1"/>
      <c r="AD685" s="1">
        <f t="shared" ref="AD685:AD686" si="117">(L685+AA685)/2</f>
        <v>54666.06476</v>
      </c>
      <c r="AE685" s="1">
        <f t="shared" ref="AE685:AE686" si="118">LOG10(1.1967E+44*($C$7^2)*AB685)</f>
        <v>37.21431061</v>
      </c>
      <c r="AF685" s="1">
        <f t="shared" ref="AF685:AF686" si="119">LOG10((10^AE685)/(1.26E+38*$I$7))</f>
        <v>-1.656911944</v>
      </c>
      <c r="AG685" s="1">
        <f>LOG10(1196700000000000000*($C$7^2)*optwidth*(AVERAGE(V685:Y685)))</f>
        <v>35.42298459</v>
      </c>
      <c r="AH685" s="1">
        <f t="shared" ref="AH685:AH686" si="120">LOG10((10^AG685)/(1.26E+38*$I$7))</f>
        <v>-3.448237962</v>
      </c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>
        <v>54671.14485</v>
      </c>
      <c r="M686" s="1" t="s">
        <v>53</v>
      </c>
      <c r="N686" s="1">
        <v>16.86</v>
      </c>
      <c r="O686" s="1"/>
      <c r="P686" s="1"/>
      <c r="Q686" s="1"/>
      <c r="R686" s="1">
        <f>1000*zeroV*(100^(-0.2*N686))</f>
        <v>0.6555772506</v>
      </c>
      <c r="S686" s="1"/>
      <c r="T686" s="1"/>
      <c r="U686" s="1"/>
      <c r="V686" s="1">
        <f>R686*(100^(0.2*$F$7*yV))</f>
        <v>13.08048583</v>
      </c>
      <c r="W686" s="1"/>
      <c r="X686" s="1"/>
      <c r="Y686" s="1"/>
      <c r="Z686" s="1"/>
      <c r="AA686" s="1">
        <v>54670.95</v>
      </c>
      <c r="AB686" s="1">
        <v>1.0333E-9</v>
      </c>
      <c r="AC686" s="1"/>
      <c r="AD686" s="1">
        <f t="shared" si="117"/>
        <v>54671.04743</v>
      </c>
      <c r="AE686" s="1">
        <f t="shared" si="118"/>
        <v>37.13459032</v>
      </c>
      <c r="AF686" s="1">
        <f t="shared" si="119"/>
        <v>-1.736632238</v>
      </c>
      <c r="AG686" s="1">
        <f>LOG10(1196700000000000000*($C$7^2)*optwidth*(AVERAGE(V686:Y686)))</f>
        <v>35.44298459</v>
      </c>
      <c r="AH686" s="1">
        <f t="shared" si="120"/>
        <v>-3.428237962</v>
      </c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>
        <v>54672.19274</v>
      </c>
      <c r="M687" s="1" t="s">
        <v>53</v>
      </c>
      <c r="N687" s="1">
        <v>16.79</v>
      </c>
      <c r="O687" s="1"/>
      <c r="P687" s="1"/>
      <c r="Q687" s="1"/>
      <c r="R687" s="1">
        <f>1000*zeroV*(100^(-0.2*N687))</f>
        <v>0.6992361526</v>
      </c>
      <c r="S687" s="1"/>
      <c r="T687" s="1"/>
      <c r="U687" s="1"/>
      <c r="V687" s="1">
        <f>R687*(100^(0.2*$F$7*yV))</f>
        <v>13.95159545</v>
      </c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>
        <v>54674.21078</v>
      </c>
      <c r="M688" s="1" t="s">
        <v>53</v>
      </c>
      <c r="N688" s="1">
        <v>16.79</v>
      </c>
      <c r="O688" s="1"/>
      <c r="P688" s="1"/>
      <c r="Q688" s="1"/>
      <c r="R688" s="1">
        <f>1000*zeroV*(100^(-0.2*N688))</f>
        <v>0.6992361526</v>
      </c>
      <c r="S688" s="1"/>
      <c r="T688" s="1"/>
      <c r="U688" s="1"/>
      <c r="V688" s="1">
        <f>R688*(100^(0.2*$F$7*yV))</f>
        <v>13.95159545</v>
      </c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>
        <v>54675.19069</v>
      </c>
      <c r="M689" s="1" t="s">
        <v>53</v>
      </c>
      <c r="N689" s="1">
        <v>16.88</v>
      </c>
      <c r="O689" s="1"/>
      <c r="P689" s="1"/>
      <c r="Q689" s="1"/>
      <c r="R689" s="1">
        <f>1000*zeroV*(100^(-0.2*N689))</f>
        <v>0.6436116172</v>
      </c>
      <c r="S689" s="1"/>
      <c r="T689" s="1"/>
      <c r="U689" s="1"/>
      <c r="V689" s="1">
        <f>R689*(100^(0.2*$F$7*yV))</f>
        <v>12.84174005</v>
      </c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>
        <v>54677.21933</v>
      </c>
      <c r="M690" s="1" t="s">
        <v>53</v>
      </c>
      <c r="N690" s="1">
        <v>16.79</v>
      </c>
      <c r="O690" s="1"/>
      <c r="P690" s="1"/>
      <c r="Q690" s="1"/>
      <c r="R690" s="1">
        <f>1000*zeroV*(100^(-0.2*N690))</f>
        <v>0.6992361526</v>
      </c>
      <c r="S690" s="1"/>
      <c r="T690" s="1"/>
      <c r="U690" s="1"/>
      <c r="V690" s="1">
        <f>R690*(100^(0.2*$F$7*yV))</f>
        <v>13.95159545</v>
      </c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>
        <v>54678.15375</v>
      </c>
      <c r="M691" s="1" t="s">
        <v>53</v>
      </c>
      <c r="N691" s="1">
        <v>17.01</v>
      </c>
      <c r="O691" s="1"/>
      <c r="P691" s="1"/>
      <c r="Q691" s="1"/>
      <c r="R691" s="1">
        <f>1000*zeroV*(100^(-0.2*N691))</f>
        <v>0.5709839157</v>
      </c>
      <c r="S691" s="1"/>
      <c r="T691" s="1"/>
      <c r="U691" s="1"/>
      <c r="V691" s="1">
        <f>R691*(100^(0.2*$F$7*yV))</f>
        <v>11.39262689</v>
      </c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>
        <v>54681.16803</v>
      </c>
      <c r="M692" s="1" t="s">
        <v>53</v>
      </c>
      <c r="N692" s="1">
        <v>16.93</v>
      </c>
      <c r="O692" s="1"/>
      <c r="P692" s="1"/>
      <c r="Q692" s="1"/>
      <c r="R692" s="1">
        <f>1000*zeroV*(100^(-0.2*N692))</f>
        <v>0.6146443227</v>
      </c>
      <c r="S692" s="1"/>
      <c r="T692" s="1"/>
      <c r="U692" s="1"/>
      <c r="V692" s="1">
        <f>R692*(100^(0.2*$F$7*yV))</f>
        <v>12.26376654</v>
      </c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>
        <v>54682.16304</v>
      </c>
      <c r="M693" s="1" t="s">
        <v>53</v>
      </c>
      <c r="N693" s="1">
        <v>17.01</v>
      </c>
      <c r="O693" s="1"/>
      <c r="P693" s="1"/>
      <c r="Q693" s="1"/>
      <c r="R693" s="1">
        <f>1000*zeroV*(100^(-0.2*N693))</f>
        <v>0.5709839157</v>
      </c>
      <c r="S693" s="1"/>
      <c r="T693" s="1"/>
      <c r="U693" s="1"/>
      <c r="V693" s="1">
        <f>R693*(100^(0.2*$F$7*yV))</f>
        <v>11.39262689</v>
      </c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>
        <v>54683.17544</v>
      </c>
      <c r="M694" s="1" t="s">
        <v>53</v>
      </c>
      <c r="N694" s="1">
        <v>16.85</v>
      </c>
      <c r="O694" s="1"/>
      <c r="P694" s="1"/>
      <c r="Q694" s="1"/>
      <c r="R694" s="1">
        <f>1000*zeroV*(100^(-0.2*N694))</f>
        <v>0.6616432322</v>
      </c>
      <c r="S694" s="1"/>
      <c r="T694" s="1"/>
      <c r="U694" s="1"/>
      <c r="V694" s="1">
        <f>R694*(100^(0.2*$F$7*yV))</f>
        <v>13.20151807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>
        <v>54684.10244</v>
      </c>
      <c r="M695" s="1" t="s">
        <v>53</v>
      </c>
      <c r="N695" s="1">
        <v>16.81</v>
      </c>
      <c r="O695" s="1"/>
      <c r="P695" s="1"/>
      <c r="Q695" s="1"/>
      <c r="R695" s="1">
        <f>1000*zeroV*(100^(-0.2*N695))</f>
        <v>0.6864736545</v>
      </c>
      <c r="S695" s="1"/>
      <c r="T695" s="1"/>
      <c r="U695" s="1"/>
      <c r="V695" s="1">
        <f>R695*(100^(0.2*$F$7*yV))</f>
        <v>13.69695013</v>
      </c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>
        <v>54685.1045</v>
      </c>
      <c r="M696" s="1" t="s">
        <v>53</v>
      </c>
      <c r="N696" s="1">
        <v>16.94</v>
      </c>
      <c r="O696" s="1"/>
      <c r="P696" s="1"/>
      <c r="Q696" s="1"/>
      <c r="R696" s="1">
        <f>1000*zeroV*(100^(-0.2*N696))</f>
        <v>0.6090092297</v>
      </c>
      <c r="S696" s="1"/>
      <c r="T696" s="1"/>
      <c r="U696" s="1"/>
      <c r="V696" s="1">
        <f>R696*(100^(0.2*$F$7*yV))</f>
        <v>12.15133166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>
        <v>54687.14194</v>
      </c>
      <c r="M697" s="1" t="s">
        <v>53</v>
      </c>
      <c r="N697" s="1">
        <v>16.94</v>
      </c>
      <c r="O697" s="1"/>
      <c r="P697" s="1"/>
      <c r="Q697" s="1"/>
      <c r="R697" s="1">
        <f>1000*zeroV*(100^(-0.2*N697))</f>
        <v>0.6090092297</v>
      </c>
      <c r="S697" s="1"/>
      <c r="T697" s="1"/>
      <c r="U697" s="1"/>
      <c r="V697" s="1">
        <f>R697*(100^(0.2*$F$7*yV))</f>
        <v>12.15133166</v>
      </c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>
        <v>54690.16932</v>
      </c>
      <c r="M698" s="1" t="s">
        <v>53</v>
      </c>
      <c r="N698" s="1">
        <v>16.87</v>
      </c>
      <c r="O698" s="1"/>
      <c r="P698" s="1"/>
      <c r="Q698" s="1"/>
      <c r="R698" s="1">
        <f>1000*zeroV*(100^(-0.2*N698))</f>
        <v>0.6495668822</v>
      </c>
      <c r="S698" s="1"/>
      <c r="T698" s="1"/>
      <c r="U698" s="1"/>
      <c r="V698" s="1">
        <f>R698*(100^(0.2*$F$7*yV))</f>
        <v>12.96056321</v>
      </c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>
        <v>54691.15121</v>
      </c>
      <c r="M699" s="1" t="s">
        <v>53</v>
      </c>
      <c r="N699" s="1">
        <v>16.74</v>
      </c>
      <c r="O699" s="1"/>
      <c r="P699" s="1"/>
      <c r="Q699" s="1"/>
      <c r="R699" s="1">
        <f>1000*zeroV*(100^(-0.2*N699))</f>
        <v>0.7321901372</v>
      </c>
      <c r="S699" s="1"/>
      <c r="T699" s="1"/>
      <c r="U699" s="1"/>
      <c r="V699" s="1">
        <f>R699*(100^(0.2*$F$7*yV))</f>
        <v>14.60911388</v>
      </c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>
        <v>54698.11387</v>
      </c>
      <c r="M700" s="1" t="s">
        <v>53</v>
      </c>
      <c r="N700" s="1">
        <v>16.94</v>
      </c>
      <c r="O700" s="1"/>
      <c r="P700" s="1"/>
      <c r="Q700" s="1"/>
      <c r="R700" s="1">
        <f>1000*zeroV*(100^(-0.2*N700))</f>
        <v>0.6090092297</v>
      </c>
      <c r="S700" s="1"/>
      <c r="T700" s="1"/>
      <c r="U700" s="1"/>
      <c r="V700" s="1">
        <f>R700*(100^(0.2*$F$7*yV))</f>
        <v>12.15133166</v>
      </c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>
        <v>54700.09244</v>
      </c>
      <c r="M701" s="1" t="s">
        <v>53</v>
      </c>
      <c r="N701" s="1">
        <v>16.93</v>
      </c>
      <c r="O701" s="1"/>
      <c r="P701" s="1"/>
      <c r="Q701" s="1"/>
      <c r="R701" s="1">
        <f>1000*zeroV*(100^(-0.2*N701))</f>
        <v>0.6146443227</v>
      </c>
      <c r="S701" s="1"/>
      <c r="T701" s="1"/>
      <c r="U701" s="1"/>
      <c r="V701" s="1">
        <f>R701*(100^(0.2*$F$7*yV))</f>
        <v>12.26376654</v>
      </c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>
        <v>54701.07873</v>
      </c>
      <c r="M702" s="1" t="s">
        <v>53</v>
      </c>
      <c r="N702" s="1">
        <v>16.88</v>
      </c>
      <c r="O702" s="1"/>
      <c r="P702" s="1"/>
      <c r="Q702" s="1"/>
      <c r="R702" s="1">
        <f>1000*zeroV*(100^(-0.2*N702))</f>
        <v>0.6436116172</v>
      </c>
      <c r="S702" s="1"/>
      <c r="T702" s="1"/>
      <c r="U702" s="1"/>
      <c r="V702" s="1">
        <f>R702*(100^(0.2*$F$7*yV))</f>
        <v>12.84174005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>
        <v>54702.08294</v>
      </c>
      <c r="M703" s="1" t="s">
        <v>53</v>
      </c>
      <c r="N703" s="1">
        <v>16.84</v>
      </c>
      <c r="O703" s="1"/>
      <c r="P703" s="1"/>
      <c r="Q703" s="1"/>
      <c r="R703" s="1">
        <f>1000*zeroV*(100^(-0.2*N703))</f>
        <v>0.6677653416</v>
      </c>
      <c r="S703" s="1"/>
      <c r="T703" s="1"/>
      <c r="U703" s="1"/>
      <c r="V703" s="1">
        <f>R703*(100^(0.2*$F$7*yV))</f>
        <v>13.32367021</v>
      </c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>
        <v>54703.12183</v>
      </c>
      <c r="M704" s="1" t="s">
        <v>53</v>
      </c>
      <c r="N704" s="1">
        <v>16.9</v>
      </c>
      <c r="O704" s="1"/>
      <c r="P704" s="1"/>
      <c r="Q704" s="1"/>
      <c r="R704" s="1">
        <f>1000*zeroV*(100^(-0.2*N704))</f>
        <v>0.6318643813</v>
      </c>
      <c r="S704" s="1"/>
      <c r="T704" s="1"/>
      <c r="U704" s="1"/>
      <c r="V704" s="1">
        <f>R704*(100^(0.2*$F$7*yV))</f>
        <v>12.60735188</v>
      </c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>
        <v>54704.129</v>
      </c>
      <c r="M705" s="1" t="s">
        <v>53</v>
      </c>
      <c r="N705" s="1">
        <v>16.69</v>
      </c>
      <c r="O705" s="1"/>
      <c r="P705" s="1"/>
      <c r="Q705" s="1"/>
      <c r="R705" s="1">
        <f>1000*zeroV*(100^(-0.2*N705))</f>
        <v>0.7666971953</v>
      </c>
      <c r="S705" s="1"/>
      <c r="T705" s="1"/>
      <c r="U705" s="1"/>
      <c r="V705" s="1">
        <f>R705*(100^(0.2*$F$7*yV))</f>
        <v>15.29762021</v>
      </c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>
        <v>54707.11</v>
      </c>
      <c r="M706" s="1" t="s">
        <v>53</v>
      </c>
      <c r="N706" s="1">
        <v>16.9</v>
      </c>
      <c r="O706" s="1"/>
      <c r="P706" s="1"/>
      <c r="Q706" s="1"/>
      <c r="R706" s="1">
        <f>1000*zeroV*(100^(-0.2*N706))</f>
        <v>0.6318643813</v>
      </c>
      <c r="S706" s="1"/>
      <c r="T706" s="1"/>
      <c r="U706" s="1"/>
      <c r="V706" s="1">
        <f>R706*(100^(0.2*$F$7*yV))</f>
        <v>12.60735188</v>
      </c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>
        <v>54708.06853</v>
      </c>
      <c r="M707" s="1" t="s">
        <v>53</v>
      </c>
      <c r="N707" s="1">
        <v>16.9</v>
      </c>
      <c r="O707" s="1"/>
      <c r="P707" s="1"/>
      <c r="Q707" s="1"/>
      <c r="R707" s="1">
        <f>1000*zeroV*(100^(-0.2*N707))</f>
        <v>0.6318643813</v>
      </c>
      <c r="S707" s="1"/>
      <c r="T707" s="1"/>
      <c r="U707" s="1"/>
      <c r="V707" s="1">
        <f>R707*(100^(0.2*$F$7*yV))</f>
        <v>12.60735188</v>
      </c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>
        <v>54709.0854</v>
      </c>
      <c r="M708" s="1" t="s">
        <v>53</v>
      </c>
      <c r="N708" s="1">
        <v>16.89</v>
      </c>
      <c r="O708" s="1"/>
      <c r="P708" s="1"/>
      <c r="Q708" s="1"/>
      <c r="R708" s="1">
        <f>1000*zeroV*(100^(-0.2*N708))</f>
        <v>0.6377109505</v>
      </c>
      <c r="S708" s="1"/>
      <c r="T708" s="1"/>
      <c r="U708" s="1"/>
      <c r="V708" s="1">
        <f>R708*(100^(0.2*$F$7*yV))</f>
        <v>12.72400627</v>
      </c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>
        <v>54710.10979</v>
      </c>
      <c r="M709" s="1" t="s">
        <v>53</v>
      </c>
      <c r="N709" s="1">
        <v>16.8</v>
      </c>
      <c r="O709" s="1"/>
      <c r="P709" s="1"/>
      <c r="Q709" s="1"/>
      <c r="R709" s="1">
        <f>1000*zeroV*(100^(-0.2*N709))</f>
        <v>0.6928255171</v>
      </c>
      <c r="S709" s="1"/>
      <c r="T709" s="1"/>
      <c r="U709" s="1"/>
      <c r="V709" s="1">
        <f>R709*(100^(0.2*$F$7*yV))</f>
        <v>13.82368645</v>
      </c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>
        <v>54740.99614</v>
      </c>
      <c r="M710" s="1" t="s">
        <v>53</v>
      </c>
      <c r="N710" s="1">
        <v>17.25</v>
      </c>
      <c r="O710" s="1"/>
      <c r="P710" s="1"/>
      <c r="Q710" s="1"/>
      <c r="R710" s="1">
        <f>1000*zeroV*(100^(-0.2*N710))</f>
        <v>0.4577452797</v>
      </c>
      <c r="S710" s="1"/>
      <c r="T710" s="1"/>
      <c r="U710" s="1"/>
      <c r="V710" s="1">
        <f>R710*(100^(0.2*$F$7*yV))</f>
        <v>9.133219065</v>
      </c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>
        <v>54742.07212</v>
      </c>
      <c r="M711" s="1" t="s">
        <v>53</v>
      </c>
      <c r="N711" s="1">
        <v>17.14</v>
      </c>
      <c r="O711" s="1"/>
      <c r="P711" s="1"/>
      <c r="Q711" s="1"/>
      <c r="R711" s="1">
        <f>1000*zeroV*(100^(-0.2*N711))</f>
        <v>0.5065518136</v>
      </c>
      <c r="S711" s="1"/>
      <c r="T711" s="1"/>
      <c r="U711" s="1"/>
      <c r="V711" s="1">
        <f>R711*(100^(0.2*$F$7*yV))</f>
        <v>10.10703744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>
        <v>54743.02084</v>
      </c>
      <c r="M712" s="1" t="s">
        <v>53</v>
      </c>
      <c r="N712" s="1">
        <v>17.48</v>
      </c>
      <c r="O712" s="1"/>
      <c r="P712" s="1"/>
      <c r="Q712" s="1"/>
      <c r="R712" s="1">
        <f>1000*zeroV*(100^(-0.2*N712))</f>
        <v>0.3703598287</v>
      </c>
      <c r="S712" s="1"/>
      <c r="T712" s="1"/>
      <c r="U712" s="1"/>
      <c r="V712" s="1">
        <f>R712*(100^(0.2*$F$7*yV))</f>
        <v>7.389650092</v>
      </c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>
        <v>54743.9965</v>
      </c>
      <c r="M713" s="1" t="s">
        <v>53</v>
      </c>
      <c r="N713" s="1">
        <v>17.1</v>
      </c>
      <c r="O713" s="1"/>
      <c r="P713" s="1"/>
      <c r="Q713" s="1"/>
      <c r="R713" s="1">
        <f>1000*zeroV*(100^(-0.2*N713))</f>
        <v>0.5255619006</v>
      </c>
      <c r="S713" s="1"/>
      <c r="T713" s="1"/>
      <c r="U713" s="1"/>
      <c r="V713" s="1">
        <f>R713*(100^(0.2*$F$7*yV))</f>
        <v>10.48633855</v>
      </c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>
        <v>54745.00708</v>
      </c>
      <c r="M714" s="1" t="s">
        <v>53</v>
      </c>
      <c r="N714" s="1">
        <v>17.45</v>
      </c>
      <c r="O714" s="1"/>
      <c r="P714" s="1"/>
      <c r="Q714" s="1"/>
      <c r="R714" s="1">
        <f>1000*zeroV*(100^(-0.2*N714))</f>
        <v>0.3807359401</v>
      </c>
      <c r="S714" s="1"/>
      <c r="T714" s="1"/>
      <c r="U714" s="1"/>
      <c r="V714" s="1">
        <f>R714*(100^(0.2*$F$7*yV))</f>
        <v>7.596680732</v>
      </c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>
        <v>54746.04995</v>
      </c>
      <c r="M715" s="1" t="s">
        <v>53</v>
      </c>
      <c r="N715" s="1">
        <v>17.44</v>
      </c>
      <c r="O715" s="1"/>
      <c r="P715" s="1"/>
      <c r="Q715" s="1"/>
      <c r="R715" s="1">
        <f>1000*zeroV*(100^(-0.2*N715))</f>
        <v>0.3842588464</v>
      </c>
      <c r="S715" s="1"/>
      <c r="T715" s="1"/>
      <c r="U715" s="1"/>
      <c r="V715" s="1">
        <f>R715*(100^(0.2*$F$7*yV))</f>
        <v>7.666971953</v>
      </c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>
        <v>54871.3391</v>
      </c>
      <c r="M716" s="1" t="s">
        <v>54</v>
      </c>
      <c r="N716" s="1">
        <v>18.79</v>
      </c>
      <c r="O716" s="1"/>
      <c r="P716" s="1"/>
      <c r="Q716" s="1"/>
      <c r="R716" s="1">
        <f>1000*zeroV*(100^(-0.2*N716))</f>
        <v>0.1108214618</v>
      </c>
      <c r="S716" s="1"/>
      <c r="T716" s="1"/>
      <c r="U716" s="1"/>
      <c r="V716" s="1">
        <f>R716*(100^(0.2*$F$7*yV))</f>
        <v>2.211178865</v>
      </c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>
        <v>54873.33788</v>
      </c>
      <c r="M717" s="1" t="s">
        <v>54</v>
      </c>
      <c r="N717" s="1">
        <v>19.18</v>
      </c>
      <c r="O717" s="1"/>
      <c r="P717" s="1"/>
      <c r="Q717" s="1"/>
      <c r="R717" s="1">
        <f>1000*zeroV*(100^(-0.2*N717))</f>
        <v>0.07737913571</v>
      </c>
      <c r="S717" s="1"/>
      <c r="T717" s="1"/>
      <c r="U717" s="1"/>
      <c r="V717" s="1">
        <f>R717*(100^(0.2*$F$7*yV))</f>
        <v>1.543916735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>
        <v>54875.3288</v>
      </c>
      <c r="M718" s="1" t="s">
        <v>54</v>
      </c>
      <c r="N718" s="1">
        <v>17.97</v>
      </c>
      <c r="O718" s="1"/>
      <c r="P718" s="1"/>
      <c r="Q718" s="1"/>
      <c r="R718" s="1">
        <f>1000*zeroV*(100^(-0.2*N718))</f>
        <v>0.23584348</v>
      </c>
      <c r="S718" s="1"/>
      <c r="T718" s="1"/>
      <c r="U718" s="1"/>
      <c r="V718" s="1">
        <f>R718*(100^(0.2*$F$7*yV))</f>
        <v>4.70569608</v>
      </c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>
        <v>54877.31846</v>
      </c>
      <c r="M719" s="1" t="s">
        <v>54</v>
      </c>
      <c r="N719" s="1">
        <v>18.52</v>
      </c>
      <c r="O719" s="1"/>
      <c r="P719" s="1"/>
      <c r="Q719" s="1"/>
      <c r="R719" s="1">
        <f>1000*zeroV*(100^(-0.2*N719))</f>
        <v>0.1421097497</v>
      </c>
      <c r="S719" s="1"/>
      <c r="T719" s="1"/>
      <c r="U719" s="1"/>
      <c r="V719" s="1">
        <f>R719*(100^(0.2*$F$7*yV))</f>
        <v>2.835462282</v>
      </c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>
        <v>54879.35844</v>
      </c>
      <c r="M720" s="1" t="s">
        <v>54</v>
      </c>
      <c r="N720" s="1">
        <v>17.72</v>
      </c>
      <c r="O720" s="1"/>
      <c r="P720" s="1"/>
      <c r="Q720" s="1"/>
      <c r="R720" s="1">
        <f>1000*zeroV*(100^(-0.2*N720))</f>
        <v>0.2969093502</v>
      </c>
      <c r="S720" s="1"/>
      <c r="T720" s="1"/>
      <c r="U720" s="1"/>
      <c r="V720" s="1">
        <f>R720*(100^(0.2*$F$7*yV))</f>
        <v>5.924120375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>
        <v>54882.38282</v>
      </c>
      <c r="M721" s="1" t="s">
        <v>54</v>
      </c>
      <c r="N721" s="1">
        <v>17.33</v>
      </c>
      <c r="O721" s="1"/>
      <c r="P721" s="1"/>
      <c r="Q721" s="1"/>
      <c r="R721" s="1">
        <f>1000*zeroV*(100^(-0.2*N721))</f>
        <v>0.4252299786</v>
      </c>
      <c r="S721" s="1"/>
      <c r="T721" s="1"/>
      <c r="U721" s="1"/>
      <c r="V721" s="1">
        <f>R721*(100^(0.2*$F$7*yV))</f>
        <v>8.484453514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>
        <v>54884.36255</v>
      </c>
      <c r="M722" s="1" t="s">
        <v>54</v>
      </c>
      <c r="N722" s="1">
        <v>17.06</v>
      </c>
      <c r="O722" s="1"/>
      <c r="P722" s="1"/>
      <c r="Q722" s="1"/>
      <c r="R722" s="1">
        <f>1000*zeroV*(100^(-0.2*N722))</f>
        <v>0.5452854062</v>
      </c>
      <c r="S722" s="1"/>
      <c r="T722" s="1"/>
      <c r="U722" s="1"/>
      <c r="V722" s="1">
        <f>R722*(100^(0.2*$F$7*yV))</f>
        <v>10.87987422</v>
      </c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>
        <v>54885.31035</v>
      </c>
      <c r="M723" s="1" t="s">
        <v>54</v>
      </c>
      <c r="N723" s="1">
        <v>16.76</v>
      </c>
      <c r="O723" s="1"/>
      <c r="P723" s="1"/>
      <c r="Q723" s="1"/>
      <c r="R723" s="1">
        <f>1000*zeroV*(100^(-0.2*N723))</f>
        <v>0.7188261611</v>
      </c>
      <c r="S723" s="1"/>
      <c r="T723" s="1"/>
      <c r="U723" s="1"/>
      <c r="V723" s="1">
        <f>R723*(100^(0.2*$F$7*yV))</f>
        <v>14.3424675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>
        <v>54886.35128</v>
      </c>
      <c r="M724" s="1" t="s">
        <v>54</v>
      </c>
      <c r="N724" s="1">
        <v>16.83</v>
      </c>
      <c r="O724" s="1"/>
      <c r="P724" s="1"/>
      <c r="Q724" s="1"/>
      <c r="R724" s="1">
        <f>1000*zeroV*(100^(-0.2*N724))</f>
        <v>0.6739440983</v>
      </c>
      <c r="S724" s="1"/>
      <c r="T724" s="1"/>
      <c r="U724" s="1"/>
      <c r="V724" s="1">
        <f>R724*(100^(0.2*$F$7*yV))</f>
        <v>13.44695262</v>
      </c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>
        <v>54887.33584</v>
      </c>
      <c r="M725" s="1" t="s">
        <v>54</v>
      </c>
      <c r="N725" s="1">
        <v>16.73</v>
      </c>
      <c r="O725" s="1"/>
      <c r="P725" s="1"/>
      <c r="Q725" s="1"/>
      <c r="R725" s="1">
        <f>1000*zeroV*(100^(-0.2*N725))</f>
        <v>0.7389650092</v>
      </c>
      <c r="S725" s="1"/>
      <c r="T725" s="1"/>
      <c r="U725" s="1"/>
      <c r="V725" s="1">
        <f>R725*(100^(0.2*$F$7*yV))</f>
        <v>14.74429035</v>
      </c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>
        <v>54888.29558</v>
      </c>
      <c r="M726" s="1" t="s">
        <v>54</v>
      </c>
      <c r="N726" s="1">
        <v>16.55</v>
      </c>
      <c r="O726" s="1"/>
      <c r="P726" s="1"/>
      <c r="Q726" s="1"/>
      <c r="R726" s="1">
        <f>1000*zeroV*(100^(-0.2*N726))</f>
        <v>0.8722156494</v>
      </c>
      <c r="S726" s="1"/>
      <c r="T726" s="1"/>
      <c r="U726" s="1"/>
      <c r="V726" s="1">
        <f>R726*(100^(0.2*$F$7*yV))</f>
        <v>17.40299016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>
        <v>54889.30834</v>
      </c>
      <c r="M727" s="1" t="s">
        <v>54</v>
      </c>
      <c r="N727" s="1">
        <v>16.79</v>
      </c>
      <c r="O727" s="1"/>
      <c r="P727" s="1"/>
      <c r="Q727" s="1"/>
      <c r="R727" s="1">
        <f>1000*zeroV*(100^(-0.2*N727))</f>
        <v>0.6992361526</v>
      </c>
      <c r="S727" s="1"/>
      <c r="T727" s="1"/>
      <c r="U727" s="1"/>
      <c r="V727" s="1">
        <f>R727*(100^(0.2*$F$7*yV))</f>
        <v>13.95159545</v>
      </c>
      <c r="W727" s="1"/>
      <c r="X727" s="1"/>
      <c r="Y727" s="1"/>
      <c r="Z727" s="1"/>
      <c r="AA727" s="1">
        <v>54889.15</v>
      </c>
      <c r="AB727" s="1">
        <v>1.1175E-9</v>
      </c>
      <c r="AC727" s="1"/>
      <c r="AD727" s="1">
        <f t="shared" ref="AD727:AD734" si="121">(L727+AA727)/2</f>
        <v>54889.22917</v>
      </c>
      <c r="AE727" s="1">
        <f t="shared" ref="AE727:AE734" si="122">LOG10(1.1967E+44*($C$7^2)*AB727)</f>
        <v>37.16861142</v>
      </c>
      <c r="AF727" s="1">
        <f t="shared" ref="AF727:AF734" si="123">LOG10((10^AE727)/(1.26E+38*$I$7))</f>
        <v>-1.702611136</v>
      </c>
      <c r="AG727" s="1">
        <f>LOG10(1196700000000000000*($C$7^2)*optwidth*(AVERAGE(V727:Y727)))</f>
        <v>35.47098459</v>
      </c>
      <c r="AH727" s="1">
        <f t="shared" ref="AH727:AH734" si="124">LOG10((10^AG727)/(1.26E+38*$I$7))</f>
        <v>-3.400237962</v>
      </c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>
        <v>54890.31425</v>
      </c>
      <c r="M728" s="1" t="s">
        <v>54</v>
      </c>
      <c r="N728" s="1">
        <v>16.54</v>
      </c>
      <c r="O728" s="1"/>
      <c r="P728" s="1"/>
      <c r="Q728" s="1"/>
      <c r="R728" s="1">
        <f>1000*zeroV*(100^(-0.2*N728))</f>
        <v>0.8802861614</v>
      </c>
      <c r="S728" s="1"/>
      <c r="T728" s="1"/>
      <c r="U728" s="1"/>
      <c r="V728" s="1">
        <f>R728*(100^(0.2*$F$7*yV))</f>
        <v>17.56401804</v>
      </c>
      <c r="W728" s="1"/>
      <c r="X728" s="1"/>
      <c r="Y728" s="1"/>
      <c r="Z728" s="1"/>
      <c r="AA728" s="1">
        <v>54890.08</v>
      </c>
      <c r="AB728" s="1">
        <v>1.5289E-9</v>
      </c>
      <c r="AC728" s="1"/>
      <c r="AD728" s="1">
        <f t="shared" si="121"/>
        <v>54890.19713</v>
      </c>
      <c r="AE728" s="1">
        <f t="shared" si="122"/>
        <v>37.30474297</v>
      </c>
      <c r="AF728" s="1">
        <f t="shared" si="123"/>
        <v>-1.566479587</v>
      </c>
      <c r="AG728" s="1">
        <f>LOG10(1196700000000000000*($C$7^2)*optwidth*(AVERAGE(V728:Y728)))</f>
        <v>35.57098459</v>
      </c>
      <c r="AH728" s="1">
        <f t="shared" si="124"/>
        <v>-3.300237962</v>
      </c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>
        <v>54891.33751</v>
      </c>
      <c r="M729" s="1" t="s">
        <v>54</v>
      </c>
      <c r="N729" s="1">
        <v>16.63</v>
      </c>
      <c r="O729" s="1"/>
      <c r="P729" s="1"/>
      <c r="Q729" s="1"/>
      <c r="R729" s="1">
        <f>1000*zeroV*(100^(-0.2*N729))</f>
        <v>0.8102590203</v>
      </c>
      <c r="S729" s="1"/>
      <c r="T729" s="1"/>
      <c r="U729" s="1"/>
      <c r="V729" s="1">
        <f>R729*(100^(0.2*$F$7*yV))</f>
        <v>16.16679289</v>
      </c>
      <c r="W729" s="1"/>
      <c r="X729" s="1"/>
      <c r="Y729" s="1"/>
      <c r="Z729" s="1"/>
      <c r="AA729" s="1">
        <v>54891.26</v>
      </c>
      <c r="AB729" s="1">
        <v>2.0193E-9</v>
      </c>
      <c r="AC729" s="1"/>
      <c r="AD729" s="1">
        <f t="shared" si="121"/>
        <v>54891.29876</v>
      </c>
      <c r="AE729" s="1">
        <f t="shared" si="122"/>
        <v>37.42556473</v>
      </c>
      <c r="AF729" s="1">
        <f t="shared" si="123"/>
        <v>-1.445657822</v>
      </c>
      <c r="AG729" s="1">
        <f>LOG10(1196700000000000000*($C$7^2)*optwidth*(AVERAGE(V729:Y729)))</f>
        <v>35.53498459</v>
      </c>
      <c r="AH729" s="1">
        <f t="shared" si="124"/>
        <v>-3.336237962</v>
      </c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>
        <v>54892.34037</v>
      </c>
      <c r="M730" s="1" t="s">
        <v>54</v>
      </c>
      <c r="N730" s="1">
        <v>16.43</v>
      </c>
      <c r="O730" s="1"/>
      <c r="P730" s="1"/>
      <c r="Q730" s="1"/>
      <c r="R730" s="1">
        <f>1000*zeroV*(100^(-0.2*N730))</f>
        <v>0.9741456029</v>
      </c>
      <c r="S730" s="1"/>
      <c r="T730" s="1"/>
      <c r="U730" s="1"/>
      <c r="V730" s="1">
        <f>R730*(100^(0.2*$F$7*yV))</f>
        <v>19.43676011</v>
      </c>
      <c r="W730" s="1"/>
      <c r="X730" s="1"/>
      <c r="Y730" s="1"/>
      <c r="Z730" s="1"/>
      <c r="AA730" s="1">
        <v>54892.1</v>
      </c>
      <c r="AB730" s="1">
        <v>1.6386E-9</v>
      </c>
      <c r="AC730" s="1"/>
      <c r="AD730" s="1">
        <f t="shared" si="121"/>
        <v>54892.22019</v>
      </c>
      <c r="AE730" s="1">
        <f t="shared" si="122"/>
        <v>37.33483684</v>
      </c>
      <c r="AF730" s="1">
        <f t="shared" si="123"/>
        <v>-1.536385717</v>
      </c>
      <c r="AG730" s="1">
        <f>LOG10(1196700000000000000*($C$7^2)*optwidth*(AVERAGE(V730:Y730)))</f>
        <v>35.61498459</v>
      </c>
      <c r="AH730" s="1">
        <f t="shared" si="124"/>
        <v>-3.256237962</v>
      </c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>
        <v>54894.32405</v>
      </c>
      <c r="M731" s="1" t="s">
        <v>54</v>
      </c>
      <c r="N731" s="1">
        <v>16.53</v>
      </c>
      <c r="O731" s="1"/>
      <c r="P731" s="1"/>
      <c r="Q731" s="1"/>
      <c r="R731" s="1">
        <f>1000*zeroV*(100^(-0.2*N731))</f>
        <v>0.888431349</v>
      </c>
      <c r="S731" s="1"/>
      <c r="T731" s="1"/>
      <c r="U731" s="1"/>
      <c r="V731" s="1">
        <f>R731*(100^(0.2*$F$7*yV))</f>
        <v>17.7265359</v>
      </c>
      <c r="W731" s="1"/>
      <c r="X731" s="1"/>
      <c r="Y731" s="1"/>
      <c r="Z731" s="1"/>
      <c r="AA731" s="1">
        <v>54894.17</v>
      </c>
      <c r="AB731" s="1">
        <v>2.9475E-9</v>
      </c>
      <c r="AC731" s="1"/>
      <c r="AD731" s="1">
        <f t="shared" si="121"/>
        <v>54894.24703</v>
      </c>
      <c r="AE731" s="1">
        <f t="shared" si="122"/>
        <v>37.5898177</v>
      </c>
      <c r="AF731" s="1">
        <f t="shared" si="123"/>
        <v>-1.281404854</v>
      </c>
      <c r="AG731" s="1">
        <f>LOG10(1196700000000000000*($C$7^2)*optwidth*(AVERAGE(V731:Y731)))</f>
        <v>35.57498459</v>
      </c>
      <c r="AH731" s="1">
        <f t="shared" si="124"/>
        <v>-3.296237962</v>
      </c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>
        <v>54895.37091</v>
      </c>
      <c r="M732" s="1" t="s">
        <v>54</v>
      </c>
      <c r="N732" s="1">
        <v>16.66</v>
      </c>
      <c r="O732" s="1"/>
      <c r="P732" s="1"/>
      <c r="Q732" s="1"/>
      <c r="R732" s="1">
        <f>1000*zeroV*(100^(-0.2*N732))</f>
        <v>0.7881772125</v>
      </c>
      <c r="S732" s="1"/>
      <c r="T732" s="1"/>
      <c r="U732" s="1"/>
      <c r="V732" s="1">
        <f>R732*(100^(0.2*$F$7*yV))</f>
        <v>15.7262029</v>
      </c>
      <c r="W732" s="1"/>
      <c r="X732" s="1"/>
      <c r="Y732" s="1"/>
      <c r="Z732" s="1"/>
      <c r="AA732" s="1">
        <v>54895.94</v>
      </c>
      <c r="AB732" s="1">
        <v>3.4201E-9</v>
      </c>
      <c r="AC732" s="1"/>
      <c r="AD732" s="1">
        <f t="shared" si="121"/>
        <v>54895.65546</v>
      </c>
      <c r="AE732" s="1">
        <f t="shared" si="122"/>
        <v>37.65440269</v>
      </c>
      <c r="AF732" s="1">
        <f t="shared" si="123"/>
        <v>-1.216819863</v>
      </c>
      <c r="AG732" s="1">
        <f>LOG10(1196700000000000000*($C$7^2)*optwidth*(AVERAGE(V732:Y732)))</f>
        <v>35.52298459</v>
      </c>
      <c r="AH732" s="1">
        <f t="shared" si="124"/>
        <v>-3.348237962</v>
      </c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>
        <v>54896.35738</v>
      </c>
      <c r="M733" s="1" t="s">
        <v>54</v>
      </c>
      <c r="N733" s="1">
        <v>16.58</v>
      </c>
      <c r="O733" s="1"/>
      <c r="P733" s="1"/>
      <c r="Q733" s="1"/>
      <c r="R733" s="1">
        <f>1000*zeroV*(100^(-0.2*N733))</f>
        <v>0.8484453514</v>
      </c>
      <c r="S733" s="1"/>
      <c r="T733" s="1"/>
      <c r="U733" s="1"/>
      <c r="V733" s="1">
        <f>R733*(100^(0.2*$F$7*yV))</f>
        <v>16.92871036</v>
      </c>
      <c r="W733" s="1"/>
      <c r="X733" s="1"/>
      <c r="Y733" s="1"/>
      <c r="Z733" s="1"/>
      <c r="AA733" s="1">
        <v>54896.22</v>
      </c>
      <c r="AB733" s="1">
        <v>3.2561E-9</v>
      </c>
      <c r="AC733" s="1"/>
      <c r="AD733" s="1">
        <f t="shared" si="121"/>
        <v>54896.28869</v>
      </c>
      <c r="AE733" s="1">
        <f t="shared" si="122"/>
        <v>37.63306162</v>
      </c>
      <c r="AF733" s="1">
        <f t="shared" si="123"/>
        <v>-1.238160933</v>
      </c>
      <c r="AG733" s="1">
        <f>LOG10(1196700000000000000*($C$7^2)*optwidth*(AVERAGE(V733:Y733)))</f>
        <v>35.55498459</v>
      </c>
      <c r="AH733" s="1">
        <f t="shared" si="124"/>
        <v>-3.316237962</v>
      </c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>
        <v>54897.32434</v>
      </c>
      <c r="M734" s="1" t="s">
        <v>54</v>
      </c>
      <c r="N734" s="1">
        <v>16.24</v>
      </c>
      <c r="O734" s="1"/>
      <c r="P734" s="1"/>
      <c r="Q734" s="1"/>
      <c r="R734" s="1">
        <f>1000*zeroV*(100^(-0.2*N734))</f>
        <v>1.160443164</v>
      </c>
      <c r="S734" s="1"/>
      <c r="T734" s="1"/>
      <c r="U734" s="1"/>
      <c r="V734" s="1">
        <f>R734*(100^(0.2*$F$7*yV))</f>
        <v>23.15388514</v>
      </c>
      <c r="W734" s="1"/>
      <c r="X734" s="1"/>
      <c r="Y734" s="1"/>
      <c r="Z734" s="1"/>
      <c r="AA734" s="1">
        <v>54897.71</v>
      </c>
      <c r="AB734" s="1">
        <v>5.2578E-9</v>
      </c>
      <c r="AC734" s="1"/>
      <c r="AD734" s="1">
        <f t="shared" si="121"/>
        <v>54897.51717</v>
      </c>
      <c r="AE734" s="1">
        <f t="shared" si="122"/>
        <v>37.84116795</v>
      </c>
      <c r="AF734" s="1">
        <f t="shared" si="123"/>
        <v>-1.030054606</v>
      </c>
      <c r="AG734" s="1">
        <f>LOG10(1196700000000000000*($C$7^2)*optwidth*(AVERAGE(V734:Y734)))</f>
        <v>35.69098459</v>
      </c>
      <c r="AH734" s="1">
        <f t="shared" si="124"/>
        <v>-3.180237962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>
        <v>54899.3212</v>
      </c>
      <c r="M735" s="1" t="s">
        <v>54</v>
      </c>
      <c r="N735" s="1">
        <v>16.43</v>
      </c>
      <c r="O735" s="1"/>
      <c r="P735" s="1"/>
      <c r="Q735" s="1"/>
      <c r="R735" s="1">
        <f>1000*zeroV*(100^(-0.2*N735))</f>
        <v>0.9741456029</v>
      </c>
      <c r="S735" s="1"/>
      <c r="T735" s="1"/>
      <c r="U735" s="1"/>
      <c r="V735" s="1">
        <f>R735*(100^(0.2*$F$7*yV))</f>
        <v>19.43676011</v>
      </c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>
        <v>54900.34254</v>
      </c>
      <c r="M736" s="1" t="s">
        <v>54</v>
      </c>
      <c r="N736" s="1">
        <v>16.31</v>
      </c>
      <c r="O736" s="1"/>
      <c r="P736" s="1"/>
      <c r="Q736" s="1"/>
      <c r="R736" s="1">
        <f>1000*zeroV*(100^(-0.2*N736))</f>
        <v>1.087987422</v>
      </c>
      <c r="S736" s="1"/>
      <c r="T736" s="1"/>
      <c r="U736" s="1"/>
      <c r="V736" s="1">
        <f>R736*(100^(0.2*$F$7*yV))</f>
        <v>21.70820302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>
        <v>54901.35866</v>
      </c>
      <c r="M737" s="1" t="s">
        <v>54</v>
      </c>
      <c r="N737" s="1">
        <v>16.39</v>
      </c>
      <c r="O737" s="1"/>
      <c r="P737" s="1"/>
      <c r="Q737" s="1"/>
      <c r="R737" s="1">
        <f>1000*zeroV*(100^(-0.2*N737))</f>
        <v>1.010703744</v>
      </c>
      <c r="S737" s="1"/>
      <c r="T737" s="1"/>
      <c r="U737" s="1"/>
      <c r="V737" s="1">
        <f>R737*(100^(0.2*$F$7*yV))</f>
        <v>20.16619092</v>
      </c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>
        <v>54902.33302</v>
      </c>
      <c r="M738" s="1" t="s">
        <v>54</v>
      </c>
      <c r="N738" s="1">
        <v>16.21</v>
      </c>
      <c r="O738" s="1"/>
      <c r="P738" s="1"/>
      <c r="Q738" s="1"/>
      <c r="R738" s="1">
        <f>1000*zeroV*(100^(-0.2*N738))</f>
        <v>1.192954486</v>
      </c>
      <c r="S738" s="1"/>
      <c r="T738" s="1"/>
      <c r="U738" s="1"/>
      <c r="V738" s="1">
        <f>R738*(100^(0.2*$F$7*yV))</f>
        <v>23.80257129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>
        <v>54903.3472</v>
      </c>
      <c r="M739" s="1" t="s">
        <v>54</v>
      </c>
      <c r="N739" s="1">
        <v>16.36</v>
      </c>
      <c r="O739" s="1"/>
      <c r="P739" s="1"/>
      <c r="Q739" s="1"/>
      <c r="R739" s="1">
        <f>1000*zeroV*(100^(-0.2*N739))</f>
        <v>1.039019922</v>
      </c>
      <c r="S739" s="1"/>
      <c r="T739" s="1"/>
      <c r="U739" s="1"/>
      <c r="V739" s="1">
        <f>R739*(100^(0.2*$F$7*yV))</f>
        <v>20.73117294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>
        <v>54905.34705</v>
      </c>
      <c r="M740" s="1" t="s">
        <v>54</v>
      </c>
      <c r="N740" s="1">
        <v>16.18</v>
      </c>
      <c r="O740" s="1"/>
      <c r="P740" s="1"/>
      <c r="Q740" s="1"/>
      <c r="R740" s="1">
        <f>1000*zeroV*(100^(-0.2*N740))</f>
        <v>1.226376654</v>
      </c>
      <c r="S740" s="1"/>
      <c r="T740" s="1"/>
      <c r="U740" s="1"/>
      <c r="V740" s="1">
        <f>R740*(100^(0.2*$F$7*yV))</f>
        <v>24.46943122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>
        <v>54906.31617</v>
      </c>
      <c r="M741" s="1" t="s">
        <v>54</v>
      </c>
      <c r="N741" s="1">
        <v>16.08</v>
      </c>
      <c r="O741" s="1"/>
      <c r="P741" s="1"/>
      <c r="Q741" s="1"/>
      <c r="R741" s="1">
        <f>1000*zeroV*(100^(-0.2*N741))</f>
        <v>1.344695262</v>
      </c>
      <c r="S741" s="1"/>
      <c r="T741" s="1"/>
      <c r="U741" s="1"/>
      <c r="V741" s="1">
        <f>R741*(100^(0.2*$F$7*yV))</f>
        <v>26.83019781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>
        <v>54907.30779</v>
      </c>
      <c r="M742" s="1" t="s">
        <v>54</v>
      </c>
      <c r="N742" s="1">
        <v>16.14</v>
      </c>
      <c r="O742" s="1"/>
      <c r="P742" s="1"/>
      <c r="Q742" s="1"/>
      <c r="R742" s="1">
        <f>1000*zeroV*(100^(-0.2*N742))</f>
        <v>1.272400627</v>
      </c>
      <c r="S742" s="1"/>
      <c r="T742" s="1"/>
      <c r="U742" s="1"/>
      <c r="V742" s="1">
        <f>R742*(100^(0.2*$F$7*yV))</f>
        <v>25.38773021</v>
      </c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>
        <v>54908.36564</v>
      </c>
      <c r="M743" s="1" t="s">
        <v>54</v>
      </c>
      <c r="N743" s="1">
        <v>16.06</v>
      </c>
      <c r="O743" s="1"/>
      <c r="P743" s="1"/>
      <c r="Q743" s="1"/>
      <c r="R743" s="1">
        <f>1000*zeroV*(100^(-0.2*N743))</f>
        <v>1.369695013</v>
      </c>
      <c r="S743" s="1"/>
      <c r="T743" s="1"/>
      <c r="U743" s="1"/>
      <c r="V743" s="1">
        <f>R743*(100^(0.2*$F$7*yV))</f>
        <v>27.32900843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>
        <v>54909.30252</v>
      </c>
      <c r="M744" s="1" t="s">
        <v>54</v>
      </c>
      <c r="N744" s="1">
        <v>16.04</v>
      </c>
      <c r="O744" s="1"/>
      <c r="P744" s="1"/>
      <c r="Q744" s="1"/>
      <c r="R744" s="1">
        <f>1000*zeroV*(100^(-0.2*N744))</f>
        <v>1.395159545</v>
      </c>
      <c r="S744" s="1"/>
      <c r="T744" s="1"/>
      <c r="U744" s="1"/>
      <c r="V744" s="1">
        <f>R744*(100^(0.2*$F$7*yV))</f>
        <v>27.83709263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>
        <v>54910.34159</v>
      </c>
      <c r="M745" s="1" t="s">
        <v>54</v>
      </c>
      <c r="N745" s="1">
        <v>16.19</v>
      </c>
      <c r="O745" s="1"/>
      <c r="P745" s="1"/>
      <c r="Q745" s="1"/>
      <c r="R745" s="1">
        <f>1000*zeroV*(100^(-0.2*N745))</f>
        <v>1.215133166</v>
      </c>
      <c r="S745" s="1"/>
      <c r="T745" s="1"/>
      <c r="U745" s="1"/>
      <c r="V745" s="1">
        <f>R745*(100^(0.2*$F$7*yV))</f>
        <v>24.24509413</v>
      </c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>
        <v>54911.33515</v>
      </c>
      <c r="M746" s="1" t="s">
        <v>54</v>
      </c>
      <c r="N746" s="1">
        <v>16.12</v>
      </c>
      <c r="O746" s="1"/>
      <c r="P746" s="1"/>
      <c r="Q746" s="1"/>
      <c r="R746" s="1">
        <f>1000*zeroV*(100^(-0.2*N746))</f>
        <v>1.296056321</v>
      </c>
      <c r="S746" s="1"/>
      <c r="T746" s="1"/>
      <c r="U746" s="1"/>
      <c r="V746" s="1">
        <f>R746*(100^(0.2*$F$7*yV))</f>
        <v>25.85972336</v>
      </c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>
        <v>54912.34804</v>
      </c>
      <c r="M747" s="1" t="s">
        <v>54</v>
      </c>
      <c r="N747" s="1">
        <v>16.25</v>
      </c>
      <c r="O747" s="1"/>
      <c r="P747" s="1"/>
      <c r="Q747" s="1"/>
      <c r="R747" s="1">
        <f>1000*zeroV*(100^(-0.2*N747))</f>
        <v>1.149804157</v>
      </c>
      <c r="S747" s="1"/>
      <c r="T747" s="1"/>
      <c r="U747" s="1"/>
      <c r="V747" s="1">
        <f>R747*(100^(0.2*$F$7*yV))</f>
        <v>22.94160905</v>
      </c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>
        <v>54913.31289</v>
      </c>
      <c r="M748" s="1" t="s">
        <v>54</v>
      </c>
      <c r="N748" s="1">
        <v>16.17</v>
      </c>
      <c r="O748" s="1"/>
      <c r="P748" s="1"/>
      <c r="Q748" s="1"/>
      <c r="R748" s="1">
        <f>1000*zeroV*(100^(-0.2*N748))</f>
        <v>1.237724178</v>
      </c>
      <c r="S748" s="1"/>
      <c r="T748" s="1"/>
      <c r="U748" s="1"/>
      <c r="V748" s="1">
        <f>R748*(100^(0.2*$F$7*yV))</f>
        <v>24.69584408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>
        <v>54915.35207</v>
      </c>
      <c r="M749" s="1" t="s">
        <v>54</v>
      </c>
      <c r="N749" s="1">
        <v>16.18</v>
      </c>
      <c r="O749" s="1"/>
      <c r="P749" s="1"/>
      <c r="Q749" s="1"/>
      <c r="R749" s="1">
        <f>1000*zeroV*(100^(-0.2*N749))</f>
        <v>1.226376654</v>
      </c>
      <c r="S749" s="1"/>
      <c r="T749" s="1"/>
      <c r="U749" s="1"/>
      <c r="V749" s="1">
        <f>R749*(100^(0.2*$F$7*yV))</f>
        <v>24.46943122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>
        <v>54916.33136</v>
      </c>
      <c r="M750" s="1" t="s">
        <v>54</v>
      </c>
      <c r="N750" s="1">
        <v>16.1</v>
      </c>
      <c r="O750" s="1"/>
      <c r="P750" s="1"/>
      <c r="Q750" s="1"/>
      <c r="R750" s="1">
        <f>1000*zeroV*(100^(-0.2*N750))</f>
        <v>1.320151807</v>
      </c>
      <c r="S750" s="1"/>
      <c r="T750" s="1"/>
      <c r="U750" s="1"/>
      <c r="V750" s="1">
        <f>R750*(100^(0.2*$F$7*yV))</f>
        <v>26.34049151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>
        <v>54916.3406</v>
      </c>
      <c r="M751" s="1" t="s">
        <v>54</v>
      </c>
      <c r="N751" s="1">
        <v>16.1</v>
      </c>
      <c r="O751" s="1"/>
      <c r="P751" s="1"/>
      <c r="Q751" s="1"/>
      <c r="R751" s="1">
        <f>1000*zeroV*(100^(-0.2*N751))</f>
        <v>1.320151807</v>
      </c>
      <c r="S751" s="1"/>
      <c r="T751" s="1"/>
      <c r="U751" s="1"/>
      <c r="V751" s="1">
        <f>R751*(100^(0.2*$F$7*yV))</f>
        <v>26.34049151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>
        <v>54917.36554</v>
      </c>
      <c r="M752" s="1" t="s">
        <v>54</v>
      </c>
      <c r="N752" s="1">
        <v>16.31</v>
      </c>
      <c r="O752" s="1"/>
      <c r="P752" s="1"/>
      <c r="Q752" s="1"/>
      <c r="R752" s="1">
        <f>1000*zeroV*(100^(-0.2*N752))</f>
        <v>1.087987422</v>
      </c>
      <c r="S752" s="1"/>
      <c r="T752" s="1"/>
      <c r="U752" s="1"/>
      <c r="V752" s="1">
        <f>R752*(100^(0.2*$F$7*yV))</f>
        <v>21.70820302</v>
      </c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>
        <v>54918.3251</v>
      </c>
      <c r="M753" s="1" t="s">
        <v>54</v>
      </c>
      <c r="N753" s="1">
        <v>16.17</v>
      </c>
      <c r="O753" s="1"/>
      <c r="P753" s="1"/>
      <c r="Q753" s="1"/>
      <c r="R753" s="1">
        <f>1000*zeroV*(100^(-0.2*N753))</f>
        <v>1.237724178</v>
      </c>
      <c r="S753" s="1"/>
      <c r="T753" s="1"/>
      <c r="U753" s="1"/>
      <c r="V753" s="1">
        <f>R753*(100^(0.2*$F$7*yV))</f>
        <v>24.69584408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>
        <v>54919.29409</v>
      </c>
      <c r="M754" s="1" t="s">
        <v>54</v>
      </c>
      <c r="N754" s="1">
        <v>16.18</v>
      </c>
      <c r="O754" s="1"/>
      <c r="P754" s="1"/>
      <c r="Q754" s="1"/>
      <c r="R754" s="1">
        <f>1000*zeroV*(100^(-0.2*N754))</f>
        <v>1.226376654</v>
      </c>
      <c r="S754" s="1"/>
      <c r="T754" s="1"/>
      <c r="U754" s="1"/>
      <c r="V754" s="1">
        <f>R754*(100^(0.2*$F$7*yV))</f>
        <v>24.46943122</v>
      </c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>
        <v>54920.29896</v>
      </c>
      <c r="M755" s="1" t="s">
        <v>54</v>
      </c>
      <c r="N755" s="1">
        <v>16.15</v>
      </c>
      <c r="O755" s="1"/>
      <c r="P755" s="1"/>
      <c r="Q755" s="1"/>
      <c r="R755" s="1">
        <f>1000*zeroV*(100^(-0.2*N755))</f>
        <v>1.260735188</v>
      </c>
      <c r="S755" s="1"/>
      <c r="T755" s="1"/>
      <c r="U755" s="1"/>
      <c r="V755" s="1">
        <f>R755*(100^(0.2*$F$7*yV))</f>
        <v>25.1549741</v>
      </c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>
        <v>54921.36103</v>
      </c>
      <c r="M756" s="1" t="s">
        <v>54</v>
      </c>
      <c r="N756" s="1">
        <v>16.56</v>
      </c>
      <c r="O756" s="1"/>
      <c r="P756" s="1"/>
      <c r="Q756" s="1"/>
      <c r="R756" s="1">
        <f>1000*zeroV*(100^(-0.2*N756))</f>
        <v>0.8642191282</v>
      </c>
      <c r="S756" s="1"/>
      <c r="T756" s="1"/>
      <c r="U756" s="1"/>
      <c r="V756" s="1">
        <f>R756*(100^(0.2*$F$7*yV))</f>
        <v>17.24343858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>
        <v>54922.30926</v>
      </c>
      <c r="M757" s="1" t="s">
        <v>54</v>
      </c>
      <c r="N757" s="1">
        <v>16.24</v>
      </c>
      <c r="O757" s="1"/>
      <c r="P757" s="1"/>
      <c r="Q757" s="1"/>
      <c r="R757" s="1">
        <f>1000*zeroV*(100^(-0.2*N757))</f>
        <v>1.160443164</v>
      </c>
      <c r="S757" s="1"/>
      <c r="T757" s="1"/>
      <c r="U757" s="1"/>
      <c r="V757" s="1">
        <f>R757*(100^(0.2*$F$7*yV))</f>
        <v>23.15388514</v>
      </c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>
        <v>54923.32806</v>
      </c>
      <c r="M758" s="1" t="s">
        <v>54</v>
      </c>
      <c r="N758" s="1">
        <v>16.32</v>
      </c>
      <c r="O758" s="1"/>
      <c r="P758" s="1"/>
      <c r="Q758" s="1"/>
      <c r="R758" s="1">
        <f>1000*zeroV*(100^(-0.2*N758))</f>
        <v>1.078012693</v>
      </c>
      <c r="S758" s="1"/>
      <c r="T758" s="1"/>
      <c r="U758" s="1"/>
      <c r="V758" s="1">
        <f>R758*(100^(0.2*$F$7*yV))</f>
        <v>21.50918102</v>
      </c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>
        <v>54924.29713</v>
      </c>
      <c r="M759" s="1" t="s">
        <v>54</v>
      </c>
      <c r="N759" s="1">
        <v>16.26</v>
      </c>
      <c r="O759" s="1"/>
      <c r="P759" s="1"/>
      <c r="Q759" s="1"/>
      <c r="R759" s="1">
        <f>1000*zeroV*(100^(-0.2*N759))</f>
        <v>1.139262689</v>
      </c>
      <c r="S759" s="1"/>
      <c r="T759" s="1"/>
      <c r="U759" s="1"/>
      <c r="V759" s="1">
        <f>R759*(100^(0.2*$F$7*yV))</f>
        <v>22.73127911</v>
      </c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>
        <v>54925.35051</v>
      </c>
      <c r="M760" s="1" t="s">
        <v>54</v>
      </c>
      <c r="N760" s="1">
        <v>16.2</v>
      </c>
      <c r="O760" s="1"/>
      <c r="P760" s="1"/>
      <c r="Q760" s="1"/>
      <c r="R760" s="1">
        <f>1000*zeroV*(100^(-0.2*N760))</f>
        <v>1.203992758</v>
      </c>
      <c r="S760" s="1"/>
      <c r="T760" s="1"/>
      <c r="U760" s="1"/>
      <c r="V760" s="1">
        <f>R760*(100^(0.2*$F$7*yV))</f>
        <v>24.02281377</v>
      </c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>
        <v>54926.2256</v>
      </c>
      <c r="M761" s="1" t="s">
        <v>54</v>
      </c>
      <c r="N761" s="1">
        <v>16.21</v>
      </c>
      <c r="O761" s="1"/>
      <c r="P761" s="1"/>
      <c r="Q761" s="1"/>
      <c r="R761" s="1">
        <f>1000*zeroV*(100^(-0.2*N761))</f>
        <v>1.192954486</v>
      </c>
      <c r="S761" s="1"/>
      <c r="T761" s="1"/>
      <c r="U761" s="1"/>
      <c r="V761" s="1">
        <f>R761*(100^(0.2*$F$7*yV))</f>
        <v>23.80257129</v>
      </c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>
        <v>54927.32699</v>
      </c>
      <c r="M762" s="1" t="s">
        <v>54</v>
      </c>
      <c r="N762" s="1">
        <v>16.24</v>
      </c>
      <c r="O762" s="1"/>
      <c r="P762" s="1"/>
      <c r="Q762" s="1"/>
      <c r="R762" s="1">
        <f>1000*zeroV*(100^(-0.2*N762))</f>
        <v>1.160443164</v>
      </c>
      <c r="S762" s="1"/>
      <c r="T762" s="1"/>
      <c r="U762" s="1"/>
      <c r="V762" s="1">
        <f>R762*(100^(0.2*$F$7*yV))</f>
        <v>23.15388514</v>
      </c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>
        <v>54928.31709</v>
      </c>
      <c r="M763" s="1" t="s">
        <v>54</v>
      </c>
      <c r="N763" s="1">
        <v>16.33</v>
      </c>
      <c r="O763" s="1"/>
      <c r="P763" s="1"/>
      <c r="Q763" s="1"/>
      <c r="R763" s="1">
        <f>1000*zeroV*(100^(-0.2*N763))</f>
        <v>1.068129413</v>
      </c>
      <c r="S763" s="1"/>
      <c r="T763" s="1"/>
      <c r="U763" s="1"/>
      <c r="V763" s="1">
        <f>R763*(100^(0.2*$F$7*yV))</f>
        <v>21.31198366</v>
      </c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>
        <v>54929.28119</v>
      </c>
      <c r="M764" s="1" t="s">
        <v>54</v>
      </c>
      <c r="N764" s="1">
        <v>16.26</v>
      </c>
      <c r="O764" s="1"/>
      <c r="P764" s="1"/>
      <c r="Q764" s="1"/>
      <c r="R764" s="1">
        <f>1000*zeroV*(100^(-0.2*N764))</f>
        <v>1.139262689</v>
      </c>
      <c r="S764" s="1"/>
      <c r="T764" s="1"/>
      <c r="U764" s="1"/>
      <c r="V764" s="1">
        <f>R764*(100^(0.2*$F$7*yV))</f>
        <v>22.73127911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>
        <v>54930.39355</v>
      </c>
      <c r="M765" s="1" t="s">
        <v>54</v>
      </c>
      <c r="N765" s="1">
        <v>16.48</v>
      </c>
      <c r="O765" s="1"/>
      <c r="P765" s="1"/>
      <c r="Q765" s="1"/>
      <c r="R765" s="1">
        <f>1000*zeroV*(100^(-0.2*N765))</f>
        <v>0.9303018285</v>
      </c>
      <c r="S765" s="1"/>
      <c r="T765" s="1"/>
      <c r="U765" s="1"/>
      <c r="V765" s="1">
        <f>R765*(100^(0.2*$F$7*yV))</f>
        <v>18.5619618</v>
      </c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>
        <v>54931.31226</v>
      </c>
      <c r="M766" s="1" t="s">
        <v>54</v>
      </c>
      <c r="N766" s="1">
        <v>16.26</v>
      </c>
      <c r="O766" s="1"/>
      <c r="P766" s="1"/>
      <c r="Q766" s="1"/>
      <c r="R766" s="1">
        <f>1000*zeroV*(100^(-0.2*N766))</f>
        <v>1.139262689</v>
      </c>
      <c r="S766" s="1"/>
      <c r="T766" s="1"/>
      <c r="U766" s="1"/>
      <c r="V766" s="1">
        <f>R766*(100^(0.2*$F$7*yV))</f>
        <v>22.73127911</v>
      </c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>
        <v>54932.30084</v>
      </c>
      <c r="M767" s="1" t="s">
        <v>54</v>
      </c>
      <c r="N767" s="1">
        <v>16.45</v>
      </c>
      <c r="O767" s="1"/>
      <c r="P767" s="1"/>
      <c r="Q767" s="1"/>
      <c r="R767" s="1">
        <f>1000*zeroV*(100^(-0.2*N767))</f>
        <v>0.9563654419</v>
      </c>
      <c r="S767" s="1"/>
      <c r="T767" s="1"/>
      <c r="U767" s="1"/>
      <c r="V767" s="1">
        <f>R767*(100^(0.2*$F$7*yV))</f>
        <v>19.08199925</v>
      </c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>
        <v>54933.31201</v>
      </c>
      <c r="M768" s="1" t="s">
        <v>54</v>
      </c>
      <c r="N768" s="1">
        <v>16.45</v>
      </c>
      <c r="O768" s="1"/>
      <c r="P768" s="1"/>
      <c r="Q768" s="1"/>
      <c r="R768" s="1">
        <f>1000*zeroV*(100^(-0.2*N768))</f>
        <v>0.9563654419</v>
      </c>
      <c r="S768" s="1"/>
      <c r="T768" s="1"/>
      <c r="U768" s="1"/>
      <c r="V768" s="1">
        <f>R768*(100^(0.2*$F$7*yV))</f>
        <v>19.08199925</v>
      </c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>
        <v>54934.33907</v>
      </c>
      <c r="M769" s="1" t="s">
        <v>54</v>
      </c>
      <c r="N769" s="1">
        <v>16.43</v>
      </c>
      <c r="O769" s="1"/>
      <c r="P769" s="1"/>
      <c r="Q769" s="1"/>
      <c r="R769" s="1">
        <f>1000*zeroV*(100^(-0.2*N769))</f>
        <v>0.9741456029</v>
      </c>
      <c r="S769" s="1"/>
      <c r="T769" s="1"/>
      <c r="U769" s="1"/>
      <c r="V769" s="1">
        <f>R769*(100^(0.2*$F$7*yV))</f>
        <v>19.43676011</v>
      </c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>
        <v>54935.32596</v>
      </c>
      <c r="M770" s="1" t="s">
        <v>54</v>
      </c>
      <c r="N770" s="1">
        <v>16.52</v>
      </c>
      <c r="O770" s="1"/>
      <c r="P770" s="1"/>
      <c r="Q770" s="1"/>
      <c r="R770" s="1">
        <f>1000*zeroV*(100^(-0.2*N770))</f>
        <v>0.896651903</v>
      </c>
      <c r="S770" s="1"/>
      <c r="T770" s="1"/>
      <c r="U770" s="1"/>
      <c r="V770" s="1">
        <f>R770*(100^(0.2*$F$7*yV))</f>
        <v>17.89055752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>
        <v>54936.28397</v>
      </c>
      <c r="M771" s="1" t="s">
        <v>54</v>
      </c>
      <c r="N771" s="1">
        <v>16.46</v>
      </c>
      <c r="O771" s="1"/>
      <c r="P771" s="1"/>
      <c r="Q771" s="1"/>
      <c r="R771" s="1">
        <f>1000*zeroV*(100^(-0.2*N771))</f>
        <v>0.9475974308</v>
      </c>
      <c r="S771" s="1"/>
      <c r="T771" s="1"/>
      <c r="U771" s="1"/>
      <c r="V771" s="1">
        <f>R771*(100^(0.2*$F$7*yV))</f>
        <v>18.90705443</v>
      </c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>
        <v>54937.27832</v>
      </c>
      <c r="M772" s="1" t="s">
        <v>54</v>
      </c>
      <c r="N772" s="1">
        <v>16.58</v>
      </c>
      <c r="O772" s="1"/>
      <c r="P772" s="1"/>
      <c r="Q772" s="1"/>
      <c r="R772" s="1">
        <f>1000*zeroV*(100^(-0.2*N772))</f>
        <v>0.8484453514</v>
      </c>
      <c r="S772" s="1"/>
      <c r="T772" s="1"/>
      <c r="U772" s="1"/>
      <c r="V772" s="1">
        <f>R772*(100^(0.2*$F$7*yV))</f>
        <v>16.92871036</v>
      </c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>
        <v>54938.3005</v>
      </c>
      <c r="M773" s="1" t="s">
        <v>54</v>
      </c>
      <c r="N773" s="1">
        <v>16.45</v>
      </c>
      <c r="O773" s="1"/>
      <c r="P773" s="1"/>
      <c r="Q773" s="1"/>
      <c r="R773" s="1">
        <f>1000*zeroV*(100^(-0.2*N773))</f>
        <v>0.9563654419</v>
      </c>
      <c r="S773" s="1"/>
      <c r="T773" s="1"/>
      <c r="U773" s="1"/>
      <c r="V773" s="1">
        <f>R773*(100^(0.2*$F$7*yV))</f>
        <v>19.08199925</v>
      </c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>
        <v>54939.29278</v>
      </c>
      <c r="M774" s="1" t="s">
        <v>54</v>
      </c>
      <c r="N774" s="1">
        <v>16.56</v>
      </c>
      <c r="O774" s="1"/>
      <c r="P774" s="1"/>
      <c r="Q774" s="1"/>
      <c r="R774" s="1">
        <f>1000*zeroV*(100^(-0.2*N774))</f>
        <v>0.8642191282</v>
      </c>
      <c r="S774" s="1"/>
      <c r="T774" s="1"/>
      <c r="U774" s="1"/>
      <c r="V774" s="1">
        <f>R774*(100^(0.2*$F$7*yV))</f>
        <v>17.24343858</v>
      </c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>
        <v>54940.21897</v>
      </c>
      <c r="M775" s="1" t="s">
        <v>54</v>
      </c>
      <c r="N775" s="1">
        <v>16.49</v>
      </c>
      <c r="O775" s="1"/>
      <c r="P775" s="1"/>
      <c r="Q775" s="1"/>
      <c r="R775" s="1">
        <f>1000*zeroV*(100^(-0.2*N775))</f>
        <v>0.92177277</v>
      </c>
      <c r="S775" s="1"/>
      <c r="T775" s="1"/>
      <c r="U775" s="1"/>
      <c r="V775" s="1">
        <f>R775*(100^(0.2*$F$7*yV))</f>
        <v>18.39178471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>
        <v>54941.31818</v>
      </c>
      <c r="M776" s="1" t="s">
        <v>54</v>
      </c>
      <c r="N776" s="1">
        <v>16.44</v>
      </c>
      <c r="O776" s="1"/>
      <c r="P776" s="1"/>
      <c r="Q776" s="1"/>
      <c r="R776" s="1">
        <f>1000*zeroV*(100^(-0.2*N776))</f>
        <v>0.9652145823</v>
      </c>
      <c r="S776" s="1"/>
      <c r="T776" s="1"/>
      <c r="U776" s="1"/>
      <c r="V776" s="1">
        <f>R776*(100^(0.2*$F$7*yV))</f>
        <v>19.25856282</v>
      </c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>
        <v>54942.35727</v>
      </c>
      <c r="M777" s="1" t="s">
        <v>54</v>
      </c>
      <c r="N777" s="1">
        <v>16.61</v>
      </c>
      <c r="O777" s="1"/>
      <c r="P777" s="1"/>
      <c r="Q777" s="1"/>
      <c r="R777" s="1">
        <f>1000*zeroV*(100^(-0.2*N777))</f>
        <v>0.8253228601</v>
      </c>
      <c r="S777" s="1"/>
      <c r="T777" s="1"/>
      <c r="U777" s="1"/>
      <c r="V777" s="1">
        <f>R777*(100^(0.2*$F$7*yV))</f>
        <v>16.46735601</v>
      </c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>
        <v>54943.26588</v>
      </c>
      <c r="M778" s="1" t="s">
        <v>54</v>
      </c>
      <c r="N778" s="1">
        <v>16.54</v>
      </c>
      <c r="O778" s="1"/>
      <c r="P778" s="1"/>
      <c r="Q778" s="1"/>
      <c r="R778" s="1">
        <f>1000*zeroV*(100^(-0.2*N778))</f>
        <v>0.8802861614</v>
      </c>
      <c r="S778" s="1"/>
      <c r="T778" s="1"/>
      <c r="U778" s="1"/>
      <c r="V778" s="1">
        <f>R778*(100^(0.2*$F$7*yV))</f>
        <v>17.56401804</v>
      </c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>
        <v>54944.23928</v>
      </c>
      <c r="M779" s="1" t="s">
        <v>54</v>
      </c>
      <c r="N779" s="1">
        <v>16.52</v>
      </c>
      <c r="O779" s="1"/>
      <c r="P779" s="1"/>
      <c r="Q779" s="1"/>
      <c r="R779" s="1">
        <f>1000*zeroV*(100^(-0.2*N779))</f>
        <v>0.896651903</v>
      </c>
      <c r="S779" s="1"/>
      <c r="T779" s="1"/>
      <c r="U779" s="1"/>
      <c r="V779" s="1">
        <f>R779*(100^(0.2*$F$7*yV))</f>
        <v>17.89055752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>
        <v>54946.36177</v>
      </c>
      <c r="M780" s="1" t="s">
        <v>54</v>
      </c>
      <c r="N780" s="1">
        <v>16.6</v>
      </c>
      <c r="O780" s="1"/>
      <c r="P780" s="1"/>
      <c r="Q780" s="1"/>
      <c r="R780" s="1">
        <f>1000*zeroV*(100^(-0.2*N780))</f>
        <v>0.8329594785</v>
      </c>
      <c r="S780" s="1"/>
      <c r="T780" s="1"/>
      <c r="U780" s="1"/>
      <c r="V780" s="1">
        <f>R780*(100^(0.2*$F$7*yV))</f>
        <v>16.61972657</v>
      </c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>
        <v>54947.29957</v>
      </c>
      <c r="M781" s="1" t="s">
        <v>54</v>
      </c>
      <c r="N781" s="1">
        <v>16.45</v>
      </c>
      <c r="O781" s="1"/>
      <c r="P781" s="1"/>
      <c r="Q781" s="1"/>
      <c r="R781" s="1">
        <f>1000*zeroV*(100^(-0.2*N781))</f>
        <v>0.9563654419</v>
      </c>
      <c r="S781" s="1"/>
      <c r="T781" s="1"/>
      <c r="U781" s="1"/>
      <c r="V781" s="1">
        <f>R781*(100^(0.2*$F$7*yV))</f>
        <v>19.08199925</v>
      </c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>
        <v>54948.28177</v>
      </c>
      <c r="M782" s="1" t="s">
        <v>54</v>
      </c>
      <c r="N782" s="1">
        <v>16.5</v>
      </c>
      <c r="O782" s="1"/>
      <c r="P782" s="1"/>
      <c r="Q782" s="1"/>
      <c r="R782" s="1">
        <f>1000*zeroV*(100^(-0.2*N782))</f>
        <v>0.9133219065</v>
      </c>
      <c r="S782" s="1"/>
      <c r="T782" s="1"/>
      <c r="U782" s="1"/>
      <c r="V782" s="1">
        <f>R782*(100^(0.2*$F$7*yV))</f>
        <v>18.22316781</v>
      </c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>
        <v>54949.30667</v>
      </c>
      <c r="M783" s="1" t="s">
        <v>54</v>
      </c>
      <c r="N783" s="1">
        <v>16.52</v>
      </c>
      <c r="O783" s="1"/>
      <c r="P783" s="1"/>
      <c r="Q783" s="1"/>
      <c r="R783" s="1">
        <f>1000*zeroV*(100^(-0.2*N783))</f>
        <v>0.896651903</v>
      </c>
      <c r="S783" s="1"/>
      <c r="T783" s="1"/>
      <c r="U783" s="1"/>
      <c r="V783" s="1">
        <f>R783*(100^(0.2*$F$7*yV))</f>
        <v>17.89055752</v>
      </c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>
        <v>54951.30459</v>
      </c>
      <c r="M784" s="1" t="s">
        <v>54</v>
      </c>
      <c r="N784" s="1">
        <v>16.52</v>
      </c>
      <c r="O784" s="1"/>
      <c r="P784" s="1"/>
      <c r="Q784" s="1"/>
      <c r="R784" s="1">
        <f>1000*zeroV*(100^(-0.2*N784))</f>
        <v>0.896651903</v>
      </c>
      <c r="S784" s="1"/>
      <c r="T784" s="1"/>
      <c r="U784" s="1"/>
      <c r="V784" s="1">
        <f>R784*(100^(0.2*$F$7*yV))</f>
        <v>17.89055752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>
        <v>54953.3216</v>
      </c>
      <c r="M785" s="1" t="s">
        <v>54</v>
      </c>
      <c r="N785" s="1">
        <v>16.68</v>
      </c>
      <c r="O785" s="1"/>
      <c r="P785" s="1"/>
      <c r="Q785" s="1"/>
      <c r="R785" s="1">
        <f>1000*zeroV*(100^(-0.2*N785))</f>
        <v>0.7737913571</v>
      </c>
      <c r="S785" s="1"/>
      <c r="T785" s="1"/>
      <c r="U785" s="1"/>
      <c r="V785" s="1">
        <f>R785*(100^(0.2*$F$7*yV))</f>
        <v>15.43916735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>
        <v>54954.30062</v>
      </c>
      <c r="M786" s="1" t="s">
        <v>54</v>
      </c>
      <c r="N786" s="1">
        <v>16.52</v>
      </c>
      <c r="O786" s="1"/>
      <c r="P786" s="1"/>
      <c r="Q786" s="1"/>
      <c r="R786" s="1">
        <f>1000*zeroV*(100^(-0.2*N786))</f>
        <v>0.896651903</v>
      </c>
      <c r="S786" s="1"/>
      <c r="T786" s="1"/>
      <c r="U786" s="1"/>
      <c r="V786" s="1">
        <f>R786*(100^(0.2*$F$7*yV))</f>
        <v>17.89055752</v>
      </c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>
        <v>54955.30827</v>
      </c>
      <c r="M787" s="1" t="s">
        <v>54</v>
      </c>
      <c r="N787" s="1">
        <v>17.02</v>
      </c>
      <c r="O787" s="1"/>
      <c r="P787" s="1"/>
      <c r="Q787" s="1"/>
      <c r="R787" s="1">
        <f>1000*zeroV*(100^(-0.2*N787))</f>
        <v>0.5657491037</v>
      </c>
      <c r="S787" s="1"/>
      <c r="T787" s="1"/>
      <c r="U787" s="1"/>
      <c r="V787" s="1">
        <f>R787*(100^(0.2*$F$7*yV))</f>
        <v>11.28817866</v>
      </c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>
        <v>54956.24581</v>
      </c>
      <c r="M788" s="1" t="s">
        <v>54</v>
      </c>
      <c r="N788" s="1">
        <v>16.49</v>
      </c>
      <c r="O788" s="1"/>
      <c r="P788" s="1"/>
      <c r="Q788" s="1"/>
      <c r="R788" s="1">
        <f>1000*zeroV*(100^(-0.2*N788))</f>
        <v>0.92177277</v>
      </c>
      <c r="S788" s="1"/>
      <c r="T788" s="1"/>
      <c r="U788" s="1"/>
      <c r="V788" s="1">
        <f>R788*(100^(0.2*$F$7*yV))</f>
        <v>18.39178471</v>
      </c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>
        <v>54959.33055</v>
      </c>
      <c r="M789" s="1" t="s">
        <v>54</v>
      </c>
      <c r="N789" s="1">
        <v>16.56</v>
      </c>
      <c r="O789" s="1"/>
      <c r="P789" s="1"/>
      <c r="Q789" s="1"/>
      <c r="R789" s="1">
        <f>1000*zeroV*(100^(-0.2*N789))</f>
        <v>0.8642191282</v>
      </c>
      <c r="S789" s="1"/>
      <c r="T789" s="1"/>
      <c r="U789" s="1"/>
      <c r="V789" s="1">
        <f>R789*(100^(0.2*$F$7*yV))</f>
        <v>17.24343858</v>
      </c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>
        <v>54960.38018</v>
      </c>
      <c r="M790" s="1" t="s">
        <v>54</v>
      </c>
      <c r="N790" s="1">
        <v>16.54</v>
      </c>
      <c r="O790" s="1"/>
      <c r="P790" s="1"/>
      <c r="Q790" s="1"/>
      <c r="R790" s="1">
        <f>1000*zeroV*(100^(-0.2*N790))</f>
        <v>0.8802861614</v>
      </c>
      <c r="S790" s="1"/>
      <c r="T790" s="1"/>
      <c r="U790" s="1"/>
      <c r="V790" s="1">
        <f>R790*(100^(0.2*$F$7*yV))</f>
        <v>17.56401804</v>
      </c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>
        <v>54961.25484</v>
      </c>
      <c r="M791" s="1" t="s">
        <v>54</v>
      </c>
      <c r="N791" s="1">
        <v>16.51</v>
      </c>
      <c r="O791" s="1"/>
      <c r="P791" s="1"/>
      <c r="Q791" s="1"/>
      <c r="R791" s="1">
        <f>1000*zeroV*(100^(-0.2*N791))</f>
        <v>0.9049485209</v>
      </c>
      <c r="S791" s="1"/>
      <c r="T791" s="1"/>
      <c r="U791" s="1"/>
      <c r="V791" s="1">
        <f>R791*(100^(0.2*$F$7*yV))</f>
        <v>18.05609681</v>
      </c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>
        <v>54962.32737</v>
      </c>
      <c r="M792" s="1" t="s">
        <v>54</v>
      </c>
      <c r="N792" s="1">
        <v>16.68</v>
      </c>
      <c r="O792" s="1"/>
      <c r="P792" s="1"/>
      <c r="Q792" s="1"/>
      <c r="R792" s="1">
        <f>1000*zeroV*(100^(-0.2*N792))</f>
        <v>0.7737913571</v>
      </c>
      <c r="S792" s="1"/>
      <c r="T792" s="1"/>
      <c r="U792" s="1"/>
      <c r="V792" s="1">
        <f>R792*(100^(0.2*$F$7*yV))</f>
        <v>15.43916735</v>
      </c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>
        <v>54964.24514</v>
      </c>
      <c r="M793" s="1" t="s">
        <v>54</v>
      </c>
      <c r="N793" s="1">
        <v>16.49</v>
      </c>
      <c r="O793" s="1"/>
      <c r="P793" s="1"/>
      <c r="Q793" s="1"/>
      <c r="R793" s="1">
        <f>1000*zeroV*(100^(-0.2*N793))</f>
        <v>0.92177277</v>
      </c>
      <c r="S793" s="1"/>
      <c r="T793" s="1"/>
      <c r="U793" s="1"/>
      <c r="V793" s="1">
        <f>R793*(100^(0.2*$F$7*yV))</f>
        <v>18.39178471</v>
      </c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>
        <v>54965.31938</v>
      </c>
      <c r="M794" s="1" t="s">
        <v>54</v>
      </c>
      <c r="N794" s="1">
        <v>16.48</v>
      </c>
      <c r="O794" s="1"/>
      <c r="P794" s="1"/>
      <c r="Q794" s="1"/>
      <c r="R794" s="1">
        <f>1000*zeroV*(100^(-0.2*N794))</f>
        <v>0.9303018285</v>
      </c>
      <c r="S794" s="1"/>
      <c r="T794" s="1"/>
      <c r="U794" s="1"/>
      <c r="V794" s="1">
        <f>R794*(100^(0.2*$F$7*yV))</f>
        <v>18.5619618</v>
      </c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>
        <v>54966.31743</v>
      </c>
      <c r="M795" s="1" t="s">
        <v>54</v>
      </c>
      <c r="N795" s="1">
        <v>16.5</v>
      </c>
      <c r="O795" s="1"/>
      <c r="P795" s="1"/>
      <c r="Q795" s="1"/>
      <c r="R795" s="1">
        <f>1000*zeroV*(100^(-0.2*N795))</f>
        <v>0.9133219065</v>
      </c>
      <c r="S795" s="1"/>
      <c r="T795" s="1"/>
      <c r="U795" s="1"/>
      <c r="V795" s="1">
        <f>R795*(100^(0.2*$F$7*yV))</f>
        <v>18.22316781</v>
      </c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>
        <v>54967.38642</v>
      </c>
      <c r="M796" s="1" t="s">
        <v>54</v>
      </c>
      <c r="N796" s="1">
        <v>16.52</v>
      </c>
      <c r="O796" s="1"/>
      <c r="P796" s="1"/>
      <c r="Q796" s="1"/>
      <c r="R796" s="1">
        <f>1000*zeroV*(100^(-0.2*N796))</f>
        <v>0.896651903</v>
      </c>
      <c r="S796" s="1"/>
      <c r="T796" s="1"/>
      <c r="U796" s="1"/>
      <c r="V796" s="1">
        <f>R796*(100^(0.2*$F$7*yV))</f>
        <v>17.89055752</v>
      </c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>
        <v>54968.25423</v>
      </c>
      <c r="M797" s="1" t="s">
        <v>54</v>
      </c>
      <c r="N797" s="1">
        <v>16.46</v>
      </c>
      <c r="O797" s="1"/>
      <c r="P797" s="1"/>
      <c r="Q797" s="1"/>
      <c r="R797" s="1">
        <f>1000*zeroV*(100^(-0.2*N797))</f>
        <v>0.9475974308</v>
      </c>
      <c r="S797" s="1"/>
      <c r="T797" s="1"/>
      <c r="U797" s="1"/>
      <c r="V797" s="1">
        <f>R797*(100^(0.2*$F$7*yV))</f>
        <v>18.90705443</v>
      </c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>
        <v>54969.29169</v>
      </c>
      <c r="M798" s="1" t="s">
        <v>54</v>
      </c>
      <c r="N798" s="1">
        <v>16.56</v>
      </c>
      <c r="O798" s="1"/>
      <c r="P798" s="1"/>
      <c r="Q798" s="1"/>
      <c r="R798" s="1">
        <f>1000*zeroV*(100^(-0.2*N798))</f>
        <v>0.8642191282</v>
      </c>
      <c r="S798" s="1"/>
      <c r="T798" s="1"/>
      <c r="U798" s="1"/>
      <c r="V798" s="1">
        <f>R798*(100^(0.2*$F$7*yV))</f>
        <v>17.24343858</v>
      </c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>
        <v>54970.32726</v>
      </c>
      <c r="M799" s="1" t="s">
        <v>54</v>
      </c>
      <c r="N799" s="1">
        <v>16.54</v>
      </c>
      <c r="O799" s="1"/>
      <c r="P799" s="1"/>
      <c r="Q799" s="1"/>
      <c r="R799" s="1">
        <f>1000*zeroV*(100^(-0.2*N799))</f>
        <v>0.8802861614</v>
      </c>
      <c r="S799" s="1"/>
      <c r="T799" s="1"/>
      <c r="U799" s="1"/>
      <c r="V799" s="1">
        <f>R799*(100^(0.2*$F$7*yV))</f>
        <v>17.56401804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>
        <v>54971.31998</v>
      </c>
      <c r="M800" s="1" t="s">
        <v>54</v>
      </c>
      <c r="N800" s="1">
        <v>16.49</v>
      </c>
      <c r="O800" s="1"/>
      <c r="P800" s="1"/>
      <c r="Q800" s="1"/>
      <c r="R800" s="1">
        <f>1000*zeroV*(100^(-0.2*N800))</f>
        <v>0.92177277</v>
      </c>
      <c r="S800" s="1"/>
      <c r="T800" s="1"/>
      <c r="U800" s="1"/>
      <c r="V800" s="1">
        <f>R800*(100^(0.2*$F$7*yV))</f>
        <v>18.39178471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>
        <v>54972.37442</v>
      </c>
      <c r="M801" s="1" t="s">
        <v>54</v>
      </c>
      <c r="N801" s="1">
        <v>16.5</v>
      </c>
      <c r="O801" s="1"/>
      <c r="P801" s="1"/>
      <c r="Q801" s="1"/>
      <c r="R801" s="1">
        <f>1000*zeroV*(100^(-0.2*N801))</f>
        <v>0.9133219065</v>
      </c>
      <c r="S801" s="1"/>
      <c r="T801" s="1"/>
      <c r="U801" s="1"/>
      <c r="V801" s="1">
        <f>R801*(100^(0.2*$F$7*yV))</f>
        <v>18.22316781</v>
      </c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>
        <v>54973.3391</v>
      </c>
      <c r="M802" s="1" t="s">
        <v>54</v>
      </c>
      <c r="N802" s="1">
        <v>16.5</v>
      </c>
      <c r="O802" s="1"/>
      <c r="P802" s="1"/>
      <c r="Q802" s="1"/>
      <c r="R802" s="1">
        <f>1000*zeroV*(100^(-0.2*N802))</f>
        <v>0.9133219065</v>
      </c>
      <c r="S802" s="1"/>
      <c r="T802" s="1"/>
      <c r="U802" s="1"/>
      <c r="V802" s="1">
        <f>R802*(100^(0.2*$F$7*yV))</f>
        <v>18.22316781</v>
      </c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>
        <v>54974.26405</v>
      </c>
      <c r="M803" s="1" t="s">
        <v>54</v>
      </c>
      <c r="N803" s="1">
        <v>16.53</v>
      </c>
      <c r="O803" s="1"/>
      <c r="P803" s="1"/>
      <c r="Q803" s="1"/>
      <c r="R803" s="1">
        <f>1000*zeroV*(100^(-0.2*N803))</f>
        <v>0.888431349</v>
      </c>
      <c r="S803" s="1"/>
      <c r="T803" s="1"/>
      <c r="U803" s="1"/>
      <c r="V803" s="1">
        <f>R803*(100^(0.2*$F$7*yV))</f>
        <v>17.7265359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>
        <v>54975.19626</v>
      </c>
      <c r="M804" s="1" t="s">
        <v>54</v>
      </c>
      <c r="N804" s="1">
        <v>16.49</v>
      </c>
      <c r="O804" s="1"/>
      <c r="P804" s="1"/>
      <c r="Q804" s="1"/>
      <c r="R804" s="1">
        <f>1000*zeroV*(100^(-0.2*N804))</f>
        <v>0.92177277</v>
      </c>
      <c r="S804" s="1"/>
      <c r="T804" s="1"/>
      <c r="U804" s="1"/>
      <c r="V804" s="1">
        <f>R804*(100^(0.2*$F$7*yV))</f>
        <v>18.39178471</v>
      </c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>
        <v>54976.37612</v>
      </c>
      <c r="M805" s="1" t="s">
        <v>54</v>
      </c>
      <c r="N805" s="1">
        <v>16.55</v>
      </c>
      <c r="O805" s="1"/>
      <c r="P805" s="1"/>
      <c r="Q805" s="1"/>
      <c r="R805" s="1">
        <f>1000*zeroV*(100^(-0.2*N805))</f>
        <v>0.8722156494</v>
      </c>
      <c r="S805" s="1"/>
      <c r="T805" s="1"/>
      <c r="U805" s="1"/>
      <c r="V805" s="1">
        <f>R805*(100^(0.2*$F$7*yV))</f>
        <v>17.40299016</v>
      </c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>
        <v>54982.22028</v>
      </c>
      <c r="M806" s="1" t="s">
        <v>54</v>
      </c>
      <c r="N806" s="1">
        <v>16.57</v>
      </c>
      <c r="O806" s="1"/>
      <c r="P806" s="1"/>
      <c r="Q806" s="1"/>
      <c r="R806" s="1">
        <f>1000*zeroV*(100^(-0.2*N806))</f>
        <v>0.8562959196</v>
      </c>
      <c r="S806" s="1"/>
      <c r="T806" s="1"/>
      <c r="U806" s="1"/>
      <c r="V806" s="1">
        <f>R806*(100^(0.2*$F$7*yV))</f>
        <v>17.08534979</v>
      </c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>
        <v>54983.31096</v>
      </c>
      <c r="M807" s="1" t="s">
        <v>54</v>
      </c>
      <c r="N807" s="1">
        <v>16.52</v>
      </c>
      <c r="O807" s="1"/>
      <c r="P807" s="1"/>
      <c r="Q807" s="1"/>
      <c r="R807" s="1">
        <f>1000*zeroV*(100^(-0.2*N807))</f>
        <v>0.896651903</v>
      </c>
      <c r="S807" s="1"/>
      <c r="T807" s="1"/>
      <c r="U807" s="1"/>
      <c r="V807" s="1">
        <f>R807*(100^(0.2*$F$7*yV))</f>
        <v>17.89055752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>
        <v>54984.25443</v>
      </c>
      <c r="M808" s="1" t="s">
        <v>54</v>
      </c>
      <c r="N808" s="1">
        <v>16.43</v>
      </c>
      <c r="O808" s="1"/>
      <c r="P808" s="1"/>
      <c r="Q808" s="1"/>
      <c r="R808" s="1">
        <f>1000*zeroV*(100^(-0.2*N808))</f>
        <v>0.9741456029</v>
      </c>
      <c r="S808" s="1"/>
      <c r="T808" s="1"/>
      <c r="U808" s="1"/>
      <c r="V808" s="1">
        <f>R808*(100^(0.2*$F$7*yV))</f>
        <v>19.43676011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>
        <v>54985.31205</v>
      </c>
      <c r="M809" s="1" t="s">
        <v>54</v>
      </c>
      <c r="N809" s="1">
        <v>16.53</v>
      </c>
      <c r="O809" s="1"/>
      <c r="P809" s="1"/>
      <c r="Q809" s="1"/>
      <c r="R809" s="1">
        <f>1000*zeroV*(100^(-0.2*N809))</f>
        <v>0.888431349</v>
      </c>
      <c r="S809" s="1"/>
      <c r="T809" s="1"/>
      <c r="U809" s="1"/>
      <c r="V809" s="1">
        <f>R809*(100^(0.2*$F$7*yV))</f>
        <v>17.7265359</v>
      </c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>
        <v>54986.2073</v>
      </c>
      <c r="M810" s="1" t="s">
        <v>54</v>
      </c>
      <c r="N810" s="1">
        <v>16.53</v>
      </c>
      <c r="O810" s="1"/>
      <c r="P810" s="1"/>
      <c r="Q810" s="1"/>
      <c r="R810" s="1">
        <f>1000*zeroV*(100^(-0.2*N810))</f>
        <v>0.888431349</v>
      </c>
      <c r="S810" s="1"/>
      <c r="T810" s="1"/>
      <c r="U810" s="1"/>
      <c r="V810" s="1">
        <f>R810*(100^(0.2*$F$7*yV))</f>
        <v>17.7265359</v>
      </c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>
        <v>54987.2529</v>
      </c>
      <c r="M811" s="1" t="s">
        <v>54</v>
      </c>
      <c r="N811" s="1">
        <v>16.58</v>
      </c>
      <c r="O811" s="1"/>
      <c r="P811" s="1"/>
      <c r="Q811" s="1"/>
      <c r="R811" s="1">
        <f>1000*zeroV*(100^(-0.2*N811))</f>
        <v>0.8484453514</v>
      </c>
      <c r="S811" s="1"/>
      <c r="T811" s="1"/>
      <c r="U811" s="1"/>
      <c r="V811" s="1">
        <f>R811*(100^(0.2*$F$7*yV))</f>
        <v>16.92871036</v>
      </c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>
        <v>54988.14696</v>
      </c>
      <c r="M812" s="1" t="s">
        <v>54</v>
      </c>
      <c r="N812" s="1">
        <v>16.42</v>
      </c>
      <c r="O812" s="1"/>
      <c r="P812" s="1"/>
      <c r="Q812" s="1"/>
      <c r="R812" s="1">
        <f>1000*zeroV*(100^(-0.2*N812))</f>
        <v>0.9831592612</v>
      </c>
      <c r="S812" s="1"/>
      <c r="T812" s="1"/>
      <c r="U812" s="1"/>
      <c r="V812" s="1">
        <f>R812*(100^(0.2*$F$7*yV))</f>
        <v>19.61660623</v>
      </c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>
        <v>54989.19383</v>
      </c>
      <c r="M813" s="1" t="s">
        <v>54</v>
      </c>
      <c r="N813" s="1">
        <v>16.59</v>
      </c>
      <c r="O813" s="1"/>
      <c r="P813" s="1"/>
      <c r="Q813" s="1"/>
      <c r="R813" s="1">
        <f>1000*zeroV*(100^(-0.2*N813))</f>
        <v>0.8406667577</v>
      </c>
      <c r="S813" s="1"/>
      <c r="T813" s="1"/>
      <c r="U813" s="1"/>
      <c r="V813" s="1">
        <f>R813*(100^(0.2*$F$7*yV))</f>
        <v>16.77350701</v>
      </c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>
        <v>54990.30017</v>
      </c>
      <c r="M814" s="1" t="s">
        <v>54</v>
      </c>
      <c r="N814" s="1">
        <v>16.57</v>
      </c>
      <c r="O814" s="1"/>
      <c r="P814" s="1"/>
      <c r="Q814" s="1"/>
      <c r="R814" s="1">
        <f>1000*zeroV*(100^(-0.2*N814))</f>
        <v>0.8562959196</v>
      </c>
      <c r="S814" s="1"/>
      <c r="T814" s="1"/>
      <c r="U814" s="1"/>
      <c r="V814" s="1">
        <f>R814*(100^(0.2*$F$7*yV))</f>
        <v>17.08534979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>
        <v>54991.25548</v>
      </c>
      <c r="M815" s="1" t="s">
        <v>54</v>
      </c>
      <c r="N815" s="1">
        <v>16.58</v>
      </c>
      <c r="O815" s="1"/>
      <c r="P815" s="1"/>
      <c r="Q815" s="1"/>
      <c r="R815" s="1">
        <f>1000*zeroV*(100^(-0.2*N815))</f>
        <v>0.8484453514</v>
      </c>
      <c r="S815" s="1"/>
      <c r="T815" s="1"/>
      <c r="U815" s="1"/>
      <c r="V815" s="1">
        <f>R815*(100^(0.2*$F$7*yV))</f>
        <v>16.92871036</v>
      </c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>
        <v>54992.22953</v>
      </c>
      <c r="M816" s="1" t="s">
        <v>54</v>
      </c>
      <c r="N816" s="1">
        <v>16.71</v>
      </c>
      <c r="O816" s="1"/>
      <c r="P816" s="1"/>
      <c r="Q816" s="1"/>
      <c r="R816" s="1">
        <f>1000*zeroV*(100^(-0.2*N816))</f>
        <v>0.7527033944</v>
      </c>
      <c r="S816" s="1"/>
      <c r="T816" s="1"/>
      <c r="U816" s="1"/>
      <c r="V816" s="1">
        <f>R816*(100^(0.2*$F$7*yV))</f>
        <v>15.01840717</v>
      </c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>
        <v>54993.21258</v>
      </c>
      <c r="M817" s="1" t="s">
        <v>54</v>
      </c>
      <c r="N817" s="1">
        <v>16.58</v>
      </c>
      <c r="O817" s="1"/>
      <c r="P817" s="1"/>
      <c r="Q817" s="1"/>
      <c r="R817" s="1">
        <f>1000*zeroV*(100^(-0.2*N817))</f>
        <v>0.8484453514</v>
      </c>
      <c r="S817" s="1"/>
      <c r="T817" s="1"/>
      <c r="U817" s="1"/>
      <c r="V817" s="1">
        <f>R817*(100^(0.2*$F$7*yV))</f>
        <v>16.92871036</v>
      </c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>
        <v>54994.29197</v>
      </c>
      <c r="M818" s="1" t="s">
        <v>54</v>
      </c>
      <c r="N818" s="1">
        <v>16.73</v>
      </c>
      <c r="O818" s="1"/>
      <c r="P818" s="1"/>
      <c r="Q818" s="1"/>
      <c r="R818" s="1">
        <f>1000*zeroV*(100^(-0.2*N818))</f>
        <v>0.7389650092</v>
      </c>
      <c r="S818" s="1"/>
      <c r="T818" s="1"/>
      <c r="U818" s="1"/>
      <c r="V818" s="1">
        <f>R818*(100^(0.2*$F$7*yV))</f>
        <v>14.74429035</v>
      </c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>
        <v>54995.2855</v>
      </c>
      <c r="M819" s="1" t="s">
        <v>54</v>
      </c>
      <c r="N819" s="1">
        <v>16.62</v>
      </c>
      <c r="O819" s="1"/>
      <c r="P819" s="1"/>
      <c r="Q819" s="1"/>
      <c r="R819" s="1">
        <f>1000*zeroV*(100^(-0.2*N819))</f>
        <v>0.8177562547</v>
      </c>
      <c r="S819" s="1"/>
      <c r="T819" s="1"/>
      <c r="U819" s="1"/>
      <c r="V819" s="1">
        <f>R819*(100^(0.2*$F$7*yV))</f>
        <v>16.31638238</v>
      </c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>
        <v>54998.13382</v>
      </c>
      <c r="M820" s="1" t="s">
        <v>54</v>
      </c>
      <c r="N820" s="1">
        <v>16.82</v>
      </c>
      <c r="O820" s="1"/>
      <c r="P820" s="1"/>
      <c r="Q820" s="1"/>
      <c r="R820" s="1">
        <f>1000*zeroV*(100^(-0.2*N820))</f>
        <v>0.6801800262</v>
      </c>
      <c r="S820" s="1"/>
      <c r="T820" s="1"/>
      <c r="U820" s="1"/>
      <c r="V820" s="1">
        <f>R820*(100^(0.2*$F$7*yV))</f>
        <v>13.57137574</v>
      </c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>
        <v>55003.31368</v>
      </c>
      <c r="M821" s="1" t="s">
        <v>54</v>
      </c>
      <c r="N821" s="1">
        <v>16.77</v>
      </c>
      <c r="O821" s="1"/>
      <c r="P821" s="1"/>
      <c r="Q821" s="1"/>
      <c r="R821" s="1">
        <f>1000*zeroV*(100^(-0.2*N821))</f>
        <v>0.7122359233</v>
      </c>
      <c r="S821" s="1"/>
      <c r="T821" s="1"/>
      <c r="U821" s="1"/>
      <c r="V821" s="1">
        <f>R821*(100^(0.2*$F$7*yV))</f>
        <v>14.21097497</v>
      </c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>
        <v>55004.19439</v>
      </c>
      <c r="M822" s="1" t="s">
        <v>54</v>
      </c>
      <c r="N822" s="1">
        <v>16.69</v>
      </c>
      <c r="O822" s="1"/>
      <c r="P822" s="1"/>
      <c r="Q822" s="1"/>
      <c r="R822" s="1">
        <f>1000*zeroV*(100^(-0.2*N822))</f>
        <v>0.7666971953</v>
      </c>
      <c r="S822" s="1"/>
      <c r="T822" s="1"/>
      <c r="U822" s="1"/>
      <c r="V822" s="1">
        <f>R822*(100^(0.2*$F$7*yV))</f>
        <v>15.29762021</v>
      </c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>
        <v>55005.22053</v>
      </c>
      <c r="M823" s="1" t="s">
        <v>54</v>
      </c>
      <c r="N823" s="1">
        <v>16.84</v>
      </c>
      <c r="O823" s="1"/>
      <c r="P823" s="1"/>
      <c r="Q823" s="1"/>
      <c r="R823" s="1">
        <f>1000*zeroV*(100^(-0.2*N823))</f>
        <v>0.6677653416</v>
      </c>
      <c r="S823" s="1"/>
      <c r="T823" s="1"/>
      <c r="U823" s="1"/>
      <c r="V823" s="1">
        <f>R823*(100^(0.2*$F$7*yV))</f>
        <v>13.32367021</v>
      </c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>
        <v>55007.12659</v>
      </c>
      <c r="M824" s="1" t="s">
        <v>54</v>
      </c>
      <c r="N824" s="1">
        <v>16.88</v>
      </c>
      <c r="O824" s="1"/>
      <c r="P824" s="1"/>
      <c r="Q824" s="1"/>
      <c r="R824" s="1">
        <f>1000*zeroV*(100^(-0.2*N824))</f>
        <v>0.6436116172</v>
      </c>
      <c r="S824" s="1"/>
      <c r="T824" s="1"/>
      <c r="U824" s="1"/>
      <c r="V824" s="1">
        <f>R824*(100^(0.2*$F$7*yV))</f>
        <v>12.84174005</v>
      </c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>
        <v>55008.0655</v>
      </c>
      <c r="M825" s="1" t="s">
        <v>54</v>
      </c>
      <c r="N825" s="1">
        <v>16.76</v>
      </c>
      <c r="O825" s="1"/>
      <c r="P825" s="1"/>
      <c r="Q825" s="1"/>
      <c r="R825" s="1">
        <f>1000*zeroV*(100^(-0.2*N825))</f>
        <v>0.7188261611</v>
      </c>
      <c r="S825" s="1"/>
      <c r="T825" s="1"/>
      <c r="U825" s="1"/>
      <c r="V825" s="1">
        <f>R825*(100^(0.2*$F$7*yV))</f>
        <v>14.3424675</v>
      </c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>
        <v>55010.14582</v>
      </c>
      <c r="M826" s="1" t="s">
        <v>54</v>
      </c>
      <c r="N826" s="1">
        <v>16.87</v>
      </c>
      <c r="O826" s="1"/>
      <c r="P826" s="1"/>
      <c r="Q826" s="1"/>
      <c r="R826" s="1">
        <f>1000*zeroV*(100^(-0.2*N826))</f>
        <v>0.6495668822</v>
      </c>
      <c r="S826" s="1"/>
      <c r="T826" s="1"/>
      <c r="U826" s="1"/>
      <c r="V826" s="1">
        <f>R826*(100^(0.2*$F$7*yV))</f>
        <v>12.96056321</v>
      </c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>
        <v>55012.16342</v>
      </c>
      <c r="M827" s="1" t="s">
        <v>54</v>
      </c>
      <c r="N827" s="1">
        <v>16.93</v>
      </c>
      <c r="O827" s="1"/>
      <c r="P827" s="1"/>
      <c r="Q827" s="1"/>
      <c r="R827" s="1">
        <f>1000*zeroV*(100^(-0.2*N827))</f>
        <v>0.6146443227</v>
      </c>
      <c r="S827" s="1"/>
      <c r="T827" s="1"/>
      <c r="U827" s="1"/>
      <c r="V827" s="1">
        <f>R827*(100^(0.2*$F$7*yV))</f>
        <v>12.26376654</v>
      </c>
      <c r="W827" s="1"/>
      <c r="X827" s="1"/>
      <c r="Y827" s="1"/>
      <c r="Z827" s="1"/>
      <c r="AA827" s="1">
        <v>55011.34</v>
      </c>
      <c r="AB827" s="1">
        <v>8.5644E-10</v>
      </c>
      <c r="AC827" s="1"/>
      <c r="AD827" s="1">
        <f t="shared" ref="AD827:AD828" si="125">(L827+AA827)/2</f>
        <v>55011.75171</v>
      </c>
      <c r="AE827" s="1">
        <f t="shared" ref="AE827:AE828" si="126">LOG10(1.1967E+44*($C$7^2)*AB827)</f>
        <v>37.05306083</v>
      </c>
      <c r="AF827" s="1">
        <f t="shared" ref="AF827:AF828" si="127">LOG10((10^AE827)/(1.26E+38*$I$7))</f>
        <v>-1.818161725</v>
      </c>
      <c r="AG827" s="1">
        <f>LOG10(1196700000000000000*($C$7^2)*optwidth*(AVERAGE(V827:Y827)))</f>
        <v>35.41498459</v>
      </c>
      <c r="AH827" s="1">
        <f t="shared" ref="AH827:AH828" si="128">LOG10((10^AG827)/(1.26E+38*$I$7))</f>
        <v>-3.456237962</v>
      </c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>
        <v>55013.04825</v>
      </c>
      <c r="M828" s="1" t="s">
        <v>54</v>
      </c>
      <c r="N828" s="1">
        <v>16.88</v>
      </c>
      <c r="O828" s="1"/>
      <c r="P828" s="1"/>
      <c r="Q828" s="1"/>
      <c r="R828" s="1">
        <f>1000*zeroV*(100^(-0.2*N828))</f>
        <v>0.6436116172</v>
      </c>
      <c r="S828" s="1"/>
      <c r="T828" s="1"/>
      <c r="U828" s="1"/>
      <c r="V828" s="1">
        <f>R828*(100^(0.2*$F$7*yV))</f>
        <v>12.84174005</v>
      </c>
      <c r="W828" s="1"/>
      <c r="X828" s="1"/>
      <c r="Y828" s="1"/>
      <c r="Z828" s="1"/>
      <c r="AA828" s="1">
        <v>55013.33</v>
      </c>
      <c r="AB828" s="1">
        <v>1.7918E-9</v>
      </c>
      <c r="AC828" s="1"/>
      <c r="AD828" s="1">
        <f t="shared" si="125"/>
        <v>55013.18913</v>
      </c>
      <c r="AE828" s="1">
        <f t="shared" si="126"/>
        <v>37.37365342</v>
      </c>
      <c r="AF828" s="1">
        <f t="shared" si="127"/>
        <v>-1.497569135</v>
      </c>
      <c r="AG828" s="1">
        <f>LOG10(1196700000000000000*($C$7^2)*optwidth*(AVERAGE(V828:Y828)))</f>
        <v>35.43498459</v>
      </c>
      <c r="AH828" s="1">
        <f t="shared" si="128"/>
        <v>-3.436237962</v>
      </c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ht="13.5" customHeight="1">
      <c r="A831" s="2"/>
      <c r="B831" s="2" t="s">
        <v>3</v>
      </c>
      <c r="C831" s="2" t="s">
        <v>4</v>
      </c>
      <c r="D831" s="2" t="s">
        <v>5</v>
      </c>
      <c r="E831" s="2" t="s">
        <v>6</v>
      </c>
      <c r="F831" s="2" t="s">
        <v>7</v>
      </c>
      <c r="G831" s="2" t="s">
        <v>5</v>
      </c>
      <c r="H831" s="2" t="s">
        <v>6</v>
      </c>
      <c r="I831" s="2" t="s">
        <v>8</v>
      </c>
      <c r="J831" s="2" t="s">
        <v>5</v>
      </c>
      <c r="K831" s="2" t="s">
        <v>6</v>
      </c>
      <c r="L831" s="2" t="s">
        <v>9</v>
      </c>
      <c r="M831" s="2" t="s">
        <v>10</v>
      </c>
      <c r="N831" s="2" t="s">
        <v>11</v>
      </c>
      <c r="O831" s="2"/>
      <c r="P831" s="2"/>
      <c r="Q831" s="2"/>
      <c r="R831" s="2" t="s">
        <v>12</v>
      </c>
      <c r="S831" s="2"/>
      <c r="T831" s="2"/>
      <c r="U831" s="2"/>
      <c r="V831" s="2" t="s">
        <v>13</v>
      </c>
      <c r="W831" s="2"/>
      <c r="X831" s="2"/>
      <c r="Y831" s="2"/>
      <c r="Z831" s="2"/>
      <c r="AA831" s="2" t="s">
        <v>14</v>
      </c>
      <c r="AB831" s="2" t="s">
        <v>15</v>
      </c>
      <c r="AC831" s="2"/>
      <c r="AD831" s="2" t="s">
        <v>17</v>
      </c>
      <c r="AE831" s="2" t="s">
        <v>18</v>
      </c>
      <c r="AF831" s="2" t="s">
        <v>19</v>
      </c>
      <c r="AG831" s="2" t="s">
        <v>20</v>
      </c>
      <c r="AH831" s="2" t="s">
        <v>21</v>
      </c>
      <c r="AI831" s="2"/>
      <c r="AJ831" s="2"/>
      <c r="AK831" s="2"/>
      <c r="AL831" s="2" t="s">
        <v>24</v>
      </c>
      <c r="AM831" s="2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 t="s">
        <v>25</v>
      </c>
      <c r="J832" s="2"/>
      <c r="K832" s="2"/>
      <c r="L832" s="2" t="s">
        <v>17</v>
      </c>
      <c r="M832" s="2"/>
      <c r="N832" s="2" t="s">
        <v>26</v>
      </c>
      <c r="O832" s="2" t="s">
        <v>27</v>
      </c>
      <c r="P832" s="2" t="s">
        <v>28</v>
      </c>
      <c r="Q832" s="2" t="s">
        <v>29</v>
      </c>
      <c r="R832" s="2" t="s">
        <v>30</v>
      </c>
      <c r="S832" s="2" t="s">
        <v>31</v>
      </c>
      <c r="T832" s="2" t="s">
        <v>32</v>
      </c>
      <c r="U832" s="2" t="s">
        <v>33</v>
      </c>
      <c r="V832" s="2" t="s">
        <v>34</v>
      </c>
      <c r="W832" s="2" t="s">
        <v>35</v>
      </c>
      <c r="X832" s="2" t="s">
        <v>36</v>
      </c>
      <c r="Y832" s="2" t="s">
        <v>37</v>
      </c>
      <c r="Z832" s="2"/>
      <c r="AA832" s="2" t="s">
        <v>17</v>
      </c>
      <c r="AB832" s="2" t="s">
        <v>38</v>
      </c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ht="13.5" customHeight="1">
      <c r="A837" s="1"/>
      <c r="B837" s="1" t="s">
        <v>55</v>
      </c>
      <c r="C837" s="1">
        <v>1.7</v>
      </c>
      <c r="D837" s="1">
        <v>0.1</v>
      </c>
      <c r="E837" s="1" t="s">
        <v>42</v>
      </c>
      <c r="F837" s="1">
        <v>0.053</v>
      </c>
      <c r="G837" s="1">
        <v>0.022</v>
      </c>
      <c r="H837" s="1">
        <v>0.022</v>
      </c>
      <c r="I837" s="1">
        <v>0.022</v>
      </c>
      <c r="J837" s="1">
        <v>0.022</v>
      </c>
      <c r="K837" s="1">
        <v>0.022</v>
      </c>
      <c r="L837" s="1">
        <v>51633.7681</v>
      </c>
      <c r="M837" s="1">
        <v>2000.0</v>
      </c>
      <c r="N837" s="1"/>
      <c r="O837" s="1"/>
      <c r="P837" s="1"/>
      <c r="Q837" s="1"/>
      <c r="R837" s="3">
        <v>26.74229</v>
      </c>
      <c r="S837" s="1"/>
      <c r="T837" s="1"/>
      <c r="U837" s="1"/>
      <c r="V837" s="1">
        <f>R837*(100^(0.2*$F$837*yV))</f>
        <v>28.08009638</v>
      </c>
      <c r="W837" s="1"/>
      <c r="X837" s="1"/>
      <c r="Y837" s="1"/>
      <c r="Z837" s="1"/>
      <c r="AA837" s="1">
        <v>51632.98</v>
      </c>
      <c r="AB837" s="3">
        <v>4.016E-9</v>
      </c>
      <c r="AC837" s="1"/>
      <c r="AD837" s="1">
        <f t="shared" ref="AD837:AD889" si="129">(L837+AA837)/2</f>
        <v>51633.37405</v>
      </c>
      <c r="AE837" s="1">
        <f t="shared" ref="AE837:AE889" si="130">LOG10(1.1967E+44*($C$837^2)*AB837)</f>
        <v>36.14267684</v>
      </c>
      <c r="AF837" s="1">
        <f t="shared" ref="AF837:AF889" si="131">LOG10((10^AE837)/(1.26E+38*$I$837))</f>
        <v>-0.300116388</v>
      </c>
      <c r="AG837" s="1">
        <f>LOG10(1196700000000000000*($C$837^2)*optwidth*(AVERAGE(V837:Y837)))</f>
        <v>34.19327856</v>
      </c>
      <c r="AH837" s="1">
        <f t="shared" ref="AH837:AH889" si="132">LOG10((10^AG837)/(1.26E+38*$I$837))</f>
        <v>-2.249514667</v>
      </c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>
        <v>51635.1466</v>
      </c>
      <c r="M838" s="1">
        <v>2000.0</v>
      </c>
      <c r="N838" s="1"/>
      <c r="O838" s="1"/>
      <c r="P838" s="1"/>
      <c r="Q838" s="1"/>
      <c r="R838" s="1">
        <v>31.18651</v>
      </c>
      <c r="S838" s="1"/>
      <c r="T838" s="1"/>
      <c r="U838" s="1"/>
      <c r="V838" s="1">
        <f>R838*(100^(0.2*$F$837*yV))</f>
        <v>32.74664236</v>
      </c>
      <c r="W838" s="1"/>
      <c r="X838" s="1"/>
      <c r="Y838" s="1"/>
      <c r="Z838" s="1"/>
      <c r="AA838" s="1">
        <v>51634.62</v>
      </c>
      <c r="AB838" s="1">
        <v>4.401E-9</v>
      </c>
      <c r="AC838" s="1"/>
      <c r="AD838" s="1">
        <f t="shared" si="129"/>
        <v>51634.8833</v>
      </c>
      <c r="AE838" s="1">
        <f t="shared" si="130"/>
        <v>36.1824345</v>
      </c>
      <c r="AF838" s="1">
        <f t="shared" si="131"/>
        <v>-0.2603587236</v>
      </c>
      <c r="AG838" s="1">
        <f>LOG10(1196700000000000000*($C$837^2)*optwidth*(AVERAGE(V838:Y838)))</f>
        <v>34.26004674</v>
      </c>
      <c r="AH838" s="1">
        <f t="shared" si="132"/>
        <v>-2.182746484</v>
      </c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>
        <v>51635.5656</v>
      </c>
      <c r="M839" s="1">
        <v>2000.0</v>
      </c>
      <c r="N839" s="1"/>
      <c r="O839" s="1"/>
      <c r="P839" s="1"/>
      <c r="Q839" s="1"/>
      <c r="R839" s="3">
        <v>28.86308</v>
      </c>
      <c r="S839" s="1"/>
      <c r="T839" s="1"/>
      <c r="U839" s="1"/>
      <c r="V839" s="1">
        <f>R839*(100^(0.2*$F$837*yV))</f>
        <v>30.30698075</v>
      </c>
      <c r="W839" s="1"/>
      <c r="X839" s="1"/>
      <c r="Y839" s="1"/>
      <c r="Z839" s="1"/>
      <c r="AA839" s="1">
        <v>51636.33</v>
      </c>
      <c r="AB839" s="1">
        <v>4.6622E-9</v>
      </c>
      <c r="AC839" s="1"/>
      <c r="AD839" s="1">
        <f t="shared" si="129"/>
        <v>51635.9478</v>
      </c>
      <c r="AE839" s="1">
        <f t="shared" si="130"/>
        <v>36.20747403</v>
      </c>
      <c r="AF839" s="1">
        <f t="shared" si="131"/>
        <v>-0.2353191921</v>
      </c>
      <c r="AG839" s="1">
        <f>LOG10(1196700000000000000*($C$837^2)*optwidth*(AVERAGE(V839:Y839)))</f>
        <v>34.22642264</v>
      </c>
      <c r="AH839" s="1">
        <f t="shared" si="132"/>
        <v>-2.216370588</v>
      </c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>
        <v>51637.877</v>
      </c>
      <c r="M840" s="1">
        <v>2000.0</v>
      </c>
      <c r="N840" s="1"/>
      <c r="O840" s="1"/>
      <c r="P840" s="1"/>
      <c r="Q840" s="1"/>
      <c r="R840" s="1">
        <v>25.58579</v>
      </c>
      <c r="S840" s="1"/>
      <c r="T840" s="1"/>
      <c r="U840" s="1"/>
      <c r="V840" s="1">
        <f>R840*(100^(0.2*$F$837*yV))</f>
        <v>26.86574146</v>
      </c>
      <c r="W840" s="1"/>
      <c r="X840" s="1"/>
      <c r="Y840" s="1"/>
      <c r="Z840" s="1"/>
      <c r="AA840" s="1">
        <v>51637.35</v>
      </c>
      <c r="AB840" s="1">
        <v>4.5836E-9</v>
      </c>
      <c r="AC840" s="1"/>
      <c r="AD840" s="1">
        <f t="shared" si="129"/>
        <v>51637.6135</v>
      </c>
      <c r="AE840" s="1">
        <f t="shared" si="130"/>
        <v>36.20008984</v>
      </c>
      <c r="AF840" s="1">
        <f t="shared" si="131"/>
        <v>-0.2427033814</v>
      </c>
      <c r="AG840" s="1">
        <f>LOG10(1196700000000000000*($C$837^2)*optwidth*(AVERAGE(V840:Y840)))</f>
        <v>34.1740788</v>
      </c>
      <c r="AH840" s="1">
        <f t="shared" si="132"/>
        <v>-2.26871443</v>
      </c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>
        <v>51638.897</v>
      </c>
      <c r="M841" s="1">
        <v>2000.0</v>
      </c>
      <c r="N841" s="1"/>
      <c r="O841" s="1"/>
      <c r="P841" s="1"/>
      <c r="Q841" s="1"/>
      <c r="R841" s="1">
        <v>27.74588</v>
      </c>
      <c r="S841" s="1"/>
      <c r="T841" s="1"/>
      <c r="U841" s="1"/>
      <c r="V841" s="1">
        <f>R841*(100^(0.2*$F$837*yV))</f>
        <v>29.13389184</v>
      </c>
      <c r="W841" s="1"/>
      <c r="X841" s="1"/>
      <c r="Y841" s="1"/>
      <c r="Z841" s="1"/>
      <c r="AA841" s="1">
        <v>51638.84</v>
      </c>
      <c r="AB841" s="1">
        <v>4.8376E-9</v>
      </c>
      <c r="AC841" s="1"/>
      <c r="AD841" s="1">
        <f t="shared" si="129"/>
        <v>51638.8685</v>
      </c>
      <c r="AE841" s="1">
        <f t="shared" si="130"/>
        <v>36.22351309</v>
      </c>
      <c r="AF841" s="1">
        <f t="shared" si="131"/>
        <v>-0.2192801366</v>
      </c>
      <c r="AG841" s="1">
        <f>LOG10(1196700000000000000*($C$837^2)*optwidth*(AVERAGE(V841:Y841)))</f>
        <v>34.20927847</v>
      </c>
      <c r="AH841" s="1">
        <f t="shared" si="132"/>
        <v>-2.233514757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>
        <v>51642.5775</v>
      </c>
      <c r="M842" s="1">
        <v>2000.0</v>
      </c>
      <c r="N842" s="1"/>
      <c r="O842" s="1"/>
      <c r="P842" s="1"/>
      <c r="Q842" s="1"/>
      <c r="R842" s="1">
        <v>32.03308</v>
      </c>
      <c r="S842" s="1"/>
      <c r="T842" s="1"/>
      <c r="U842" s="1"/>
      <c r="V842" s="1">
        <f>R842*(100^(0.2*$F$837*yV))</f>
        <v>33.63556276</v>
      </c>
      <c r="W842" s="1"/>
      <c r="X842" s="1"/>
      <c r="Y842" s="1"/>
      <c r="Z842" s="1"/>
      <c r="AA842" s="1">
        <v>51642.57</v>
      </c>
      <c r="AB842" s="1">
        <v>5.1199E-9</v>
      </c>
      <c r="AC842" s="1"/>
      <c r="AD842" s="1">
        <f t="shared" si="129"/>
        <v>51642.57375</v>
      </c>
      <c r="AE842" s="1">
        <f t="shared" si="130"/>
        <v>36.24814461</v>
      </c>
      <c r="AF842" s="1">
        <f t="shared" si="131"/>
        <v>-0.1946486136</v>
      </c>
      <c r="AG842" s="1">
        <f>LOG10(1196700000000000000*($C$837^2)*optwidth*(AVERAGE(V842:Y842)))</f>
        <v>34.27167866</v>
      </c>
      <c r="AH842" s="1">
        <f t="shared" si="132"/>
        <v>-2.171114563</v>
      </c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>
        <v>51647.053</v>
      </c>
      <c r="M843" s="1">
        <v>2000.0</v>
      </c>
      <c r="N843" s="1"/>
      <c r="O843" s="1"/>
      <c r="P843" s="1"/>
      <c r="Q843" s="1"/>
      <c r="R843" s="1">
        <v>27.87397</v>
      </c>
      <c r="S843" s="1"/>
      <c r="T843" s="1"/>
      <c r="U843" s="1"/>
      <c r="V843" s="1">
        <f>R843*(100^(0.2*$F$837*yV))</f>
        <v>29.26838966</v>
      </c>
      <c r="W843" s="1"/>
      <c r="X843" s="1"/>
      <c r="Y843" s="1"/>
      <c r="Z843" s="1"/>
      <c r="AA843" s="1">
        <v>51647.49</v>
      </c>
      <c r="AB843" s="1">
        <v>5.112E-9</v>
      </c>
      <c r="AC843" s="1"/>
      <c r="AD843" s="1">
        <f t="shared" si="129"/>
        <v>51647.2715</v>
      </c>
      <c r="AE843" s="1">
        <f t="shared" si="130"/>
        <v>36.24747398</v>
      </c>
      <c r="AF843" s="1">
        <f t="shared" si="131"/>
        <v>-0.195319247</v>
      </c>
      <c r="AG843" s="1">
        <f>LOG10(1196700000000000000*($C$837^2)*optwidth*(AVERAGE(V843:Y843)))</f>
        <v>34.21127879</v>
      </c>
      <c r="AH843" s="1">
        <f t="shared" si="132"/>
        <v>-2.231514433</v>
      </c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>
        <v>51648.28</v>
      </c>
      <c r="M844" s="1">
        <v>2000.0</v>
      </c>
      <c r="N844" s="1"/>
      <c r="O844" s="1"/>
      <c r="P844" s="1"/>
      <c r="Q844" s="1"/>
      <c r="R844" s="1">
        <v>29.0535</v>
      </c>
      <c r="S844" s="1"/>
      <c r="T844" s="1"/>
      <c r="U844" s="1"/>
      <c r="V844" s="1">
        <f>R844*(100^(0.2*$F$837*yV))</f>
        <v>30.50692668</v>
      </c>
      <c r="W844" s="1"/>
      <c r="X844" s="1"/>
      <c r="Y844" s="1"/>
      <c r="Z844" s="1"/>
      <c r="AA844" s="1">
        <v>51647.63</v>
      </c>
      <c r="AB844" s="1">
        <v>5.1465E-9</v>
      </c>
      <c r="AC844" s="1"/>
      <c r="AD844" s="1">
        <f t="shared" si="129"/>
        <v>51647.955</v>
      </c>
      <c r="AE844" s="1">
        <f t="shared" si="130"/>
        <v>36.25039511</v>
      </c>
      <c r="AF844" s="1">
        <f t="shared" si="131"/>
        <v>-0.192398115</v>
      </c>
      <c r="AG844" s="1">
        <f>LOG10(1196700000000000000*($C$837^2)*optwidth*(AVERAGE(V844:Y844)))</f>
        <v>34.22927842</v>
      </c>
      <c r="AH844" s="1">
        <f t="shared" si="132"/>
        <v>-2.213514803</v>
      </c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>
        <v>51648.956</v>
      </c>
      <c r="M845" s="1">
        <v>2000.0</v>
      </c>
      <c r="N845" s="1">
        <v>12.7943</v>
      </c>
      <c r="O845" s="1"/>
      <c r="P845" s="1"/>
      <c r="Q845" s="1"/>
      <c r="R845" s="1">
        <f>1000*zeroV*(100^(-0.2*N845))</f>
        <v>27.72706334</v>
      </c>
      <c r="S845" s="1"/>
      <c r="T845" s="1"/>
      <c r="U845" s="1"/>
      <c r="V845" s="1">
        <f>R845*(100^(0.2*$F$837*yV))</f>
        <v>29.11413387</v>
      </c>
      <c r="W845" s="1"/>
      <c r="X845" s="1"/>
      <c r="Y845" s="1"/>
      <c r="Z845" s="1"/>
      <c r="AA845" s="1">
        <v>51649.08</v>
      </c>
      <c r="AB845" s="1">
        <v>5.0545E-9</v>
      </c>
      <c r="AC845" s="1"/>
      <c r="AD845" s="1">
        <f t="shared" si="129"/>
        <v>51649.018</v>
      </c>
      <c r="AE845" s="1">
        <f t="shared" si="130"/>
        <v>36.24256133</v>
      </c>
      <c r="AF845" s="1">
        <f t="shared" si="131"/>
        <v>-0.2002318913</v>
      </c>
      <c r="AG845" s="1">
        <f>LOG10(1196700000000000000*($C$837^2)*optwidth*(AVERAGE(V845:Y845)))</f>
        <v>34.20898384</v>
      </c>
      <c r="AH845" s="1">
        <f t="shared" si="132"/>
        <v>-2.233809387</v>
      </c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>
        <v>51649.842</v>
      </c>
      <c r="M846" s="1">
        <v>2000.0</v>
      </c>
      <c r="N846" s="1"/>
      <c r="O846" s="1"/>
      <c r="P846" s="1"/>
      <c r="Q846" s="1"/>
      <c r="R846" s="1">
        <v>22.86643</v>
      </c>
      <c r="S846" s="1"/>
      <c r="T846" s="1"/>
      <c r="U846" s="1"/>
      <c r="V846" s="1">
        <f>R846*(100^(0.2*$F$837*yV))</f>
        <v>24.0103431</v>
      </c>
      <c r="W846" s="1"/>
      <c r="X846" s="1"/>
      <c r="Y846" s="1"/>
      <c r="Z846" s="1"/>
      <c r="AA846" s="1">
        <v>51649.34</v>
      </c>
      <c r="AB846" s="1">
        <v>5.1506E-9</v>
      </c>
      <c r="AC846" s="1"/>
      <c r="AD846" s="1">
        <f t="shared" si="129"/>
        <v>51649.591</v>
      </c>
      <c r="AE846" s="1">
        <f t="shared" si="130"/>
        <v>36.25074096</v>
      </c>
      <c r="AF846" s="1">
        <f t="shared" si="131"/>
        <v>-0.1920522686</v>
      </c>
      <c r="AG846" s="1">
        <f>LOG10(1196700000000000000*($C$837^2)*optwidth*(AVERAGE(V846:Y846)))</f>
        <v>34.12527833</v>
      </c>
      <c r="AH846" s="1">
        <f t="shared" si="132"/>
        <v>-2.317514895</v>
      </c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>
        <v>51650.6093</v>
      </c>
      <c r="M847" s="1">
        <v>2000.0</v>
      </c>
      <c r="N847" s="1"/>
      <c r="O847" s="1"/>
      <c r="P847" s="1"/>
      <c r="Q847" s="1"/>
      <c r="R847" s="1">
        <v>23.61559</v>
      </c>
      <c r="S847" s="1"/>
      <c r="T847" s="1"/>
      <c r="U847" s="1"/>
      <c r="V847" s="1">
        <f>R847*(100^(0.2*$F$837*yV))</f>
        <v>24.79698049</v>
      </c>
      <c r="W847" s="1"/>
      <c r="X847" s="1"/>
      <c r="Y847" s="1"/>
      <c r="Z847" s="1"/>
      <c r="AA847" s="1">
        <v>51651.26</v>
      </c>
      <c r="AB847" s="1">
        <v>5.3675E-9</v>
      </c>
      <c r="AC847" s="1"/>
      <c r="AD847" s="1">
        <f t="shared" si="129"/>
        <v>51650.93465</v>
      </c>
      <c r="AE847" s="1">
        <f t="shared" si="130"/>
        <v>36.26865519</v>
      </c>
      <c r="AF847" s="1">
        <f t="shared" si="131"/>
        <v>-0.174138039</v>
      </c>
      <c r="AG847" s="1">
        <f>LOG10(1196700000000000000*($C$837^2)*optwidth*(AVERAGE(V847:Y847)))</f>
        <v>34.13927877</v>
      </c>
      <c r="AH847" s="1">
        <f t="shared" si="132"/>
        <v>-2.303514461</v>
      </c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>
        <v>51652.5</v>
      </c>
      <c r="M848" s="1">
        <v>2000.0</v>
      </c>
      <c r="N848" s="1">
        <v>13.0276</v>
      </c>
      <c r="O848" s="1"/>
      <c r="P848" s="1"/>
      <c r="Q848" s="1"/>
      <c r="R848" s="1">
        <f>1000*zeroV*(100^(-0.2*N848))</f>
        <v>22.36577103</v>
      </c>
      <c r="S848" s="1"/>
      <c r="T848" s="1"/>
      <c r="U848" s="1"/>
      <c r="V848" s="1">
        <f>R848*(100^(0.2*$F$837*yV))</f>
        <v>23.48463823</v>
      </c>
      <c r="W848" s="1"/>
      <c r="X848" s="1"/>
      <c r="Y848" s="1"/>
      <c r="Z848" s="1"/>
      <c r="AA848" s="1">
        <v>51652.54</v>
      </c>
      <c r="AB848" s="1">
        <v>5.5358E-9</v>
      </c>
      <c r="AC848" s="1"/>
      <c r="AD848" s="1">
        <f t="shared" si="129"/>
        <v>51652.52</v>
      </c>
      <c r="AE848" s="1">
        <f t="shared" si="130"/>
        <v>36.28206353</v>
      </c>
      <c r="AF848" s="1">
        <f t="shared" si="131"/>
        <v>-0.1607297008</v>
      </c>
      <c r="AG848" s="1">
        <f>LOG10(1196700000000000000*($C$837^2)*optwidth*(AVERAGE(V848:Y848)))</f>
        <v>34.11566384</v>
      </c>
      <c r="AH848" s="1">
        <f t="shared" si="132"/>
        <v>-2.327129387</v>
      </c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>
        <v>51654.555</v>
      </c>
      <c r="M849" s="1">
        <v>2000.0</v>
      </c>
      <c r="N849" s="1"/>
      <c r="O849" s="1"/>
      <c r="P849" s="1"/>
      <c r="Q849" s="1"/>
      <c r="R849" s="1">
        <v>29.0535</v>
      </c>
      <c r="S849" s="1"/>
      <c r="T849" s="1"/>
      <c r="U849" s="1"/>
      <c r="V849" s="1">
        <f>R849*(100^(0.2*$F$837*yV))</f>
        <v>30.50692668</v>
      </c>
      <c r="W849" s="1"/>
      <c r="X849" s="1"/>
      <c r="Y849" s="1"/>
      <c r="Z849" s="1"/>
      <c r="AA849" s="1">
        <v>51655.18</v>
      </c>
      <c r="AB849" s="1">
        <v>5.3798E-9</v>
      </c>
      <c r="AC849" s="1"/>
      <c r="AD849" s="1">
        <f t="shared" si="129"/>
        <v>51654.8675</v>
      </c>
      <c r="AE849" s="1">
        <f t="shared" si="130"/>
        <v>36.26964926</v>
      </c>
      <c r="AF849" s="1">
        <f t="shared" si="131"/>
        <v>-0.1731439616</v>
      </c>
      <c r="AG849" s="1">
        <f>LOG10(1196700000000000000*($C$837^2)*optwidth*(AVERAGE(V849:Y849)))</f>
        <v>34.22927842</v>
      </c>
      <c r="AH849" s="1">
        <f t="shared" si="132"/>
        <v>-2.213514803</v>
      </c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>
        <v>51659.285</v>
      </c>
      <c r="M850" s="1">
        <v>2000.0</v>
      </c>
      <c r="N850" s="1"/>
      <c r="O850" s="1"/>
      <c r="P850" s="1"/>
      <c r="Q850" s="1"/>
      <c r="R850" s="1">
        <v>26.2542</v>
      </c>
      <c r="S850" s="1"/>
      <c r="T850" s="1"/>
      <c r="U850" s="1"/>
      <c r="V850" s="1">
        <f>R850*(100^(0.2*$F$837*yV))</f>
        <v>27.56758925</v>
      </c>
      <c r="W850" s="1"/>
      <c r="X850" s="1"/>
      <c r="Y850" s="1"/>
      <c r="Z850" s="1"/>
      <c r="AA850" s="1">
        <v>51658.87</v>
      </c>
      <c r="AB850" s="1">
        <v>5.9466E-9</v>
      </c>
      <c r="AC850" s="1"/>
      <c r="AD850" s="1">
        <f t="shared" si="129"/>
        <v>51659.0775</v>
      </c>
      <c r="AE850" s="1">
        <f t="shared" si="130"/>
        <v>36.31315186</v>
      </c>
      <c r="AF850" s="1">
        <f t="shared" si="131"/>
        <v>-0.1296413656</v>
      </c>
      <c r="AG850" s="1">
        <f>LOG10(1196700000000000000*($C$837^2)*optwidth*(AVERAGE(V850:Y850)))</f>
        <v>34.18527875</v>
      </c>
      <c r="AH850" s="1">
        <f t="shared" si="132"/>
        <v>-2.257514472</v>
      </c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>
        <v>51660.904</v>
      </c>
      <c r="M851" s="1">
        <v>2000.0</v>
      </c>
      <c r="N851" s="1"/>
      <c r="O851" s="1"/>
      <c r="P851" s="1"/>
      <c r="Q851" s="1"/>
      <c r="R851" s="1">
        <v>24.38926</v>
      </c>
      <c r="S851" s="1"/>
      <c r="T851" s="1"/>
      <c r="U851" s="1"/>
      <c r="V851" s="1">
        <f>R851*(100^(0.2*$F$837*yV))</f>
        <v>25.609354</v>
      </c>
      <c r="W851" s="1"/>
      <c r="X851" s="1"/>
      <c r="Y851" s="1"/>
      <c r="Z851" s="1"/>
      <c r="AA851" s="1">
        <v>51661.1</v>
      </c>
      <c r="AB851" s="1">
        <v>5.5227E-9</v>
      </c>
      <c r="AC851" s="1"/>
      <c r="AD851" s="1">
        <f t="shared" si="129"/>
        <v>51661.002</v>
      </c>
      <c r="AE851" s="1">
        <f t="shared" si="130"/>
        <v>36.28103459</v>
      </c>
      <c r="AF851" s="1">
        <f t="shared" si="131"/>
        <v>-0.1617586397</v>
      </c>
      <c r="AG851" s="1">
        <f>LOG10(1196700000000000000*($C$837^2)*optwidth*(AVERAGE(V851:Y851)))</f>
        <v>34.15327859</v>
      </c>
      <c r="AH851" s="1">
        <f t="shared" si="132"/>
        <v>-2.289514638</v>
      </c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>
        <v>51662.6907</v>
      </c>
      <c r="M852" s="1">
        <v>2000.0</v>
      </c>
      <c r="N852" s="1"/>
      <c r="O852" s="1"/>
      <c r="P852" s="1"/>
      <c r="Q852" s="1"/>
      <c r="R852" s="1">
        <v>29.43844</v>
      </c>
      <c r="S852" s="1"/>
      <c r="T852" s="1"/>
      <c r="U852" s="1"/>
      <c r="V852" s="1">
        <f>R852*(100^(0.2*$F$837*yV))</f>
        <v>30.91112363</v>
      </c>
      <c r="W852" s="1"/>
      <c r="X852" s="1"/>
      <c r="Y852" s="1"/>
      <c r="Z852" s="1"/>
      <c r="AA852" s="1">
        <v>51663.2</v>
      </c>
      <c r="AB852" s="1">
        <v>5.5908E-9</v>
      </c>
      <c r="AC852" s="1"/>
      <c r="AD852" s="1">
        <f t="shared" si="129"/>
        <v>51662.94535</v>
      </c>
      <c r="AE852" s="1">
        <f t="shared" si="130"/>
        <v>36.28635709</v>
      </c>
      <c r="AF852" s="1">
        <f t="shared" si="131"/>
        <v>-0.1564361357</v>
      </c>
      <c r="AG852" s="1">
        <f>LOG10(1196700000000000000*($C$837^2)*optwidth*(AVERAGE(V852:Y852)))</f>
        <v>34.23499476</v>
      </c>
      <c r="AH852" s="1">
        <f t="shared" si="132"/>
        <v>-2.207798469</v>
      </c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>
        <v>51665.164</v>
      </c>
      <c r="M853" s="1">
        <v>2000.0</v>
      </c>
      <c r="N853" s="1"/>
      <c r="O853" s="1"/>
      <c r="P853" s="1"/>
      <c r="Q853" s="1"/>
      <c r="R853" s="1">
        <v>27.49152</v>
      </c>
      <c r="S853" s="1"/>
      <c r="T853" s="1"/>
      <c r="U853" s="1"/>
      <c r="V853" s="1">
        <f>R853*(100^(0.2*$F$837*yV))</f>
        <v>28.86680726</v>
      </c>
      <c r="W853" s="1"/>
      <c r="X853" s="1"/>
      <c r="Y853" s="1"/>
      <c r="Z853" s="1"/>
      <c r="AA853" s="1">
        <v>51665.49</v>
      </c>
      <c r="AB853" s="1">
        <v>5.5502E-9</v>
      </c>
      <c r="AC853" s="1"/>
      <c r="AD853" s="1">
        <f t="shared" si="129"/>
        <v>51665.327</v>
      </c>
      <c r="AE853" s="1">
        <f t="shared" si="130"/>
        <v>36.28319177</v>
      </c>
      <c r="AF853" s="1">
        <f t="shared" si="131"/>
        <v>-0.1596014591</v>
      </c>
      <c r="AG853" s="1">
        <f>LOG10(1196700000000000000*($C$837^2)*optwidth*(AVERAGE(V853:Y853)))</f>
        <v>34.20527872</v>
      </c>
      <c r="AH853" s="1">
        <f t="shared" si="132"/>
        <v>-2.237514509</v>
      </c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>
        <v>51668.4969</v>
      </c>
      <c r="M854" s="1">
        <v>2000.0</v>
      </c>
      <c r="N854" s="1"/>
      <c r="O854" s="1"/>
      <c r="P854" s="1"/>
      <c r="Q854" s="1"/>
      <c r="R854" s="1">
        <v>28.87557</v>
      </c>
      <c r="S854" s="1"/>
      <c r="T854" s="1"/>
      <c r="U854" s="1"/>
      <c r="V854" s="1">
        <f>R854*(100^(0.2*$F$837*yV))</f>
        <v>30.32009557</v>
      </c>
      <c r="W854" s="1"/>
      <c r="X854" s="1"/>
      <c r="Y854" s="1"/>
      <c r="Z854" s="1"/>
      <c r="AA854" s="1">
        <v>51668.23</v>
      </c>
      <c r="AB854" s="1">
        <v>5.2512E-9</v>
      </c>
      <c r="AC854" s="1"/>
      <c r="AD854" s="1">
        <f t="shared" si="129"/>
        <v>51668.36345</v>
      </c>
      <c r="AE854" s="1">
        <f t="shared" si="130"/>
        <v>36.25914169</v>
      </c>
      <c r="AF854" s="1">
        <f t="shared" si="131"/>
        <v>-0.1836515328</v>
      </c>
      <c r="AG854" s="1">
        <f>LOG10(1196700000000000000*($C$837^2)*optwidth*(AVERAGE(V854:Y854)))</f>
        <v>34.22661053</v>
      </c>
      <c r="AH854" s="1">
        <f t="shared" si="132"/>
        <v>-2.216182695</v>
      </c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>
        <v>51670.5693</v>
      </c>
      <c r="M855" s="1">
        <v>2000.0</v>
      </c>
      <c r="N855" s="1"/>
      <c r="O855" s="1"/>
      <c r="P855" s="1"/>
      <c r="Q855" s="1"/>
      <c r="R855" s="1">
        <v>29.0535</v>
      </c>
      <c r="S855" s="1"/>
      <c r="T855" s="1"/>
      <c r="U855" s="1"/>
      <c r="V855" s="1">
        <f>R855*(100^(0.2*$F$837*yV))</f>
        <v>30.50692668</v>
      </c>
      <c r="W855" s="1"/>
      <c r="X855" s="1"/>
      <c r="Y855" s="1"/>
      <c r="Z855" s="1"/>
      <c r="AA855" s="1">
        <v>51670.95</v>
      </c>
      <c r="AB855" s="1">
        <v>5.7927E-9</v>
      </c>
      <c r="AC855" s="1"/>
      <c r="AD855" s="1">
        <f t="shared" si="129"/>
        <v>51670.75965</v>
      </c>
      <c r="AE855" s="1">
        <f t="shared" si="130"/>
        <v>36.30176417</v>
      </c>
      <c r="AF855" s="1">
        <f t="shared" si="131"/>
        <v>-0.1410290549</v>
      </c>
      <c r="AG855" s="1">
        <f>LOG10(1196700000000000000*($C$837^2)*optwidth*(AVERAGE(V855:Y855)))</f>
        <v>34.22927842</v>
      </c>
      <c r="AH855" s="1">
        <f t="shared" si="132"/>
        <v>-2.213514803</v>
      </c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>
        <v>51674.4255</v>
      </c>
      <c r="M856" s="1">
        <v>2000.0</v>
      </c>
      <c r="N856" s="1"/>
      <c r="O856" s="1"/>
      <c r="P856" s="1"/>
      <c r="Q856" s="1"/>
      <c r="R856" s="1">
        <v>31.85656</v>
      </c>
      <c r="S856" s="1"/>
      <c r="T856" s="1"/>
      <c r="U856" s="1"/>
      <c r="V856" s="1">
        <f>R856*(100^(0.2*$F$837*yV))</f>
        <v>33.4502122</v>
      </c>
      <c r="W856" s="1"/>
      <c r="X856" s="1"/>
      <c r="Y856" s="1"/>
      <c r="Z856" s="1"/>
      <c r="AA856" s="1">
        <v>51674.53</v>
      </c>
      <c r="AB856" s="1">
        <v>4.7029E-9</v>
      </c>
      <c r="AC856" s="1"/>
      <c r="AD856" s="1">
        <f t="shared" si="129"/>
        <v>51674.47775</v>
      </c>
      <c r="AE856" s="1">
        <f t="shared" si="130"/>
        <v>36.21124888</v>
      </c>
      <c r="AF856" s="1">
        <f t="shared" si="131"/>
        <v>-0.2315443479</v>
      </c>
      <c r="AG856" s="1">
        <f>LOG10(1196700000000000000*($C$837^2)*optwidth*(AVERAGE(V856:Y856)))</f>
        <v>34.26927884</v>
      </c>
      <c r="AH856" s="1">
        <f t="shared" si="132"/>
        <v>-2.173514384</v>
      </c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>
        <v>51675.5745</v>
      </c>
      <c r="M857" s="1">
        <v>2000.0</v>
      </c>
      <c r="N857" s="1"/>
      <c r="O857" s="1"/>
      <c r="P857" s="1"/>
      <c r="Q857" s="1"/>
      <c r="R857" s="1">
        <v>31.82695</v>
      </c>
      <c r="S857" s="1"/>
      <c r="T857" s="1"/>
      <c r="U857" s="1"/>
      <c r="V857" s="1">
        <f>R857*(100^(0.2*$F$837*yV))</f>
        <v>33.41912093</v>
      </c>
      <c r="W857" s="1"/>
      <c r="X857" s="1"/>
      <c r="Y857" s="1"/>
      <c r="Z857" s="1"/>
      <c r="AA857" s="1">
        <v>51675.66</v>
      </c>
      <c r="AB857" s="1">
        <v>4.8987E-9</v>
      </c>
      <c r="AC857" s="1"/>
      <c r="AD857" s="1">
        <f t="shared" si="129"/>
        <v>51675.61725</v>
      </c>
      <c r="AE857" s="1">
        <f t="shared" si="130"/>
        <v>36.22896398</v>
      </c>
      <c r="AF857" s="1">
        <f t="shared" si="131"/>
        <v>-0.2138292484</v>
      </c>
      <c r="AG857" s="1">
        <f>LOG10(1196700000000000000*($C$837^2)*optwidth*(AVERAGE(V857:Y857)))</f>
        <v>34.26887499</v>
      </c>
      <c r="AH857" s="1">
        <f t="shared" si="132"/>
        <v>-2.173918239</v>
      </c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>
        <v>51676.6523</v>
      </c>
      <c r="M858" s="1">
        <v>2000.0</v>
      </c>
      <c r="N858" s="1"/>
      <c r="O858" s="1"/>
      <c r="P858" s="1"/>
      <c r="Q858" s="1"/>
      <c r="R858" s="1">
        <v>25.69609</v>
      </c>
      <c r="S858" s="1"/>
      <c r="T858" s="1"/>
      <c r="U858" s="1"/>
      <c r="V858" s="1">
        <f>R858*(100^(0.2*$F$837*yV))</f>
        <v>26.98155931</v>
      </c>
      <c r="W858" s="1"/>
      <c r="X858" s="1"/>
      <c r="Y858" s="1"/>
      <c r="Z858" s="1"/>
      <c r="AA858" s="1">
        <v>51675.86</v>
      </c>
      <c r="AB858" s="1">
        <v>3.8853E-9</v>
      </c>
      <c r="AC858" s="1"/>
      <c r="AD858" s="1">
        <f t="shared" si="129"/>
        <v>51676.25615</v>
      </c>
      <c r="AE858" s="1">
        <f t="shared" si="130"/>
        <v>36.12830769</v>
      </c>
      <c r="AF858" s="1">
        <f t="shared" si="131"/>
        <v>-0.3144855341</v>
      </c>
      <c r="AG858" s="1">
        <f>LOG10(1196700000000000000*($C$837^2)*optwidth*(AVERAGE(V858:Y858)))</f>
        <v>34.17594701</v>
      </c>
      <c r="AH858" s="1">
        <f t="shared" si="132"/>
        <v>-2.266846216</v>
      </c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>
        <v>51679.913</v>
      </c>
      <c r="M859" s="1">
        <v>2000.0</v>
      </c>
      <c r="N859" s="1"/>
      <c r="O859" s="1"/>
      <c r="P859" s="1"/>
      <c r="Q859" s="1"/>
      <c r="R859" s="1">
        <v>34.92998</v>
      </c>
      <c r="S859" s="1"/>
      <c r="T859" s="1"/>
      <c r="U859" s="1"/>
      <c r="V859" s="1">
        <f>R859*(100^(0.2*$F$837*yV))</f>
        <v>36.67738271</v>
      </c>
      <c r="W859" s="1"/>
      <c r="X859" s="1"/>
      <c r="Y859" s="1"/>
      <c r="Z859" s="1"/>
      <c r="AA859" s="1">
        <v>51679.38</v>
      </c>
      <c r="AB859" s="1">
        <v>4.8529E-9</v>
      </c>
      <c r="AC859" s="1"/>
      <c r="AD859" s="1">
        <f t="shared" si="129"/>
        <v>51679.6465</v>
      </c>
      <c r="AE859" s="1">
        <f t="shared" si="130"/>
        <v>36.22488448</v>
      </c>
      <c r="AF859" s="1">
        <f t="shared" si="131"/>
        <v>-0.2179087499</v>
      </c>
      <c r="AG859" s="1">
        <f>LOG10(1196700000000000000*($C$837^2)*optwidth*(AVERAGE(V859:Y859)))</f>
        <v>34.3092783</v>
      </c>
      <c r="AH859" s="1">
        <f t="shared" si="132"/>
        <v>-2.133514924</v>
      </c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>
        <v>51683.81</v>
      </c>
      <c r="M860" s="1">
        <v>2000.0</v>
      </c>
      <c r="N860" s="1"/>
      <c r="O860" s="1"/>
      <c r="P860" s="1"/>
      <c r="Q860" s="1"/>
      <c r="R860" s="1">
        <v>13.1059</v>
      </c>
      <c r="S860" s="1"/>
      <c r="T860" s="1"/>
      <c r="U860" s="1"/>
      <c r="V860" s="1">
        <f>R860*(100^(0.2*$F$837*yV))</f>
        <v>13.76153408</v>
      </c>
      <c r="W860" s="1"/>
      <c r="X860" s="1"/>
      <c r="Y860" s="1"/>
      <c r="Z860" s="1"/>
      <c r="AA860" s="1">
        <v>51683.5</v>
      </c>
      <c r="AB860" s="1">
        <v>5.3103E-9</v>
      </c>
      <c r="AC860" s="1"/>
      <c r="AD860" s="1">
        <f t="shared" si="129"/>
        <v>51683.655</v>
      </c>
      <c r="AE860" s="1">
        <f t="shared" si="130"/>
        <v>36.26400219</v>
      </c>
      <c r="AF860" s="1">
        <f t="shared" si="131"/>
        <v>-0.1787910354</v>
      </c>
      <c r="AG860" s="1">
        <f>LOG10(1196700000000000000*($C$837^2)*optwidth*(AVERAGE(V860:Y860)))</f>
        <v>33.88354681</v>
      </c>
      <c r="AH860" s="1">
        <f t="shared" si="132"/>
        <v>-2.559246411</v>
      </c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>
        <v>51686.793</v>
      </c>
      <c r="M861" s="1">
        <v>2000.0</v>
      </c>
      <c r="N861" s="1"/>
      <c r="O861" s="1"/>
      <c r="P861" s="1"/>
      <c r="Q861" s="1"/>
      <c r="R861" s="1">
        <v>22.4491</v>
      </c>
      <c r="S861" s="1"/>
      <c r="T861" s="1"/>
      <c r="U861" s="1"/>
      <c r="V861" s="1">
        <f>R861*(100^(0.2*$F$837*yV))</f>
        <v>23.57213581</v>
      </c>
      <c r="W861" s="1"/>
      <c r="X861" s="1"/>
      <c r="Y861" s="1"/>
      <c r="Z861" s="1"/>
      <c r="AA861" s="1">
        <v>51687.02</v>
      </c>
      <c r="AB861" s="1">
        <v>4.266E-9</v>
      </c>
      <c r="AC861" s="1"/>
      <c r="AD861" s="1">
        <f t="shared" si="129"/>
        <v>51686.9065</v>
      </c>
      <c r="AE861" s="1">
        <f t="shared" si="130"/>
        <v>36.16890398</v>
      </c>
      <c r="AF861" s="1">
        <f t="shared" si="131"/>
        <v>-0.273889241</v>
      </c>
      <c r="AG861" s="1">
        <f>LOG10(1196700000000000000*($C$837^2)*optwidth*(AVERAGE(V861:Y861)))</f>
        <v>34.1172789</v>
      </c>
      <c r="AH861" s="1">
        <f t="shared" si="132"/>
        <v>-2.325514327</v>
      </c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>
        <v>51690.92</v>
      </c>
      <c r="M862" s="1">
        <v>2000.0</v>
      </c>
      <c r="N862" s="1"/>
      <c r="O862" s="1"/>
      <c r="P862" s="1"/>
      <c r="Q862" s="1"/>
      <c r="R862" s="1">
        <v>20.10012</v>
      </c>
      <c r="S862" s="1"/>
      <c r="T862" s="1"/>
      <c r="U862" s="1"/>
      <c r="V862" s="1">
        <f>R862*(100^(0.2*$F$837*yV))</f>
        <v>21.10564603</v>
      </c>
      <c r="W862" s="1"/>
      <c r="X862" s="1"/>
      <c r="Y862" s="1"/>
      <c r="Z862" s="1"/>
      <c r="AA862" s="1">
        <v>51691.36</v>
      </c>
      <c r="AB862" s="1">
        <v>4.4585E-9</v>
      </c>
      <c r="AC862" s="1"/>
      <c r="AD862" s="1">
        <f t="shared" si="129"/>
        <v>51691.14</v>
      </c>
      <c r="AE862" s="1">
        <f t="shared" si="130"/>
        <v>36.1880719</v>
      </c>
      <c r="AF862" s="1">
        <f t="shared" si="131"/>
        <v>-0.2547213212</v>
      </c>
      <c r="AG862" s="1">
        <f>LOG10(1196700000000000000*($C$837^2)*optwidth*(AVERAGE(V862:Y862)))</f>
        <v>34.06927862</v>
      </c>
      <c r="AH862" s="1">
        <f t="shared" si="132"/>
        <v>-2.373514611</v>
      </c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>
        <v>51692.5502</v>
      </c>
      <c r="M863" s="1">
        <v>2000.0</v>
      </c>
      <c r="N863" s="1"/>
      <c r="O863" s="1"/>
      <c r="P863" s="1"/>
      <c r="Q863" s="1"/>
      <c r="R863" s="1">
        <v>20.19772</v>
      </c>
      <c r="S863" s="1"/>
      <c r="T863" s="1"/>
      <c r="U863" s="1"/>
      <c r="V863" s="1">
        <f>R863*(100^(0.2*$F$837*yV))</f>
        <v>21.20812856</v>
      </c>
      <c r="W863" s="1"/>
      <c r="X863" s="1"/>
      <c r="Y863" s="1"/>
      <c r="Z863" s="1"/>
      <c r="AA863" s="1">
        <v>51692.81</v>
      </c>
      <c r="AB863" s="1">
        <v>4.2184E-9</v>
      </c>
      <c r="AC863" s="1"/>
      <c r="AD863" s="1">
        <f t="shared" si="129"/>
        <v>51692.6801</v>
      </c>
      <c r="AE863" s="1">
        <f t="shared" si="130"/>
        <v>36.16403089</v>
      </c>
      <c r="AF863" s="1">
        <f t="shared" si="131"/>
        <v>-0.2787623338</v>
      </c>
      <c r="AG863" s="1">
        <f>LOG10(1196700000000000000*($C$837^2)*optwidth*(AVERAGE(V863:Y863)))</f>
        <v>34.07138231</v>
      </c>
      <c r="AH863" s="1">
        <f t="shared" si="132"/>
        <v>-2.371410914</v>
      </c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>
        <v>51700.0875</v>
      </c>
      <c r="M864" s="1">
        <v>2000.0</v>
      </c>
      <c r="N864" s="1"/>
      <c r="O864" s="1"/>
      <c r="P864" s="1"/>
      <c r="Q864" s="1"/>
      <c r="R864" s="1">
        <v>27.74588</v>
      </c>
      <c r="S864" s="1"/>
      <c r="T864" s="1"/>
      <c r="U864" s="1"/>
      <c r="V864" s="1">
        <f>R864*(100^(0.2*$F$837*yV))</f>
        <v>29.13389184</v>
      </c>
      <c r="W864" s="1"/>
      <c r="X864" s="1"/>
      <c r="Y864" s="1"/>
      <c r="Z864" s="1"/>
      <c r="AA864" s="1">
        <v>51699.26</v>
      </c>
      <c r="AB864" s="1">
        <v>3.9464E-9</v>
      </c>
      <c r="AC864" s="1"/>
      <c r="AD864" s="1">
        <f t="shared" si="129"/>
        <v>51699.67375</v>
      </c>
      <c r="AE864" s="1">
        <f t="shared" si="130"/>
        <v>36.13508424</v>
      </c>
      <c r="AF864" s="1">
        <f t="shared" si="131"/>
        <v>-0.3077089897</v>
      </c>
      <c r="AG864" s="1">
        <f>LOG10(1196700000000000000*($C$837^2)*optwidth*(AVERAGE(V864:Y864)))</f>
        <v>34.20927847</v>
      </c>
      <c r="AH864" s="1">
        <f t="shared" si="132"/>
        <v>-2.233514757</v>
      </c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>
        <v>51706.008</v>
      </c>
      <c r="M865" s="1">
        <v>2000.0</v>
      </c>
      <c r="N865" s="1"/>
      <c r="O865" s="1"/>
      <c r="P865" s="1"/>
      <c r="Q865" s="1"/>
      <c r="R865" s="1">
        <v>30.89349</v>
      </c>
      <c r="S865" s="1"/>
      <c r="T865" s="1"/>
      <c r="U865" s="1"/>
      <c r="V865" s="1">
        <f>R865*(100^(0.2*$F$837*yV))</f>
        <v>32.43896378</v>
      </c>
      <c r="W865" s="1"/>
      <c r="X865" s="1"/>
      <c r="Y865" s="1"/>
      <c r="Z865" s="1"/>
      <c r="AA865" s="1">
        <v>51706.1</v>
      </c>
      <c r="AB865" s="1">
        <v>4.2032E-9</v>
      </c>
      <c r="AC865" s="1"/>
      <c r="AD865" s="1">
        <f t="shared" si="129"/>
        <v>51706.054</v>
      </c>
      <c r="AE865" s="1">
        <f t="shared" si="130"/>
        <v>36.16246319</v>
      </c>
      <c r="AF865" s="1">
        <f t="shared" si="131"/>
        <v>-0.2803300367</v>
      </c>
      <c r="AG865" s="1">
        <f>LOG10(1196700000000000000*($C$837^2)*optwidth*(AVERAGE(V865:Y865)))</f>
        <v>34.25594694</v>
      </c>
      <c r="AH865" s="1">
        <f t="shared" si="132"/>
        <v>-2.186846288</v>
      </c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>
        <v>51719.5</v>
      </c>
      <c r="M866" s="1">
        <v>2000.0</v>
      </c>
      <c r="N866" s="1"/>
      <c r="O866" s="1"/>
      <c r="P866" s="1"/>
      <c r="Q866" s="1"/>
      <c r="R866" s="1">
        <v>12.8943</v>
      </c>
      <c r="S866" s="1"/>
      <c r="T866" s="1"/>
      <c r="U866" s="1"/>
      <c r="V866" s="1">
        <f>R866*(100^(0.2*$F$837*yV))</f>
        <v>13.5393486</v>
      </c>
      <c r="W866" s="1"/>
      <c r="X866" s="1"/>
      <c r="Y866" s="1"/>
      <c r="Z866" s="1"/>
      <c r="AA866" s="1">
        <v>51719.92</v>
      </c>
      <c r="AB866" s="1">
        <v>4.1401E-9</v>
      </c>
      <c r="AC866" s="1"/>
      <c r="AD866" s="1">
        <f t="shared" si="129"/>
        <v>51719.71</v>
      </c>
      <c r="AE866" s="1">
        <f t="shared" si="130"/>
        <v>36.15589396</v>
      </c>
      <c r="AF866" s="1">
        <f t="shared" si="131"/>
        <v>-0.286899261</v>
      </c>
      <c r="AG866" s="1">
        <f>LOG10(1196700000000000000*($C$837^2)*optwidth*(AVERAGE(V866:Y866)))</f>
        <v>33.87647774</v>
      </c>
      <c r="AH866" s="1">
        <f t="shared" si="132"/>
        <v>-2.566315491</v>
      </c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>
        <v>51720.177</v>
      </c>
      <c r="M867" s="1">
        <v>2000.0</v>
      </c>
      <c r="N867" s="1"/>
      <c r="O867" s="1"/>
      <c r="P867" s="1"/>
      <c r="Q867" s="1"/>
      <c r="R867" s="1">
        <v>26.49714</v>
      </c>
      <c r="S867" s="1"/>
      <c r="T867" s="1"/>
      <c r="U867" s="1"/>
      <c r="V867" s="1">
        <f>R867*(100^(0.2*$F$837*yV))</f>
        <v>27.82268254</v>
      </c>
      <c r="W867" s="1"/>
      <c r="X867" s="1"/>
      <c r="Y867" s="1"/>
      <c r="Z867" s="1"/>
      <c r="AA867" s="1">
        <v>51720.02</v>
      </c>
      <c r="AB867" s="1">
        <v>4.0589E-9</v>
      </c>
      <c r="AC867" s="1"/>
      <c r="AD867" s="1">
        <f t="shared" si="129"/>
        <v>51720.0985</v>
      </c>
      <c r="AE867" s="1">
        <f t="shared" si="130"/>
        <v>36.14729149</v>
      </c>
      <c r="AF867" s="1">
        <f t="shared" si="131"/>
        <v>-0.2955017405</v>
      </c>
      <c r="AG867" s="1">
        <f>LOG10(1196700000000000000*($C$837^2)*optwidth*(AVERAGE(V867:Y867)))</f>
        <v>34.18927897</v>
      </c>
      <c r="AH867" s="1">
        <f t="shared" si="132"/>
        <v>-2.253514261</v>
      </c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>
        <v>51730.564</v>
      </c>
      <c r="M868" s="1">
        <v>2000.0</v>
      </c>
      <c r="N868" s="1"/>
      <c r="O868" s="1"/>
      <c r="P868" s="1"/>
      <c r="Q868" s="1"/>
      <c r="R868" s="1">
        <v>27.74588</v>
      </c>
      <c r="S868" s="1"/>
      <c r="T868" s="1"/>
      <c r="U868" s="1"/>
      <c r="V868" s="1">
        <f>R868*(100^(0.2*$F$837*yV))</f>
        <v>29.13389184</v>
      </c>
      <c r="W868" s="1"/>
      <c r="X868" s="1"/>
      <c r="Y868" s="1"/>
      <c r="Z868" s="1"/>
      <c r="AA868" s="1">
        <v>51730.82</v>
      </c>
      <c r="AB868" s="1">
        <v>3.3925E-9</v>
      </c>
      <c r="AC868" s="1"/>
      <c r="AD868" s="1">
        <f t="shared" si="129"/>
        <v>51730.692</v>
      </c>
      <c r="AE868" s="1">
        <f t="shared" si="130"/>
        <v>36.06940299</v>
      </c>
      <c r="AF868" s="1">
        <f t="shared" si="131"/>
        <v>-0.3733902358</v>
      </c>
      <c r="AG868" s="1">
        <f>LOG10(1196700000000000000*($C$837^2)*optwidth*(AVERAGE(V868:Y868)))</f>
        <v>34.20927847</v>
      </c>
      <c r="AH868" s="1">
        <f t="shared" si="132"/>
        <v>-2.233514757</v>
      </c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>
        <v>51732.5455</v>
      </c>
      <c r="M869" s="1">
        <v>2000.0</v>
      </c>
      <c r="N869" s="1"/>
      <c r="O869" s="1"/>
      <c r="P869" s="1"/>
      <c r="Q869" s="1"/>
      <c r="R869" s="1">
        <v>26.49714</v>
      </c>
      <c r="S869" s="1"/>
      <c r="T869" s="1"/>
      <c r="U869" s="1"/>
      <c r="V869" s="1">
        <f>R869*(100^(0.2*$F$837*yV))</f>
        <v>27.82268254</v>
      </c>
      <c r="W869" s="1"/>
      <c r="X869" s="1"/>
      <c r="Y869" s="1"/>
      <c r="Z869" s="1"/>
      <c r="AA869" s="1">
        <v>51732.87</v>
      </c>
      <c r="AB869" s="1">
        <v>3.3478E-9</v>
      </c>
      <c r="AC869" s="1"/>
      <c r="AD869" s="1">
        <f t="shared" si="129"/>
        <v>51732.70775</v>
      </c>
      <c r="AE869" s="1">
        <f t="shared" si="130"/>
        <v>36.06364264</v>
      </c>
      <c r="AF869" s="1">
        <f t="shared" si="131"/>
        <v>-0.3791505871</v>
      </c>
      <c r="AG869" s="1">
        <f>LOG10(1196700000000000000*($C$837^2)*optwidth*(AVERAGE(V869:Y869)))</f>
        <v>34.18927897</v>
      </c>
      <c r="AH869" s="1">
        <f t="shared" si="132"/>
        <v>-2.253514261</v>
      </c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>
        <v>51748.8805</v>
      </c>
      <c r="M870" s="1">
        <v>2000.0</v>
      </c>
      <c r="N870" s="1"/>
      <c r="O870" s="1"/>
      <c r="P870" s="1"/>
      <c r="Q870" s="1"/>
      <c r="R870" s="1">
        <v>19.19546</v>
      </c>
      <c r="S870" s="1"/>
      <c r="T870" s="1"/>
      <c r="U870" s="1"/>
      <c r="V870" s="1">
        <f>R870*(100^(0.2*$F$837*yV))</f>
        <v>20.15572963</v>
      </c>
      <c r="W870" s="1"/>
      <c r="X870" s="1"/>
      <c r="Y870" s="1"/>
      <c r="Z870" s="1"/>
      <c r="AA870" s="1">
        <v>51747.82</v>
      </c>
      <c r="AB870" s="1">
        <v>1.2214E-9</v>
      </c>
      <c r="AC870" s="1"/>
      <c r="AD870" s="1">
        <f t="shared" si="129"/>
        <v>51748.35025</v>
      </c>
      <c r="AE870" s="1">
        <f t="shared" si="130"/>
        <v>35.62574105</v>
      </c>
      <c r="AF870" s="1">
        <f t="shared" si="131"/>
        <v>-0.8170521765</v>
      </c>
      <c r="AG870" s="1">
        <f>LOG10(1196700000000000000*($C$837^2)*optwidth*(AVERAGE(V870:Y870)))</f>
        <v>34.04927849</v>
      </c>
      <c r="AH870" s="1">
        <f t="shared" si="132"/>
        <v>-2.393514737</v>
      </c>
      <c r="AI870" s="1"/>
      <c r="AJ870" s="1"/>
      <c r="AK870" s="1"/>
      <c r="AL870" s="1" t="s">
        <v>56</v>
      </c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>
        <v>51751.87</v>
      </c>
      <c r="M871" s="1">
        <v>2000.0</v>
      </c>
      <c r="N871" s="1"/>
      <c r="O871" s="1"/>
      <c r="P871" s="1"/>
      <c r="Q871" s="1"/>
      <c r="R871" s="1">
        <v>12.68232</v>
      </c>
      <c r="S871" s="1"/>
      <c r="T871" s="1"/>
      <c r="U871" s="1"/>
      <c r="V871" s="1">
        <f>R871*(100^(0.2*$F$837*yV))</f>
        <v>13.31676412</v>
      </c>
      <c r="W871" s="1"/>
      <c r="X871" s="1"/>
      <c r="Y871" s="1"/>
      <c r="Z871" s="1"/>
      <c r="AA871" s="1">
        <v>51750.86</v>
      </c>
      <c r="AB871" s="1">
        <v>7.1207E-10</v>
      </c>
      <c r="AC871" s="1"/>
      <c r="AD871" s="1">
        <f t="shared" si="129"/>
        <v>51751.365</v>
      </c>
      <c r="AE871" s="1">
        <f t="shared" si="130"/>
        <v>35.39140582</v>
      </c>
      <c r="AF871" s="1">
        <f t="shared" si="131"/>
        <v>-1.051387403</v>
      </c>
      <c r="AG871" s="1">
        <f>LOG10(1196700000000000000*($C$837^2)*optwidth*(AVERAGE(V871:Y871)))</f>
        <v>33.86927867</v>
      </c>
      <c r="AH871" s="1">
        <f t="shared" si="132"/>
        <v>-2.573514554</v>
      </c>
      <c r="AI871" s="1"/>
      <c r="AJ871" s="1"/>
      <c r="AK871" s="1"/>
      <c r="AL871" s="1" t="s">
        <v>57</v>
      </c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>
        <v>53383.173</v>
      </c>
      <c r="M872" s="1">
        <v>2005.0</v>
      </c>
      <c r="N872" s="1"/>
      <c r="O872" s="1"/>
      <c r="P872" s="1">
        <v>13.3889</v>
      </c>
      <c r="Q872" s="1"/>
      <c r="R872" s="1"/>
      <c r="S872" s="1"/>
      <c r="T872" s="1">
        <f>1000*zeroR*(100^(-0.2*P872))</f>
        <v>13.51228389</v>
      </c>
      <c r="U872" s="1"/>
      <c r="V872" s="1"/>
      <c r="W872" s="1"/>
      <c r="X872" s="1">
        <f>T872*(100^(0.2*$F$837*yR))</f>
        <v>14.07923834</v>
      </c>
      <c r="Y872" s="1"/>
      <c r="Z872" s="1"/>
      <c r="AA872" s="1">
        <v>53383.28</v>
      </c>
      <c r="AB872" s="1">
        <v>2.6055E-9</v>
      </c>
      <c r="AC872" s="1"/>
      <c r="AD872" s="1">
        <f t="shared" si="129"/>
        <v>53383.2265</v>
      </c>
      <c r="AE872" s="1">
        <f t="shared" si="130"/>
        <v>35.95477421</v>
      </c>
      <c r="AF872" s="1">
        <f t="shared" si="131"/>
        <v>-0.4880190147</v>
      </c>
      <c r="AG872" s="1">
        <f>LOG10(1196700000000000000*($C$837^2)*optwidth*(AVERAGE(V872:Y872)))</f>
        <v>33.89345913</v>
      </c>
      <c r="AH872" s="1">
        <f t="shared" si="132"/>
        <v>-2.5493341</v>
      </c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>
        <v>53384.133</v>
      </c>
      <c r="M873" s="1">
        <v>2005.0</v>
      </c>
      <c r="N873" s="1"/>
      <c r="O873" s="1"/>
      <c r="P873" s="1">
        <v>13.3223</v>
      </c>
      <c r="Q873" s="1"/>
      <c r="R873" s="1"/>
      <c r="S873" s="1"/>
      <c r="T873" s="1">
        <f>1000*zeroR*(100^(-0.2*P873))</f>
        <v>14.3670883</v>
      </c>
      <c r="U873" s="1"/>
      <c r="V873" s="1"/>
      <c r="W873" s="1"/>
      <c r="X873" s="1">
        <f>T873*(100^(0.2*$F$837*yR))</f>
        <v>14.96990902</v>
      </c>
      <c r="Y873" s="1"/>
      <c r="Z873" s="1"/>
      <c r="AA873" s="1">
        <v>53384.15</v>
      </c>
      <c r="AB873" s="1">
        <v>2.8825E-9</v>
      </c>
      <c r="AC873" s="1"/>
      <c r="AD873" s="1">
        <f t="shared" si="129"/>
        <v>53384.1415</v>
      </c>
      <c r="AE873" s="1">
        <f t="shared" si="130"/>
        <v>35.99865245</v>
      </c>
      <c r="AF873" s="1">
        <f t="shared" si="131"/>
        <v>-0.4441407762</v>
      </c>
      <c r="AG873" s="1">
        <f>LOG10(1196700000000000000*($C$837^2)*optwidth*(AVERAGE(V873:Y873)))</f>
        <v>33.92009913</v>
      </c>
      <c r="AH873" s="1">
        <f t="shared" si="132"/>
        <v>-2.5226941</v>
      </c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>
        <v>53385.5</v>
      </c>
      <c r="M874" s="1">
        <v>2005.0</v>
      </c>
      <c r="N874" s="1"/>
      <c r="O874" s="1"/>
      <c r="P874" s="1">
        <v>13.4</v>
      </c>
      <c r="Q874" s="1"/>
      <c r="R874" s="1"/>
      <c r="S874" s="1"/>
      <c r="T874" s="1">
        <f>1000*zeroR*(100^(-0.2*P874))</f>
        <v>13.3748451</v>
      </c>
      <c r="U874" s="1"/>
      <c r="V874" s="1"/>
      <c r="W874" s="1"/>
      <c r="X874" s="1">
        <f>T874*(100^(0.2*$F$837*yR))</f>
        <v>13.93603284</v>
      </c>
      <c r="Y874" s="1"/>
      <c r="Z874" s="1"/>
      <c r="AA874" s="1">
        <v>53385.65</v>
      </c>
      <c r="AB874" s="1">
        <v>2.5913E-9</v>
      </c>
      <c r="AC874" s="1"/>
      <c r="AD874" s="1">
        <f t="shared" si="129"/>
        <v>53385.575</v>
      </c>
      <c r="AE874" s="1">
        <f t="shared" si="130"/>
        <v>35.95240083</v>
      </c>
      <c r="AF874" s="1">
        <f t="shared" si="131"/>
        <v>-0.4903923971</v>
      </c>
      <c r="AG874" s="1">
        <f>LOG10(1196700000000000000*($C$837^2)*optwidth*(AVERAGE(V874:Y874)))</f>
        <v>33.88901913</v>
      </c>
      <c r="AH874" s="1">
        <f t="shared" si="132"/>
        <v>-2.5537741</v>
      </c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>
        <v>53386.5</v>
      </c>
      <c r="M875" s="1">
        <v>2005.0</v>
      </c>
      <c r="N875" s="1">
        <v>13.47</v>
      </c>
      <c r="O875" s="1"/>
      <c r="P875" s="1">
        <v>13.48</v>
      </c>
      <c r="Q875" s="1"/>
      <c r="R875" s="1">
        <f>1000*zeroV*(100^(-0.2*N875))</f>
        <v>14.88071759</v>
      </c>
      <c r="S875" s="1"/>
      <c r="T875" s="1">
        <f>1000*zeroR*(100^(-0.2*P875))</f>
        <v>12.42478153</v>
      </c>
      <c r="U875" s="1"/>
      <c r="V875" s="1">
        <f>R875*(100^(0.2*$F$837*yV))</f>
        <v>15.62513846</v>
      </c>
      <c r="W875" s="1"/>
      <c r="X875" s="1">
        <f>T875*(100^(0.2*$F$837*yR))</f>
        <v>12.94610607</v>
      </c>
      <c r="Y875" s="1"/>
      <c r="Z875" s="1"/>
      <c r="AA875" s="1">
        <v>53386.36</v>
      </c>
      <c r="AB875" s="1">
        <v>2.3405E-9</v>
      </c>
      <c r="AC875" s="1"/>
      <c r="AD875" s="1">
        <f t="shared" si="129"/>
        <v>53386.43</v>
      </c>
      <c r="AE875" s="1">
        <f t="shared" si="130"/>
        <v>35.90819178</v>
      </c>
      <c r="AF875" s="1">
        <f t="shared" si="131"/>
        <v>-0.5346014467</v>
      </c>
      <c r="AG875" s="1">
        <f>LOG10(1196700000000000000*($C$837^2)*optwidth*(AVERAGE(V875:Y875)))</f>
        <v>33.89977913</v>
      </c>
      <c r="AH875" s="1">
        <f t="shared" si="132"/>
        <v>-2.543014099</v>
      </c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>
        <v>53387.5</v>
      </c>
      <c r="M876" s="1">
        <v>2005.0</v>
      </c>
      <c r="N876" s="1">
        <v>13.52</v>
      </c>
      <c r="O876" s="1"/>
      <c r="P876" s="1">
        <v>13.45</v>
      </c>
      <c r="Q876" s="1"/>
      <c r="R876" s="1">
        <f>1000*zeroV*(100^(-0.2*N876))</f>
        <v>14.21097497</v>
      </c>
      <c r="S876" s="1"/>
      <c r="T876" s="1">
        <f>1000*zeroR*(100^(-0.2*P876))</f>
        <v>12.77287791</v>
      </c>
      <c r="U876" s="1"/>
      <c r="V876" s="1">
        <f>R876*(100^(0.2*$F$837*yV))</f>
        <v>14.92189139</v>
      </c>
      <c r="W876" s="1"/>
      <c r="X876" s="1">
        <f>T876*(100^(0.2*$F$837*yR))</f>
        <v>13.30880804</v>
      </c>
      <c r="Y876" s="1"/>
      <c r="Z876" s="1"/>
      <c r="AA876" s="1">
        <v>53387.21</v>
      </c>
      <c r="AB876" s="1">
        <v>2.0935E-9</v>
      </c>
      <c r="AC876" s="1"/>
      <c r="AD876" s="1">
        <f t="shared" si="129"/>
        <v>53387.355</v>
      </c>
      <c r="AE876" s="1">
        <f t="shared" si="130"/>
        <v>35.8597561</v>
      </c>
      <c r="AF876" s="1">
        <f t="shared" si="131"/>
        <v>-0.5830371269</v>
      </c>
      <c r="AG876" s="1">
        <f>LOG10(1196700000000000000*($C$837^2)*optwidth*(AVERAGE(V876:Y876)))</f>
        <v>33.89457161</v>
      </c>
      <c r="AH876" s="1">
        <f t="shared" si="132"/>
        <v>-2.548221619</v>
      </c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>
        <v>53388.5</v>
      </c>
      <c r="M877" s="1">
        <v>2005.0</v>
      </c>
      <c r="N877" s="1">
        <v>13.56</v>
      </c>
      <c r="O877" s="1"/>
      <c r="P877" s="1"/>
      <c r="Q877" s="1"/>
      <c r="R877" s="1">
        <f>1000*zeroV*(100^(-0.2*N877))</f>
        <v>13.69695013</v>
      </c>
      <c r="S877" s="1"/>
      <c r="T877" s="1"/>
      <c r="U877" s="1"/>
      <c r="V877" s="1">
        <f>R877*(100^(0.2*$F$837*yV))</f>
        <v>14.38215201</v>
      </c>
      <c r="W877" s="1"/>
      <c r="X877" s="1"/>
      <c r="Y877" s="1"/>
      <c r="Z877" s="1"/>
      <c r="AA877" s="1">
        <v>53388.59</v>
      </c>
      <c r="AB877" s="1">
        <v>7.5406E-9</v>
      </c>
      <c r="AC877" s="1"/>
      <c r="AD877" s="1">
        <f t="shared" si="129"/>
        <v>53388.545</v>
      </c>
      <c r="AE877" s="1">
        <f t="shared" si="130"/>
        <v>36.41628904</v>
      </c>
      <c r="AF877" s="1">
        <f t="shared" si="131"/>
        <v>-0.02650418842</v>
      </c>
      <c r="AG877" s="1">
        <f>LOG10(1196700000000000000*($C$837^2)*optwidth*(AVERAGE(V877:Y877)))</f>
        <v>33.90270384</v>
      </c>
      <c r="AH877" s="1">
        <f t="shared" si="132"/>
        <v>-2.540089387</v>
      </c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>
        <v>53389.5</v>
      </c>
      <c r="M878" s="1">
        <v>2005.0</v>
      </c>
      <c r="N878" s="1">
        <v>13.58</v>
      </c>
      <c r="O878" s="1"/>
      <c r="P878" s="1">
        <v>13.61</v>
      </c>
      <c r="Q878" s="1"/>
      <c r="R878" s="1">
        <f>1000*zeroV*(100^(-0.2*N878))</f>
        <v>13.44695262</v>
      </c>
      <c r="S878" s="1"/>
      <c r="T878" s="1">
        <f>1000*zeroR*(100^(-0.2*P878))</f>
        <v>11.02271963</v>
      </c>
      <c r="U878" s="1"/>
      <c r="V878" s="1">
        <f>R878*(100^(0.2*$F$837*yV))</f>
        <v>14.11964815</v>
      </c>
      <c r="W878" s="1"/>
      <c r="X878" s="1">
        <f>T878*(100^(0.2*$F$837*yR))</f>
        <v>11.48521583</v>
      </c>
      <c r="Y878" s="1"/>
      <c r="Z878" s="1"/>
      <c r="AA878" s="1">
        <v>53389.58</v>
      </c>
      <c r="AB878" s="1">
        <v>1.803E-9</v>
      </c>
      <c r="AC878" s="1"/>
      <c r="AD878" s="1">
        <f t="shared" si="129"/>
        <v>53389.54</v>
      </c>
      <c r="AE878" s="1">
        <f t="shared" si="130"/>
        <v>35.79487886</v>
      </c>
      <c r="AF878" s="1">
        <f t="shared" si="131"/>
        <v>-0.6479143654</v>
      </c>
      <c r="AG878" s="1">
        <f>LOG10(1196700000000000000*($C$837^2)*optwidth*(AVERAGE(V878:Y878)))</f>
        <v>33.85217244</v>
      </c>
      <c r="AH878" s="1">
        <f t="shared" si="132"/>
        <v>-2.590620784</v>
      </c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>
        <v>53390.58203</v>
      </c>
      <c r="M879" s="1">
        <v>2005.0</v>
      </c>
      <c r="N879" s="1">
        <v>13.61</v>
      </c>
      <c r="O879" s="1"/>
      <c r="P879" s="1">
        <v>13.571</v>
      </c>
      <c r="Q879" s="1"/>
      <c r="R879" s="1">
        <f>1000*zeroV*(100^(-0.2*N879))</f>
        <v>13.08048583</v>
      </c>
      <c r="S879" s="1"/>
      <c r="T879" s="1">
        <f>1000*zeroR*(100^(-0.2*P879))</f>
        <v>11.42585638</v>
      </c>
      <c r="U879" s="1"/>
      <c r="V879" s="1">
        <f>R879*(100^(0.2*$F$837*yV))</f>
        <v>13.73484854</v>
      </c>
      <c r="W879" s="1"/>
      <c r="X879" s="1">
        <f>T879*(100^(0.2*$F$837*yR))</f>
        <v>11.90526758</v>
      </c>
      <c r="Y879" s="1"/>
      <c r="Z879" s="1"/>
      <c r="AA879" s="1">
        <v>53390.5</v>
      </c>
      <c r="AB879" s="1">
        <v>1.6545E-9</v>
      </c>
      <c r="AC879" s="1"/>
      <c r="AD879" s="1">
        <f t="shared" si="129"/>
        <v>53390.54102</v>
      </c>
      <c r="AE879" s="1">
        <f t="shared" si="130"/>
        <v>35.75754991</v>
      </c>
      <c r="AF879" s="1">
        <f t="shared" si="131"/>
        <v>-0.6852433207</v>
      </c>
      <c r="AG879" s="1">
        <f>LOG10(1196700000000000000*($C$837^2)*optwidth*(AVERAGE(V879:Y879)))</f>
        <v>33.85276996</v>
      </c>
      <c r="AH879" s="1">
        <f t="shared" si="132"/>
        <v>-2.590023269</v>
      </c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>
        <v>53391.4375</v>
      </c>
      <c r="M880" s="1">
        <v>2005.0</v>
      </c>
      <c r="N880" s="1"/>
      <c r="O880" s="1"/>
      <c r="P880" s="1">
        <v>13.54</v>
      </c>
      <c r="Q880" s="1"/>
      <c r="R880" s="1"/>
      <c r="S880" s="1"/>
      <c r="T880" s="1">
        <f>1000*zeroR*(100^(-0.2*P880))</f>
        <v>11.75679</v>
      </c>
      <c r="U880" s="1"/>
      <c r="V880" s="1"/>
      <c r="W880" s="1"/>
      <c r="X880" s="1">
        <f>T880*(100^(0.2*$F$837*yR))</f>
        <v>12.25008666</v>
      </c>
      <c r="Y880" s="1"/>
      <c r="Z880" s="1"/>
      <c r="AA880" s="1">
        <v>53391.07</v>
      </c>
      <c r="AB880" s="1">
        <v>1.446E-9</v>
      </c>
      <c r="AC880" s="1"/>
      <c r="AD880" s="1">
        <f t="shared" si="129"/>
        <v>53391.25375</v>
      </c>
      <c r="AE880" s="1">
        <f t="shared" si="130"/>
        <v>35.69905143</v>
      </c>
      <c r="AF880" s="1">
        <f t="shared" si="131"/>
        <v>-0.7437417992</v>
      </c>
      <c r="AG880" s="1">
        <f>LOG10(1196700000000000000*($C$837^2)*optwidth*(AVERAGE(V880:Y880)))</f>
        <v>33.83301913</v>
      </c>
      <c r="AH880" s="1">
        <f t="shared" si="132"/>
        <v>-2.6097741</v>
      </c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>
        <v>53391.5664</v>
      </c>
      <c r="M881" s="1">
        <v>2005.0</v>
      </c>
      <c r="N881" s="1">
        <v>13.65</v>
      </c>
      <c r="O881" s="1"/>
      <c r="P881" s="1">
        <v>13.61</v>
      </c>
      <c r="Q881" s="1"/>
      <c r="R881" s="1">
        <f>1000*zeroV*(100^(-0.2*N881))</f>
        <v>12.60735188</v>
      </c>
      <c r="S881" s="1"/>
      <c r="T881" s="1">
        <f>1000*zeroR*(100^(-0.2*P881))</f>
        <v>11.02271963</v>
      </c>
      <c r="U881" s="1"/>
      <c r="V881" s="1">
        <f>R881*(100^(0.2*$F$837*yV))</f>
        <v>13.23804566</v>
      </c>
      <c r="W881" s="1"/>
      <c r="X881" s="1">
        <f>T881*(100^(0.2*$F$837*yR))</f>
        <v>11.48521583</v>
      </c>
      <c r="Y881" s="1"/>
      <c r="Z881" s="1"/>
      <c r="AA881" s="1">
        <v>53391.99</v>
      </c>
      <c r="AB881" s="1">
        <v>1.2948E-9</v>
      </c>
      <c r="AC881" s="1"/>
      <c r="AD881" s="1">
        <f t="shared" si="129"/>
        <v>53391.7782</v>
      </c>
      <c r="AE881" s="1">
        <f t="shared" si="130"/>
        <v>35.65108582</v>
      </c>
      <c r="AF881" s="1">
        <f t="shared" si="131"/>
        <v>-0.7917074014</v>
      </c>
      <c r="AG881" s="1">
        <f>LOG10(1196700000000000000*($C$837^2)*optwidth*(AVERAGE(V881:Y881)))</f>
        <v>33.83695573</v>
      </c>
      <c r="AH881" s="1">
        <f t="shared" si="132"/>
        <v>-2.605837494</v>
      </c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>
        <v>53393.42969</v>
      </c>
      <c r="M882" s="1">
        <v>2005.0</v>
      </c>
      <c r="N882" s="1">
        <v>13.71</v>
      </c>
      <c r="O882" s="1"/>
      <c r="P882" s="1">
        <v>13.65</v>
      </c>
      <c r="Q882" s="1"/>
      <c r="R882" s="1">
        <f>1000*zeroV*(100^(-0.2*N882))</f>
        <v>11.92954486</v>
      </c>
      <c r="S882" s="1"/>
      <c r="T882" s="1">
        <f>1000*zeroR*(100^(-0.2*P882))</f>
        <v>10.6240171</v>
      </c>
      <c r="U882" s="1"/>
      <c r="V882" s="1">
        <f>R882*(100^(0.2*$F$837*yV))</f>
        <v>12.52633074</v>
      </c>
      <c r="W882" s="1"/>
      <c r="X882" s="1">
        <f>T882*(100^(0.2*$F$837*yR))</f>
        <v>11.06978436</v>
      </c>
      <c r="Y882" s="1"/>
      <c r="Z882" s="1"/>
      <c r="AA882" s="1">
        <v>53393.72</v>
      </c>
      <c r="AB882" s="1">
        <v>9.2749E-10</v>
      </c>
      <c r="AC882" s="1"/>
      <c r="AD882" s="1">
        <f t="shared" si="129"/>
        <v>53393.57485</v>
      </c>
      <c r="AE882" s="1">
        <f t="shared" si="130"/>
        <v>35.50619237</v>
      </c>
      <c r="AF882" s="1">
        <f t="shared" si="131"/>
        <v>-0.9366008563</v>
      </c>
      <c r="AG882" s="1">
        <f>LOG10(1196700000000000000*($C$837^2)*optwidth*(AVERAGE(V882:Y882)))</f>
        <v>33.81669048</v>
      </c>
      <c r="AH882" s="1">
        <f t="shared" si="132"/>
        <v>-2.626102751</v>
      </c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>
        <v>53394.42578</v>
      </c>
      <c r="M883" s="1">
        <v>2005.0</v>
      </c>
      <c r="N883" s="1">
        <v>13.845</v>
      </c>
      <c r="O883" s="1"/>
      <c r="P883" s="1">
        <v>13.7</v>
      </c>
      <c r="Q883" s="1"/>
      <c r="R883" s="1">
        <f>1000*zeroV*(100^(-0.2*N883))</f>
        <v>10.53474128</v>
      </c>
      <c r="S883" s="1"/>
      <c r="T883" s="1">
        <f>1000*zeroR*(100^(-0.2*P883))</f>
        <v>10.14585756</v>
      </c>
      <c r="U883" s="1"/>
      <c r="V883" s="1">
        <f>R883*(100^(0.2*$F$837*yV))</f>
        <v>11.06175091</v>
      </c>
      <c r="W883" s="1"/>
      <c r="X883" s="1">
        <f>T883*(100^(0.2*$F$837*yR))</f>
        <v>10.57156199</v>
      </c>
      <c r="Y883" s="1"/>
      <c r="Z883" s="1"/>
      <c r="AA883" s="1">
        <v>53394.22</v>
      </c>
      <c r="AB883" s="1">
        <v>7.9874E-10</v>
      </c>
      <c r="AC883" s="1"/>
      <c r="AD883" s="1">
        <f t="shared" si="129"/>
        <v>53394.32289</v>
      </c>
      <c r="AE883" s="1">
        <f t="shared" si="130"/>
        <v>35.44128857</v>
      </c>
      <c r="AF883" s="1">
        <f t="shared" si="131"/>
        <v>-1.001504658</v>
      </c>
      <c r="AG883" s="1">
        <f>LOG10(1196700000000000000*($C$837^2)*optwidth*(AVERAGE(V883:Y883)))</f>
        <v>33.778973</v>
      </c>
      <c r="AH883" s="1">
        <f t="shared" si="132"/>
        <v>-2.663820225</v>
      </c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>
        <v>53395.42969</v>
      </c>
      <c r="M884" s="1">
        <v>2005.0</v>
      </c>
      <c r="N884" s="1">
        <v>13.731</v>
      </c>
      <c r="O884" s="1"/>
      <c r="P884" s="1">
        <v>13.77</v>
      </c>
      <c r="Q884" s="1"/>
      <c r="R884" s="1">
        <f>1000*zeroV*(100^(-0.2*N884))</f>
        <v>11.70102412</v>
      </c>
      <c r="S884" s="1"/>
      <c r="T884" s="1">
        <f>1000*zeroR*(100^(-0.2*P884))</f>
        <v>9.512370578</v>
      </c>
      <c r="U884" s="1"/>
      <c r="V884" s="1">
        <f>R884*(100^(0.2*$F$837*yV))</f>
        <v>12.28637806</v>
      </c>
      <c r="W884" s="1"/>
      <c r="X884" s="1">
        <f>T884*(100^(0.2*$F$837*yR))</f>
        <v>9.91149488</v>
      </c>
      <c r="Y884" s="1"/>
      <c r="Z884" s="1"/>
      <c r="AA884" s="1">
        <v>53395.6</v>
      </c>
      <c r="AB884" s="1">
        <v>6.2954E-10</v>
      </c>
      <c r="AC884" s="1"/>
      <c r="AD884" s="1">
        <f t="shared" si="129"/>
        <v>53395.51485</v>
      </c>
      <c r="AE884" s="1">
        <f t="shared" si="130"/>
        <v>35.33790646</v>
      </c>
      <c r="AF884" s="1">
        <f t="shared" si="131"/>
        <v>-1.104886762</v>
      </c>
      <c r="AG884" s="1">
        <f>LOG10(1196700000000000000*($C$837^2)*optwidth*(AVERAGE(V884:Y884)))</f>
        <v>33.79016133</v>
      </c>
      <c r="AH884" s="1">
        <f t="shared" si="132"/>
        <v>-2.652631896</v>
      </c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>
        <v>53396.075</v>
      </c>
      <c r="M885" s="1">
        <v>2005.0</v>
      </c>
      <c r="N885" s="1">
        <v>13.866</v>
      </c>
      <c r="O885" s="1"/>
      <c r="P885" s="1">
        <v>13.8413</v>
      </c>
      <c r="Q885" s="1"/>
      <c r="R885" s="1">
        <f>1000*zeroV*(100^(-0.2*N885))</f>
        <v>10.33293921</v>
      </c>
      <c r="S885" s="1"/>
      <c r="T885" s="1">
        <f>1000*zeroR*(100^(-0.2*P885))</f>
        <v>8.907765201</v>
      </c>
      <c r="U885" s="1"/>
      <c r="V885" s="1">
        <f>R885*(100^(0.2*$F$837*yV))</f>
        <v>10.84985351</v>
      </c>
      <c r="W885" s="1"/>
      <c r="X885" s="1">
        <f>T885*(100^(0.2*$F$837*yR))</f>
        <v>9.281521199</v>
      </c>
      <c r="Y885" s="1"/>
      <c r="Z885" s="1"/>
      <c r="AA885" s="1">
        <v>53396.12</v>
      </c>
      <c r="AB885" s="1">
        <v>5.2709E-10</v>
      </c>
      <c r="AC885" s="1"/>
      <c r="AD885" s="1">
        <f t="shared" si="129"/>
        <v>53396.0975</v>
      </c>
      <c r="AE885" s="1">
        <f t="shared" si="130"/>
        <v>35.26076791</v>
      </c>
      <c r="AF885" s="1">
        <f t="shared" si="131"/>
        <v>-1.182025315</v>
      </c>
      <c r="AG885" s="1">
        <f>LOG10(1196700000000000000*($C$837^2)*optwidth*(AVERAGE(V885:Y885)))</f>
        <v>33.7477234</v>
      </c>
      <c r="AH885" s="1">
        <f t="shared" si="132"/>
        <v>-2.695069824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>
        <v>53398.884</v>
      </c>
      <c r="M886" s="1">
        <v>2005.0</v>
      </c>
      <c r="N886" s="1"/>
      <c r="O886" s="1"/>
      <c r="P886" s="1">
        <v>14.083</v>
      </c>
      <c r="Q886" s="1"/>
      <c r="R886" s="1"/>
      <c r="S886" s="1"/>
      <c r="T886" s="1">
        <f>1000*zeroR*(100^(-0.2*P886))</f>
        <v>7.129987377</v>
      </c>
      <c r="U886" s="1"/>
      <c r="V886" s="1"/>
      <c r="W886" s="1"/>
      <c r="X886" s="1">
        <f>T886*(100^(0.2*$F$837*yR))</f>
        <v>7.429150578</v>
      </c>
      <c r="Y886" s="1"/>
      <c r="Z886" s="1"/>
      <c r="AA886" s="1">
        <v>53398.38</v>
      </c>
      <c r="AB886" s="1">
        <v>3.5488E-10</v>
      </c>
      <c r="AC886" s="1"/>
      <c r="AD886" s="1">
        <f t="shared" si="129"/>
        <v>53398.632</v>
      </c>
      <c r="AE886" s="1">
        <f t="shared" si="130"/>
        <v>35.08896466</v>
      </c>
      <c r="AF886" s="1">
        <f t="shared" si="131"/>
        <v>-1.353828568</v>
      </c>
      <c r="AG886" s="1">
        <f>LOG10(1196700000000000000*($C$837^2)*optwidth*(AVERAGE(V886:Y886)))</f>
        <v>33.61581913</v>
      </c>
      <c r="AH886" s="1">
        <f t="shared" si="132"/>
        <v>-2.8269741</v>
      </c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>
        <v>53399.377</v>
      </c>
      <c r="M887" s="1">
        <v>2005.0</v>
      </c>
      <c r="N887" s="1"/>
      <c r="O887" s="1"/>
      <c r="P887" s="1">
        <v>14.1303</v>
      </c>
      <c r="Q887" s="1"/>
      <c r="R887" s="1"/>
      <c r="S887" s="1"/>
      <c r="T887" s="1">
        <f>1000*zeroR*(100^(-0.2*P887))</f>
        <v>6.826038933</v>
      </c>
      <c r="U887" s="1"/>
      <c r="V887" s="1"/>
      <c r="W887" s="1"/>
      <c r="X887" s="1">
        <f>T887*(100^(0.2*$F$837*yR))</f>
        <v>7.112448929</v>
      </c>
      <c r="Y887" s="1"/>
      <c r="Z887" s="1"/>
      <c r="AA887" s="1">
        <v>53399.27</v>
      </c>
      <c r="AB887" s="1">
        <v>2.6816E-10</v>
      </c>
      <c r="AC887" s="1"/>
      <c r="AD887" s="1">
        <f t="shared" si="129"/>
        <v>53399.3235</v>
      </c>
      <c r="AE887" s="1">
        <f t="shared" si="130"/>
        <v>34.96727713</v>
      </c>
      <c r="AF887" s="1">
        <f t="shared" si="131"/>
        <v>-1.475516095</v>
      </c>
      <c r="AG887" s="1">
        <f>LOG10(1196700000000000000*($C$837^2)*optwidth*(AVERAGE(V887:Y887)))</f>
        <v>33.59689913</v>
      </c>
      <c r="AH887" s="1">
        <f t="shared" si="132"/>
        <v>-2.8458941</v>
      </c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>
        <v>53399.537</v>
      </c>
      <c r="M888" s="1">
        <v>2005.0</v>
      </c>
      <c r="N888" s="1"/>
      <c r="O888" s="1"/>
      <c r="P888" s="1">
        <v>14.1486</v>
      </c>
      <c r="Q888" s="1"/>
      <c r="R888" s="1"/>
      <c r="S888" s="1"/>
      <c r="T888" s="1">
        <f>1000*zeroR*(100^(-0.2*P888))</f>
        <v>6.711950747</v>
      </c>
      <c r="U888" s="1"/>
      <c r="V888" s="1"/>
      <c r="W888" s="1"/>
      <c r="X888" s="1">
        <f>T888*(100^(0.2*$F$837*yR))</f>
        <v>6.993573781</v>
      </c>
      <c r="Y888" s="1"/>
      <c r="Z888" s="1"/>
      <c r="AA888" s="1">
        <v>53400.4</v>
      </c>
      <c r="AB888" s="1">
        <v>2.0155E-10</v>
      </c>
      <c r="AC888" s="1"/>
      <c r="AD888" s="1">
        <f t="shared" si="129"/>
        <v>53399.9685</v>
      </c>
      <c r="AE888" s="1">
        <f t="shared" si="130"/>
        <v>34.84326594</v>
      </c>
      <c r="AF888" s="1">
        <f t="shared" si="131"/>
        <v>-1.59952729</v>
      </c>
      <c r="AG888" s="1">
        <f>LOG10(1196700000000000000*($C$837^2)*optwidth*(AVERAGE(V888:Y888)))</f>
        <v>33.58957913</v>
      </c>
      <c r="AH888" s="1">
        <f t="shared" si="132"/>
        <v>-2.8532141</v>
      </c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>
        <v>53404.0</v>
      </c>
      <c r="M889" s="1">
        <v>2005.0</v>
      </c>
      <c r="N889" s="1">
        <v>14.76</v>
      </c>
      <c r="O889" s="1"/>
      <c r="P889" s="1">
        <v>14.63</v>
      </c>
      <c r="Q889" s="1"/>
      <c r="R889" s="1">
        <f>1000*zeroV*(100^(-0.2*N889))</f>
        <v>4.535486458</v>
      </c>
      <c r="S889" s="1"/>
      <c r="T889" s="1">
        <f>1000*zeroR*(100^(-0.2*P889))</f>
        <v>4.308129614</v>
      </c>
      <c r="U889" s="1"/>
      <c r="V889" s="1">
        <f>R889*(100^(0.2*$F$837*yV))</f>
        <v>4.762378123</v>
      </c>
      <c r="W889" s="1"/>
      <c r="X889" s="1">
        <f>T889*(100^(0.2*$F$837*yR))</f>
        <v>4.488892044</v>
      </c>
      <c r="Y889" s="1"/>
      <c r="Z889" s="1"/>
      <c r="AA889" s="1">
        <v>53403.41</v>
      </c>
      <c r="AB889" s="1">
        <v>1.0603E-10</v>
      </c>
      <c r="AC889" s="1"/>
      <c r="AD889" s="1">
        <f t="shared" si="129"/>
        <v>53403.705</v>
      </c>
      <c r="AE889" s="1">
        <f t="shared" si="130"/>
        <v>34.5643119</v>
      </c>
      <c r="AF889" s="1">
        <f t="shared" si="131"/>
        <v>-1.878481331</v>
      </c>
      <c r="AG889" s="1">
        <f>LOG10(1196700000000000000*($C$837^2)*optwidth*(AVERAGE(V889:Y889)))</f>
        <v>33.41005133</v>
      </c>
      <c r="AH889" s="1">
        <f t="shared" si="132"/>
        <v>-3.032741893</v>
      </c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ht="13.5" customHeight="1">
      <c r="A895" s="1"/>
      <c r="B895" s="3" t="s">
        <v>58</v>
      </c>
      <c r="C895" s="3">
        <v>3.2</v>
      </c>
      <c r="D895" s="3">
        <v>0.5</v>
      </c>
      <c r="E895" s="1" t="s">
        <v>42</v>
      </c>
      <c r="F895" s="3">
        <v>3.7</v>
      </c>
      <c r="G895" s="3">
        <v>0.3</v>
      </c>
      <c r="H895" s="3" t="s">
        <v>59</v>
      </c>
      <c r="I895" s="3">
        <v>5.4</v>
      </c>
      <c r="J895" s="3">
        <v>0.3</v>
      </c>
      <c r="K895" s="1" t="s">
        <v>42</v>
      </c>
      <c r="L895" s="3">
        <v>53422.5</v>
      </c>
      <c r="M895" s="3">
        <v>2005.0</v>
      </c>
      <c r="N895" s="3">
        <v>17.0</v>
      </c>
      <c r="O895" s="1"/>
      <c r="P895" s="1"/>
      <c r="Q895" s="1"/>
      <c r="R895" s="1">
        <f>1000*zeroV*(100^(-0.2*N895))</f>
        <v>0.5762671648</v>
      </c>
      <c r="S895" s="1"/>
      <c r="T895" s="1"/>
      <c r="U895" s="1"/>
      <c r="V895" s="1">
        <f>R895*(100^(0.2*$F$895*yV))</f>
        <v>17.40299016</v>
      </c>
      <c r="W895" s="1"/>
      <c r="X895" s="1"/>
      <c r="Y895" s="1"/>
      <c r="Z895" s="8"/>
      <c r="AA895" s="9">
        <v>53422.92</v>
      </c>
      <c r="AB895" s="10">
        <v>1.4338E-9</v>
      </c>
      <c r="AC895" s="1"/>
      <c r="AD895" s="1">
        <f>(L895+AA895)/2</f>
        <v>53422.71</v>
      </c>
      <c r="AE895" s="1">
        <f>LOG10(1.1967E+44*($C$895^2)*AB895)</f>
        <v>36.24477382</v>
      </c>
      <c r="AF895" s="1">
        <f>LOG10((10^AE895)/(1.26E+38*$I$895))</f>
        <v>-2.587990481</v>
      </c>
      <c r="AG895" s="1">
        <f>LOG10(1196700000000000000*($C$895^2)*optwidth*(AVERAGE(V895:Y895)))</f>
        <v>34.53490595</v>
      </c>
      <c r="AH895" s="1">
        <f>LOG10((10^AG895)/(1.26E+38*$I$895))</f>
        <v>-4.297858352</v>
      </c>
      <c r="AI895" s="3">
        <v>19.3</v>
      </c>
      <c r="AJ895" s="3">
        <v>2.2</v>
      </c>
      <c r="AK895" s="11" t="s">
        <v>60</v>
      </c>
      <c r="AL895" s="1"/>
      <c r="AM895" s="1"/>
      <c r="AN895" s="1"/>
      <c r="AO895" s="3"/>
      <c r="AP895" s="1"/>
      <c r="AQ895" s="3" t="s">
        <v>61</v>
      </c>
      <c r="AR895" s="1"/>
      <c r="AS895" s="1">
        <f>log10((AI895/3600)*((10^AE895)^0.5))</f>
        <v>15.85164172</v>
      </c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8"/>
      <c r="AA896" s="9">
        <v>53424.03</v>
      </c>
      <c r="AB896" s="10">
        <v>1.6249E-9</v>
      </c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8"/>
      <c r="AA897" s="9">
        <v>53425.08</v>
      </c>
      <c r="AB897" s="10">
        <v>2.5475E-9</v>
      </c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8"/>
      <c r="AA898" s="9">
        <v>53426.16</v>
      </c>
      <c r="AB898" s="10">
        <v>2.7064E-9</v>
      </c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8"/>
      <c r="AA899" s="9">
        <v>53427.04</v>
      </c>
      <c r="AB899" s="10">
        <v>2.9578E-9</v>
      </c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8"/>
      <c r="AA900" s="9">
        <v>53427.17</v>
      </c>
      <c r="AB900" s="10">
        <v>4.2379E-9</v>
      </c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8"/>
      <c r="AA901" s="9">
        <v>53427.96</v>
      </c>
      <c r="AB901" s="10">
        <v>3.2073E-9</v>
      </c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8"/>
      <c r="AA902" s="9">
        <v>53428.16</v>
      </c>
      <c r="AB902" s="10">
        <v>4.3102E-9</v>
      </c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8"/>
      <c r="AA903" s="9">
        <v>53428.98</v>
      </c>
      <c r="AB903" s="10">
        <v>3.8932E-9</v>
      </c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8"/>
      <c r="AA904" s="9">
        <v>53429.83</v>
      </c>
      <c r="AB904" s="10">
        <v>3.894E-9</v>
      </c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8"/>
      <c r="AA905" s="9">
        <v>53431.01</v>
      </c>
      <c r="AB905" s="10">
        <v>3.5286E-9</v>
      </c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8"/>
      <c r="AA906" s="9">
        <v>53431.18</v>
      </c>
      <c r="AB906" s="10">
        <v>3.0597E-9</v>
      </c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8"/>
      <c r="AA907" s="9">
        <v>53431.62</v>
      </c>
      <c r="AB907" s="10">
        <v>2.884E-9</v>
      </c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8"/>
      <c r="AA908" s="9">
        <v>53431.76</v>
      </c>
      <c r="AB908" s="10">
        <v>3.1721E-9</v>
      </c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8"/>
      <c r="AA909" s="9">
        <v>53431.82</v>
      </c>
      <c r="AB909" s="10">
        <v>3.1624E-9</v>
      </c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8"/>
      <c r="AA910" s="9">
        <v>53431.99</v>
      </c>
      <c r="AB910" s="10">
        <v>3.7195E-9</v>
      </c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8"/>
      <c r="AA911" s="9">
        <v>53432.9</v>
      </c>
      <c r="AB911" s="10">
        <v>4.3622E-9</v>
      </c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8"/>
      <c r="AA912" s="9">
        <v>53433.05</v>
      </c>
      <c r="AB912" s="10">
        <v>5.1176E-9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8"/>
      <c r="AA913" s="9">
        <v>53433.99</v>
      </c>
      <c r="AB913" s="10">
        <v>6.303E-9</v>
      </c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8"/>
      <c r="AA914" s="9">
        <v>53434.71</v>
      </c>
      <c r="AB914" s="10">
        <v>6.2462E-9</v>
      </c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">
        <v>53435.5</v>
      </c>
      <c r="M915" s="1"/>
      <c r="N915" s="3">
        <v>17.11</v>
      </c>
      <c r="O915" s="1"/>
      <c r="P915" s="1"/>
      <c r="Q915" s="1"/>
      <c r="R915" s="1">
        <f>1000*zeroV*(100^(-0.2*N915))</f>
        <v>0.5207435202</v>
      </c>
      <c r="S915" s="1"/>
      <c r="T915" s="1"/>
      <c r="U915" s="1"/>
      <c r="V915" s="1">
        <f>R915*(100^(0.2*$F$895*yV))</f>
        <v>15.7262029</v>
      </c>
      <c r="W915" s="1"/>
      <c r="X915" s="1"/>
      <c r="Y915" s="1"/>
      <c r="Z915" s="8"/>
      <c r="AA915" s="9">
        <v>53435.62</v>
      </c>
      <c r="AB915" s="10">
        <v>9.7998E-9</v>
      </c>
      <c r="AC915" s="1"/>
      <c r="AD915" s="1">
        <f>(L915+AA915)/2</f>
        <v>53435.56</v>
      </c>
      <c r="AE915" s="1">
        <f>LOG10(1.1967E+44*($C$895^2)*AB915)</f>
        <v>37.07950246</v>
      </c>
      <c r="AF915" s="1">
        <f>LOG10((10^AE915)/(1.26E+38*$I$895))</f>
        <v>-1.753261845</v>
      </c>
      <c r="AG915" s="1">
        <f>LOG10(1196700000000000000*($C$895^2)*optwidth*(AVERAGE(V915:Y915)))</f>
        <v>34.49090595</v>
      </c>
      <c r="AH915" s="1">
        <f>LOG10((10^AG915)/(1.26E+38*$I$895))</f>
        <v>-4.341858352</v>
      </c>
      <c r="AI915" s="3">
        <v>19.3</v>
      </c>
      <c r="AJ915" s="3">
        <v>2.2</v>
      </c>
      <c r="AK915" s="1"/>
      <c r="AL915" s="1"/>
      <c r="AM915" s="1"/>
      <c r="AN915" s="1"/>
      <c r="AO915" s="1"/>
      <c r="AP915" s="1"/>
      <c r="AQ915" s="1"/>
      <c r="AR915" s="1"/>
      <c r="AS915" s="1">
        <f>log10((AI915/3600)*((10^AE915)^0.5))</f>
        <v>16.26900604</v>
      </c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8"/>
      <c r="AA916" s="9">
        <v>53436.17</v>
      </c>
      <c r="AB916" s="10">
        <v>8.3746E-9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8"/>
      <c r="AA917" s="9">
        <v>53436.4</v>
      </c>
      <c r="AB917" s="10">
        <v>1.1386E-8</v>
      </c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8"/>
      <c r="AA918" s="9">
        <v>53436.77</v>
      </c>
      <c r="AB918" s="10">
        <v>1.1826E-8</v>
      </c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8"/>
      <c r="AA919" s="9">
        <v>53437.08</v>
      </c>
      <c r="AB919" s="10">
        <v>1.1303E-8</v>
      </c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8"/>
      <c r="AA920" s="9">
        <v>53437.15</v>
      </c>
      <c r="AB920" s="10">
        <v>1.1137E-8</v>
      </c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8"/>
      <c r="AA921" s="9">
        <v>53438.07</v>
      </c>
      <c r="AB921" s="10">
        <v>1.6662E-8</v>
      </c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">
        <v>53438.5</v>
      </c>
      <c r="M922" s="1"/>
      <c r="N922" s="3">
        <v>16.17</v>
      </c>
      <c r="O922" s="1"/>
      <c r="P922" s="1"/>
      <c r="Q922" s="1"/>
      <c r="R922" s="1">
        <f>1000*zeroV*(100^(-0.2*N922))</f>
        <v>1.237724178</v>
      </c>
      <c r="S922" s="1"/>
      <c r="T922" s="1"/>
      <c r="U922" s="1"/>
      <c r="V922" s="1">
        <f>R922*(100^(0.2*$F$895*yV))</f>
        <v>37.3786726</v>
      </c>
      <c r="W922" s="1"/>
      <c r="X922" s="1"/>
      <c r="Y922" s="1"/>
      <c r="Z922" s="8"/>
      <c r="AA922" s="9">
        <v>53438.78</v>
      </c>
      <c r="AB922" s="10">
        <v>1.5663E-8</v>
      </c>
      <c r="AC922" s="1"/>
      <c r="AD922" s="1">
        <f>(L922+AA922)/2</f>
        <v>53438.64</v>
      </c>
      <c r="AE922" s="1">
        <f>LOG10(1.1967E+44*($C$895^2)*AB922)</f>
        <v>37.2831602</v>
      </c>
      <c r="AF922" s="1">
        <f>LOG10((10^AE922)/(1.26E+38*$I$895))</f>
        <v>-1.549604109</v>
      </c>
      <c r="AG922" s="1">
        <f>LOG10(1196700000000000000*($C$895^2)*optwidth*(AVERAGE(V922:Y922)))</f>
        <v>34.86690595</v>
      </c>
      <c r="AH922" s="1">
        <f>LOG10((10^AG922)/(1.26E+38*$I$895))</f>
        <v>-3.965858352</v>
      </c>
      <c r="AI922" s="3">
        <v>19.3</v>
      </c>
      <c r="AJ922" s="3">
        <v>2.2</v>
      </c>
      <c r="AK922" s="1"/>
      <c r="AL922" s="1"/>
      <c r="AM922" s="1"/>
      <c r="AN922" s="1"/>
      <c r="AO922" s="1"/>
      <c r="AP922" s="1"/>
      <c r="AQ922" s="1"/>
      <c r="AR922" s="1"/>
      <c r="AS922" s="1">
        <f>log10((AI922/3600)*((10^AE922)^0.5))</f>
        <v>16.37083491</v>
      </c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8"/>
      <c r="AA923" s="9">
        <v>53439.12</v>
      </c>
      <c r="AB923" s="10">
        <v>1.5843E-8</v>
      </c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">
        <v>53439.5</v>
      </c>
      <c r="M924" s="1"/>
      <c r="N924" s="3">
        <v>16.04</v>
      </c>
      <c r="O924" s="1"/>
      <c r="P924" s="1"/>
      <c r="Q924" s="1"/>
      <c r="R924" s="1">
        <f>1000*zeroV*(100^(-0.2*N924))</f>
        <v>1.395159545</v>
      </c>
      <c r="S924" s="1"/>
      <c r="T924" s="1"/>
      <c r="U924" s="1"/>
      <c r="V924" s="1">
        <f>R924*(100^(0.2*$F$895*yV))</f>
        <v>42.13314467</v>
      </c>
      <c r="W924" s="1"/>
      <c r="X924" s="1"/>
      <c r="Y924" s="1"/>
      <c r="Z924" s="8"/>
      <c r="AA924" s="9">
        <v>53439.63</v>
      </c>
      <c r="AB924" s="10">
        <v>1.7302E-8</v>
      </c>
      <c r="AC924" s="1"/>
      <c r="AD924" s="1">
        <f>(L924+AA924)/2</f>
        <v>53439.565</v>
      </c>
      <c r="AE924" s="1">
        <f>LOG10(1.1967E+44*($C$895^2)*AB924)</f>
        <v>37.32638156</v>
      </c>
      <c r="AF924" s="1">
        <f>LOG10((10^AE924)/(1.26E+38*$I$895))</f>
        <v>-1.50638275</v>
      </c>
      <c r="AG924" s="1">
        <f>LOG10(1196700000000000000*($C$895^2)*optwidth*(AVERAGE(V924:Y924)))</f>
        <v>34.91890595</v>
      </c>
      <c r="AH924" s="1">
        <f>LOG10((10^AG924)/(1.26E+38*$I$895))</f>
        <v>-3.913858352</v>
      </c>
      <c r="AI924" s="3">
        <v>19.3</v>
      </c>
      <c r="AJ924" s="3">
        <v>2.2</v>
      </c>
      <c r="AK924" s="1"/>
      <c r="AL924" s="1"/>
      <c r="AM924" s="1"/>
      <c r="AN924" s="1"/>
      <c r="AO924" s="1"/>
      <c r="AP924" s="1"/>
      <c r="AQ924" s="1"/>
      <c r="AR924" s="1"/>
      <c r="AS924" s="1">
        <f>log10((AI924/3600)*((10^AE924)^0.5))</f>
        <v>16.39244559</v>
      </c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8"/>
      <c r="AA925" s="9">
        <v>53458.38</v>
      </c>
      <c r="AB925" s="10">
        <v>3.3802E-8</v>
      </c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8"/>
      <c r="AA926" s="9">
        <v>53538.29</v>
      </c>
      <c r="AB926" s="10">
        <v>3.1955E-8</v>
      </c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8"/>
      <c r="AA927" s="9">
        <v>53542.22</v>
      </c>
      <c r="AB927" s="10">
        <v>2.2802E-8</v>
      </c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">
        <v>53642.5</v>
      </c>
      <c r="M928" s="1"/>
      <c r="N928" s="3">
        <v>16.68</v>
      </c>
      <c r="O928" s="1"/>
      <c r="P928" s="1"/>
      <c r="Q928" s="1"/>
      <c r="R928" s="1">
        <f>1000*zeroV*(100^(-0.2*N928))</f>
        <v>0.7737913571</v>
      </c>
      <c r="S928" s="1"/>
      <c r="T928" s="1"/>
      <c r="U928" s="1"/>
      <c r="V928" s="1">
        <f>R928*(100^(0.2*$F$895*yV))</f>
        <v>23.3681254</v>
      </c>
      <c r="W928" s="1"/>
      <c r="X928" s="1"/>
      <c r="Y928" s="1"/>
      <c r="Z928" s="8"/>
      <c r="AA928" s="9">
        <v>53542.36</v>
      </c>
      <c r="AB928" s="10">
        <v>2.2653E-8</v>
      </c>
      <c r="AC928" s="1"/>
      <c r="AD928" s="1">
        <f>(L928+AA928)/2</f>
        <v>53592.43</v>
      </c>
      <c r="AE928" s="1">
        <f>LOG10(1.1967E+44*($C$895^2)*AB928)</f>
        <v>37.44341097</v>
      </c>
      <c r="AF928" s="1">
        <f>LOG10((10^AE928)/(1.26E+38*$I$895))</f>
        <v>-1.389353332</v>
      </c>
      <c r="AG928" s="1">
        <f>LOG10(1196700000000000000*($C$895^2)*optwidth*(AVERAGE(V928:Y928)))</f>
        <v>34.66290595</v>
      </c>
      <c r="AH928" s="1">
        <f>LOG10((10^AG928)/(1.26E+38*$I$895))</f>
        <v>-4.169858352</v>
      </c>
      <c r="AI928" s="3">
        <v>19.3</v>
      </c>
      <c r="AJ928" s="3">
        <v>2.2</v>
      </c>
      <c r="AK928" s="1"/>
      <c r="AL928" s="1"/>
      <c r="AM928" s="1"/>
      <c r="AN928" s="1"/>
      <c r="AO928" s="1"/>
      <c r="AP928" s="1"/>
      <c r="AQ928" s="1"/>
      <c r="AR928" s="1"/>
      <c r="AS928" s="1">
        <f>log10((AI928/3600)*((10^AE928)^0.5))</f>
        <v>16.45096029</v>
      </c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8"/>
      <c r="AA929" s="9">
        <v>53547.27</v>
      </c>
      <c r="AB929" s="10">
        <v>1.8291E-8</v>
      </c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8"/>
      <c r="AA930" s="9">
        <v>53548.25</v>
      </c>
      <c r="AB930" s="10">
        <v>1.7904E-8</v>
      </c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8"/>
      <c r="AA931" s="9">
        <v>53549.18</v>
      </c>
      <c r="AB931" s="10">
        <v>1.7727E-8</v>
      </c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8"/>
      <c r="AA932" s="9">
        <v>53550.22</v>
      </c>
      <c r="AB932" s="10">
        <v>1.7304E-8</v>
      </c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8"/>
      <c r="AA933" s="9">
        <v>53554.68</v>
      </c>
      <c r="AB933" s="10">
        <v>1.8575E-8</v>
      </c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8"/>
      <c r="AA934" s="9">
        <v>53554.74</v>
      </c>
      <c r="AB934" s="10">
        <v>1.8771E-8</v>
      </c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8"/>
      <c r="AA935" s="9">
        <v>53555.27</v>
      </c>
      <c r="AB935" s="10">
        <v>1.8847E-8</v>
      </c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8"/>
      <c r="AA936" s="9">
        <v>53555.34</v>
      </c>
      <c r="AB936" s="10">
        <v>1.863E-8</v>
      </c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8"/>
      <c r="AA937" s="9">
        <v>53558.94</v>
      </c>
      <c r="AB937" s="10">
        <v>2.1348E-8</v>
      </c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8"/>
      <c r="AA938" s="9">
        <v>53561.89</v>
      </c>
      <c r="AB938" s="10">
        <v>2.382E-8</v>
      </c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8"/>
      <c r="AA939" s="9">
        <v>53564.46</v>
      </c>
      <c r="AB939" s="10">
        <v>2.4406E-8</v>
      </c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8"/>
      <c r="AA940" s="9">
        <v>53578.4</v>
      </c>
      <c r="AB940" s="10">
        <v>2.8365E-8</v>
      </c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8"/>
      <c r="AA941" s="9">
        <v>53579.18</v>
      </c>
      <c r="AB941" s="10">
        <v>2.7703E-8</v>
      </c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8"/>
      <c r="AA942" s="9">
        <v>53579.27</v>
      </c>
      <c r="AB942" s="10">
        <v>2.7702E-8</v>
      </c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8"/>
      <c r="AA943" s="9">
        <v>53583.25</v>
      </c>
      <c r="AB943" s="10">
        <v>2.6573E-8</v>
      </c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8"/>
      <c r="AA944" s="9">
        <v>53588.29</v>
      </c>
      <c r="AB944" s="10">
        <v>2.5002E-8</v>
      </c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8"/>
      <c r="AA945" s="9">
        <v>53590.13</v>
      </c>
      <c r="AB945" s="10">
        <v>2.5751E-8</v>
      </c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8"/>
      <c r="AA946" s="9">
        <v>53597.27</v>
      </c>
      <c r="AB946" s="10">
        <v>2.4326E-8</v>
      </c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8"/>
      <c r="AA947" s="9">
        <v>53598.13</v>
      </c>
      <c r="AB947" s="10">
        <v>2.1775E-8</v>
      </c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8"/>
      <c r="AA948" s="9">
        <v>53603.31</v>
      </c>
      <c r="AB948" s="10">
        <v>2.1495E-8</v>
      </c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8"/>
      <c r="AA949" s="9">
        <v>53606.98</v>
      </c>
      <c r="AB949" s="10">
        <v>7.7855E-9</v>
      </c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8"/>
      <c r="AA950" s="9">
        <v>53607.04</v>
      </c>
      <c r="AB950" s="10">
        <v>1.6268E-8</v>
      </c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8"/>
      <c r="AA951" s="9">
        <v>53607.11</v>
      </c>
      <c r="AB951" s="10">
        <v>1.605E-8</v>
      </c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8"/>
      <c r="AA952" s="9">
        <v>53619.78</v>
      </c>
      <c r="AB952" s="10">
        <v>8.4172E-9</v>
      </c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8"/>
      <c r="AA953" s="9">
        <v>53631.56</v>
      </c>
      <c r="AB953" s="10">
        <v>7.4574E-9</v>
      </c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8"/>
      <c r="AA954" s="9">
        <v>53632.54</v>
      </c>
      <c r="AB954" s="10">
        <v>7.2414E-9</v>
      </c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8"/>
      <c r="AA955" s="9">
        <v>53634.11</v>
      </c>
      <c r="AB955" s="10">
        <v>7.4765E-9</v>
      </c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8"/>
      <c r="AA956" s="9">
        <v>53634.36</v>
      </c>
      <c r="AB956" s="10">
        <v>6.2825E-9</v>
      </c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8"/>
      <c r="AA957" s="9">
        <v>53635.51</v>
      </c>
      <c r="AB957" s="10">
        <v>5.0796E-9</v>
      </c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8"/>
      <c r="AA958" s="9">
        <v>53636.21</v>
      </c>
      <c r="AB958" s="10">
        <v>4.8131E-9</v>
      </c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8"/>
      <c r="AA959" s="9">
        <v>53636.49</v>
      </c>
      <c r="AB959" s="10">
        <v>3.8906E-9</v>
      </c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8"/>
      <c r="AA960" s="9">
        <v>53637.36</v>
      </c>
      <c r="AB960" s="10">
        <v>3.7888E-9</v>
      </c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8"/>
      <c r="AA961" s="9">
        <v>53637.52</v>
      </c>
      <c r="AB961" s="10">
        <v>2.7944E-9</v>
      </c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8"/>
      <c r="AA962" s="9">
        <v>53638.41</v>
      </c>
      <c r="AB962" s="10">
        <v>3.0348E-9</v>
      </c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8"/>
      <c r="AA963" s="9">
        <v>53639.15</v>
      </c>
      <c r="AB963" s="10">
        <v>3.1111E-9</v>
      </c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8"/>
      <c r="AA964" s="9">
        <v>53639.22</v>
      </c>
      <c r="AB964" s="10">
        <v>2.2915E-9</v>
      </c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8"/>
      <c r="AA965" s="9">
        <v>53639.49</v>
      </c>
      <c r="AB965" s="10">
        <v>2.7348E-9</v>
      </c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8"/>
      <c r="AA966" s="9">
        <v>53640.27</v>
      </c>
      <c r="AB966" s="10">
        <v>2.5709E-9</v>
      </c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8"/>
      <c r="AA967" s="9">
        <v>53641.05</v>
      </c>
      <c r="AB967" s="10">
        <v>1.5268E-9</v>
      </c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8"/>
      <c r="AA968" s="9">
        <v>53641.9</v>
      </c>
      <c r="AB968" s="10">
        <v>1.4372E-9</v>
      </c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8"/>
      <c r="AA969" s="9">
        <v>53642.37</v>
      </c>
      <c r="AB969" s="10">
        <v>1.5816E-9</v>
      </c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8"/>
      <c r="AA970" s="9">
        <v>53643.12</v>
      </c>
      <c r="AB970" s="10">
        <v>1.1709E-9</v>
      </c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8"/>
      <c r="AA971" s="9">
        <v>53643.42</v>
      </c>
      <c r="AB971" s="10">
        <v>1.0571E-9</v>
      </c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8"/>
      <c r="AA972" s="9">
        <v>53644.33</v>
      </c>
      <c r="AB972" s="10">
        <v>9.5363E-10</v>
      </c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8"/>
      <c r="AA973" s="9">
        <v>53645.38</v>
      </c>
      <c r="AB973" s="10">
        <v>7.9958E-10</v>
      </c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8"/>
      <c r="AA974" s="9">
        <v>53646.23</v>
      </c>
      <c r="AB974" s="10">
        <v>6.9803E-10</v>
      </c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8"/>
      <c r="AA975" s="9">
        <v>53646.3</v>
      </c>
      <c r="AB975" s="10">
        <v>6.7107E-10</v>
      </c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8"/>
      <c r="AA976" s="9">
        <v>53647.18</v>
      </c>
      <c r="AB976" s="10">
        <v>6.4315E-10</v>
      </c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8"/>
      <c r="AA977" s="9">
        <v>53648.0</v>
      </c>
      <c r="AB977" s="10">
        <v>5.6793E-10</v>
      </c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8"/>
      <c r="AA978" s="9">
        <v>53648.07</v>
      </c>
      <c r="AB978" s="10">
        <v>5.1795E-10</v>
      </c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8"/>
      <c r="AA979" s="9">
        <v>53648.13</v>
      </c>
      <c r="AB979" s="10">
        <v>5.2686E-10</v>
      </c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8"/>
      <c r="AA980" s="9">
        <v>53652.4</v>
      </c>
      <c r="AB980" s="10">
        <v>2.9494E-10</v>
      </c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8"/>
      <c r="AA981" s="9">
        <v>53655.55</v>
      </c>
      <c r="AB981" s="10">
        <v>1.9506E-10</v>
      </c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ht="12.75" customHeight="1">
      <c r="A984" s="1"/>
      <c r="B984" s="3" t="s">
        <v>62</v>
      </c>
      <c r="C984" s="1">
        <f>11/2</f>
        <v>5.5</v>
      </c>
      <c r="D984" s="1">
        <f>9/2</f>
        <v>4.5</v>
      </c>
      <c r="E984" s="1" t="s">
        <v>42</v>
      </c>
      <c r="F984" s="3">
        <f>0.45*3.1</f>
        <v>1.395</v>
      </c>
      <c r="G984" s="1">
        <f>0.09*3.1</f>
        <v>0.279</v>
      </c>
      <c r="H984" s="3" t="s">
        <v>63</v>
      </c>
      <c r="I984" s="1">
        <f>(20+7.4)/2</f>
        <v>13.7</v>
      </c>
      <c r="J984" s="1">
        <f>(20-7.4)/2</f>
        <v>6.3</v>
      </c>
      <c r="K984" s="1" t="s">
        <v>42</v>
      </c>
      <c r="L984" s="3">
        <v>56752.3</v>
      </c>
      <c r="M984" s="3" t="s">
        <v>64</v>
      </c>
      <c r="N984" s="3">
        <v>16.9</v>
      </c>
      <c r="O984" s="3">
        <v>16.8</v>
      </c>
      <c r="P984" s="1"/>
      <c r="Q984" s="3">
        <v>16.6</v>
      </c>
      <c r="R984" s="1">
        <f>1000*zeroV*(100^(-0.2*N984))</f>
        <v>0.6318643813</v>
      </c>
      <c r="S984" s="1">
        <f>1000*zerogp*(100^(-0.2*O984))</f>
        <v>0.6918727867</v>
      </c>
      <c r="T984" s="1"/>
      <c r="U984" s="1">
        <f>1000*zerorp*(100^(-0.2*Q984))</f>
        <v>0.8318140447</v>
      </c>
      <c r="V984" s="1">
        <f>R984*(100^(0.2*$F$984*yV))</f>
        <v>2.283620193</v>
      </c>
      <c r="W984" s="1">
        <f>S984*(100^(0.2*$F$984*ygp))</f>
        <v>3.208324213</v>
      </c>
      <c r="X984" s="1"/>
      <c r="Y984" s="1">
        <f>U984*(100^(0.2*$F$984*yrp))</f>
        <v>2.550364467</v>
      </c>
      <c r="Z984" s="1"/>
      <c r="AA984" s="3">
        <v>56751.63</v>
      </c>
      <c r="AB984" s="7">
        <v>2.545E-9</v>
      </c>
      <c r="AC984" s="12" t="s">
        <v>65</v>
      </c>
      <c r="AD984" s="1">
        <f>(L984+AA984)/2</f>
        <v>56751.965</v>
      </c>
      <c r="AE984" s="1">
        <f>LOG10(1.1967E+44*($C$984^2)*AB984)</f>
        <v>36.96439846</v>
      </c>
      <c r="AF984" s="1">
        <f>LOG10((10^AE984)/(1.26E+38*$I$984))</f>
        <v>-2.272692656</v>
      </c>
      <c r="AG984" s="1">
        <f>LOG10(1196700000000000000*($C$984^2)*optwidth*(AVERAGE(V984:Y984)))</f>
        <v>34.19296699</v>
      </c>
      <c r="AH984" s="1">
        <f>LOG10((10^AG984)/(1.26E+38*$I$984))</f>
        <v>-5.044124117</v>
      </c>
      <c r="AI984" s="3">
        <v>1.0</v>
      </c>
      <c r="AJ984" s="3">
        <v>0.5</v>
      </c>
      <c r="AK984" s="3" t="s">
        <v>66</v>
      </c>
      <c r="AL984" s="3" t="s">
        <v>67</v>
      </c>
      <c r="AM984" s="1"/>
      <c r="AN984" s="1"/>
      <c r="AO984" s="1"/>
      <c r="AP984" s="1"/>
      <c r="AQ984" s="3" t="s">
        <v>61</v>
      </c>
      <c r="AR984" s="1"/>
      <c r="AS984" s="1">
        <f>log10((AI984/3600)*((10^AE984)^0.5))</f>
        <v>14.92589673</v>
      </c>
      <c r="AT984" s="3" t="s">
        <v>68</v>
      </c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">
        <v>53593.0</v>
      </c>
      <c r="M986" s="3">
        <v>2005.0</v>
      </c>
      <c r="N986" s="3">
        <v>16.46</v>
      </c>
      <c r="O986" s="1"/>
      <c r="P986" s="3">
        <v>16.15</v>
      </c>
      <c r="Q986" s="1"/>
      <c r="R986" s="1">
        <f>1000*zeroV*(100^(-0.2*N986))</f>
        <v>0.9475974308</v>
      </c>
      <c r="S986" s="1"/>
      <c r="T986" s="1">
        <f>1000*zeroR*(100^(-0.2*P986))</f>
        <v>1.06240171</v>
      </c>
      <c r="U986" s="1"/>
      <c r="V986" s="1">
        <f>R986*(100^(0.2*$F$984*yV))</f>
        <v>3.424710573</v>
      </c>
      <c r="W986" s="1"/>
      <c r="X986" s="1">
        <f>T986*(100^(0.2*$F$984*yR))</f>
        <v>3.134185961</v>
      </c>
      <c r="Y986" s="1"/>
      <c r="Z986" s="1"/>
      <c r="AA986" s="3">
        <v>53593.0</v>
      </c>
      <c r="AB986" s="7">
        <v>1.3E-8</v>
      </c>
      <c r="AC986" s="12" t="s">
        <v>69</v>
      </c>
      <c r="AD986" s="1">
        <f>(L986+AA986)/2</f>
        <v>53593</v>
      </c>
      <c r="AE986" s="1">
        <f>LOG10(1.1967E+44*($C$984^2)*AB986)</f>
        <v>37.67265402</v>
      </c>
      <c r="AF986" s="1">
        <f>LOG10((10^AE986)/(1.26E+38*$I$984))</f>
        <v>-1.56443709</v>
      </c>
      <c r="AG986" s="1">
        <f>LOG10(1196700000000000000*($C$984^2)*optwidth*(AVERAGE(V986:Y986)))</f>
        <v>34.28050829</v>
      </c>
      <c r="AH986" s="1">
        <f>LOG10((10^AG986)/(1.26E+38*$I$984))</f>
        <v>-4.956582827</v>
      </c>
      <c r="AI986" s="3">
        <v>1.0</v>
      </c>
      <c r="AJ986" s="3">
        <v>0.5</v>
      </c>
      <c r="AK986" s="1"/>
      <c r="AL986" s="3" t="s">
        <v>70</v>
      </c>
      <c r="AM986" s="1"/>
      <c r="AN986" s="1"/>
      <c r="AO986" s="1"/>
      <c r="AP986" s="1"/>
      <c r="AQ986" s="1"/>
      <c r="AR986" s="1"/>
      <c r="AS986" s="1">
        <f>log10((AI986/3600)*((10^AE986)^0.5))</f>
        <v>15.28002451</v>
      </c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3">
        <v>53593.02</v>
      </c>
      <c r="M988" s="1"/>
      <c r="N988" s="3">
        <v>16.485</v>
      </c>
      <c r="O988" s="1"/>
      <c r="P988" s="1"/>
      <c r="Q988" s="1"/>
      <c r="R988" s="1">
        <f>1000*zeroV*(100^(-0.2*N988))</f>
        <v>0.9260274798</v>
      </c>
      <c r="S988" s="1"/>
      <c r="T988" s="1"/>
      <c r="U988" s="1"/>
      <c r="V988" s="1">
        <f>R988*(100^(0.2*$F$984*yV))</f>
        <v>3.346754643</v>
      </c>
      <c r="W988" s="1"/>
      <c r="X988" s="1"/>
      <c r="Y988" s="1"/>
      <c r="Z988" s="1"/>
      <c r="AA988" s="1">
        <v>53593.605902775</v>
      </c>
      <c r="AB988" s="14">
        <v>7.428E-9</v>
      </c>
      <c r="AC988" s="3" t="s">
        <v>71</v>
      </c>
      <c r="AD988" s="1">
        <f>(L988+AA988)/2</f>
        <v>53593.31295</v>
      </c>
      <c r="AE988" s="1">
        <f>LOG10(1.1967E+44*($C$984^2)*AB988)</f>
        <v>37.42958257</v>
      </c>
      <c r="AF988" s="1">
        <f>LOG10((10^AE988)/(1.26E+38*$I$984))</f>
        <v>-1.807508547</v>
      </c>
      <c r="AG988" s="1">
        <f>LOG10(1196700000000000000*($C$984^2)*optwidth*(AVERAGE(V988:Y988)))</f>
        <v>34.28933138</v>
      </c>
      <c r="AH988" s="1">
        <f>LOG10((10^AG988)/(1.26E+38*$I$984))</f>
        <v>-4.947759737</v>
      </c>
      <c r="AI988" s="3">
        <v>1.0</v>
      </c>
      <c r="AJ988" s="3">
        <v>0.5</v>
      </c>
      <c r="AK988" s="1"/>
      <c r="AL988" s="3" t="s">
        <v>72</v>
      </c>
      <c r="AM988" s="1"/>
      <c r="AN988" s="1"/>
      <c r="AO988" s="1"/>
      <c r="AP988" s="1"/>
      <c r="AQ988" s="1"/>
      <c r="AR988" s="1"/>
      <c r="AS988" s="1">
        <f>log10((AI988/3600)*((10^AE988)^0.5))</f>
        <v>15.15848878</v>
      </c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3">
        <v>53650.22222</v>
      </c>
      <c r="M990" s="1"/>
      <c r="N990" s="11">
        <v>16.67444444</v>
      </c>
      <c r="O990" s="1"/>
      <c r="P990" s="1"/>
      <c r="Q990" s="1"/>
      <c r="R990" s="1">
        <f>1000*zeroV*(100^(-0.2*N990))</f>
        <v>0.7777608862</v>
      </c>
      <c r="S990" s="1"/>
      <c r="T990" s="1"/>
      <c r="U990" s="1"/>
      <c r="V990" s="1">
        <f>R990*(100^(0.2*$F$984*yV))</f>
        <v>2.81090455</v>
      </c>
      <c r="W990" s="1"/>
      <c r="X990" s="1"/>
      <c r="Y990" s="1"/>
      <c r="Z990" s="1"/>
      <c r="AA990" s="1">
        <v>53651.28958333</v>
      </c>
      <c r="AB990" s="14">
        <v>3.1306E-9</v>
      </c>
      <c r="AC990" s="3" t="s">
        <v>71</v>
      </c>
      <c r="AD990" s="1">
        <f>(L990+AA990)/2</f>
        <v>53650.7559</v>
      </c>
      <c r="AE990" s="1">
        <f>LOG10(1.1967E+44*($C$984^2)*AB990)</f>
        <v>37.05433825</v>
      </c>
      <c r="AF990" s="1">
        <f>LOG10((10^AE990)/(1.26E+38*$I$984))</f>
        <v>-2.182752861</v>
      </c>
      <c r="AG990" s="1">
        <f>LOG10(1196700000000000000*($C$984^2)*optwidth*(AVERAGE(V990:Y990)))</f>
        <v>34.2135536</v>
      </c>
      <c r="AH990" s="1">
        <f>LOG10((10^AG990)/(1.26E+38*$I$984))</f>
        <v>-5.023537513</v>
      </c>
      <c r="AI990" s="3">
        <v>1.0</v>
      </c>
      <c r="AJ990" s="3">
        <v>0.5</v>
      </c>
      <c r="AK990" s="1"/>
      <c r="AL990" s="15" t="s">
        <v>73</v>
      </c>
      <c r="AM990" s="1"/>
      <c r="AN990" s="1"/>
      <c r="AO990" s="1"/>
      <c r="AP990" s="1"/>
      <c r="AQ990" s="1"/>
      <c r="AR990" s="1"/>
      <c r="AS990" s="1">
        <f>log10((AI990/3600)*((10^AE990)^0.5))</f>
        <v>14.97086662</v>
      </c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3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6">
        <v>55428.9066415</v>
      </c>
      <c r="M992" s="1"/>
      <c r="N992" s="16">
        <v>16.5491835</v>
      </c>
      <c r="O992" s="1"/>
      <c r="P992" s="1"/>
      <c r="Q992" s="1"/>
      <c r="R992" s="1">
        <f>1000*zeroV*(100^(-0.2*N992))</f>
        <v>0.8728718234</v>
      </c>
      <c r="S992" s="1"/>
      <c r="T992" s="1"/>
      <c r="U992" s="1"/>
      <c r="V992" s="1">
        <f>R992*(100^(0.2*$F$984*yV))</f>
        <v>3.154644858</v>
      </c>
      <c r="W992" s="1"/>
      <c r="X992" s="1"/>
      <c r="Y992" s="1"/>
      <c r="Z992" s="1"/>
      <c r="AA992" s="1">
        <v>55444.409375</v>
      </c>
      <c r="AB992" s="14">
        <v>3.726E-9</v>
      </c>
      <c r="AC992" s="3" t="s">
        <v>71</v>
      </c>
      <c r="AD992" s="1">
        <f>(L992+AA992)/2</f>
        <v>55436.65801</v>
      </c>
      <c r="AE992" s="1">
        <f>LOG10(1.1967E+44*($C$984^2)*AB992)</f>
        <v>37.12995352</v>
      </c>
      <c r="AF992" s="1">
        <f>LOG10((10^AE992)/(1.26E+38*$I$984))</f>
        <v>-2.107137592</v>
      </c>
      <c r="AG992" s="1">
        <f>LOG10(1196700000000000000*($C$984^2)*optwidth*(AVERAGE(V992:Y992)))</f>
        <v>34.26365798</v>
      </c>
      <c r="AH992" s="1">
        <f>LOG10((10^AG992)/(1.26E+38*$I$984))</f>
        <v>-4.973433137</v>
      </c>
      <c r="AI992" s="3">
        <v>1.0</v>
      </c>
      <c r="AJ992" s="3">
        <v>0.5</v>
      </c>
      <c r="AK992" s="1"/>
      <c r="AL992" s="15" t="s">
        <v>73</v>
      </c>
      <c r="AM992" s="1"/>
      <c r="AN992" s="1"/>
      <c r="AO992" s="1"/>
      <c r="AP992" s="1"/>
      <c r="AQ992" s="1"/>
      <c r="AR992" s="1"/>
      <c r="AS992" s="1">
        <f>log10((AI992/3600)*((10^AE992)^0.5))</f>
        <v>15.00867426</v>
      </c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3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6">
        <v>55801.5428886666</v>
      </c>
      <c r="M994" s="1"/>
      <c r="N994" s="16">
        <v>16.59104456</v>
      </c>
      <c r="O994" s="1"/>
      <c r="P994" s="1"/>
      <c r="Q994" s="1"/>
      <c r="R994" s="1">
        <f>1000*zeroV*(100^(-0.2*N994))</f>
        <v>0.8398583619</v>
      </c>
      <c r="S994" s="1"/>
      <c r="T994" s="1"/>
      <c r="U994" s="1"/>
      <c r="V994" s="1">
        <f>R994*(100^(0.2*$F$984*yV))</f>
        <v>3.035330952</v>
      </c>
      <c r="W994" s="1"/>
      <c r="X994" s="1"/>
      <c r="Y994" s="1"/>
      <c r="Z994" s="1"/>
      <c r="AA994" s="1">
        <v>55801.629513885</v>
      </c>
      <c r="AB994" s="14">
        <v>1.918E-9</v>
      </c>
      <c r="AC994" s="3" t="s">
        <v>74</v>
      </c>
      <c r="AD994" s="1">
        <f>(L994+AA994)/2</f>
        <v>55801.5862</v>
      </c>
      <c r="AE994" s="1">
        <f>LOG10(1.1967E+44*($C$984^2)*AB994)</f>
        <v>36.84155927</v>
      </c>
      <c r="AF994" s="1">
        <f>LOG10((10^AE994)/(1.26E+38*$I$984))</f>
        <v>-2.395531839</v>
      </c>
      <c r="AG994" s="1">
        <f>LOG10(1196700000000000000*($C$984^2)*optwidth*(AVERAGE(V994:Y994)))</f>
        <v>34.24691355</v>
      </c>
      <c r="AH994" s="1">
        <f>LOG10((10^AG994)/(1.26E+38*$I$984))</f>
        <v>-4.990177561</v>
      </c>
      <c r="AI994" s="3">
        <v>1.0</v>
      </c>
      <c r="AJ994" s="3">
        <v>0.5</v>
      </c>
      <c r="AK994" s="1"/>
      <c r="AL994" s="15" t="s">
        <v>75</v>
      </c>
      <c r="AM994" s="1"/>
      <c r="AN994" s="1"/>
      <c r="AO994" s="1"/>
      <c r="AP994" s="1"/>
      <c r="AQ994" s="1"/>
      <c r="AR994" s="1"/>
      <c r="AS994" s="1">
        <f>log10((AI994/3600)*((10^AE994)^0.5))</f>
        <v>14.86447714</v>
      </c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3" t="s">
        <v>76</v>
      </c>
      <c r="AB999" s="1"/>
      <c r="AC999" s="1"/>
      <c r="AD999" s="17" t="s">
        <v>77</v>
      </c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ht="12.75" customHeight="1">
      <c r="A1000" s="1"/>
      <c r="B1000" s="3" t="s">
        <v>78</v>
      </c>
      <c r="C1000" s="3">
        <v>2.96</v>
      </c>
      <c r="D1000" s="3">
        <v>0.33</v>
      </c>
      <c r="E1000" s="3" t="s">
        <v>79</v>
      </c>
      <c r="F1000" s="3">
        <v>0.558</v>
      </c>
      <c r="G1000" s="12" t="s">
        <v>80</v>
      </c>
      <c r="H1000" s="3" t="s">
        <v>81</v>
      </c>
      <c r="I1000" s="3">
        <v>7.04</v>
      </c>
      <c r="J1000" s="3">
        <v>1.31</v>
      </c>
      <c r="K1000" s="3" t="s">
        <v>82</v>
      </c>
      <c r="L1000" s="3">
        <v>58191.8</v>
      </c>
      <c r="M1000" s="1"/>
      <c r="N1000" s="1"/>
      <c r="O1000" s="3">
        <v>12.9013</v>
      </c>
      <c r="P1000" s="3" t="s">
        <v>83</v>
      </c>
      <c r="Q1000" s="1"/>
      <c r="R1000" s="1"/>
      <c r="S1000" s="1">
        <f>1000*zerogp*(100^(-0.2*O1000))</f>
        <v>25.09032281</v>
      </c>
      <c r="T1000" s="1"/>
      <c r="U1000" s="1"/>
      <c r="V1000" s="1"/>
      <c r="W1000" s="1">
        <f>S1000*(100^(0.2*$F$1000*ygp))</f>
        <v>46.34544419</v>
      </c>
      <c r="X1000" s="3"/>
      <c r="Y1000" s="1"/>
      <c r="Z1000" s="1"/>
      <c r="AA1000" s="1">
        <v>58191.93739005</v>
      </c>
      <c r="AB1000" s="7">
        <v>5.0E-8</v>
      </c>
      <c r="AC1000" s="3" t="s">
        <v>84</v>
      </c>
      <c r="AD1000" s="1"/>
      <c r="AE1000" s="1">
        <f>LOG10(1.1967E+44*($C$1000^2)*AB1000)</f>
        <v>37.71953872</v>
      </c>
      <c r="AF1000" s="1">
        <f>LOG10((10^AE1000)/(1.26E+38*$I$1000))</f>
        <v>-1.228404487</v>
      </c>
      <c r="AG1000" s="1">
        <f>LOG10(1196700000000000000*($C$1000^2)*optwidth*(AVERAGE(V1000:Y1000)))</f>
        <v>34.89257259</v>
      </c>
      <c r="AH1000" s="1">
        <f>LOG10((10^AG1000)/(1.26E+38*$I$1000))</f>
        <v>-4.055370611</v>
      </c>
      <c r="AI1000" s="11">
        <v>4.1</v>
      </c>
      <c r="AJ1000" s="11">
        <v>1.6</v>
      </c>
      <c r="AK1000" s="11" t="s">
        <v>85</v>
      </c>
      <c r="AL1000" s="1"/>
      <c r="AM1000" s="1"/>
      <c r="AN1000" s="1"/>
      <c r="AO1000" s="1"/>
      <c r="AP1000" s="1"/>
      <c r="AQ1000" s="3" t="s">
        <v>61</v>
      </c>
      <c r="AR1000" s="1"/>
      <c r="AS1000" s="1">
        <f>log10((AI1000/3600)*((10^AE1000)^0.5))</f>
        <v>15.91625071</v>
      </c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  <row r="1001" ht="12.75" customHeight="1">
      <c r="A1001" s="1"/>
      <c r="B1001" s="1"/>
      <c r="C1001" s="1"/>
      <c r="D1001" s="1"/>
      <c r="E1001" s="17" t="s">
        <v>86</v>
      </c>
      <c r="F1001" s="1"/>
      <c r="G1001" s="1"/>
      <c r="H1001" s="17" t="s">
        <v>87</v>
      </c>
      <c r="I1001" s="1"/>
      <c r="J1001" s="1"/>
      <c r="K1001" s="17" t="s">
        <v>88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3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7" t="s">
        <v>89</v>
      </c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3">
        <v>58199.96</v>
      </c>
      <c r="M1002" s="1"/>
      <c r="N1002" s="3">
        <v>12.2164</v>
      </c>
      <c r="O1002" s="3" t="s">
        <v>90</v>
      </c>
      <c r="P1002" s="1"/>
      <c r="Q1002" s="3"/>
      <c r="R1002" s="1">
        <f>1000*zeroV*(100^(-0.2*N1002))</f>
        <v>47.21324758</v>
      </c>
      <c r="S1002" s="1"/>
      <c r="T1002" s="1"/>
      <c r="U1002" s="1"/>
      <c r="V1002" s="1">
        <f>R1002*(100^(0.2*$F$1000*yV))</f>
        <v>78.93395696</v>
      </c>
      <c r="W1002" s="1"/>
      <c r="X1002" s="1"/>
      <c r="Y1002" s="1"/>
      <c r="Z1002" s="1"/>
      <c r="AA1002" s="1">
        <v>58198.679565975</v>
      </c>
      <c r="AB1002" s="7">
        <v>1.5E-7</v>
      </c>
      <c r="AC1002" s="3" t="s">
        <v>84</v>
      </c>
      <c r="AD1002" s="1"/>
      <c r="AE1002" s="1">
        <f>LOG10(1.1967E+44*($C$1000^2)*AB1002)</f>
        <v>38.19665997</v>
      </c>
      <c r="AF1002" s="1">
        <f>LOG10((10^AE1002)/(1.26E+38*$I$1000))</f>
        <v>-0.7512832321</v>
      </c>
      <c r="AG1002" s="1">
        <f>LOG10(1196700000000000000*($C$1000^2)*optwidth*(AVERAGE(V1002:Y1002)))</f>
        <v>35.12382942</v>
      </c>
      <c r="AH1002" s="1">
        <f>LOG10((10^AG1002)/(1.26E+38*$I$1000))</f>
        <v>-3.824113785</v>
      </c>
      <c r="AI1002" s="11">
        <v>4.1</v>
      </c>
      <c r="AJ1002" s="11">
        <v>1.6</v>
      </c>
      <c r="AK1002" s="1"/>
      <c r="AL1002" s="1"/>
      <c r="AM1002" s="1"/>
      <c r="AN1002" s="1"/>
      <c r="AO1002" s="1"/>
      <c r="AP1002" s="1"/>
      <c r="AQ1002" s="1"/>
      <c r="AR1002" s="1"/>
      <c r="AS1002" s="1">
        <f>log10((AI1002/3600)*((10^AE1002)^0.5))</f>
        <v>16.15481134</v>
      </c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</row>
    <row r="1004" ht="12.75" customHeight="1">
      <c r="A1004" s="1"/>
      <c r="B1004" s="3" t="s">
        <v>91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3">
        <v>58202.93</v>
      </c>
      <c r="M1004" s="1"/>
      <c r="N1004" s="3">
        <v>11.884</v>
      </c>
      <c r="O1004" s="3" t="s">
        <v>90</v>
      </c>
      <c r="P1004" s="1"/>
      <c r="Q1004" s="3"/>
      <c r="R1004" s="1">
        <f>1000*zeroV*(100^(-0.2*N1004))</f>
        <v>64.12448269</v>
      </c>
      <c r="S1004" s="1"/>
      <c r="T1004" s="1"/>
      <c r="U1004" s="1"/>
      <c r="V1004" s="1">
        <f>R1004*(100^(0.2*$F$1000*yV))</f>
        <v>107.2071805</v>
      </c>
      <c r="W1004" s="1"/>
      <c r="X1004" s="1"/>
      <c r="Y1004" s="1"/>
      <c r="Z1004" s="1"/>
      <c r="AA1004" s="1">
        <v>58202.477505785</v>
      </c>
      <c r="AB1004" s="7">
        <v>1.5E-7</v>
      </c>
      <c r="AC1004" s="3" t="s">
        <v>84</v>
      </c>
      <c r="AD1004" s="1"/>
      <c r="AE1004" s="1">
        <f>LOG10(1.1967E+44*($C$1000^2)*AB1004)</f>
        <v>38.19665997</v>
      </c>
      <c r="AF1004" s="1">
        <f>LOG10((10^AE1004)/(1.26E+38*$I$1000))</f>
        <v>-0.7512832321</v>
      </c>
      <c r="AG1004" s="1">
        <f>LOG10(1196700000000000000*($C$1000^2)*optwidth*(AVERAGE(V1004:Y1004)))</f>
        <v>35.25678942</v>
      </c>
      <c r="AH1004" s="1">
        <f>LOG10((10^AG1004)/(1.26E+38*$I$1000))</f>
        <v>-3.691153785</v>
      </c>
      <c r="AI1004" s="11">
        <v>4.1</v>
      </c>
      <c r="AJ1004" s="11">
        <v>1.6</v>
      </c>
      <c r="AK1004" s="1"/>
      <c r="AL1004" s="1"/>
      <c r="AM1004" s="1"/>
      <c r="AN1004" s="1"/>
      <c r="AO1004" s="1"/>
      <c r="AP1004" s="1"/>
      <c r="AQ1004" s="1"/>
      <c r="AR1004" s="1"/>
      <c r="AS1004" s="1">
        <f>log10((AI1004/3600)*((10^AE1004)^0.5))</f>
        <v>16.15481134</v>
      </c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</row>
    <row r="1005" ht="12.75" customHeight="1">
      <c r="A1005" s="1"/>
      <c r="B1005" s="3" t="s">
        <v>92</v>
      </c>
      <c r="C1005" s="1"/>
      <c r="D1005" s="3" t="s">
        <v>93</v>
      </c>
      <c r="E1005" s="1">
        <f>(81+66)/2</f>
        <v>73.5</v>
      </c>
      <c r="F1005" s="12" t="s">
        <v>94</v>
      </c>
      <c r="G1005" s="1">
        <f>(81-66)/2</f>
        <v>7.5</v>
      </c>
      <c r="H1005" s="3" t="s">
        <v>95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</row>
    <row r="1006" ht="12.75" customHeight="1">
      <c r="A1006" s="1"/>
      <c r="B1006" s="3" t="s">
        <v>96</v>
      </c>
      <c r="C1006" s="1"/>
      <c r="D1006" s="3" t="s">
        <v>97</v>
      </c>
      <c r="E1006" s="3">
        <v>0.53</v>
      </c>
      <c r="F1006" s="12" t="s">
        <v>94</v>
      </c>
      <c r="G1006" s="3">
        <v>0.25</v>
      </c>
      <c r="H1006" s="3" t="s">
        <v>98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>
        <v>58224.536302085</v>
      </c>
      <c r="AB1006" s="7">
        <v>1.4E-7</v>
      </c>
      <c r="AC1006" s="3" t="s">
        <v>84</v>
      </c>
      <c r="AD1006" s="1"/>
      <c r="AE1006" s="1">
        <f>LOG10(1.1967E+44*($C$1000^2)*AB1006)</f>
        <v>38.16669675</v>
      </c>
      <c r="AF1006" s="1">
        <f>LOG10((10^AE1006)/(1.26E+38*$I$1000))</f>
        <v>-0.7812464554</v>
      </c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</row>
    <row r="1007" ht="12.75" customHeight="1">
      <c r="A1007" s="1"/>
      <c r="B1007" s="3" t="s">
        <v>99</v>
      </c>
      <c r="C1007" s="1"/>
      <c r="D1007" s="17" t="s">
        <v>100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</row>
    <row r="1008" ht="12.75" customHeight="1">
      <c r="A1008" s="1"/>
      <c r="B1008" s="3" t="s">
        <v>101</v>
      </c>
      <c r="C1008" s="1"/>
      <c r="D1008" s="3" t="s">
        <v>102</v>
      </c>
      <c r="E1008" s="1">
        <f>24*0.68549</f>
        <v>16.45176</v>
      </c>
      <c r="F1008" s="12" t="s">
        <v>94</v>
      </c>
      <c r="G1008" s="1">
        <f>0.00001*24</f>
        <v>0.00024</v>
      </c>
      <c r="H1008" s="3" t="s">
        <v>103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</row>
    <row r="1014" ht="12.75" customHeight="1">
      <c r="A1014" s="1"/>
      <c r="B1014" s="3" t="s">
        <v>62</v>
      </c>
      <c r="C1014" s="3">
        <v>3.9</v>
      </c>
      <c r="D1014" s="3">
        <v>0.7</v>
      </c>
      <c r="E1014" s="3" t="s">
        <v>104</v>
      </c>
      <c r="F1014" s="3">
        <f>0.45*3.1</f>
        <v>1.395</v>
      </c>
      <c r="G1014" s="1">
        <f>0.09*3.1</f>
        <v>0.279</v>
      </c>
      <c r="H1014" s="3" t="s">
        <v>63</v>
      </c>
      <c r="I1014" s="3">
        <v>8.8</v>
      </c>
      <c r="J1014" s="3">
        <v>1.3</v>
      </c>
      <c r="K1014" s="3" t="s">
        <v>104</v>
      </c>
      <c r="L1014" s="3">
        <v>56752.3</v>
      </c>
      <c r="M1014" s="3" t="s">
        <v>64</v>
      </c>
      <c r="N1014" s="3">
        <v>16.9</v>
      </c>
      <c r="O1014" s="3">
        <v>16.8</v>
      </c>
      <c r="P1014" s="1"/>
      <c r="Q1014" s="3">
        <v>16.6</v>
      </c>
      <c r="R1014" s="1">
        <f>1000*zeroV*(100^(-0.2*N1014))</f>
        <v>0.6318643813</v>
      </c>
      <c r="S1014" s="1">
        <f>1000*zerogp*(100^(-0.2*O1014))</f>
        <v>0.6918727867</v>
      </c>
      <c r="T1014" s="1"/>
      <c r="U1014" s="1">
        <f>1000*zerorp*(100^(-0.2*Q1014))</f>
        <v>0.8318140447</v>
      </c>
      <c r="V1014" s="1">
        <f>R1014*(100^(0.2*$F$1014*yV))</f>
        <v>2.283620193</v>
      </c>
      <c r="W1014" s="1">
        <f>S1014*(100^(0.2*$F$1014*ygp))</f>
        <v>3.208324213</v>
      </c>
      <c r="X1014" s="1"/>
      <c r="Y1014" s="1">
        <f>U1014*(100^(0.2*$F$1014*yrp))</f>
        <v>2.550364467</v>
      </c>
      <c r="Z1014" s="1"/>
      <c r="AA1014" s="3">
        <v>56751.63</v>
      </c>
      <c r="AB1014" s="7">
        <v>2.545E-9</v>
      </c>
      <c r="AC1014" s="12" t="s">
        <v>65</v>
      </c>
      <c r="AD1014" s="1">
        <f>(L1014+AA1014)/2</f>
        <v>56751.965</v>
      </c>
      <c r="AE1014" s="1">
        <f>LOG10(1.1967E+44*($C$1014^2)*AB1014)</f>
        <v>36.66580229</v>
      </c>
      <c r="AF1014" s="1">
        <f>LOG10((10^AE1014)/(1.26E+38*$I$1014))</f>
        <v>-2.379050926</v>
      </c>
      <c r="AG1014" s="1">
        <f>LOG10(1196700000000000000*($C$1014^2)*optwidth*(AVERAGE(V1014:Y1014)))</f>
        <v>33.89437083</v>
      </c>
      <c r="AH1014" s="1">
        <f>LOG10((10^AG1014)/(1.26E+38*$I$1014))</f>
        <v>-5.150482387</v>
      </c>
      <c r="AI1014" s="3">
        <v>1.0</v>
      </c>
      <c r="AJ1014" s="3">
        <v>0.5</v>
      </c>
      <c r="AK1014" s="3" t="s">
        <v>66</v>
      </c>
      <c r="AL1014" s="3" t="s">
        <v>67</v>
      </c>
      <c r="AM1014" s="1"/>
      <c r="AN1014" s="1"/>
      <c r="AO1014" s="1"/>
      <c r="AP1014" s="1"/>
      <c r="AQ1014" s="3" t="s">
        <v>61</v>
      </c>
      <c r="AR1014" s="1"/>
      <c r="AS1014" s="1">
        <f>log10((AI1014/3600)*((10^AE1014)^0.5))</f>
        <v>14.77659865</v>
      </c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</row>
    <row r="1015" ht="12.75" customHeight="1">
      <c r="A1015" s="1"/>
      <c r="B1015" s="3" t="s">
        <v>105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</row>
    <row r="101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3">
        <v>53593.0</v>
      </c>
      <c r="M1016" s="3">
        <v>2005.0</v>
      </c>
      <c r="N1016" s="3">
        <v>16.46</v>
      </c>
      <c r="O1016" s="1"/>
      <c r="P1016" s="3">
        <v>16.15</v>
      </c>
      <c r="Q1016" s="1"/>
      <c r="R1016" s="1">
        <f>1000*zeroV*(100^(-0.2*N1016))</f>
        <v>0.9475974308</v>
      </c>
      <c r="S1016" s="1"/>
      <c r="T1016" s="1">
        <f>1000*zeroR*(100^(-0.2*P1016))</f>
        <v>1.06240171</v>
      </c>
      <c r="U1016" s="1"/>
      <c r="V1016" s="1">
        <f>R1016*(100^(0.2*$F$1014*yV))</f>
        <v>3.424710573</v>
      </c>
      <c r="W1016" s="1"/>
      <c r="X1016" s="1">
        <f>T1016*(100^(0.2*$F$1014*yR))</f>
        <v>3.134185961</v>
      </c>
      <c r="Y1016" s="1"/>
      <c r="Z1016" s="1"/>
      <c r="AA1016" s="3">
        <v>53593.0</v>
      </c>
      <c r="AB1016" s="7">
        <v>1.3E-8</v>
      </c>
      <c r="AC1016" s="12" t="s">
        <v>69</v>
      </c>
      <c r="AD1016" s="1">
        <f>(L1016+AA1016)/2</f>
        <v>53593</v>
      </c>
      <c r="AE1016" s="1">
        <f>LOG10(1.1967E+44*($C$1014^2)*AB1016)</f>
        <v>37.37405786</v>
      </c>
      <c r="AF1016" s="1">
        <f>LOG10((10^AE1016)/(1.26E+38*$I$1014))</f>
        <v>-1.67079536</v>
      </c>
      <c r="AG1016" s="1">
        <f>LOG10(1196700000000000000*($C$1014^2)*optwidth*(AVERAGE(V1016:Y1016)))</f>
        <v>33.98191212</v>
      </c>
      <c r="AH1016" s="1">
        <f>LOG10((10^AG1016)/(1.26E+38*$I$1014))</f>
        <v>-5.062941097</v>
      </c>
      <c r="AI1016" s="3">
        <v>1.0</v>
      </c>
      <c r="AJ1016" s="3">
        <v>0.5</v>
      </c>
      <c r="AK1016" s="1"/>
      <c r="AL1016" s="3" t="s">
        <v>70</v>
      </c>
      <c r="AM1016" s="1"/>
      <c r="AN1016" s="1"/>
      <c r="AO1016" s="1"/>
      <c r="AP1016" s="1"/>
      <c r="AQ1016" s="1"/>
      <c r="AR1016" s="1"/>
      <c r="AS1016" s="1">
        <f>log10((AI1016/3600)*((10^AE1016)^0.5))</f>
        <v>15.13072643</v>
      </c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</row>
    <row r="1017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</row>
    <row r="1018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3">
        <v>53593.02</v>
      </c>
      <c r="M1018" s="1"/>
      <c r="N1018" s="3">
        <v>16.485</v>
      </c>
      <c r="O1018" s="1"/>
      <c r="P1018" s="1"/>
      <c r="Q1018" s="1"/>
      <c r="R1018" s="1">
        <f>1000*zeroV*(100^(-0.2*N1018))</f>
        <v>0.9260274798</v>
      </c>
      <c r="S1018" s="1"/>
      <c r="T1018" s="1"/>
      <c r="U1018" s="1"/>
      <c r="V1018" s="1">
        <f>R1018*(100^(0.2*$F$1014*yV))</f>
        <v>3.346754643</v>
      </c>
      <c r="W1018" s="1"/>
      <c r="X1018" s="1"/>
      <c r="Y1018" s="1"/>
      <c r="Z1018" s="1"/>
      <c r="AA1018" s="1">
        <v>53593.605902775</v>
      </c>
      <c r="AB1018" s="14">
        <v>7.428E-9</v>
      </c>
      <c r="AC1018" s="3" t="s">
        <v>71</v>
      </c>
      <c r="AD1018" s="1">
        <f>(L1018+AA1018)/2</f>
        <v>53593.31295</v>
      </c>
      <c r="AE1018" s="1">
        <f>LOG10(1.1967E+44*($C$1014^2)*AB1018)</f>
        <v>37.1309864</v>
      </c>
      <c r="AF1018" s="1">
        <f>LOG10((10^AE1018)/(1.26E+38*$I$1014))</f>
        <v>-1.913866817</v>
      </c>
      <c r="AG1018" s="1">
        <f>LOG10(1196700000000000000*($C$1014^2)*optwidth*(AVERAGE(V1018:Y1018)))</f>
        <v>33.99073521</v>
      </c>
      <c r="AH1018" s="1">
        <f>LOG10((10^AG1018)/(1.26E+38*$I$1014))</f>
        <v>-5.054118007</v>
      </c>
      <c r="AI1018" s="3">
        <v>1.0</v>
      </c>
      <c r="AJ1018" s="3">
        <v>0.5</v>
      </c>
      <c r="AK1018" s="1"/>
      <c r="AL1018" s="3" t="s">
        <v>72</v>
      </c>
      <c r="AM1018" s="1"/>
      <c r="AN1018" s="1"/>
      <c r="AO1018" s="1"/>
      <c r="AP1018" s="1"/>
      <c r="AQ1018" s="1"/>
      <c r="AR1018" s="1"/>
      <c r="AS1018" s="1">
        <f>log10((AI1018/3600)*((10^AE1018)^0.5))</f>
        <v>15.0091907</v>
      </c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</row>
    <row r="1019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</row>
    <row r="1020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3">
        <v>53650.22222</v>
      </c>
      <c r="M1020" s="1"/>
      <c r="N1020" s="11">
        <v>16.67444444</v>
      </c>
      <c r="O1020" s="1"/>
      <c r="P1020" s="1"/>
      <c r="Q1020" s="1"/>
      <c r="R1020" s="1">
        <f>1000*zeroV*(100^(-0.2*N1020))</f>
        <v>0.7777608862</v>
      </c>
      <c r="S1020" s="1"/>
      <c r="T1020" s="1"/>
      <c r="U1020" s="1"/>
      <c r="V1020" s="1">
        <f>R1020*(100^(0.2*$F$1014*yV))</f>
        <v>2.81090455</v>
      </c>
      <c r="W1020" s="1"/>
      <c r="X1020" s="1"/>
      <c r="Y1020" s="1"/>
      <c r="Z1020" s="1"/>
      <c r="AA1020" s="1">
        <v>53651.28958333</v>
      </c>
      <c r="AB1020" s="14">
        <v>3.1306E-9</v>
      </c>
      <c r="AC1020" s="3" t="s">
        <v>71</v>
      </c>
      <c r="AD1020" s="1">
        <f>(L1020+AA1020)/2</f>
        <v>53650.7559</v>
      </c>
      <c r="AE1020" s="1">
        <f>LOG10(1.1967E+44*($C$1014^2)*AB1020)</f>
        <v>36.75574209</v>
      </c>
      <c r="AF1020" s="1">
        <f>LOG10((10^AE1020)/(1.26E+38*$I$1014))</f>
        <v>-2.289111131</v>
      </c>
      <c r="AG1020" s="1">
        <f>LOG10(1196700000000000000*($C$1014^2)*optwidth*(AVERAGE(V1020:Y1020)))</f>
        <v>33.91495743</v>
      </c>
      <c r="AH1020" s="1">
        <f>LOG10((10^AG1020)/(1.26E+38*$I$1014))</f>
        <v>-5.129895783</v>
      </c>
      <c r="AI1020" s="3">
        <v>1.0</v>
      </c>
      <c r="AJ1020" s="3">
        <v>0.5</v>
      </c>
      <c r="AK1020" s="1"/>
      <c r="AL1020" s="15" t="s">
        <v>73</v>
      </c>
      <c r="AM1020" s="1"/>
      <c r="AN1020" s="1"/>
      <c r="AO1020" s="1"/>
      <c r="AP1020" s="1"/>
      <c r="AQ1020" s="1"/>
      <c r="AR1020" s="1"/>
      <c r="AS1020" s="1">
        <f>log10((AI1020/3600)*((10^AE1020)^0.5))</f>
        <v>14.82156854</v>
      </c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</row>
    <row r="1021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3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</row>
    <row r="1022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6">
        <v>55428.9066415</v>
      </c>
      <c r="M1022" s="1"/>
      <c r="N1022" s="16">
        <v>16.5491835</v>
      </c>
      <c r="O1022" s="1"/>
      <c r="P1022" s="1"/>
      <c r="Q1022" s="1"/>
      <c r="R1022" s="1">
        <f>1000*zeroV*(100^(-0.2*N1022))</f>
        <v>0.8728718234</v>
      </c>
      <c r="S1022" s="1"/>
      <c r="T1022" s="1"/>
      <c r="U1022" s="1"/>
      <c r="V1022" s="1">
        <f>R1022*(100^(0.2*$F$1014*yV))</f>
        <v>3.154644858</v>
      </c>
      <c r="W1022" s="1"/>
      <c r="X1022" s="1"/>
      <c r="Y1022" s="1"/>
      <c r="Z1022" s="1"/>
      <c r="AA1022" s="1">
        <v>55444.409375</v>
      </c>
      <c r="AB1022" s="14">
        <v>3.726E-9</v>
      </c>
      <c r="AC1022" s="3" t="s">
        <v>71</v>
      </c>
      <c r="AD1022" s="1">
        <f>(L1022+AA1022)/2</f>
        <v>55436.65801</v>
      </c>
      <c r="AE1022" s="1">
        <f>LOG10(1.1967E+44*($C$1014^2)*AB1022)</f>
        <v>36.83135736</v>
      </c>
      <c r="AF1022" s="1">
        <f>LOG10((10^AE1022)/(1.26E+38*$I$1014))</f>
        <v>-2.213495862</v>
      </c>
      <c r="AG1022" s="1">
        <f>LOG10(1196700000000000000*($C$1014^2)*optwidth*(AVERAGE(V1022:Y1022)))</f>
        <v>33.96506181</v>
      </c>
      <c r="AH1022" s="1">
        <f>LOG10((10^AG1022)/(1.26E+38*$I$1014))</f>
        <v>-5.079791407</v>
      </c>
      <c r="AI1022" s="3">
        <v>1.0</v>
      </c>
      <c r="AJ1022" s="3">
        <v>0.5</v>
      </c>
      <c r="AK1022" s="1"/>
      <c r="AL1022" s="15" t="s">
        <v>73</v>
      </c>
      <c r="AM1022" s="1"/>
      <c r="AN1022" s="1"/>
      <c r="AO1022" s="1"/>
      <c r="AP1022" s="1"/>
      <c r="AQ1022" s="1"/>
      <c r="AR1022" s="1"/>
      <c r="AS1022" s="1">
        <f>log10((AI1022/3600)*((10^AE1022)^0.5))</f>
        <v>14.85937618</v>
      </c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</row>
    <row r="1023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3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</row>
    <row r="1024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6">
        <v>55801.5428886666</v>
      </c>
      <c r="M1024" s="1"/>
      <c r="N1024" s="16">
        <v>16.59104456</v>
      </c>
      <c r="O1024" s="1"/>
      <c r="P1024" s="1"/>
      <c r="Q1024" s="1"/>
      <c r="R1024" s="1">
        <f>1000*zeroV*(100^(-0.2*N1024))</f>
        <v>0.8398583619</v>
      </c>
      <c r="S1024" s="1"/>
      <c r="T1024" s="1"/>
      <c r="U1024" s="1"/>
      <c r="V1024" s="1">
        <f>R1024*(100^(0.2*$F$1014*yV))</f>
        <v>3.035330952</v>
      </c>
      <c r="W1024" s="1"/>
      <c r="X1024" s="1"/>
      <c r="Y1024" s="1"/>
      <c r="Z1024" s="1"/>
      <c r="AA1024" s="1">
        <v>55801.629513885</v>
      </c>
      <c r="AB1024" s="14">
        <v>1.918E-9</v>
      </c>
      <c r="AC1024" s="3" t="s">
        <v>74</v>
      </c>
      <c r="AD1024" s="1">
        <f>(L1024+AA1024)/2</f>
        <v>55801.5862</v>
      </c>
      <c r="AE1024" s="1">
        <f>LOG10(1.1967E+44*($C$1014^2)*AB1024)</f>
        <v>36.54296311</v>
      </c>
      <c r="AF1024" s="1">
        <f>LOG10((10^AE1024)/(1.26E+38*$I$1014))</f>
        <v>-2.501890109</v>
      </c>
      <c r="AG1024" s="1">
        <f>LOG10(1196700000000000000*($C$1014^2)*optwidth*(AVERAGE(V1024:Y1024)))</f>
        <v>33.94831739</v>
      </c>
      <c r="AH1024" s="1">
        <f>LOG10((10^AG1024)/(1.26E+38*$I$1014))</f>
        <v>-5.096535831</v>
      </c>
      <c r="AI1024" s="3">
        <v>1.0</v>
      </c>
      <c r="AJ1024" s="3">
        <v>0.5</v>
      </c>
      <c r="AK1024" s="1"/>
      <c r="AL1024" s="15" t="s">
        <v>75</v>
      </c>
      <c r="AM1024" s="1"/>
      <c r="AN1024" s="1"/>
      <c r="AO1024" s="1"/>
      <c r="AP1024" s="1"/>
      <c r="AQ1024" s="1"/>
      <c r="AR1024" s="1"/>
      <c r="AS1024" s="1">
        <f>log10((AI1024/3600)*((10^AE1024)^0.5))</f>
        <v>14.71517905</v>
      </c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</row>
    <row r="1025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</row>
    <row r="10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</row>
    <row r="1027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</row>
    <row r="1028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</row>
    <row r="1029" ht="12.75" customHeight="1">
      <c r="A1029" s="1"/>
      <c r="B1029" s="5" t="s">
        <v>106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</row>
    <row r="1030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</row>
    <row r="1031" ht="12.75" customHeight="1">
      <c r="A1031" s="1"/>
      <c r="B1031" s="3" t="s">
        <v>107</v>
      </c>
      <c r="C1031" s="1">
        <f>95000</f>
        <v>95000</v>
      </c>
      <c r="D1031" s="1"/>
      <c r="E1031" s="3" t="s">
        <v>108</v>
      </c>
      <c r="F1031" s="3">
        <v>0.04</v>
      </c>
      <c r="G1031" s="1"/>
      <c r="H1031" s="3" t="s">
        <v>108</v>
      </c>
      <c r="I1031" s="7">
        <v>30000.0</v>
      </c>
      <c r="J1031" s="1"/>
      <c r="K1031" s="3" t="s">
        <v>109</v>
      </c>
      <c r="L1031" s="3">
        <v>55507.0</v>
      </c>
      <c r="M1031" s="1"/>
      <c r="N1031" s="3">
        <v>24.79</v>
      </c>
      <c r="O1031" s="1"/>
      <c r="P1031" s="3">
        <v>24.71</v>
      </c>
      <c r="Q1031" s="1"/>
      <c r="R1031" s="1">
        <f>1000*zeroV*(100^(-0.2*N1031))</f>
        <v>0.000441188186</v>
      </c>
      <c r="S1031" s="1"/>
      <c r="T1031" s="1">
        <f>1000*zeroR*(100^(-0.2*P1031))</f>
        <v>0.0004002107601</v>
      </c>
      <c r="U1031" s="1"/>
      <c r="V1031" s="1">
        <f>R1031*(100^(0.2*$F$1014*yV))</f>
        <v>0.001594497617</v>
      </c>
      <c r="W1031" s="1"/>
      <c r="X1031" s="1">
        <f>T1031*(100^(0.2*$F$1014*yR))</f>
        <v>0.001180659758</v>
      </c>
      <c r="Y1031" s="1"/>
      <c r="Z1031" s="1"/>
      <c r="AA1031" s="1"/>
      <c r="AB1031" s="1"/>
      <c r="AC1031" s="1"/>
      <c r="AD1031" s="1"/>
      <c r="AE1031" s="1"/>
      <c r="AF1031" s="1"/>
      <c r="AG1031" s="1">
        <f>LOG10(1196700000000000000*($C$1031^2)*optwidth*(AVERAGE(V1031:Y1031)))</f>
        <v>39.38168695</v>
      </c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</row>
    <row r="1032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</row>
    <row r="1033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</row>
    <row r="1034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</row>
    <row r="1035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</row>
    <row r="103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</row>
    <row r="1037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</row>
    <row r="1038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</row>
    <row r="1039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</row>
    <row r="1040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</row>
    <row r="1041" ht="12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</row>
    <row r="1042" ht="12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</row>
    <row r="1043" ht="12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</row>
    <row r="1044" ht="12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</row>
    <row r="1045" ht="12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</row>
    <row r="1046" ht="12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</row>
    <row r="1047" ht="12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</row>
    <row r="1048" ht="12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</row>
    <row r="1049" ht="12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</row>
    <row r="1050" ht="12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</row>
    <row r="1051" ht="12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</row>
    <row r="1052" ht="12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</row>
    <row r="1053" ht="12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</row>
    <row r="1054" ht="12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</row>
    <row r="1055" ht="12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</row>
    <row r="1056" ht="12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</row>
    <row r="1057" ht="12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</row>
    <row r="1058" ht="12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</row>
    <row r="1059" ht="12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</row>
    <row r="1060" ht="12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</row>
    <row r="1061" ht="12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</row>
    <row r="1062" ht="12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</row>
    <row r="1063" ht="12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</row>
    <row r="1064" ht="12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</row>
    <row r="1065" ht="12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</row>
    <row r="1066" ht="12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</row>
    <row r="1067" ht="12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</row>
    <row r="1068" ht="12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</row>
    <row r="1069" ht="12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</row>
    <row r="1070" ht="12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</row>
    <row r="1071" ht="12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</row>
    <row r="1072" ht="12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</row>
    <row r="1073" ht="12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</row>
    <row r="1074" ht="12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</row>
    <row r="1075" ht="12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</row>
    <row r="1076" ht="12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</row>
    <row r="1077" ht="12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</row>
    <row r="1078" ht="12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</row>
    <row r="1079" ht="12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</row>
    <row r="1080" ht="12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</row>
    <row r="1081" ht="12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</row>
    <row r="1082" ht="12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</row>
    <row r="1083" ht="12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</row>
    <row r="1084" ht="12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</row>
    <row r="1085" ht="12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</row>
    <row r="1086" ht="12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</row>
    <row r="1087" ht="12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</row>
    <row r="1088" ht="12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</row>
    <row r="1089" ht="12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</row>
    <row r="1090" ht="12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</row>
    <row r="1091" ht="12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</row>
    <row r="1092" ht="12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</row>
    <row r="1093" ht="12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</row>
    <row r="1094" ht="12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</row>
    <row r="1095" ht="12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</row>
    <row r="1096" ht="12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</row>
    <row r="1097" ht="12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</row>
    <row r="1098" ht="12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</row>
    <row r="1099" ht="12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</row>
    <row r="1100" ht="12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</row>
    <row r="1101" ht="12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</row>
    <row r="1102" ht="12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</row>
    <row r="1103" ht="12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</row>
    <row r="1104" ht="12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</row>
    <row r="1105" ht="12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</row>
    <row r="1106" ht="12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</row>
    <row r="1107" ht="12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</row>
    <row r="1108" ht="12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</row>
    <row r="1109" ht="12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</row>
    <row r="1110" ht="12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</row>
    <row r="1111" ht="12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</row>
    <row r="1112" ht="12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</row>
    <row r="1113" ht="12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</row>
    <row r="1114" ht="12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</row>
    <row r="1115" ht="12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</row>
    <row r="1116" ht="12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</row>
    <row r="1117" ht="12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</row>
    <row r="1118" ht="12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</row>
    <row r="1119" ht="12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</row>
    <row r="1120" ht="12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</row>
    <row r="1121" ht="12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</row>
    <row r="1122" ht="12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</row>
    <row r="1123" ht="12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</row>
    <row r="1124" ht="12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</row>
    <row r="1125" ht="12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</row>
    <row r="1126" ht="12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</row>
    <row r="1127" ht="12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</row>
    <row r="1128" ht="12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</row>
    <row r="1129" ht="12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</row>
    <row r="1130" ht="12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</row>
    <row r="1131" ht="12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</row>
    <row r="1132" ht="12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</row>
    <row r="1133" ht="12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</row>
    <row r="1134" ht="12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</row>
    <row r="1135" ht="12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</row>
    <row r="1136" ht="12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</row>
    <row r="1137" ht="12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</row>
    <row r="1138" ht="12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</row>
    <row r="1139" ht="12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</row>
    <row r="1140" ht="12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</row>
    <row r="1141" ht="12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</row>
    <row r="1142" ht="12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</row>
    <row r="1143" ht="12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</row>
    <row r="1144" ht="12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</row>
    <row r="1145" ht="12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</row>
    <row r="1146" ht="12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</row>
    <row r="1147" ht="12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</row>
    <row r="1148" ht="12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</row>
    <row r="1149" ht="12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</row>
    <row r="1150" ht="12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</row>
    <row r="1151" ht="12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</row>
    <row r="1152" ht="12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</row>
    <row r="1153" ht="12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</row>
    <row r="1154" ht="12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</row>
    <row r="1155" ht="12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</row>
    <row r="1156" ht="12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</row>
    <row r="1157" ht="12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</row>
    <row r="1158" ht="12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</row>
    <row r="1159" ht="12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</row>
    <row r="1160" ht="12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</row>
    <row r="1161" ht="12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</row>
    <row r="1162" ht="12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</row>
    <row r="1163" ht="12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</row>
    <row r="1164" ht="12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</row>
    <row r="1165" ht="12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</row>
    <row r="1166" ht="12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</row>
    <row r="1167" ht="12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</row>
    <row r="1168" ht="12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</row>
    <row r="1169" ht="12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</row>
    <row r="1170" ht="12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</row>
    <row r="1171" ht="12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</row>
    <row r="1172" ht="12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</row>
    <row r="1173" ht="12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</row>
    <row r="1174" ht="12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</row>
    <row r="1175" ht="12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</row>
    <row r="1176" ht="12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</row>
    <row r="1177" ht="12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</row>
    <row r="1178" ht="12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</row>
    <row r="1179" ht="12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</row>
    <row r="1180" ht="12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</row>
    <row r="1181" ht="12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</row>
    <row r="1182" ht="12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</row>
    <row r="1183" ht="12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</row>
    <row r="1184" ht="12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</row>
    <row r="1185" ht="12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</row>
    <row r="1186" ht="12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</row>
    <row r="1187" ht="12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</row>
    <row r="1188" ht="12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</row>
    <row r="1189" ht="12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</row>
    <row r="1190" ht="12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</row>
    <row r="1191" ht="12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</row>
    <row r="1192" ht="12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</row>
    <row r="1193" ht="12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</row>
    <row r="1194" ht="12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</row>
    <row r="1195" ht="12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</row>
    <row r="1196" ht="12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</row>
    <row r="1197" ht="12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</row>
    <row r="1198" ht="12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</row>
    <row r="1199" ht="12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</row>
    <row r="1200" ht="12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</row>
    <row r="1201" ht="12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</row>
    <row r="1202" ht="12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</row>
    <row r="1203" ht="12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</row>
    <row r="1204" ht="12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</row>
    <row r="1205" ht="12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</row>
    <row r="1206" ht="12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</row>
    <row r="1207" ht="12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</row>
    <row r="1208" ht="12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</row>
    <row r="1209" ht="12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</row>
    <row r="1210" ht="12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</row>
    <row r="1211" ht="12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</row>
    <row r="1212" ht="12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</row>
    <row r="1213" ht="12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</row>
    <row r="1214" ht="12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</row>
    <row r="1215" ht="12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</row>
    <row r="1216" ht="12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</row>
    <row r="1217" ht="12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</row>
    <row r="1218" ht="12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</row>
    <row r="1219" ht="12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</row>
    <row r="1220" ht="12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</row>
    <row r="1221" ht="12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</row>
    <row r="1222" ht="12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</row>
    <row r="1223" ht="12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</row>
    <row r="1224" ht="12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</row>
    <row r="1225" ht="12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</row>
    <row r="1226" ht="12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</row>
    <row r="1227" ht="12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</row>
    <row r="1228" ht="12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</row>
    <row r="1229" ht="12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</row>
    <row r="1230" ht="12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</row>
    <row r="1231" ht="12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</row>
    <row r="1232" ht="12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</row>
    <row r="1233" ht="12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</row>
    <row r="1234" ht="12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</row>
    <row r="1235" ht="12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</row>
    <row r="1236" ht="12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</row>
    <row r="1237" ht="12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</row>
    <row r="1238" ht="12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</row>
    <row r="1239" ht="12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</row>
    <row r="1240" ht="12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</row>
    <row r="1241" ht="12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</row>
    <row r="1242" ht="12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</row>
    <row r="1243" ht="12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</row>
    <row r="1244" ht="12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</row>
    <row r="1245" ht="12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</row>
    <row r="1246" ht="12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</row>
    <row r="1247" ht="12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</row>
    <row r="1248" ht="12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</row>
    <row r="1249" ht="12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</row>
    <row r="1250" ht="12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</row>
    <row r="1251" ht="12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</row>
    <row r="1252" ht="12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</row>
    <row r="1253" ht="12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</row>
    <row r="1254" ht="12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</row>
    <row r="1255" ht="12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</row>
    <row r="1256" ht="12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</row>
    <row r="1257" ht="12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</row>
    <row r="1258" ht="12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</row>
    <row r="1259" ht="12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</row>
    <row r="1260" ht="12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</row>
    <row r="1261" ht="12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</row>
    <row r="1262" ht="12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</row>
    <row r="1263" ht="12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</row>
    <row r="1264" ht="12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</row>
    <row r="1265" ht="12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</row>
    <row r="1266" ht="12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</row>
    <row r="1267" ht="12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</row>
    <row r="1268" ht="12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</row>
    <row r="1269" ht="12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</row>
    <row r="1270" ht="12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</row>
    <row r="1271" ht="12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</row>
    <row r="1272" ht="12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</row>
    <row r="1273" ht="12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</row>
    <row r="1274" ht="12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</row>
    <row r="1275" ht="12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</row>
    <row r="1276" ht="12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</row>
    <row r="1277" ht="12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</row>
    <row r="1278" ht="12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</row>
    <row r="1279" ht="12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</row>
    <row r="1280" ht="12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</row>
    <row r="1281" ht="12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</row>
    <row r="1282" ht="12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</row>
    <row r="1283" ht="12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</row>
    <row r="1284" ht="12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</row>
    <row r="1285" ht="12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</row>
    <row r="1286" ht="12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</row>
    <row r="1287" ht="12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</row>
    <row r="1288" ht="12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</row>
    <row r="1289" ht="12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</row>
    <row r="1290" ht="12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</row>
    <row r="1291" ht="12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</row>
    <row r="1292" ht="12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</row>
    <row r="1293" ht="12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</row>
    <row r="1294" ht="12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</row>
    <row r="1295" ht="12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</row>
    <row r="1296" ht="12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</row>
    <row r="1297" ht="12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</row>
    <row r="1298" ht="12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</row>
    <row r="1299" ht="12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</row>
    <row r="1300" ht="12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</row>
    <row r="1301" ht="12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</row>
    <row r="1302" ht="12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</row>
    <row r="1303" ht="12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</row>
    <row r="1304" ht="12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</row>
    <row r="1305" ht="12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</row>
    <row r="1306" ht="12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</row>
    <row r="1307" ht="12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</row>
    <row r="1308" ht="12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</row>
    <row r="1309" ht="12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</row>
    <row r="1310" ht="12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</row>
    <row r="1311" ht="12.75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</row>
    <row r="1312" ht="12.7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</row>
    <row r="1313" ht="12.75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</row>
    <row r="1314" ht="12.7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</row>
    <row r="1315" ht="12.75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</row>
    <row r="1316" ht="12.7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</row>
    <row r="1317" ht="12.75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</row>
    <row r="1318" ht="12.7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</row>
    <row r="1319" ht="12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</row>
    <row r="1320" ht="12.7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</row>
    <row r="1321" ht="12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</row>
    <row r="1322" ht="12.7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</row>
    <row r="1323" ht="12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</row>
    <row r="1324" ht="12.7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</row>
    <row r="1325" ht="12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</row>
    <row r="1326" ht="12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</row>
    <row r="1327" ht="12.7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</row>
    <row r="1328" ht="12.7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</row>
    <row r="1329" ht="12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</row>
    <row r="1330" ht="12.7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</row>
    <row r="1331" ht="12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</row>
    <row r="1332" ht="12.7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</row>
    <row r="1333" ht="12.7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</row>
    <row r="1334" ht="12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</row>
    <row r="1335" ht="12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</row>
    <row r="1336" ht="12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</row>
    <row r="1337" ht="12.75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</row>
    <row r="1338" ht="12.75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</row>
    <row r="1339" ht="12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</row>
    <row r="1340" ht="12.75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</row>
    <row r="1341" ht="12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</row>
    <row r="1342" ht="12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</row>
    <row r="1343" ht="12.7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</row>
    <row r="1344" ht="12.75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</row>
    <row r="1345" ht="12.7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</row>
    <row r="1346" ht="12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</row>
    <row r="1347" ht="12.7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</row>
    <row r="1348" ht="12.75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</row>
    <row r="1349" ht="12.7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</row>
    <row r="1350" ht="12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</row>
    <row r="1351" ht="12.7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</row>
    <row r="1352" ht="12.7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</row>
    <row r="1353" ht="12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</row>
    <row r="1354" ht="12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</row>
    <row r="1355" ht="12.7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</row>
    <row r="1356" ht="12.7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</row>
    <row r="1357" ht="12.7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</row>
    <row r="1358" ht="12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</row>
    <row r="1359" ht="12.7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</row>
    <row r="1360" ht="12.7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</row>
    <row r="1361" ht="12.7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</row>
    <row r="1362" ht="12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</row>
    <row r="1363" ht="12.7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</row>
    <row r="1364" ht="12.7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</row>
    <row r="1365" ht="12.7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</row>
    <row r="1366" ht="12.7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</row>
    <row r="1367" ht="12.75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</row>
    <row r="1368" ht="12.7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</row>
    <row r="1369" ht="12.75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</row>
    <row r="1370" ht="12.7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</row>
    <row r="1371" ht="12.7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</row>
    <row r="1372" ht="12.75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</row>
    <row r="1373" ht="12.75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</row>
    <row r="1374" ht="12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</row>
    <row r="1375" ht="12.7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</row>
    <row r="1376" ht="12.7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</row>
    <row r="1377" ht="12.7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</row>
    <row r="1378" ht="12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</row>
    <row r="1379" ht="12.75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</row>
    <row r="1380" ht="12.75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</row>
    <row r="1381" ht="12.7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</row>
    <row r="1382" ht="12.7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</row>
    <row r="1383" ht="12.7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</row>
    <row r="1384" ht="12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</row>
    <row r="1385" ht="12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</row>
    <row r="1386" ht="12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</row>
    <row r="1387" ht="12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</row>
    <row r="1388" ht="12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</row>
    <row r="1389" ht="12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</row>
    <row r="1390" ht="12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</row>
    <row r="1391" ht="12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</row>
    <row r="1392" ht="12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</row>
    <row r="1393" ht="12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</row>
    <row r="1394" ht="12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</row>
    <row r="1395" ht="12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</row>
    <row r="1396" ht="12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</row>
    <row r="1397" ht="12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</row>
    <row r="1398" ht="12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</row>
    <row r="1399" ht="12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</row>
    <row r="1400" ht="12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</row>
    <row r="1401" ht="12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</row>
    <row r="1402" ht="12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</row>
    <row r="1403" ht="12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</row>
    <row r="1404" ht="12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</row>
    <row r="1405" ht="12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</row>
    <row r="1406" ht="12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</row>
    <row r="1407" ht="12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</row>
    <row r="1408" ht="12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</row>
    <row r="1409" ht="12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</row>
    <row r="1410" ht="12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</row>
    <row r="1411" ht="12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</row>
    <row r="1412" ht="12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</row>
    <row r="1413" ht="12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</row>
    <row r="1414" ht="12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</row>
    <row r="1415" ht="12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</row>
    <row r="1416" ht="12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</row>
    <row r="1417" ht="12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</row>
    <row r="1418" ht="12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</row>
    <row r="1419" ht="12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</row>
    <row r="1420" ht="12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</row>
    <row r="1421" ht="12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</row>
    <row r="1422" ht="12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</row>
    <row r="1423" ht="12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</row>
    <row r="1424" ht="12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</row>
    <row r="1425" ht="12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</row>
    <row r="1426" ht="12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</row>
    <row r="1427" ht="12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</row>
    <row r="1428" ht="12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</row>
    <row r="1429" ht="12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</row>
    <row r="1430" ht="12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</row>
    <row r="1431" ht="12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</row>
    <row r="1432" ht="12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</row>
    <row r="1433" ht="12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</row>
    <row r="1434" ht="12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</row>
    <row r="1435" ht="12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</row>
    <row r="1436" ht="12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</row>
    <row r="1437" ht="12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</row>
    <row r="1438" ht="12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</row>
    <row r="1439" ht="12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</row>
    <row r="1440" ht="12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</row>
    <row r="1441" ht="12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</row>
    <row r="1442" ht="12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</row>
    <row r="1443" ht="12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</row>
    <row r="1444" ht="12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</row>
    <row r="1445" ht="12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</row>
    <row r="1446" ht="12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</row>
    <row r="1447" ht="12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</row>
    <row r="1448" ht="12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</row>
    <row r="1449" ht="12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</row>
    <row r="1450" ht="12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</row>
    <row r="1451" ht="12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</row>
    <row r="1452" ht="12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</row>
    <row r="1453" ht="12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</row>
    <row r="1454" ht="12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</row>
    <row r="1455" ht="12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</row>
    <row r="1456" ht="12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</row>
    <row r="1457" ht="12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</row>
    <row r="1458" ht="12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</row>
    <row r="1459" ht="12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</row>
    <row r="1460" ht="12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</row>
    <row r="1461" ht="12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</row>
    <row r="1462" ht="12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</row>
    <row r="1463" ht="12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</row>
    <row r="1464" ht="12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</row>
    <row r="1465" ht="12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</row>
    <row r="1466" ht="12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</row>
    <row r="1467" ht="12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</row>
    <row r="1468" ht="12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</row>
    <row r="1469" ht="12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</row>
    <row r="1470" ht="12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</row>
    <row r="1471" ht="12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</row>
    <row r="1472" ht="12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</row>
    <row r="1473" ht="12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</row>
    <row r="1474" ht="12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</row>
    <row r="1475" ht="12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</row>
    <row r="1476" ht="12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</row>
    <row r="1477" ht="12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</row>
    <row r="1478" ht="12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</row>
    <row r="1479" ht="12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</row>
    <row r="1480" ht="12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</row>
    <row r="1481" ht="12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</row>
    <row r="1482" ht="12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</row>
    <row r="1483" ht="12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</row>
    <row r="1484" ht="12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</row>
    <row r="1485" ht="12.7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</row>
    <row r="1486" ht="12.7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</row>
    <row r="1487" ht="12.7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</row>
    <row r="1488" ht="12.7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</row>
    <row r="1489" ht="12.7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</row>
    <row r="1490" ht="12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</row>
    <row r="1491" ht="12.7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</row>
    <row r="1492" ht="12.75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</row>
    <row r="1493" ht="12.7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</row>
    <row r="1494" ht="12.7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</row>
    <row r="1495" ht="12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</row>
    <row r="1496" ht="12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</row>
    <row r="1497" ht="12.7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</row>
    <row r="1498" ht="12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</row>
    <row r="1499" ht="12.75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</row>
    <row r="1500" ht="12.7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</row>
    <row r="1501" ht="12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</row>
    <row r="1502" ht="12.7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</row>
    <row r="1503" ht="12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</row>
    <row r="1504" ht="12.75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</row>
    <row r="1505" ht="12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</row>
    <row r="1506" ht="12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</row>
    <row r="1507" ht="12.7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</row>
    <row r="1508" ht="12.7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</row>
    <row r="1509" ht="12.7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</row>
    <row r="1510" ht="12.7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</row>
    <row r="1511" ht="12.7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</row>
    <row r="1512" ht="12.7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</row>
    <row r="1513" ht="12.7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</row>
    <row r="1514" ht="12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</row>
    <row r="1515" ht="12.7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</row>
    <row r="1516" ht="12.7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</row>
    <row r="1517" ht="12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</row>
    <row r="1518" ht="12.7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</row>
    <row r="1519" ht="12.7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</row>
    <row r="1520" ht="12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</row>
    <row r="1521" ht="12.7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</row>
    <row r="1522" ht="12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</row>
    <row r="1523" ht="12.75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</row>
    <row r="1524" ht="12.7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</row>
    <row r="1525" ht="12.75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</row>
    <row r="1526" ht="12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</row>
    <row r="1527" ht="12.7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</row>
    <row r="1528" ht="12.7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</row>
    <row r="1529" ht="12.7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</row>
    <row r="1530" ht="12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</row>
    <row r="1531" ht="12.7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</row>
    <row r="1532" ht="12.75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</row>
    <row r="1533" ht="12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</row>
    <row r="1534" ht="12.75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</row>
    <row r="1535" ht="12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</row>
    <row r="1536" ht="12.7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</row>
    <row r="1537" ht="12.7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</row>
    <row r="1538" ht="12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</row>
    <row r="1539" ht="12.7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</row>
    <row r="1540" ht="12.7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</row>
    <row r="1541" ht="12.7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</row>
    <row r="1542" ht="12.7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</row>
    <row r="1543" ht="12.7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</row>
    <row r="1544" ht="12.7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</row>
    <row r="1545" ht="12.7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</row>
    <row r="1546" ht="12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</row>
    <row r="1547" ht="12.7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</row>
    <row r="1548" ht="12.7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</row>
    <row r="1549" ht="12.7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</row>
    <row r="1550" ht="12.7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</row>
    <row r="1551" ht="12.7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</row>
    <row r="1552" ht="12.7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</row>
    <row r="1553" ht="12.75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</row>
    <row r="1554" ht="12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</row>
    <row r="1555" ht="12.75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</row>
    <row r="1556" ht="12.75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</row>
    <row r="1557" ht="12.7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</row>
    <row r="1558" ht="12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</row>
    <row r="1559" ht="12.75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</row>
    <row r="1560" ht="12.7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</row>
    <row r="1561" ht="12.7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</row>
    <row r="1562" ht="12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</row>
    <row r="1563" ht="12.75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</row>
    <row r="1564" ht="12.7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</row>
    <row r="1565" ht="12.7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</row>
    <row r="1566" ht="12.75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</row>
    <row r="1567" ht="12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</row>
    <row r="1568" ht="12.7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</row>
    <row r="1569" ht="12.7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</row>
    <row r="1570" ht="12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</row>
    <row r="1571" ht="12.7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</row>
    <row r="1572" ht="12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</row>
    <row r="1573" ht="12.7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</row>
    <row r="1574" ht="12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</row>
    <row r="1575" ht="12.7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</row>
    <row r="1576" ht="12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</row>
    <row r="1577" ht="12.7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</row>
    <row r="1578" ht="12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</row>
    <row r="1579" ht="12.7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</row>
    <row r="1580" ht="12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</row>
    <row r="1581" ht="12.7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</row>
    <row r="1582" ht="12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</row>
    <row r="1583" ht="12.7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</row>
    <row r="1584" ht="12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</row>
    <row r="1585" ht="12.7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</row>
    <row r="1586" ht="12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</row>
    <row r="1587" ht="12.75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</row>
    <row r="1588" ht="12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</row>
    <row r="1589" ht="12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</row>
    <row r="1590" ht="12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</row>
    <row r="1591" ht="12.7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</row>
    <row r="1592" ht="12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</row>
    <row r="1593" ht="12.7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</row>
    <row r="1594" ht="12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</row>
    <row r="1595" ht="12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</row>
    <row r="1596" ht="12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</row>
    <row r="1597" ht="12.75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</row>
    <row r="1598" ht="12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</row>
    <row r="1599" ht="12.7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</row>
    <row r="1600" ht="12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</row>
    <row r="1601" ht="12.7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</row>
    <row r="1602" ht="12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</row>
    <row r="1603" ht="12.7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</row>
    <row r="1604" ht="12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</row>
    <row r="1605" ht="12.7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</row>
    <row r="1606" ht="12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</row>
    <row r="1607" ht="12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</row>
    <row r="1608" ht="12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</row>
    <row r="1609" ht="12.7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</row>
    <row r="1610" ht="12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</row>
    <row r="1611" ht="12.7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</row>
    <row r="1612" ht="12.7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</row>
    <row r="1613" ht="12.7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</row>
    <row r="1614" ht="12.7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</row>
    <row r="1615" ht="12.75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</row>
    <row r="1616" ht="12.7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</row>
    <row r="1617" ht="12.7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</row>
    <row r="1618" ht="12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</row>
    <row r="1619" ht="12.75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</row>
    <row r="1620" ht="12.7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</row>
    <row r="1621" ht="12.7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</row>
    <row r="1622" ht="12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</row>
    <row r="1623" ht="12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</row>
    <row r="1624" ht="12.7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</row>
    <row r="1625" ht="12.7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</row>
    <row r="1626" ht="12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</row>
    <row r="1627" ht="12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</row>
    <row r="1628" ht="12.7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</row>
    <row r="1629" ht="12.7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</row>
    <row r="1630" ht="12.7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</row>
    <row r="1631" ht="12.7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</row>
    <row r="1632" ht="12.7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</row>
    <row r="1633" ht="12.7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</row>
    <row r="1634" ht="12.7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</row>
    <row r="1635" ht="12.7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</row>
    <row r="1636" ht="12.7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</row>
    <row r="1637" ht="12.7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</row>
    <row r="1638" ht="12.7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</row>
    <row r="1639" ht="12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</row>
    <row r="1640" ht="12.7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</row>
    <row r="1641" ht="12.7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</row>
    <row r="1642" ht="12.7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</row>
    <row r="1643" ht="12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</row>
    <row r="1644" ht="12.7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</row>
    <row r="1645" ht="12.7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</row>
    <row r="1646" ht="12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</row>
    <row r="1647" ht="12.75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</row>
    <row r="1648" ht="12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</row>
    <row r="1649" ht="12.7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</row>
    <row r="1650" ht="12.7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</row>
    <row r="1651" ht="12.75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</row>
    <row r="1652" ht="12.75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</row>
    <row r="1653" ht="12.7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</row>
    <row r="1654" ht="12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</row>
    <row r="1655" ht="12.7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</row>
    <row r="1656" ht="12.7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</row>
    <row r="1657" ht="12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</row>
    <row r="1658" ht="12.7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</row>
    <row r="1659" ht="12.7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</row>
    <row r="1660" ht="12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</row>
    <row r="1661" ht="12.7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</row>
    <row r="1662" ht="12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</row>
    <row r="1663" ht="12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</row>
    <row r="1664" ht="12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</row>
    <row r="1665" ht="12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</row>
    <row r="1666" ht="12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</row>
    <row r="1667" ht="12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</row>
    <row r="1668" ht="12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</row>
    <row r="1669" ht="12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</row>
    <row r="1670" ht="12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</row>
    <row r="1671" ht="12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</row>
    <row r="1672" ht="12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</row>
    <row r="1673" ht="12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</row>
    <row r="1674" ht="12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</row>
    <row r="1675" ht="12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</row>
    <row r="1676" ht="12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</row>
    <row r="1677" ht="12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</row>
    <row r="1678" ht="12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</row>
    <row r="1679" ht="12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</row>
    <row r="1680" ht="12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</row>
    <row r="1681" ht="12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</row>
    <row r="1682" ht="12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</row>
    <row r="1683" ht="12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</row>
    <row r="1684" ht="12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</row>
    <row r="1685" ht="12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</row>
    <row r="1686" ht="12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</row>
    <row r="1687" ht="12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</row>
    <row r="1688" ht="12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</row>
    <row r="1689" ht="12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</row>
    <row r="1690" ht="12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</row>
    <row r="1691" ht="12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</row>
    <row r="1692" ht="12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</row>
    <row r="1693" ht="12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</row>
    <row r="1694" ht="12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</row>
    <row r="1695" ht="12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</row>
    <row r="1696" ht="12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</row>
    <row r="1697" ht="12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</row>
    <row r="1698" ht="12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</row>
    <row r="1699" ht="12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</row>
    <row r="1700" ht="12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</row>
    <row r="1701" ht="12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</row>
    <row r="1702" ht="12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</row>
    <row r="1703" ht="12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</row>
    <row r="1704" ht="12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</row>
    <row r="1705" ht="12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</row>
    <row r="1706" ht="12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</row>
    <row r="1707" ht="12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</row>
    <row r="1708" ht="12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</row>
    <row r="1709" ht="12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</row>
    <row r="1710" ht="12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</row>
    <row r="1711" ht="12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</row>
    <row r="1712" ht="12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</row>
    <row r="1713" ht="12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</row>
    <row r="1714" ht="12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</row>
    <row r="1715" ht="12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</row>
    <row r="1716" ht="12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</row>
    <row r="1717" ht="12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</row>
    <row r="1718" ht="12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</row>
    <row r="1719" ht="12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</row>
    <row r="1720" ht="12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</row>
    <row r="1721" ht="12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</row>
    <row r="1722" ht="12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</row>
    <row r="1723" ht="12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</row>
    <row r="1724" ht="12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</row>
    <row r="1725" ht="12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</row>
    <row r="1726" ht="12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</row>
    <row r="1727" ht="12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</row>
    <row r="1728" ht="12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</row>
    <row r="1729" ht="12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</row>
    <row r="1730" ht="12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</row>
    <row r="1731" ht="12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</row>
    <row r="1732" ht="12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</row>
    <row r="1733" ht="12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</row>
    <row r="1734" ht="12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</row>
    <row r="1735" ht="12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</row>
    <row r="1736" ht="12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</row>
    <row r="1737" ht="12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</row>
    <row r="1738" ht="12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</row>
    <row r="1739" ht="12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</row>
    <row r="1740" ht="12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</row>
    <row r="1741" ht="12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</row>
    <row r="1742" ht="12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</row>
    <row r="1743" ht="12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</row>
    <row r="1744" ht="12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</row>
    <row r="1745" ht="12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</row>
    <row r="1746" ht="12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</row>
    <row r="1747" ht="12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</row>
    <row r="1748" ht="12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</row>
    <row r="1749" ht="12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</row>
    <row r="1750" ht="12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</row>
    <row r="1751" ht="12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</row>
    <row r="1752" ht="12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</row>
    <row r="1753" ht="12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</row>
    <row r="1754" ht="12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</row>
    <row r="1755" ht="12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</row>
    <row r="1756" ht="12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</row>
    <row r="1757" ht="12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</row>
    <row r="1758" ht="12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</row>
    <row r="1759" ht="12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</row>
    <row r="1760" ht="12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</row>
    <row r="1761" ht="12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</row>
    <row r="1762" ht="12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</row>
    <row r="1763" ht="12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</row>
    <row r="1764" ht="12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</row>
    <row r="1765" ht="12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</row>
    <row r="1766" ht="12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</row>
    <row r="1767" ht="12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</row>
    <row r="1768" ht="12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</row>
    <row r="1769" ht="12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</row>
    <row r="1770" ht="12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</row>
    <row r="1771" ht="12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</row>
    <row r="1772" ht="12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</row>
    <row r="1773" ht="12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</row>
    <row r="1774" ht="12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</row>
    <row r="1775" ht="12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</row>
    <row r="1776" ht="12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</row>
    <row r="1777" ht="12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</row>
    <row r="1778" ht="12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</row>
    <row r="1779" ht="12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</row>
    <row r="1780" ht="12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</row>
    <row r="1781" ht="12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</row>
    <row r="1782" ht="12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</row>
    <row r="1783" ht="12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</row>
    <row r="1784" ht="12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</row>
    <row r="1785" ht="12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</row>
    <row r="1786" ht="12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</row>
    <row r="1787" ht="12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</row>
    <row r="1788" ht="12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</row>
    <row r="1789" ht="12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</row>
    <row r="1790" ht="12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</row>
    <row r="1791" ht="12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</row>
    <row r="1792" ht="12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</row>
    <row r="1793" ht="12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</row>
    <row r="1794" ht="12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</row>
    <row r="1795" ht="12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</row>
    <row r="1796" ht="12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</row>
    <row r="1797" ht="12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</row>
    <row r="1798" ht="12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</row>
    <row r="1799" ht="12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</row>
    <row r="1800" ht="12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</row>
    <row r="1801" ht="12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</row>
    <row r="1802" ht="12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</row>
    <row r="1803" ht="12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</row>
    <row r="1804" ht="12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</row>
    <row r="1805" ht="12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</row>
    <row r="1806" ht="12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</row>
    <row r="1807" ht="12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</row>
    <row r="1808" ht="12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</row>
    <row r="1809" ht="12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</row>
    <row r="1810" ht="12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</row>
    <row r="1811" ht="12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</row>
    <row r="1812" ht="12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</row>
    <row r="1813" ht="12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</row>
    <row r="1814" ht="12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</row>
    <row r="1815" ht="12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</row>
    <row r="1816" ht="12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</row>
    <row r="1817" ht="12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</row>
    <row r="1818" ht="12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</row>
    <row r="1819" ht="12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</row>
    <row r="1820" ht="12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</row>
    <row r="1821" ht="12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</row>
    <row r="1822" ht="12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</row>
    <row r="1823" ht="12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</row>
    <row r="1824" ht="12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</row>
    <row r="1825" ht="12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</row>
    <row r="1826" ht="12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</row>
    <row r="1827" ht="12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</row>
    <row r="1828" ht="12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</row>
    <row r="1829" ht="12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</row>
    <row r="1830" ht="12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</row>
    <row r="1831" ht="12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</row>
    <row r="1832" ht="12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</row>
    <row r="1833" ht="12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</row>
    <row r="1834" ht="12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</row>
    <row r="1835" ht="12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</row>
    <row r="1836" ht="12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</row>
    <row r="1837" ht="12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</row>
    <row r="1838" ht="12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</row>
    <row r="1839" ht="12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</row>
    <row r="1840" ht="12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</row>
    <row r="1841" ht="12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</row>
    <row r="1842" ht="12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</row>
    <row r="1843" ht="12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</row>
    <row r="1844" ht="12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</row>
    <row r="1845" ht="12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</row>
    <row r="1846" ht="12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</row>
    <row r="1847" ht="12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</row>
    <row r="1848" ht="12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</row>
    <row r="1849" ht="12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</row>
    <row r="1850" ht="12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</row>
    <row r="1851" ht="12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</row>
    <row r="1852" ht="12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</row>
    <row r="1853" ht="12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</row>
    <row r="1854" ht="12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</row>
    <row r="1855" ht="12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</row>
    <row r="1856" ht="12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</row>
    <row r="1857" ht="12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</row>
    <row r="1858" ht="12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</row>
    <row r="1859" ht="12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</row>
    <row r="1860" ht="12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</row>
    <row r="1861" ht="12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</row>
    <row r="1862" ht="12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</row>
    <row r="1863" ht="12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</row>
    <row r="1864" ht="12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</row>
    <row r="1865" ht="12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</row>
    <row r="1866" ht="12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</row>
    <row r="1867" ht="12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</row>
    <row r="1868" ht="12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</row>
    <row r="1869" ht="12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</row>
    <row r="1870" ht="12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</row>
    <row r="1871" ht="12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</row>
    <row r="1872" ht="12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</row>
    <row r="1873" ht="12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</row>
    <row r="1874" ht="12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</row>
    <row r="1875" ht="12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</row>
    <row r="1876" ht="12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</row>
    <row r="1877" ht="12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</row>
    <row r="1878" ht="12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</row>
    <row r="1879" ht="12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</row>
    <row r="1880" ht="12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</row>
    <row r="1881" ht="12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</row>
    <row r="1882" ht="12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</row>
    <row r="1883" ht="12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</row>
    <row r="1884" ht="12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</row>
    <row r="1885" ht="12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</row>
    <row r="1886" ht="12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</row>
    <row r="1887" ht="12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</row>
    <row r="1888" ht="12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</row>
    <row r="1889" ht="12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</row>
  </sheetData>
  <hyperlinks>
    <hyperlink r:id="rId1" ref="AD999"/>
    <hyperlink r:id="rId2" ref="E1001"/>
    <hyperlink r:id="rId3" ref="H1001"/>
    <hyperlink r:id="rId4" ref="K1001"/>
    <hyperlink r:id="rId5" ref="AK1001"/>
    <hyperlink r:id="rId6" ref="D1007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8.0"/>
    <col customWidth="1" min="3" max="3" width="9.75"/>
    <col customWidth="1" min="4" max="4" width="12.13"/>
    <col customWidth="1" min="5" max="5" width="8.0"/>
    <col customWidth="1" min="6" max="6" width="8.13"/>
    <col customWidth="1" min="7" max="7" width="9.75"/>
    <col customWidth="1" min="8" max="10" width="8.0"/>
    <col customWidth="1" min="11" max="11" width="21.13"/>
    <col customWidth="1" min="12" max="12" width="18.13"/>
    <col customWidth="1" min="13" max="13" width="8.0"/>
    <col customWidth="1" min="14" max="26" width="7.0"/>
  </cols>
  <sheetData>
    <row r="1" ht="13.5" customHeight="1">
      <c r="A1" s="1"/>
      <c r="B1" s="1"/>
      <c r="C1" s="1"/>
      <c r="D1" s="1"/>
      <c r="E1" s="1"/>
      <c r="F1" s="1"/>
      <c r="G1" s="1"/>
      <c r="H1" s="1" t="s">
        <v>110</v>
      </c>
      <c r="I1" s="1"/>
      <c r="J1" s="1" t="s">
        <v>111</v>
      </c>
      <c r="K1" s="1"/>
      <c r="L1" s="1" t="s">
        <v>112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113</v>
      </c>
      <c r="C2" s="3">
        <v>4063.0</v>
      </c>
      <c r="D2" s="1"/>
      <c r="E2" s="3" t="s">
        <v>114</v>
      </c>
      <c r="F2" s="3">
        <v>1.339</v>
      </c>
      <c r="G2" s="1"/>
      <c r="H2" s="3">
        <v>4361.0</v>
      </c>
      <c r="I2" s="1" t="s">
        <v>115</v>
      </c>
      <c r="J2" s="3">
        <v>890.0</v>
      </c>
      <c r="K2" s="1" t="s">
        <v>115</v>
      </c>
      <c r="L2" s="1">
        <f t="shared" ref="L2:L6" si="1">300000000/(H2*0.0000000001)</f>
        <v>687915615684476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 t="s">
        <v>116</v>
      </c>
      <c r="C3" s="3">
        <v>3636.0</v>
      </c>
      <c r="D3" s="1"/>
      <c r="E3" s="1" t="s">
        <v>117</v>
      </c>
      <c r="F3" s="3">
        <v>1.0</v>
      </c>
      <c r="G3" s="1"/>
      <c r="H3" s="1">
        <v>5448.0</v>
      </c>
      <c r="I3" s="1" t="s">
        <v>115</v>
      </c>
      <c r="J3" s="1">
        <v>840.0</v>
      </c>
      <c r="K3" s="1" t="s">
        <v>115</v>
      </c>
      <c r="L3" s="1">
        <f t="shared" si="1"/>
        <v>550660792951542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 t="s">
        <v>118</v>
      </c>
      <c r="C4" s="8">
        <v>3064.0</v>
      </c>
      <c r="D4" s="1"/>
      <c r="E4" s="1" t="s">
        <v>119</v>
      </c>
      <c r="F4" s="3">
        <v>0.842</v>
      </c>
      <c r="G4" s="1"/>
      <c r="H4" s="1">
        <v>6407.0</v>
      </c>
      <c r="I4" s="1" t="s">
        <v>115</v>
      </c>
      <c r="J4" s="1">
        <v>1580.0</v>
      </c>
      <c r="K4" s="1" t="s">
        <v>115</v>
      </c>
      <c r="L4" s="1">
        <f t="shared" si="1"/>
        <v>468237864835336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 t="s">
        <v>120</v>
      </c>
      <c r="C5" s="1">
        <v>3631.0</v>
      </c>
      <c r="D5" s="1"/>
      <c r="E5" s="1" t="s">
        <v>121</v>
      </c>
      <c r="F5" s="1">
        <v>1.194</v>
      </c>
      <c r="G5" s="1"/>
      <c r="H5" s="1">
        <v>4770.0</v>
      </c>
      <c r="I5" s="1" t="s">
        <v>115</v>
      </c>
      <c r="J5" s="1">
        <v>1500.0</v>
      </c>
      <c r="K5" s="1" t="s">
        <v>115</v>
      </c>
      <c r="L5" s="1">
        <f t="shared" si="1"/>
        <v>628930817610063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 t="s">
        <v>122</v>
      </c>
      <c r="C6" s="1">
        <v>3631.0</v>
      </c>
      <c r="D6" s="1"/>
      <c r="E6" s="1" t="s">
        <v>123</v>
      </c>
      <c r="F6" s="1">
        <v>0.872</v>
      </c>
      <c r="G6" s="1"/>
      <c r="H6" s="1">
        <v>6215.0</v>
      </c>
      <c r="I6" s="1" t="s">
        <v>115</v>
      </c>
      <c r="J6" s="1">
        <v>1390.0</v>
      </c>
      <c r="K6" s="1" t="s">
        <v>115</v>
      </c>
      <c r="L6" s="1">
        <f t="shared" si="1"/>
        <v>482703137570394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 t="s">
        <v>124</v>
      </c>
      <c r="L7" s="1">
        <f>AVERAGE(L3:L6)</f>
        <v>532633153241834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3"/>
      <c r="C8" s="1"/>
      <c r="D8" s="1"/>
      <c r="E8" s="1"/>
      <c r="F8" s="1"/>
      <c r="G8" s="1"/>
      <c r="H8" s="1"/>
      <c r="I8" s="1"/>
      <c r="J8" s="1"/>
      <c r="K8" s="1" t="s">
        <v>125</v>
      </c>
      <c r="L8" s="3" t="s">
        <v>126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 t="s">
        <v>127</v>
      </c>
      <c r="L9" s="1">
        <f>L5-L4</f>
        <v>160692952774727</v>
      </c>
      <c r="M9" s="1" t="s">
        <v>128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3" t="s">
        <v>129</v>
      </c>
      <c r="L11" s="3">
        <v>1.60692952774727E14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3" t="s">
        <v>130</v>
      </c>
      <c r="L12" s="1">
        <v>2.196777508491397E14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88"/>
    <col customWidth="1" min="2" max="2" width="14.13"/>
    <col customWidth="1" min="3" max="3" width="8.0"/>
    <col customWidth="1" min="4" max="4" width="6.25"/>
    <col customWidth="1" min="5" max="5" width="7.88"/>
    <col customWidth="1" min="6" max="6" width="7.25"/>
    <col customWidth="1" min="7" max="7" width="5.38"/>
    <col customWidth="1" min="8" max="8" width="5.63"/>
    <col customWidth="1" min="9" max="9" width="15.75"/>
    <col customWidth="1" min="11" max="11" width="8.5"/>
    <col customWidth="1" min="12" max="12" width="4.88"/>
    <col customWidth="1" min="13" max="13" width="8.13"/>
    <col customWidth="1" min="14" max="14" width="4.88"/>
    <col customWidth="1" min="15" max="15" width="13.88"/>
    <col customWidth="1" min="16" max="16" width="4.75"/>
    <col customWidth="1" min="17" max="17" width="12.63"/>
    <col customWidth="1" min="18" max="18" width="4.0"/>
    <col customWidth="1" min="21" max="21" width="13.0"/>
    <col customWidth="1" min="23" max="23" width="17.63"/>
    <col customWidth="1" min="25" max="25" width="16.5"/>
    <col customWidth="1" min="26" max="26" width="10.38"/>
    <col customWidth="1" min="29" max="29" width="13.88"/>
  </cols>
  <sheetData>
    <row r="1">
      <c r="A1" s="11" t="s">
        <v>131</v>
      </c>
      <c r="B1" s="11" t="s">
        <v>3</v>
      </c>
      <c r="C1" s="11" t="s">
        <v>132</v>
      </c>
      <c r="D1" s="11" t="s">
        <v>133</v>
      </c>
      <c r="E1" s="18" t="s">
        <v>134</v>
      </c>
      <c r="F1" s="18" t="s">
        <v>5</v>
      </c>
      <c r="G1" s="11" t="s">
        <v>135</v>
      </c>
      <c r="H1" s="11" t="s">
        <v>14</v>
      </c>
      <c r="I1" s="11" t="s">
        <v>136</v>
      </c>
      <c r="J1" s="11" t="s">
        <v>137</v>
      </c>
      <c r="K1" s="11" t="s">
        <v>138</v>
      </c>
      <c r="L1" s="18" t="s">
        <v>5</v>
      </c>
      <c r="M1" s="11" t="s">
        <v>139</v>
      </c>
      <c r="N1" s="18" t="s">
        <v>5</v>
      </c>
      <c r="O1" s="11" t="s">
        <v>140</v>
      </c>
      <c r="P1" s="18" t="s">
        <v>5</v>
      </c>
      <c r="Q1" s="11" t="s">
        <v>141</v>
      </c>
      <c r="R1" s="18" t="s">
        <v>5</v>
      </c>
      <c r="S1" s="11" t="s">
        <v>142</v>
      </c>
      <c r="T1" s="18" t="s">
        <v>5</v>
      </c>
      <c r="U1" s="11" t="s">
        <v>136</v>
      </c>
      <c r="V1" s="11" t="s">
        <v>143</v>
      </c>
      <c r="W1" s="11" t="s">
        <v>144</v>
      </c>
      <c r="X1" s="19" t="s">
        <v>145</v>
      </c>
      <c r="Y1" s="20">
        <f>35900000000</f>
        <v>35900000000</v>
      </c>
      <c r="Z1" s="21" t="s">
        <v>146</v>
      </c>
      <c r="AB1" s="14"/>
      <c r="AD1" s="22"/>
      <c r="AF1" s="11" t="s">
        <v>147</v>
      </c>
      <c r="AH1" s="23" t="s">
        <v>148</v>
      </c>
    </row>
    <row r="2">
      <c r="D2" s="11" t="s">
        <v>149</v>
      </c>
      <c r="E2" s="11" t="s">
        <v>150</v>
      </c>
      <c r="F2" s="11" t="s">
        <v>151</v>
      </c>
      <c r="G2" s="11" t="s">
        <v>152</v>
      </c>
      <c r="H2" s="11" t="s">
        <v>153</v>
      </c>
      <c r="K2" s="11" t="s">
        <v>154</v>
      </c>
      <c r="M2" s="11" t="s">
        <v>155</v>
      </c>
      <c r="Q2" s="11" t="s">
        <v>156</v>
      </c>
      <c r="W2" s="11" t="s">
        <v>157</v>
      </c>
      <c r="X2" s="11" t="s">
        <v>140</v>
      </c>
      <c r="Y2" s="11" t="s">
        <v>158</v>
      </c>
      <c r="Z2" s="24" t="s">
        <v>144</v>
      </c>
      <c r="AB2" s="25" t="s">
        <v>159</v>
      </c>
      <c r="AC2" s="11" t="s">
        <v>160</v>
      </c>
      <c r="AD2" s="24" t="s">
        <v>161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Q3" s="11"/>
      <c r="R3" s="11"/>
      <c r="T3" s="11"/>
      <c r="U3" s="11"/>
      <c r="V3" s="25"/>
      <c r="W3" s="11" t="s">
        <v>162</v>
      </c>
      <c r="Z3" s="22"/>
      <c r="AB3" s="25" t="s">
        <v>163</v>
      </c>
      <c r="AD3" s="22"/>
    </row>
    <row r="4">
      <c r="A4" s="18" t="s">
        <v>164</v>
      </c>
      <c r="B4" s="11" t="s">
        <v>165</v>
      </c>
      <c r="C4" s="11" t="s">
        <v>166</v>
      </c>
      <c r="D4" s="11">
        <v>2.8</v>
      </c>
      <c r="E4" s="11">
        <v>0.5</v>
      </c>
      <c r="F4" s="18" t="s">
        <v>167</v>
      </c>
      <c r="G4" s="11" t="s">
        <v>168</v>
      </c>
      <c r="H4" s="18" t="s">
        <v>169</v>
      </c>
      <c r="I4" s="11" t="s">
        <v>170</v>
      </c>
      <c r="J4" s="11" t="s">
        <v>171</v>
      </c>
      <c r="K4" s="11">
        <f>M4/Q4</f>
        <v>1.947826087</v>
      </c>
      <c r="M4" s="20">
        <f>(0.861+0.035)/2</f>
        <v>0.448</v>
      </c>
      <c r="N4" s="20">
        <f>(0.861-0.035)/2</f>
        <v>0.413</v>
      </c>
      <c r="Q4" s="11">
        <v>0.23</v>
      </c>
      <c r="R4" s="11">
        <v>0.18</v>
      </c>
      <c r="S4" s="20">
        <f>0.19383351*24</f>
        <v>4.65200424</v>
      </c>
      <c r="T4" s="11">
        <v>3.2E-7</v>
      </c>
      <c r="U4" s="11" t="s">
        <v>172</v>
      </c>
      <c r="V4" s="25">
        <f t="shared" ref="V4:V6" si="1">((K4+M4)^(1/3))*((S4^(2/3)))*$Y$1</f>
        <v>133866819829</v>
      </c>
      <c r="W4" s="22">
        <f t="shared" ref="W4:W6" si="2">0.55*V4/30000000000</f>
        <v>2.45422503</v>
      </c>
      <c r="X4" s="20">
        <f t="shared" ref="X4:X6" si="3">K4/M4</f>
        <v>4.347826087</v>
      </c>
      <c r="Y4" s="14">
        <f t="shared" ref="Y4:Y6" si="4">0.49*(X4^0.6667)*V4/((0.6*(X4^0.6667))+(ln(1+(X4^0.3333))))</f>
        <v>68095600796</v>
      </c>
      <c r="Z4" s="22">
        <f t="shared" ref="Z4:Z6" si="5">0.9*Y4/30000000000</f>
        <v>2.042868024</v>
      </c>
      <c r="AB4" s="14">
        <f t="shared" ref="AB4:AB6" si="6">(M4^0.8)*69570000000</f>
        <v>36596909710</v>
      </c>
      <c r="AC4" s="20">
        <f t="shared" ref="AC4:AC6" si="7">atan(AB4/V4)*180/PI()</f>
        <v>15.29008102</v>
      </c>
      <c r="AD4" s="22">
        <f t="shared" ref="AD4:AD6" si="8">V4/30000000000</f>
        <v>4.462227328</v>
      </c>
    </row>
    <row r="5">
      <c r="A5" s="18" t="s">
        <v>173</v>
      </c>
      <c r="B5" s="11" t="s">
        <v>174</v>
      </c>
      <c r="C5" s="11" t="s">
        <v>166</v>
      </c>
      <c r="D5" s="11">
        <v>1.4</v>
      </c>
      <c r="E5" s="11">
        <v>0.5</v>
      </c>
      <c r="F5" s="18" t="s">
        <v>175</v>
      </c>
      <c r="G5" s="11" t="s">
        <v>168</v>
      </c>
      <c r="H5" s="18" t="s">
        <v>169</v>
      </c>
      <c r="I5" s="11" t="s">
        <v>176</v>
      </c>
      <c r="J5" s="11" t="s">
        <v>171</v>
      </c>
      <c r="K5" s="11">
        <v>1.4</v>
      </c>
      <c r="L5" s="11">
        <v>0.7</v>
      </c>
      <c r="M5" s="11">
        <v>1.0</v>
      </c>
      <c r="N5" s="11">
        <v>1.0</v>
      </c>
      <c r="S5" s="20">
        <f>(2.34+1.78)/2</f>
        <v>2.06</v>
      </c>
      <c r="T5" s="20">
        <f>(2.34-1.78)/2</f>
        <v>0.28</v>
      </c>
      <c r="U5" s="11" t="s">
        <v>177</v>
      </c>
      <c r="V5" s="25">
        <f t="shared" si="1"/>
        <v>77817333071</v>
      </c>
      <c r="W5" s="22">
        <f t="shared" si="2"/>
        <v>1.426651106</v>
      </c>
      <c r="X5" s="20">
        <f t="shared" si="3"/>
        <v>1.4</v>
      </c>
      <c r="Y5" s="14">
        <f t="shared" si="4"/>
        <v>31777438957</v>
      </c>
      <c r="Z5" s="22">
        <f t="shared" si="5"/>
        <v>0.9533231687</v>
      </c>
      <c r="AB5" s="14">
        <f t="shared" si="6"/>
        <v>69570000000</v>
      </c>
      <c r="AC5" s="20">
        <f t="shared" si="7"/>
        <v>41.79724781</v>
      </c>
      <c r="AD5" s="22">
        <f t="shared" si="8"/>
        <v>2.593911102</v>
      </c>
    </row>
    <row r="6">
      <c r="A6" s="11">
        <v>44052.07986</v>
      </c>
      <c r="B6" s="11" t="s">
        <v>178</v>
      </c>
      <c r="C6" s="11" t="s">
        <v>166</v>
      </c>
      <c r="D6" s="11">
        <v>2.8</v>
      </c>
      <c r="E6" s="11">
        <v>0.4</v>
      </c>
      <c r="F6" s="18" t="s">
        <v>179</v>
      </c>
      <c r="G6" s="11" t="s">
        <v>168</v>
      </c>
      <c r="H6" s="18" t="s">
        <v>180</v>
      </c>
      <c r="I6" s="11" t="s">
        <v>181</v>
      </c>
      <c r="J6" s="11" t="s">
        <v>171</v>
      </c>
      <c r="K6" s="11">
        <f>M6/Q6</f>
        <v>1.563636364</v>
      </c>
      <c r="M6" s="20">
        <f>(0.71+0.15)/2</f>
        <v>0.43</v>
      </c>
      <c r="N6" s="20">
        <f>(0.71-0.15)/2</f>
        <v>0.28</v>
      </c>
      <c r="Q6" s="20">
        <f>(0.34+0.21)/2</f>
        <v>0.275</v>
      </c>
      <c r="R6" s="20">
        <f>(0.34-0.21)/2</f>
        <v>0.065</v>
      </c>
      <c r="S6" s="20">
        <f>0.15804693*24</f>
        <v>3.79312632</v>
      </c>
      <c r="T6" s="11">
        <v>1.6E-7</v>
      </c>
      <c r="U6" s="11" t="s">
        <v>182</v>
      </c>
      <c r="V6" s="25">
        <f t="shared" si="1"/>
        <v>109894165311</v>
      </c>
      <c r="W6" s="22">
        <f t="shared" si="2"/>
        <v>2.014726364</v>
      </c>
      <c r="X6" s="20">
        <f t="shared" si="3"/>
        <v>3.636363636</v>
      </c>
      <c r="Y6" s="14">
        <f t="shared" si="4"/>
        <v>54184245246</v>
      </c>
      <c r="Z6" s="22">
        <f t="shared" si="5"/>
        <v>1.625527357</v>
      </c>
      <c r="AB6" s="14">
        <f t="shared" si="6"/>
        <v>35415776464</v>
      </c>
      <c r="AC6" s="20">
        <f t="shared" si="7"/>
        <v>17.86266083</v>
      </c>
      <c r="AD6" s="22">
        <f t="shared" si="8"/>
        <v>3.663138844</v>
      </c>
    </row>
    <row r="7">
      <c r="A7" s="11">
        <v>44406.24375</v>
      </c>
      <c r="B7" s="11"/>
      <c r="C7" s="11"/>
      <c r="D7" s="11">
        <v>3.3</v>
      </c>
      <c r="E7" s="11">
        <v>0.4</v>
      </c>
      <c r="F7" s="18" t="s">
        <v>183</v>
      </c>
      <c r="G7" s="11" t="s">
        <v>168</v>
      </c>
      <c r="H7" s="18" t="s">
        <v>180</v>
      </c>
      <c r="I7" s="11" t="s">
        <v>184</v>
      </c>
      <c r="J7" s="11" t="s">
        <v>171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25"/>
      <c r="W7" s="22"/>
      <c r="Z7" s="22"/>
      <c r="AB7" s="14"/>
      <c r="AD7" s="22"/>
    </row>
    <row r="8">
      <c r="A8" s="11">
        <v>44408.16319</v>
      </c>
      <c r="B8" s="11"/>
      <c r="C8" s="11"/>
      <c r="D8" s="11">
        <v>2.7</v>
      </c>
      <c r="E8" s="11">
        <v>0.3</v>
      </c>
      <c r="F8" s="18" t="s">
        <v>185</v>
      </c>
      <c r="G8" s="11" t="s">
        <v>186</v>
      </c>
      <c r="H8" s="18" t="s">
        <v>180</v>
      </c>
      <c r="I8" s="11" t="s">
        <v>187</v>
      </c>
      <c r="J8" s="11" t="s">
        <v>171</v>
      </c>
      <c r="K8" s="11"/>
      <c r="M8" s="11"/>
      <c r="N8" s="11"/>
      <c r="O8" s="11"/>
      <c r="P8" s="11"/>
      <c r="Q8" s="11"/>
      <c r="R8" s="11"/>
      <c r="S8" s="11"/>
      <c r="T8" s="11"/>
      <c r="U8" s="11"/>
      <c r="V8" s="25"/>
      <c r="W8" s="22"/>
      <c r="Z8" s="22"/>
      <c r="AB8" s="14"/>
      <c r="AD8" s="22"/>
    </row>
    <row r="9">
      <c r="A9" s="11">
        <v>44408.2375</v>
      </c>
      <c r="B9" s="11"/>
      <c r="C9" s="11"/>
      <c r="D9" s="11">
        <v>1.9</v>
      </c>
      <c r="E9" s="11">
        <v>1.0</v>
      </c>
      <c r="F9" s="18" t="s">
        <v>188</v>
      </c>
      <c r="G9" s="11" t="s">
        <v>186</v>
      </c>
      <c r="H9" s="18" t="s">
        <v>180</v>
      </c>
      <c r="I9" s="11" t="s">
        <v>189</v>
      </c>
      <c r="J9" s="11" t="s">
        <v>171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25"/>
      <c r="W9" s="22"/>
      <c r="Z9" s="22"/>
      <c r="AB9" s="14"/>
      <c r="AD9" s="22"/>
    </row>
    <row r="10">
      <c r="A10" s="11">
        <v>44409.15417</v>
      </c>
      <c r="B10" s="11"/>
      <c r="C10" s="11"/>
      <c r="D10" s="11">
        <v>2.8</v>
      </c>
      <c r="E10" s="11">
        <v>0.4</v>
      </c>
      <c r="F10" s="18" t="s">
        <v>190</v>
      </c>
      <c r="G10" s="11" t="s">
        <v>191</v>
      </c>
      <c r="H10" s="18" t="s">
        <v>180</v>
      </c>
      <c r="I10" s="11" t="s">
        <v>184</v>
      </c>
      <c r="J10" s="11" t="s">
        <v>171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5"/>
      <c r="W10" s="22"/>
      <c r="Z10" s="22"/>
      <c r="AB10" s="14"/>
      <c r="AD10" s="22"/>
    </row>
    <row r="11">
      <c r="A11" s="11">
        <v>44426.27778</v>
      </c>
      <c r="B11" s="11"/>
      <c r="C11" s="11"/>
      <c r="D11" s="11">
        <v>1.2</v>
      </c>
      <c r="E11" s="11">
        <v>0.2</v>
      </c>
      <c r="F11" s="18" t="s">
        <v>192</v>
      </c>
      <c r="G11" s="11" t="s">
        <v>168</v>
      </c>
      <c r="H11" s="18" t="s">
        <v>180</v>
      </c>
      <c r="I11" s="11" t="s">
        <v>184</v>
      </c>
      <c r="J11" s="11" t="s">
        <v>171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5"/>
      <c r="W11" s="22"/>
      <c r="Z11" s="22"/>
      <c r="AB11" s="14"/>
      <c r="AD11" s="22"/>
    </row>
    <row r="12">
      <c r="A12" s="11" t="s">
        <v>193</v>
      </c>
      <c r="B12" s="19" t="s">
        <v>194</v>
      </c>
      <c r="C12" s="11">
        <f>average(D6:D11)</f>
        <v>2.45</v>
      </c>
      <c r="D12" s="20">
        <f>(D7+D11)/2</f>
        <v>2.25</v>
      </c>
      <c r="E12" s="20">
        <f>(D7-D11)/2</f>
        <v>1.05</v>
      </c>
      <c r="F12" s="18" t="s">
        <v>195</v>
      </c>
      <c r="G12" s="11" t="s">
        <v>196</v>
      </c>
      <c r="H12" s="18" t="s">
        <v>180</v>
      </c>
      <c r="I12" s="11" t="s">
        <v>196</v>
      </c>
      <c r="J12" s="11" t="s">
        <v>171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5"/>
      <c r="W12" s="22"/>
      <c r="Z12" s="22"/>
      <c r="AB12" s="14"/>
      <c r="AD12" s="22"/>
    </row>
    <row r="13">
      <c r="A13" s="18" t="s">
        <v>197</v>
      </c>
      <c r="B13" s="11" t="s">
        <v>198</v>
      </c>
      <c r="C13" s="11"/>
      <c r="G13" s="11"/>
      <c r="I13" s="11" t="s">
        <v>199</v>
      </c>
      <c r="J13" s="11" t="s">
        <v>171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25"/>
      <c r="W13" s="22"/>
      <c r="Z13" s="22"/>
      <c r="AB13" s="14"/>
      <c r="AD13" s="22"/>
    </row>
    <row r="14">
      <c r="A14" s="18" t="s">
        <v>200</v>
      </c>
      <c r="B14" s="11" t="s">
        <v>201</v>
      </c>
      <c r="C14" s="11" t="s">
        <v>166</v>
      </c>
      <c r="D14" s="11">
        <v>3.0</v>
      </c>
      <c r="E14" s="11"/>
      <c r="F14" s="11">
        <v>1.0</v>
      </c>
      <c r="G14" s="11" t="s">
        <v>202</v>
      </c>
      <c r="H14" s="11" t="s">
        <v>16</v>
      </c>
      <c r="I14" s="11" t="s">
        <v>203</v>
      </c>
      <c r="K14" s="11">
        <v>1.4</v>
      </c>
      <c r="L14" s="11">
        <v>0.7</v>
      </c>
      <c r="M14" s="11">
        <v>1.0</v>
      </c>
      <c r="N14" s="11">
        <v>1.0</v>
      </c>
      <c r="O14" s="11"/>
      <c r="P14" s="11"/>
      <c r="Q14" s="11"/>
      <c r="R14" s="11"/>
      <c r="S14" s="11">
        <v>2.2494</v>
      </c>
      <c r="T14" s="11">
        <v>1.5E-4</v>
      </c>
      <c r="U14" s="11" t="s">
        <v>204</v>
      </c>
      <c r="V14" s="25">
        <f t="shared" ref="V14:V15" si="9">((K14+M14)^(1/3))*((S14^(2/3)))*$Y$1</f>
        <v>82516852945</v>
      </c>
      <c r="W14" s="22">
        <f t="shared" ref="W14:W15" si="10">0.55*V14/30000000000</f>
        <v>1.512808971</v>
      </c>
      <c r="X14" s="20">
        <f t="shared" ref="X14:X15" si="11">K14/M14</f>
        <v>1.4</v>
      </c>
      <c r="Y14" s="14">
        <f t="shared" ref="Y14:Y15" si="12">0.49*(X14^0.6667)*V14/((0.6*(X14^0.6667))+(ln(1+(X14^0.3333))))</f>
        <v>33696532044</v>
      </c>
      <c r="Z14" s="22">
        <f t="shared" ref="Z14:Z15" si="13">0.9*Y14/30000000000</f>
        <v>1.010895961</v>
      </c>
      <c r="AB14" s="14">
        <f t="shared" ref="AB14:AB15" si="14">(M14^0.8)*69570000000</f>
        <v>69570000000</v>
      </c>
      <c r="AC14" s="20">
        <f t="shared" ref="AC14:AC15" si="15">atan(AB14/V14)*180/PI()</f>
        <v>40.13425466</v>
      </c>
      <c r="AD14" s="22">
        <f t="shared" ref="AD14:AD15" si="16">V14/30000000000</f>
        <v>2.750561765</v>
      </c>
    </row>
    <row r="15">
      <c r="A15" s="18" t="s">
        <v>205</v>
      </c>
      <c r="B15" s="11" t="s">
        <v>206</v>
      </c>
      <c r="C15" s="11" t="s">
        <v>166</v>
      </c>
      <c r="D15" s="11">
        <f>(4.3+2.92)/2</f>
        <v>3.61</v>
      </c>
      <c r="E15" s="11"/>
      <c r="F15" s="11">
        <f>(4.3-2.92)/2</f>
        <v>0.69</v>
      </c>
      <c r="H15" s="18" t="s">
        <v>207</v>
      </c>
      <c r="I15" s="11" t="s">
        <v>208</v>
      </c>
      <c r="K15" s="11">
        <v>2.0</v>
      </c>
      <c r="L15" s="11">
        <v>0.7</v>
      </c>
      <c r="M15" s="20">
        <f>(0.42+0.16)/2</f>
        <v>0.29</v>
      </c>
      <c r="N15" s="20">
        <f>(0.42-0.16)/2</f>
        <v>0.13</v>
      </c>
      <c r="Q15" s="11">
        <v>0.222</v>
      </c>
      <c r="R15" s="11">
        <v>0.08</v>
      </c>
      <c r="S15" s="20">
        <f>0.159331*24</f>
        <v>3.823944</v>
      </c>
      <c r="T15" s="20">
        <f>0.000012*24</f>
        <v>0.000288</v>
      </c>
      <c r="U15" s="11" t="s">
        <v>209</v>
      </c>
      <c r="V15" s="25">
        <f t="shared" si="9"/>
        <v>115712592814</v>
      </c>
      <c r="W15" s="22">
        <f t="shared" si="10"/>
        <v>2.121397535</v>
      </c>
      <c r="X15" s="20">
        <f t="shared" si="11"/>
        <v>6.896551724</v>
      </c>
      <c r="Y15" s="14">
        <f t="shared" si="12"/>
        <v>63410488270</v>
      </c>
      <c r="Z15" s="22">
        <f t="shared" si="13"/>
        <v>1.902314648</v>
      </c>
      <c r="AB15" s="14">
        <f t="shared" si="14"/>
        <v>25842849695</v>
      </c>
      <c r="AC15" s="20">
        <f t="shared" si="15"/>
        <v>12.58963434</v>
      </c>
      <c r="AD15" s="22">
        <f t="shared" si="16"/>
        <v>3.857086427</v>
      </c>
    </row>
    <row r="16">
      <c r="B16" s="11"/>
      <c r="C16" s="11"/>
      <c r="D16" s="11">
        <v>3.25</v>
      </c>
      <c r="E16" s="11"/>
      <c r="F16" s="18" t="s">
        <v>210</v>
      </c>
      <c r="G16" s="11" t="s">
        <v>211</v>
      </c>
      <c r="H16" s="18" t="s">
        <v>212</v>
      </c>
      <c r="I16" s="11" t="s">
        <v>213</v>
      </c>
      <c r="J16" s="11" t="s">
        <v>214</v>
      </c>
      <c r="K16" s="11"/>
      <c r="U16" s="11"/>
      <c r="V16" s="25"/>
      <c r="W16" s="22"/>
      <c r="Z16" s="22"/>
      <c r="AB16" s="14"/>
      <c r="AD16" s="22"/>
    </row>
    <row r="17">
      <c r="A17" s="18" t="s">
        <v>215</v>
      </c>
      <c r="B17" s="11" t="s">
        <v>216</v>
      </c>
      <c r="C17" s="11" t="s">
        <v>166</v>
      </c>
      <c r="D17" s="11">
        <v>1.7</v>
      </c>
      <c r="E17" s="11">
        <v>0.9</v>
      </c>
      <c r="F17" s="18" t="s">
        <v>217</v>
      </c>
      <c r="G17" s="11" t="s">
        <v>218</v>
      </c>
      <c r="H17" s="18" t="s">
        <v>219</v>
      </c>
      <c r="I17" s="11" t="s">
        <v>220</v>
      </c>
      <c r="J17" s="11" t="s">
        <v>221</v>
      </c>
      <c r="K17" s="11">
        <v>1.73</v>
      </c>
      <c r="M17" s="20">
        <f>(1.5+0.4)/2</f>
        <v>0.95</v>
      </c>
      <c r="N17" s="20">
        <f>(1.5-0.4)/2</f>
        <v>0.55</v>
      </c>
      <c r="Q17" s="20">
        <f>M17/K17</f>
        <v>0.549132948</v>
      </c>
      <c r="S17" s="20">
        <f>0.7873139*24</f>
        <v>18.8955336</v>
      </c>
      <c r="T17" s="20">
        <f>0.0000005*24</f>
        <v>0.000012</v>
      </c>
      <c r="U17" s="11" t="s">
        <v>222</v>
      </c>
      <c r="V17" s="25">
        <f>((K17+M17)^(1/3))*((S17^(2/3)))*$Y$1</f>
        <v>353762792714</v>
      </c>
      <c r="W17" s="22">
        <f>0.55*V17/30000000000</f>
        <v>6.4856512</v>
      </c>
      <c r="X17" s="20">
        <f>K17/M17</f>
        <v>1.821052632</v>
      </c>
      <c r="Y17" s="14">
        <f>0.49*(X17^0.6667)*V17/((0.6*(X17^0.6667))+(ln(1+(X17^0.3333))))</f>
        <v>152708660431</v>
      </c>
      <c r="Z17" s="22">
        <f>0.9*Y17/30000000000</f>
        <v>4.581259813</v>
      </c>
      <c r="AB17" s="14">
        <f>(M17^0.8)*69570000000</f>
        <v>66772999814</v>
      </c>
      <c r="AC17" s="20">
        <f>atan(AB17/V17)*180/PI()</f>
        <v>10.68886958</v>
      </c>
      <c r="AD17" s="22">
        <f>V17/30000000000</f>
        <v>11.79209309</v>
      </c>
    </row>
    <row r="18">
      <c r="B18" s="11"/>
      <c r="C18" s="11"/>
      <c r="D18" s="11">
        <v>17.6</v>
      </c>
      <c r="E18" s="11">
        <v>5.4</v>
      </c>
      <c r="F18" s="18" t="s">
        <v>223</v>
      </c>
      <c r="G18" s="11" t="s">
        <v>218</v>
      </c>
      <c r="H18" s="18" t="s">
        <v>219</v>
      </c>
      <c r="I18" s="11" t="s">
        <v>220</v>
      </c>
      <c r="J18" s="11"/>
      <c r="K18" s="11"/>
      <c r="L18" s="11"/>
      <c r="M18" s="11">
        <f>(0.7+0.28)/2</f>
        <v>0.49</v>
      </c>
      <c r="N18" s="11">
        <f>(0.7-0.28)/2</f>
        <v>0.21</v>
      </c>
      <c r="O18" s="11" t="s">
        <v>224</v>
      </c>
      <c r="U18" s="11"/>
      <c r="V18" s="25"/>
      <c r="W18" s="22"/>
      <c r="Z18" s="22"/>
      <c r="AB18" s="14"/>
      <c r="AD18" s="22"/>
    </row>
    <row r="19">
      <c r="B19" s="11"/>
      <c r="C19" s="11"/>
      <c r="D19" s="11">
        <v>5.9</v>
      </c>
      <c r="E19" s="11">
        <v>2.5</v>
      </c>
      <c r="F19" s="18" t="s">
        <v>225</v>
      </c>
      <c r="G19" s="11" t="s">
        <v>218</v>
      </c>
      <c r="H19" s="18" t="s">
        <v>226</v>
      </c>
      <c r="I19" s="11" t="s">
        <v>227</v>
      </c>
      <c r="J19" s="11"/>
      <c r="K19" s="11"/>
      <c r="L19" s="11"/>
      <c r="M19" s="11"/>
      <c r="N19" s="11"/>
      <c r="U19" s="11"/>
      <c r="V19" s="25"/>
      <c r="W19" s="22"/>
      <c r="Z19" s="22"/>
      <c r="AB19" s="14"/>
      <c r="AD19" s="22"/>
    </row>
    <row r="20">
      <c r="B20" s="11"/>
      <c r="C20" s="11"/>
      <c r="D20" s="11">
        <v>5.7</v>
      </c>
      <c r="E20" s="11">
        <v>2.8</v>
      </c>
      <c r="F20" s="18" t="s">
        <v>217</v>
      </c>
      <c r="G20" s="11" t="s">
        <v>218</v>
      </c>
      <c r="H20" s="18" t="s">
        <v>226</v>
      </c>
      <c r="I20" s="11" t="s">
        <v>227</v>
      </c>
      <c r="J20" s="11"/>
      <c r="K20" s="11"/>
      <c r="L20" s="11"/>
      <c r="M20" s="11"/>
      <c r="N20" s="11"/>
      <c r="U20" s="11"/>
      <c r="V20" s="25"/>
      <c r="W20" s="22"/>
      <c r="Z20" s="22"/>
      <c r="AB20" s="14"/>
      <c r="AD20" s="22"/>
    </row>
    <row r="21">
      <c r="A21" s="11" t="s">
        <v>228</v>
      </c>
      <c r="B21" s="11"/>
      <c r="C21" s="11"/>
      <c r="D21" s="11">
        <f>2.8*60</f>
        <v>168</v>
      </c>
      <c r="E21" s="18" t="s">
        <v>229</v>
      </c>
      <c r="F21" s="18" t="s">
        <v>230</v>
      </c>
      <c r="G21" s="11" t="s">
        <v>231</v>
      </c>
      <c r="H21" s="18" t="s">
        <v>232</v>
      </c>
      <c r="I21" s="11" t="s">
        <v>233</v>
      </c>
      <c r="J21" s="11" t="s">
        <v>234</v>
      </c>
      <c r="K21" s="11"/>
      <c r="L21" s="11"/>
      <c r="M21" s="11"/>
      <c r="N21" s="11"/>
      <c r="U21" s="11"/>
      <c r="V21" s="25"/>
      <c r="W21" s="22"/>
      <c r="Z21" s="22"/>
      <c r="AB21" s="14"/>
      <c r="AD21" s="22"/>
    </row>
    <row r="22">
      <c r="B22" s="11"/>
      <c r="C22" s="11"/>
      <c r="D22" s="11">
        <f>(16.3+14.3)/2</f>
        <v>15.3</v>
      </c>
      <c r="E22" s="11">
        <f>(16.3-14.3)/2</f>
        <v>1</v>
      </c>
      <c r="F22" s="18" t="s">
        <v>235</v>
      </c>
      <c r="G22" s="11" t="s">
        <v>236</v>
      </c>
      <c r="H22" s="18" t="s">
        <v>207</v>
      </c>
      <c r="I22" s="11" t="s">
        <v>237</v>
      </c>
      <c r="K22" s="11"/>
      <c r="L22" s="11"/>
      <c r="M22" s="11"/>
      <c r="N22" s="11"/>
      <c r="U22" s="11"/>
      <c r="V22" s="25"/>
      <c r="W22" s="22"/>
      <c r="Z22" s="22"/>
      <c r="AB22" s="14"/>
      <c r="AD22" s="22"/>
    </row>
    <row r="23">
      <c r="A23" s="11"/>
      <c r="B23" s="11"/>
      <c r="C23" s="11"/>
      <c r="D23" s="11">
        <v>9.5</v>
      </c>
      <c r="E23" s="11">
        <v>0.7</v>
      </c>
      <c r="F23" s="11"/>
      <c r="G23" s="11" t="s">
        <v>238</v>
      </c>
      <c r="H23" s="18" t="s">
        <v>207</v>
      </c>
      <c r="I23" s="11" t="s">
        <v>237</v>
      </c>
      <c r="K23" s="11"/>
      <c r="L23" s="11"/>
      <c r="M23" s="11"/>
      <c r="N23" s="11"/>
      <c r="U23" s="11"/>
      <c r="V23" s="25"/>
      <c r="W23" s="22"/>
      <c r="Z23" s="22"/>
      <c r="AB23" s="14"/>
      <c r="AD23" s="22"/>
    </row>
    <row r="24">
      <c r="A24" s="11"/>
      <c r="B24" s="11"/>
      <c r="C24" s="11"/>
      <c r="D24" s="11">
        <v>7.6</v>
      </c>
      <c r="E24" s="11">
        <v>0.4</v>
      </c>
      <c r="F24" s="18" t="s">
        <v>239</v>
      </c>
      <c r="G24" s="11" t="s">
        <v>236</v>
      </c>
      <c r="H24" s="18" t="s">
        <v>207</v>
      </c>
      <c r="I24" s="11" t="s">
        <v>237</v>
      </c>
      <c r="K24" s="11"/>
      <c r="L24" s="11"/>
      <c r="M24" s="11"/>
      <c r="N24" s="11"/>
      <c r="U24" s="11"/>
      <c r="V24" s="25"/>
      <c r="W24" s="22"/>
      <c r="Z24" s="22"/>
      <c r="AB24" s="14"/>
      <c r="AD24" s="22"/>
    </row>
    <row r="25">
      <c r="A25" s="11"/>
      <c r="B25" s="11"/>
      <c r="C25" s="11"/>
      <c r="D25" s="11">
        <v>5.5</v>
      </c>
      <c r="E25" s="11">
        <v>0.2</v>
      </c>
      <c r="F25" s="11"/>
      <c r="G25" s="11" t="s">
        <v>238</v>
      </c>
      <c r="H25" s="18" t="s">
        <v>207</v>
      </c>
      <c r="I25" s="11" t="s">
        <v>237</v>
      </c>
      <c r="K25" s="11"/>
      <c r="L25" s="11"/>
      <c r="M25" s="11"/>
      <c r="N25" s="11"/>
      <c r="U25" s="11"/>
      <c r="V25" s="25"/>
      <c r="W25" s="22"/>
      <c r="Z25" s="22"/>
      <c r="AB25" s="14"/>
      <c r="AD25" s="22"/>
    </row>
    <row r="26">
      <c r="A26" s="18" t="s">
        <v>240</v>
      </c>
      <c r="B26" s="11" t="s">
        <v>241</v>
      </c>
      <c r="C26" s="11" t="s">
        <v>166</v>
      </c>
      <c r="D26" s="11">
        <v>10.2</v>
      </c>
      <c r="E26" s="18" t="s">
        <v>242</v>
      </c>
      <c r="F26" s="18" t="s">
        <v>243</v>
      </c>
      <c r="G26" s="11" t="s">
        <v>211</v>
      </c>
      <c r="H26" s="18" t="s">
        <v>244</v>
      </c>
      <c r="I26" s="11" t="s">
        <v>245</v>
      </c>
      <c r="K26" s="11">
        <v>1.4</v>
      </c>
      <c r="L26" s="11">
        <v>0.7</v>
      </c>
      <c r="M26" s="11">
        <v>1.0</v>
      </c>
      <c r="N26" s="11">
        <v>1.0</v>
      </c>
      <c r="S26" s="20">
        <f>0.32*24</f>
        <v>7.68</v>
      </c>
      <c r="T26" s="20">
        <f>0.02*24</f>
        <v>0.48</v>
      </c>
      <c r="U26" s="11" t="s">
        <v>246</v>
      </c>
      <c r="V26" s="25">
        <f t="shared" ref="V26:V29" si="17">((K26+M26)^(1/3))*((S26^(2/3)))*$Y$1</f>
        <v>187099377477</v>
      </c>
      <c r="W26" s="22">
        <f t="shared" ref="W26:W28" si="18">0.55*V26/30000000000</f>
        <v>3.430155254</v>
      </c>
      <c r="X26" s="20">
        <f t="shared" ref="X26:X28" si="19">K26/M26</f>
        <v>1.4</v>
      </c>
      <c r="Y26" s="14">
        <f t="shared" ref="Y26:Y28" si="20">0.49*(X26^0.6667)*V26/((0.6*(X26^0.6667))+(ln(1+(X26^0.3333))))</f>
        <v>76403788361</v>
      </c>
      <c r="Z26" s="22">
        <f t="shared" ref="Z26:Z28" si="21">0.9*Y26/30000000000</f>
        <v>2.292113651</v>
      </c>
      <c r="AB26" s="14">
        <f t="shared" ref="AB26:AB28" si="22">(M26^0.8)*69570000000</f>
        <v>69570000000</v>
      </c>
      <c r="AC26" s="20">
        <f t="shared" ref="AC26:AC28" si="23">atan(AB26/V26)*180/PI()</f>
        <v>20.39686991</v>
      </c>
      <c r="AD26" s="22">
        <f t="shared" ref="AD26:AD28" si="24">V26/30000000000</f>
        <v>6.236645916</v>
      </c>
    </row>
    <row r="27">
      <c r="A27" s="26"/>
      <c r="B27" s="27" t="s">
        <v>247</v>
      </c>
      <c r="C27" s="27" t="s">
        <v>166</v>
      </c>
      <c r="D27" s="27">
        <v>2.0</v>
      </c>
      <c r="E27" s="27"/>
      <c r="F27" s="27">
        <v>2.0</v>
      </c>
      <c r="G27" s="27"/>
      <c r="H27" s="27"/>
      <c r="I27" s="27" t="s">
        <v>248</v>
      </c>
      <c r="J27" s="26"/>
      <c r="K27" s="27">
        <v>1.67</v>
      </c>
      <c r="L27" s="27">
        <v>0.22</v>
      </c>
      <c r="M27" s="27">
        <v>0.56</v>
      </c>
      <c r="N27" s="27">
        <v>0.07</v>
      </c>
      <c r="O27" s="26"/>
      <c r="P27" s="26"/>
      <c r="Q27" s="26"/>
      <c r="R27" s="26"/>
      <c r="S27" s="26">
        <f>9.844766*24</f>
        <v>236.274384</v>
      </c>
      <c r="T27" s="26">
        <f>0.000073*24</f>
        <v>0.001752</v>
      </c>
      <c r="U27" s="27" t="s">
        <v>249</v>
      </c>
      <c r="V27" s="28">
        <f t="shared" si="17"/>
        <v>1792560528982</v>
      </c>
      <c r="W27" s="29">
        <f t="shared" si="18"/>
        <v>32.8636097</v>
      </c>
      <c r="X27" s="20">
        <f t="shared" si="19"/>
        <v>2.982142857</v>
      </c>
      <c r="Y27" s="14">
        <f t="shared" si="20"/>
        <v>852448863347</v>
      </c>
      <c r="Z27" s="22">
        <f t="shared" si="21"/>
        <v>25.5734659</v>
      </c>
      <c r="AA27" s="26"/>
      <c r="AB27" s="14">
        <f t="shared" si="22"/>
        <v>43749432607</v>
      </c>
      <c r="AC27" s="20">
        <f t="shared" si="23"/>
        <v>1.398089648</v>
      </c>
      <c r="AD27" s="22">
        <f t="shared" si="24"/>
        <v>59.75201763</v>
      </c>
      <c r="AE27" s="26"/>
      <c r="AF27" s="26"/>
      <c r="AG27" s="26"/>
      <c r="AH27" s="26"/>
      <c r="AI27" s="26"/>
      <c r="AJ27" s="26"/>
      <c r="AK27" s="26"/>
    </row>
    <row r="28">
      <c r="A28" s="18" t="s">
        <v>250</v>
      </c>
      <c r="B28" s="11" t="s">
        <v>251</v>
      </c>
      <c r="C28" s="11" t="s">
        <v>166</v>
      </c>
      <c r="D28" s="11">
        <v>5.0</v>
      </c>
      <c r="E28" s="11"/>
      <c r="F28" s="11">
        <v>5.0</v>
      </c>
      <c r="G28" s="11" t="s">
        <v>252</v>
      </c>
      <c r="H28" s="11" t="s">
        <v>253</v>
      </c>
      <c r="I28" s="11" t="s">
        <v>254</v>
      </c>
      <c r="K28" s="11">
        <v>1.71</v>
      </c>
      <c r="L28" s="11">
        <v>0.16</v>
      </c>
      <c r="M28" s="11">
        <v>0.24</v>
      </c>
      <c r="N28" s="11">
        <v>0.1</v>
      </c>
      <c r="O28" s="30"/>
      <c r="P28" s="30"/>
      <c r="Q28" s="20">
        <f>M28/K28</f>
        <v>0.1403508772</v>
      </c>
      <c r="R28" s="30"/>
      <c r="S28" s="30">
        <f>0.1980962019*24</f>
        <v>4.754308846</v>
      </c>
      <c r="T28" s="11">
        <f t="shared" ref="T28:T29" si="25">0.000001*24</f>
        <v>0.000024</v>
      </c>
      <c r="U28" s="11" t="s">
        <v>255</v>
      </c>
      <c r="V28" s="25">
        <f t="shared" si="17"/>
        <v>126813137057</v>
      </c>
      <c r="W28" s="22">
        <f t="shared" si="18"/>
        <v>2.324907513</v>
      </c>
      <c r="X28" s="20">
        <f t="shared" si="19"/>
        <v>7.125</v>
      </c>
      <c r="Y28" s="14">
        <f t="shared" si="20"/>
        <v>69836900188</v>
      </c>
      <c r="Z28" s="22">
        <f t="shared" si="21"/>
        <v>2.095107006</v>
      </c>
      <c r="AB28" s="14">
        <f t="shared" si="22"/>
        <v>22212170412</v>
      </c>
      <c r="AC28" s="20">
        <f t="shared" si="23"/>
        <v>9.934956651</v>
      </c>
      <c r="AD28" s="22">
        <f t="shared" si="24"/>
        <v>4.227104569</v>
      </c>
    </row>
    <row r="29">
      <c r="A29" s="18" t="s">
        <v>256</v>
      </c>
      <c r="B29" s="11" t="s">
        <v>257</v>
      </c>
      <c r="C29" s="11" t="s">
        <v>166</v>
      </c>
      <c r="D29" s="11">
        <v>4.75</v>
      </c>
      <c r="E29" s="11">
        <v>0.5</v>
      </c>
      <c r="F29" s="18" t="s">
        <v>258</v>
      </c>
      <c r="G29" s="11" t="s">
        <v>252</v>
      </c>
      <c r="H29" s="18" t="s">
        <v>259</v>
      </c>
      <c r="I29" s="11" t="s">
        <v>260</v>
      </c>
      <c r="K29" s="11">
        <v>1.4</v>
      </c>
      <c r="L29" s="11">
        <v>0.7</v>
      </c>
      <c r="M29" s="11">
        <v>1.0</v>
      </c>
      <c r="N29" s="11">
        <v>1.0</v>
      </c>
      <c r="S29" s="30"/>
      <c r="T29" s="11">
        <f t="shared" si="25"/>
        <v>0.000024</v>
      </c>
      <c r="V29" s="25">
        <f t="shared" si="17"/>
        <v>0</v>
      </c>
      <c r="W29" s="22"/>
      <c r="Z29" s="22"/>
      <c r="AB29" s="14"/>
      <c r="AD29" s="22"/>
    </row>
    <row r="30">
      <c r="A30" s="11"/>
      <c r="B30" s="11"/>
      <c r="C30" s="11"/>
      <c r="D30" s="11">
        <v>7.2</v>
      </c>
      <c r="E30" s="11">
        <v>1.4</v>
      </c>
      <c r="F30" s="18" t="s">
        <v>261</v>
      </c>
      <c r="G30" s="11" t="s">
        <v>252</v>
      </c>
      <c r="H30" s="18" t="s">
        <v>262</v>
      </c>
      <c r="I30" s="11" t="s">
        <v>263</v>
      </c>
      <c r="K30" s="11"/>
      <c r="W30" s="22"/>
      <c r="Z30" s="22"/>
      <c r="AB30" s="14"/>
      <c r="AD30" s="22"/>
    </row>
    <row r="31">
      <c r="A31" s="18" t="s">
        <v>264</v>
      </c>
      <c r="B31" s="11" t="s">
        <v>265</v>
      </c>
      <c r="C31" s="11" t="s">
        <v>166</v>
      </c>
      <c r="D31" s="11">
        <v>1.5</v>
      </c>
      <c r="E31" s="11">
        <v>1.0</v>
      </c>
      <c r="F31" s="18" t="s">
        <v>266</v>
      </c>
      <c r="G31" s="11" t="s">
        <v>238</v>
      </c>
      <c r="H31" s="18" t="s">
        <v>212</v>
      </c>
      <c r="I31" s="11" t="s">
        <v>267</v>
      </c>
      <c r="K31" s="11">
        <f>(2.5+1.4)/2</f>
        <v>1.95</v>
      </c>
      <c r="L31" s="11">
        <f>(2.5-1.4)/2</f>
        <v>0.55</v>
      </c>
      <c r="M31" s="11">
        <f>(0.372+0.183)/2</f>
        <v>0.2775</v>
      </c>
      <c r="N31" s="11">
        <f>(0.372-0.183)/2</f>
        <v>0.0945</v>
      </c>
      <c r="Q31" s="11">
        <f>M31/K31</f>
        <v>0.1423076923</v>
      </c>
      <c r="S31" s="11">
        <f>76841.3/3600</f>
        <v>21.34480556</v>
      </c>
      <c r="T31" s="20">
        <f>1.4/3600</f>
        <v>0.0003888888889</v>
      </c>
      <c r="U31" s="11" t="s">
        <v>268</v>
      </c>
      <c r="V31" s="25">
        <f>((K31+M31)^(1/3))*((S31^(2/3)))*$Y$1</f>
        <v>360768398120</v>
      </c>
      <c r="W31" s="22">
        <f>0.55*V31/30000000000</f>
        <v>6.614087299</v>
      </c>
      <c r="X31" s="20">
        <f>K31/M31</f>
        <v>7.027027027</v>
      </c>
      <c r="Y31" s="14">
        <f>0.49*(X31^0.6667)*V31/((0.6*(X31^0.6667))+(ln(1+(X31^0.3333))))</f>
        <v>198263224051</v>
      </c>
      <c r="Z31" s="22">
        <f>0.9*Y31/30000000000</f>
        <v>5.947896722</v>
      </c>
      <c r="AB31" s="14">
        <f>(M31^0.8)*69570000000</f>
        <v>24947808017</v>
      </c>
      <c r="AC31" s="20">
        <f>atan(AB31/V31)*180/PI()</f>
        <v>3.955812563</v>
      </c>
      <c r="AD31" s="22">
        <f>V31/30000000000</f>
        <v>12.02561327</v>
      </c>
    </row>
    <row r="32">
      <c r="D32" s="11">
        <v>3.0</v>
      </c>
      <c r="E32" s="11">
        <v>2.0</v>
      </c>
      <c r="F32" s="18" t="s">
        <v>266</v>
      </c>
      <c r="G32" s="11" t="s">
        <v>269</v>
      </c>
      <c r="H32" s="18" t="s">
        <v>212</v>
      </c>
      <c r="I32" s="11" t="s">
        <v>267</v>
      </c>
      <c r="K32" s="11"/>
      <c r="W32" s="22"/>
      <c r="Z32" s="22"/>
      <c r="AB32" s="14"/>
      <c r="AD32" s="22"/>
    </row>
    <row r="33">
      <c r="D33" s="11">
        <v>5.0</v>
      </c>
      <c r="E33" s="11">
        <v>3.0</v>
      </c>
      <c r="F33" s="18" t="s">
        <v>266</v>
      </c>
      <c r="G33" s="11" t="s">
        <v>270</v>
      </c>
      <c r="H33" s="18" t="s">
        <v>212</v>
      </c>
      <c r="I33" s="11" t="s">
        <v>267</v>
      </c>
      <c r="K33" s="11"/>
      <c r="W33" s="22"/>
      <c r="Z33" s="22"/>
      <c r="AB33" s="14"/>
      <c r="AD33" s="22"/>
    </row>
    <row r="34">
      <c r="D34" s="11">
        <v>5.0</v>
      </c>
      <c r="E34" s="11">
        <v>3.0</v>
      </c>
      <c r="F34" s="18" t="s">
        <v>266</v>
      </c>
      <c r="G34" s="11" t="s">
        <v>271</v>
      </c>
      <c r="H34" s="18" t="s">
        <v>212</v>
      </c>
      <c r="I34" s="11" t="s">
        <v>267</v>
      </c>
      <c r="K34" s="11"/>
      <c r="W34" s="22"/>
      <c r="Z34" s="22"/>
      <c r="AB34" s="14"/>
      <c r="AD34" s="22"/>
    </row>
    <row r="35">
      <c r="D35" s="11" t="s">
        <v>272</v>
      </c>
      <c r="F35" s="18" t="s">
        <v>273</v>
      </c>
      <c r="G35" s="11" t="s">
        <v>252</v>
      </c>
      <c r="H35" s="11" t="s">
        <v>274</v>
      </c>
      <c r="I35" s="11" t="s">
        <v>275</v>
      </c>
      <c r="K35" s="11"/>
      <c r="W35" s="22"/>
      <c r="Z35" s="22"/>
      <c r="AB35" s="14"/>
      <c r="AD35" s="22"/>
    </row>
    <row r="36">
      <c r="K36" s="11"/>
      <c r="W36" s="22"/>
      <c r="Z36" s="22"/>
      <c r="AB36" s="14"/>
      <c r="AD36" s="22"/>
    </row>
    <row r="37">
      <c r="K37" s="11" t="s">
        <v>276</v>
      </c>
      <c r="W37" s="22"/>
      <c r="Z37" s="22"/>
      <c r="AB37" s="14"/>
      <c r="AD37" s="22"/>
    </row>
    <row r="38">
      <c r="B38" s="11" t="s">
        <v>277</v>
      </c>
      <c r="C38" s="11" t="s">
        <v>278</v>
      </c>
      <c r="D38" s="11">
        <f>6.9/2</f>
        <v>3.45</v>
      </c>
      <c r="E38" s="18" t="s">
        <v>279</v>
      </c>
      <c r="F38" s="18" t="s">
        <v>280</v>
      </c>
      <c r="G38" s="11" t="s">
        <v>281</v>
      </c>
      <c r="H38" s="18" t="s">
        <v>282</v>
      </c>
      <c r="I38" s="11" t="s">
        <v>283</v>
      </c>
      <c r="K38" s="11">
        <v>7.3</v>
      </c>
      <c r="L38" s="11">
        <v>0.7</v>
      </c>
      <c r="M38" s="11">
        <v>0.18</v>
      </c>
      <c r="N38" s="11">
        <v>0.07</v>
      </c>
      <c r="O38" s="11"/>
      <c r="P38" s="11"/>
      <c r="Q38" s="20">
        <f>M38/K38</f>
        <v>0.02465753425</v>
      </c>
      <c r="R38" s="11"/>
      <c r="S38" s="11">
        <v>4.078414</v>
      </c>
      <c r="T38" s="25">
        <v>5.0E-6</v>
      </c>
      <c r="U38" s="11" t="s">
        <v>284</v>
      </c>
      <c r="V38" s="25">
        <f>((K38+M38)^(1/3))*((S38^(2/3)))*$Y$1</f>
        <v>179221120057</v>
      </c>
      <c r="W38" s="22">
        <f>0.55*V38/30000000000</f>
        <v>3.285720534</v>
      </c>
      <c r="X38" s="20">
        <f>K38/M38</f>
        <v>40.55555556</v>
      </c>
      <c r="Y38" s="14">
        <f>0.49*(X38^0.6667)*V38/((0.6*(X38^0.6667))+(ln(1+(X38^0.3333))))</f>
        <v>120932422729</v>
      </c>
      <c r="Z38" s="22">
        <f>0.9*Y38/30000000000</f>
        <v>3.627972682</v>
      </c>
      <c r="AB38" s="14">
        <f>(M38^0.8)*69570000000</f>
        <v>17645745346</v>
      </c>
      <c r="AC38" s="20">
        <f>atan(AB38/V38)*180/PI()</f>
        <v>5.623102074</v>
      </c>
      <c r="AD38" s="22">
        <f>V38/30000000000</f>
        <v>5.974037335</v>
      </c>
    </row>
    <row r="39">
      <c r="A39" s="11" t="s">
        <v>285</v>
      </c>
      <c r="B39" s="11" t="s">
        <v>277</v>
      </c>
      <c r="C39" s="11" t="s">
        <v>278</v>
      </c>
      <c r="D39" s="11">
        <f>(1.18+1)/2</f>
        <v>1.09</v>
      </c>
      <c r="E39" s="11">
        <f>(1.18-1)/2</f>
        <v>0.09</v>
      </c>
      <c r="F39" s="18" t="s">
        <v>286</v>
      </c>
      <c r="G39" s="11" t="s">
        <v>287</v>
      </c>
      <c r="H39" s="18" t="s">
        <v>282</v>
      </c>
      <c r="I39" s="11" t="s">
        <v>283</v>
      </c>
      <c r="J39" s="11" t="s">
        <v>288</v>
      </c>
      <c r="O39" s="11"/>
      <c r="P39" s="11"/>
      <c r="Q39" s="11"/>
      <c r="R39" s="11"/>
      <c r="S39" s="11"/>
      <c r="T39" s="11"/>
      <c r="U39" s="11"/>
      <c r="V39" s="25"/>
      <c r="W39" s="22"/>
      <c r="Z39" s="22"/>
      <c r="AB39" s="14"/>
      <c r="AD39" s="22"/>
    </row>
    <row r="40">
      <c r="A40" s="11" t="s">
        <v>285</v>
      </c>
      <c r="B40" s="11" t="s">
        <v>277</v>
      </c>
      <c r="C40" s="11" t="s">
        <v>278</v>
      </c>
      <c r="D40" s="11">
        <f>(1.26+1.13)/2</f>
        <v>1.195</v>
      </c>
      <c r="E40" s="11">
        <f>(1.26-1.13)/2</f>
        <v>0.065</v>
      </c>
      <c r="F40" s="18" t="s">
        <v>289</v>
      </c>
      <c r="G40" s="11" t="s">
        <v>290</v>
      </c>
      <c r="H40" s="18" t="s">
        <v>282</v>
      </c>
      <c r="I40" s="11" t="s">
        <v>283</v>
      </c>
      <c r="J40" s="11" t="s">
        <v>288</v>
      </c>
      <c r="O40" s="11"/>
      <c r="P40" s="11"/>
      <c r="Q40" s="11"/>
      <c r="R40" s="11"/>
      <c r="S40" s="11"/>
      <c r="T40" s="11"/>
      <c r="U40" s="11"/>
      <c r="V40" s="25"/>
      <c r="W40" s="22"/>
      <c r="Z40" s="22"/>
      <c r="AB40" s="14"/>
      <c r="AD40" s="22"/>
    </row>
    <row r="41">
      <c r="A41" s="11" t="s">
        <v>285</v>
      </c>
      <c r="B41" s="11" t="s">
        <v>277</v>
      </c>
      <c r="C41" s="11" t="s">
        <v>278</v>
      </c>
      <c r="D41" s="11">
        <f>(1.57+1.19)/2</f>
        <v>1.38</v>
      </c>
      <c r="E41" s="11">
        <f>(1.57-1.19)/2</f>
        <v>0.19</v>
      </c>
      <c r="F41" s="18" t="s">
        <v>291</v>
      </c>
      <c r="G41" s="11" t="s">
        <v>292</v>
      </c>
      <c r="H41" s="18" t="s">
        <v>282</v>
      </c>
      <c r="I41" s="11" t="s">
        <v>283</v>
      </c>
      <c r="J41" s="11" t="s">
        <v>288</v>
      </c>
      <c r="O41" s="11"/>
      <c r="P41" s="11"/>
      <c r="Q41" s="11"/>
      <c r="R41" s="11"/>
      <c r="S41" s="11"/>
      <c r="T41" s="11"/>
      <c r="U41" s="11"/>
      <c r="V41" s="25"/>
      <c r="W41" s="22"/>
      <c r="Z41" s="22"/>
      <c r="AB41" s="14"/>
      <c r="AD41" s="22"/>
    </row>
    <row r="42">
      <c r="B42" s="11" t="s">
        <v>293</v>
      </c>
      <c r="C42" s="11" t="s">
        <v>278</v>
      </c>
      <c r="D42" s="11">
        <v>10.0</v>
      </c>
      <c r="E42" s="11">
        <v>4.0</v>
      </c>
      <c r="F42" s="18" t="s">
        <v>294</v>
      </c>
      <c r="G42" s="11" t="s">
        <v>295</v>
      </c>
      <c r="H42" s="18" t="s">
        <v>282</v>
      </c>
      <c r="I42" s="11" t="s">
        <v>45</v>
      </c>
      <c r="K42" s="20">
        <f>(9.5+2.3)/2</f>
        <v>5.9</v>
      </c>
      <c r="L42" s="20">
        <f>(9.5-2.3)/2</f>
        <v>3.6</v>
      </c>
      <c r="M42" s="20">
        <f>(1.71+0.41)/2</f>
        <v>1.06</v>
      </c>
      <c r="N42" s="20">
        <f>(1.71-0.41)/2</f>
        <v>0.65</v>
      </c>
      <c r="O42" s="11"/>
      <c r="P42" s="11"/>
      <c r="Q42" s="20">
        <f t="shared" ref="Q42:Q43" si="26">M42/K42</f>
        <v>0.1796610169</v>
      </c>
      <c r="R42" s="11"/>
      <c r="S42" s="11">
        <v>42.14</v>
      </c>
      <c r="T42" s="11">
        <v>0.01</v>
      </c>
      <c r="U42" s="11" t="s">
        <v>284</v>
      </c>
      <c r="V42" s="25">
        <f t="shared" ref="V42:V43" si="27">((K42+M42)^(1/3))*((S42^(2/3)))*$Y$1</f>
        <v>830030178023</v>
      </c>
      <c r="W42" s="22">
        <f t="shared" ref="W42:W43" si="28">0.55*V42/30000000000</f>
        <v>15.21721993</v>
      </c>
      <c r="X42" s="20">
        <f t="shared" ref="X42:X43" si="29">K42/M42</f>
        <v>5.566037736</v>
      </c>
      <c r="Y42" s="14">
        <f t="shared" ref="Y42:Y43" si="30">0.49*(X42^0.6667)*V42/((0.6*(X42^0.6667))+(ln(1+(X42^0.3333))))</f>
        <v>439871449183</v>
      </c>
      <c r="Z42" s="22">
        <f t="shared" ref="Z42:Z43" si="31">0.9*Y42/30000000000</f>
        <v>13.19614348</v>
      </c>
      <c r="AB42" s="14">
        <f t="shared" ref="AB42:AB43" si="32">(M42^0.8)*69570000000</f>
        <v>72889789424</v>
      </c>
      <c r="AC42" s="20">
        <f t="shared" ref="AC42:AC43" si="33">atan(AB42/V42)*180/PI()</f>
        <v>5.018602366</v>
      </c>
      <c r="AD42" s="22">
        <f t="shared" ref="AD42:AD43" si="34">V42/30000000000</f>
        <v>27.6676726</v>
      </c>
    </row>
    <row r="43">
      <c r="B43" s="11" t="s">
        <v>296</v>
      </c>
      <c r="C43" s="11" t="s">
        <v>278</v>
      </c>
      <c r="D43" s="11">
        <v>14.6</v>
      </c>
      <c r="E43" s="11">
        <v>1.4</v>
      </c>
      <c r="F43" s="18" t="s">
        <v>297</v>
      </c>
      <c r="G43" s="11" t="s">
        <v>298</v>
      </c>
      <c r="H43" s="11" t="s">
        <v>282</v>
      </c>
      <c r="I43" s="11" t="s">
        <v>299</v>
      </c>
      <c r="K43" s="11">
        <v>5.4</v>
      </c>
      <c r="L43" s="11">
        <v>0.3</v>
      </c>
      <c r="M43" s="11">
        <v>1.45</v>
      </c>
      <c r="N43" s="11">
        <v>0.35</v>
      </c>
      <c r="O43" s="11"/>
      <c r="P43" s="11"/>
      <c r="Q43" s="20">
        <f t="shared" si="26"/>
        <v>0.2685185185</v>
      </c>
      <c r="R43" s="11"/>
      <c r="S43" s="11">
        <v>62.9258</v>
      </c>
      <c r="T43" s="25">
        <v>0.0048</v>
      </c>
      <c r="U43" s="11" t="s">
        <v>300</v>
      </c>
      <c r="V43" s="25">
        <f t="shared" si="27"/>
        <v>1078641526549</v>
      </c>
      <c r="W43" s="22">
        <f t="shared" si="28"/>
        <v>19.77509465</v>
      </c>
      <c r="X43" s="20">
        <f t="shared" si="29"/>
        <v>3.724137931</v>
      </c>
      <c r="Y43" s="14">
        <f t="shared" si="30"/>
        <v>534092929174</v>
      </c>
      <c r="Z43" s="22">
        <f t="shared" si="31"/>
        <v>16.02278788</v>
      </c>
      <c r="AB43" s="14">
        <f t="shared" si="32"/>
        <v>93651859551</v>
      </c>
      <c r="AC43" s="20">
        <f t="shared" si="33"/>
        <v>4.962198765</v>
      </c>
      <c r="AD43" s="22">
        <f t="shared" si="34"/>
        <v>35.95471755</v>
      </c>
    </row>
    <row r="44">
      <c r="B44" s="11"/>
      <c r="C44" s="11"/>
      <c r="D44" s="11">
        <v>19.3</v>
      </c>
      <c r="E44" s="11">
        <v>2.2</v>
      </c>
      <c r="F44" s="18" t="s">
        <v>301</v>
      </c>
      <c r="G44" s="11" t="s">
        <v>298</v>
      </c>
      <c r="H44" s="11" t="s">
        <v>282</v>
      </c>
      <c r="I44" s="11" t="s">
        <v>60</v>
      </c>
      <c r="K44" s="11"/>
      <c r="L44" s="11"/>
      <c r="T44" s="25"/>
      <c r="U44" s="25"/>
      <c r="V44" s="25"/>
      <c r="W44" s="22"/>
      <c r="Z44" s="22"/>
      <c r="AB44" s="14"/>
      <c r="AD44" s="22"/>
    </row>
    <row r="45">
      <c r="B45" s="11" t="s">
        <v>302</v>
      </c>
      <c r="C45" s="11" t="s">
        <v>278</v>
      </c>
      <c r="D45" s="11">
        <v>22.5</v>
      </c>
      <c r="E45" s="18" t="s">
        <v>303</v>
      </c>
      <c r="G45" s="11" t="s">
        <v>304</v>
      </c>
      <c r="H45" s="18" t="s">
        <v>305</v>
      </c>
      <c r="I45" s="11" t="s">
        <v>306</v>
      </c>
      <c r="K45" s="11">
        <f>(9.2+8.4)/2</f>
        <v>8.8</v>
      </c>
      <c r="L45" s="11">
        <f>(9.2-8.4)/2</f>
        <v>0.4</v>
      </c>
      <c r="M45" s="20">
        <f>(1.3+0.2)/2</f>
        <v>0.75</v>
      </c>
      <c r="N45" s="20">
        <f>(1.3-0.2)/2</f>
        <v>0.55</v>
      </c>
      <c r="Q45" s="20">
        <f>M45/K45</f>
        <v>0.08522727273</v>
      </c>
      <c r="S45" s="20">
        <f>6.4714*24</f>
        <v>155.3136</v>
      </c>
      <c r="T45" s="25">
        <f>0.0001*24</f>
        <v>0.0024</v>
      </c>
      <c r="U45" s="25" t="s">
        <v>307</v>
      </c>
      <c r="V45" s="25">
        <f>((K45+M45)^(1/3))*((S45^(2/3)))*$Y$1</f>
        <v>2200739119133</v>
      </c>
      <c r="W45" s="22">
        <f>0.55*V45/30000000000</f>
        <v>40.34688385</v>
      </c>
      <c r="X45" s="20">
        <f>K45/M45</f>
        <v>11.73333333</v>
      </c>
      <c r="Y45" s="14">
        <f>0.49*(X45^0.6667)*V45/((0.6*(X45^0.6667))+(ln(1+(X45^0.3333))))</f>
        <v>1299917788468</v>
      </c>
      <c r="Z45" s="22">
        <f>0.9*Y45/30000000000</f>
        <v>38.99753365</v>
      </c>
      <c r="AB45" s="14">
        <f>(M45^0.8)*69570000000</f>
        <v>55267651966</v>
      </c>
      <c r="AC45" s="20">
        <f>atan(AB45/V45)*180/PI()</f>
        <v>1.438579306</v>
      </c>
      <c r="AD45" s="22">
        <f>V45/30000000000</f>
        <v>73.35797064</v>
      </c>
    </row>
    <row r="46">
      <c r="B46" s="11" t="s">
        <v>302</v>
      </c>
      <c r="C46" s="11" t="s">
        <v>278</v>
      </c>
      <c r="D46" s="11">
        <v>34.8</v>
      </c>
      <c r="E46" s="11">
        <v>0.2</v>
      </c>
      <c r="F46" s="11"/>
      <c r="G46" s="11" t="s">
        <v>308</v>
      </c>
      <c r="H46" s="18" t="s">
        <v>305</v>
      </c>
      <c r="I46" s="11" t="s">
        <v>306</v>
      </c>
      <c r="K46" s="11"/>
      <c r="L46" s="11"/>
      <c r="U46" s="11"/>
      <c r="V46" s="25"/>
      <c r="W46" s="22"/>
      <c r="Z46" s="22"/>
      <c r="AB46" s="14"/>
      <c r="AD46" s="22"/>
    </row>
    <row r="47">
      <c r="B47" s="11" t="s">
        <v>302</v>
      </c>
      <c r="C47" s="11" t="s">
        <v>278</v>
      </c>
      <c r="D47" s="11">
        <v>30.0</v>
      </c>
      <c r="E47" s="11"/>
      <c r="F47" s="11">
        <v>20.0</v>
      </c>
      <c r="G47" s="11" t="s">
        <v>309</v>
      </c>
      <c r="H47" s="31">
        <v>45071.0</v>
      </c>
      <c r="I47" s="11" t="s">
        <v>310</v>
      </c>
      <c r="K47" s="11"/>
      <c r="L47" s="11"/>
      <c r="U47" s="11"/>
      <c r="V47" s="25"/>
      <c r="W47" s="22"/>
      <c r="Z47" s="22"/>
      <c r="AB47" s="14"/>
      <c r="AD47" s="22"/>
    </row>
    <row r="48">
      <c r="B48" s="11" t="s">
        <v>302</v>
      </c>
      <c r="C48" s="11" t="s">
        <v>278</v>
      </c>
      <c r="D48" s="11">
        <f>(35+22.4)/2</f>
        <v>28.7</v>
      </c>
      <c r="E48" s="11">
        <f>(35-22.4)/2</f>
        <v>6.3</v>
      </c>
      <c r="F48" s="11">
        <v>20.0</v>
      </c>
      <c r="G48" s="31"/>
      <c r="H48" s="11"/>
      <c r="I48" s="11" t="s">
        <v>311</v>
      </c>
      <c r="K48" s="11"/>
      <c r="L48" s="11"/>
      <c r="U48" s="11"/>
      <c r="V48" s="25"/>
      <c r="W48" s="22"/>
      <c r="Z48" s="22"/>
      <c r="AB48" s="14"/>
      <c r="AD48" s="22"/>
    </row>
    <row r="49">
      <c r="B49" s="11" t="s">
        <v>302</v>
      </c>
      <c r="C49" s="11" t="s">
        <v>278</v>
      </c>
      <c r="D49" s="11">
        <f>1.2*60</f>
        <v>72</v>
      </c>
      <c r="E49" s="11">
        <f t="shared" ref="E49:E50" si="35">0.3*60</f>
        <v>18</v>
      </c>
      <c r="F49" s="11"/>
      <c r="G49" s="11" t="s">
        <v>304</v>
      </c>
      <c r="H49" s="18" t="s">
        <v>261</v>
      </c>
      <c r="I49" s="11" t="s">
        <v>312</v>
      </c>
      <c r="K49" s="11"/>
      <c r="L49" s="11"/>
      <c r="U49" s="11"/>
      <c r="V49" s="25"/>
      <c r="W49" s="22"/>
      <c r="Z49" s="22"/>
      <c r="AB49" s="14"/>
      <c r="AD49" s="22"/>
    </row>
    <row r="50">
      <c r="B50" s="11" t="s">
        <v>302</v>
      </c>
      <c r="C50" s="11" t="s">
        <v>278</v>
      </c>
      <c r="D50" s="11">
        <f>1.5*60</f>
        <v>90</v>
      </c>
      <c r="E50" s="11">
        <f t="shared" si="35"/>
        <v>18</v>
      </c>
      <c r="F50" s="11"/>
      <c r="G50" s="11" t="s">
        <v>304</v>
      </c>
      <c r="H50" s="18" t="s">
        <v>313</v>
      </c>
      <c r="I50" s="11" t="s">
        <v>312</v>
      </c>
      <c r="K50" s="11"/>
      <c r="L50" s="11"/>
      <c r="U50" s="11"/>
      <c r="V50" s="25"/>
      <c r="W50" s="22"/>
      <c r="Z50" s="22"/>
      <c r="AB50" s="14"/>
      <c r="AD50" s="22"/>
    </row>
    <row r="51">
      <c r="B51" s="32" t="s">
        <v>314</v>
      </c>
      <c r="C51" s="32" t="s">
        <v>278</v>
      </c>
      <c r="D51" s="32">
        <v>1.0</v>
      </c>
      <c r="E51" s="32">
        <v>0.5</v>
      </c>
      <c r="F51" s="33" t="s">
        <v>315</v>
      </c>
      <c r="G51" s="32" t="s">
        <v>304</v>
      </c>
      <c r="H51" s="32" t="s">
        <v>316</v>
      </c>
      <c r="I51" s="32" t="s">
        <v>317</v>
      </c>
      <c r="K51" s="11">
        <f>(25+7.4)/2</f>
        <v>16.2</v>
      </c>
      <c r="L51" s="11">
        <f>(25-7.4)/2</f>
        <v>8.8</v>
      </c>
      <c r="M51" s="20">
        <f>(0.25+0.17)/2</f>
        <v>0.21</v>
      </c>
      <c r="N51" s="20">
        <f>(0.25-0.17)/2</f>
        <v>0.04</v>
      </c>
      <c r="Q51" s="20">
        <f t="shared" ref="Q51:Q53" si="36">M51/K51</f>
        <v>0.01296296296</v>
      </c>
      <c r="S51" s="20">
        <f>(3.24+2.85)/2</f>
        <v>3.045</v>
      </c>
      <c r="T51" s="20">
        <f>(3.24-2.85)/2</f>
        <v>0.195</v>
      </c>
      <c r="U51" s="11" t="s">
        <v>284</v>
      </c>
      <c r="V51" s="25">
        <f t="shared" ref="V51:V53" si="37">((K51+M51)^(1/3))*((S51^(2/3)))*$Y$1</f>
        <v>191655891311</v>
      </c>
      <c r="W51" s="22">
        <f t="shared" ref="W51:W53" si="38">0.55*V51/30000000000</f>
        <v>3.513691341</v>
      </c>
      <c r="X51" s="20">
        <f t="shared" ref="X51:X53" si="39">K51/M51</f>
        <v>77.14285714</v>
      </c>
      <c r="Y51" s="14">
        <f t="shared" ref="Y51:Y53" si="40">0.49*(X51^0.6667)*V51/((0.6*(X51^0.6667))+(ln(1+(X51^0.3333))))</f>
        <v>135796686080</v>
      </c>
      <c r="Z51" s="22">
        <f t="shared" ref="Z51:Z53" si="41">0.9*Y51/30000000000</f>
        <v>4.073900582</v>
      </c>
      <c r="AB51" s="14">
        <f t="shared" ref="AB51:AB53" si="42">(M51^0.8)*69570000000</f>
        <v>19961696082</v>
      </c>
      <c r="AC51" s="20">
        <f t="shared" ref="AC51:AC53" si="43">atan(AB51/V51)*180/PI()</f>
        <v>5.946135745</v>
      </c>
      <c r="AD51" s="22">
        <f t="shared" ref="AD51:AD53" si="44">V51/30000000000</f>
        <v>6.38852971</v>
      </c>
    </row>
    <row r="52">
      <c r="B52" s="11" t="s">
        <v>318</v>
      </c>
      <c r="C52" s="11" t="s">
        <v>278</v>
      </c>
      <c r="D52" s="11">
        <v>4.1</v>
      </c>
      <c r="E52" s="11">
        <v>1.6</v>
      </c>
      <c r="F52" s="18" t="s">
        <v>319</v>
      </c>
      <c r="G52" s="11" t="s">
        <v>320</v>
      </c>
      <c r="H52" s="18" t="s">
        <v>321</v>
      </c>
      <c r="I52" s="11" t="s">
        <v>85</v>
      </c>
      <c r="K52" s="20">
        <f>(8.34+5.73)/2</f>
        <v>7.035</v>
      </c>
      <c r="L52" s="20">
        <f>(8.34-5.73)/2</f>
        <v>1.305</v>
      </c>
      <c r="M52" s="20">
        <f>(0.77+0.28)/2</f>
        <v>0.525</v>
      </c>
      <c r="N52" s="20">
        <f>(0.77-0.28)/2</f>
        <v>0.245</v>
      </c>
      <c r="Q52" s="20">
        <f t="shared" si="36"/>
        <v>0.07462686567</v>
      </c>
      <c r="S52" s="20">
        <f>0.68549*24</f>
        <v>16.45176</v>
      </c>
      <c r="T52" s="20">
        <f>0.00001*24</f>
        <v>0.00024</v>
      </c>
      <c r="U52" s="11" t="s">
        <v>322</v>
      </c>
      <c r="V52" s="25">
        <f t="shared" si="37"/>
        <v>455767434402</v>
      </c>
      <c r="W52" s="22">
        <f t="shared" si="38"/>
        <v>8.355736297</v>
      </c>
      <c r="X52" s="20">
        <f t="shared" si="39"/>
        <v>13.4</v>
      </c>
      <c r="Y52" s="14">
        <f t="shared" si="40"/>
        <v>273820524462</v>
      </c>
      <c r="Z52" s="22">
        <f t="shared" si="41"/>
        <v>8.214615734</v>
      </c>
      <c r="AB52" s="14">
        <f t="shared" si="42"/>
        <v>41547935246</v>
      </c>
      <c r="AC52" s="20">
        <f t="shared" si="43"/>
        <v>5.208708714</v>
      </c>
      <c r="AD52" s="22">
        <f t="shared" si="44"/>
        <v>15.19224781</v>
      </c>
    </row>
    <row r="53">
      <c r="B53" s="11" t="s">
        <v>323</v>
      </c>
      <c r="C53" s="11" t="s">
        <v>278</v>
      </c>
      <c r="D53" s="11">
        <v>3.5</v>
      </c>
      <c r="E53" s="11">
        <v>2.5</v>
      </c>
      <c r="F53" s="18" t="s">
        <v>324</v>
      </c>
      <c r="G53" s="11" t="s">
        <v>325</v>
      </c>
      <c r="H53" s="18" t="s">
        <v>326</v>
      </c>
      <c r="I53" s="11" t="s">
        <v>327</v>
      </c>
      <c r="K53" s="11">
        <v>9.3</v>
      </c>
      <c r="L53" s="11" t="s">
        <v>328</v>
      </c>
      <c r="M53" s="11">
        <v>0.4</v>
      </c>
      <c r="N53" s="11">
        <v>0.2</v>
      </c>
      <c r="Q53" s="20">
        <f t="shared" si="36"/>
        <v>0.04301075269</v>
      </c>
      <c r="S53" s="11">
        <v>2.8</v>
      </c>
      <c r="T53" s="11">
        <v>0.3</v>
      </c>
      <c r="U53" s="11" t="s">
        <v>284</v>
      </c>
      <c r="V53" s="25">
        <f t="shared" si="37"/>
        <v>152098073846</v>
      </c>
      <c r="W53" s="22">
        <f t="shared" si="38"/>
        <v>2.788464687</v>
      </c>
      <c r="X53" s="20">
        <f t="shared" si="39"/>
        <v>23.25</v>
      </c>
      <c r="Y53" s="14">
        <f t="shared" si="40"/>
        <v>97346938929</v>
      </c>
      <c r="Z53" s="22">
        <f t="shared" si="41"/>
        <v>2.920408168</v>
      </c>
      <c r="AB53" s="14">
        <f t="shared" si="42"/>
        <v>33424890749</v>
      </c>
      <c r="AC53" s="20">
        <f t="shared" si="43"/>
        <v>12.39423632</v>
      </c>
      <c r="AD53" s="22">
        <f t="shared" si="44"/>
        <v>5.069935795</v>
      </c>
    </row>
    <row r="54">
      <c r="W54" s="22"/>
      <c r="Z54" s="22"/>
      <c r="AB54" s="14"/>
      <c r="AD54" s="22"/>
    </row>
    <row r="55">
      <c r="W55" s="22"/>
      <c r="Z55" s="22"/>
      <c r="AB55" s="14"/>
      <c r="AD55" s="22"/>
    </row>
    <row r="56">
      <c r="B56" s="11" t="s">
        <v>329</v>
      </c>
      <c r="C56" s="11" t="s">
        <v>330</v>
      </c>
      <c r="D56" s="11">
        <v>1.2</v>
      </c>
      <c r="F56" s="18" t="s">
        <v>331</v>
      </c>
      <c r="G56" s="11" t="s">
        <v>211</v>
      </c>
      <c r="H56" s="11" t="s">
        <v>332</v>
      </c>
      <c r="I56" s="11" t="s">
        <v>333</v>
      </c>
      <c r="K56" s="11">
        <v>0.81</v>
      </c>
      <c r="L56" s="11">
        <v>0.2</v>
      </c>
      <c r="M56" s="11">
        <v>0.55</v>
      </c>
      <c r="N56" s="11">
        <v>0.13</v>
      </c>
      <c r="Q56" s="20">
        <f>M56/K56</f>
        <v>0.6790123457</v>
      </c>
      <c r="S56" s="20">
        <f>0.27512973*24</f>
        <v>6.60311352</v>
      </c>
      <c r="U56" s="11" t="s">
        <v>334</v>
      </c>
      <c r="V56" s="25">
        <f>((K56+M56)^(1/3))*((S56^(2/3)))*$Y$1</f>
        <v>139993088133</v>
      </c>
      <c r="W56" s="22">
        <f>0.55*V56/30000000000</f>
        <v>2.566539949</v>
      </c>
      <c r="X56" s="20">
        <f>K56/M56</f>
        <v>1.472727273</v>
      </c>
      <c r="Y56" s="14">
        <f>0.49*(X56^0.6667)*V56/((0.6*(X56^0.6667))+(ln(1+(X56^0.3333))))</f>
        <v>57793883494</v>
      </c>
      <c r="Z56" s="22">
        <f>0.9*Y56/30000000000</f>
        <v>1.733816505</v>
      </c>
      <c r="AB56" s="14">
        <f>(M56^0.8)*69570000000</f>
        <v>43123316604</v>
      </c>
      <c r="AC56" s="20">
        <f>atan(AB56/V56)*180/PI()</f>
        <v>17.1208679</v>
      </c>
      <c r="AD56" s="22">
        <f>V56/30000000000</f>
        <v>4.666436271</v>
      </c>
    </row>
    <row r="57">
      <c r="W57" s="22"/>
      <c r="Z57" s="22"/>
      <c r="AB57" s="14"/>
      <c r="AD57" s="22"/>
    </row>
    <row r="58">
      <c r="W58" s="22"/>
      <c r="Z58" s="22"/>
      <c r="AB58" s="14"/>
      <c r="AD58" s="22"/>
    </row>
    <row r="59">
      <c r="W59" s="22"/>
      <c r="Z59" s="22"/>
      <c r="AB59" s="14"/>
      <c r="AD59" s="22"/>
    </row>
    <row r="60">
      <c r="W60" s="22"/>
      <c r="Z60" s="22"/>
      <c r="AB60" s="14"/>
      <c r="AD60" s="22"/>
    </row>
    <row r="61">
      <c r="B61" s="11" t="s">
        <v>335</v>
      </c>
      <c r="W61" s="22"/>
      <c r="Z61" s="22"/>
      <c r="AB61" s="14"/>
      <c r="AD61" s="22"/>
    </row>
    <row r="62">
      <c r="B62" s="11" t="s">
        <v>302</v>
      </c>
      <c r="C62" s="11" t="s">
        <v>278</v>
      </c>
      <c r="D62" s="11">
        <v>30.0</v>
      </c>
      <c r="E62" s="11"/>
      <c r="F62" s="11">
        <v>20.0</v>
      </c>
      <c r="G62" s="11"/>
      <c r="H62" s="11"/>
      <c r="I62" s="11" t="s">
        <v>336</v>
      </c>
      <c r="K62" s="11">
        <v>9.0</v>
      </c>
      <c r="M62" s="20">
        <f>K62*0.06</f>
        <v>0.54</v>
      </c>
      <c r="S62" s="20">
        <f>6.47*24</f>
        <v>155.28</v>
      </c>
      <c r="T62" s="25"/>
      <c r="U62" s="25"/>
      <c r="V62" s="25">
        <f>((K62+M62)^(1/3))*((S62^(2/3)))*$Y$1</f>
        <v>2199653403830</v>
      </c>
      <c r="W62" s="24"/>
      <c r="Z62" s="22"/>
      <c r="AB62" s="14"/>
      <c r="AD62" s="22"/>
    </row>
    <row r="63">
      <c r="U63" s="19" t="s">
        <v>337</v>
      </c>
      <c r="V63" s="25">
        <v>2.2E12</v>
      </c>
      <c r="W63" s="22"/>
      <c r="Z63" s="22"/>
      <c r="AB63" s="14"/>
      <c r="AD63" s="22"/>
    </row>
    <row r="64">
      <c r="W64" s="22"/>
      <c r="Z64" s="22"/>
      <c r="AB64" s="14"/>
      <c r="AD64" s="22"/>
    </row>
    <row r="65">
      <c r="A65" s="11" t="s">
        <v>338</v>
      </c>
      <c r="K65" s="11" t="s">
        <v>138</v>
      </c>
      <c r="L65" s="18" t="s">
        <v>5</v>
      </c>
      <c r="M65" s="11" t="s">
        <v>139</v>
      </c>
      <c r="N65" s="18" t="s">
        <v>5</v>
      </c>
      <c r="O65" s="11" t="s">
        <v>140</v>
      </c>
      <c r="P65" s="18" t="s">
        <v>5</v>
      </c>
      <c r="Q65" s="11" t="s">
        <v>141</v>
      </c>
      <c r="R65" s="18" t="s">
        <v>5</v>
      </c>
      <c r="S65" s="11" t="s">
        <v>142</v>
      </c>
      <c r="T65" s="18" t="s">
        <v>5</v>
      </c>
      <c r="V65" s="11" t="s">
        <v>143</v>
      </c>
      <c r="W65" s="22"/>
      <c r="X65" s="11" t="s">
        <v>140</v>
      </c>
      <c r="Y65" s="11" t="s">
        <v>158</v>
      </c>
      <c r="Z65" s="24" t="s">
        <v>144</v>
      </c>
      <c r="AB65" s="14"/>
      <c r="AD65" s="22"/>
    </row>
    <row r="66">
      <c r="Z66" s="22"/>
      <c r="AB66" s="14"/>
      <c r="AD66" s="22"/>
    </row>
    <row r="67">
      <c r="B67" s="11" t="s">
        <v>339</v>
      </c>
      <c r="K67" s="11">
        <v>9.5</v>
      </c>
      <c r="M67" s="11">
        <v>6.0</v>
      </c>
      <c r="O67" s="20">
        <f>K67/M67</f>
        <v>1.583333333</v>
      </c>
      <c r="Q67" s="20">
        <f>M67/K67</f>
        <v>0.6315789474</v>
      </c>
      <c r="S67" s="11">
        <v>40.8</v>
      </c>
      <c r="V67" s="25">
        <f>((K67+M67)^(1/3))*((S67^(2/3)))*$Y$1</f>
        <v>1060828364380</v>
      </c>
      <c r="X67" s="20">
        <f>K67/M67</f>
        <v>1.583333333</v>
      </c>
      <c r="Y67" s="14">
        <f>0.49*(X67^0.6667)*V67/((0.6*(X67^0.6667))+(ln(1+(X67^0.3333))))</f>
        <v>444748305603</v>
      </c>
      <c r="Z67" s="22">
        <f>0.9*Y67/30000000000</f>
        <v>13.34244917</v>
      </c>
      <c r="AB67" s="14"/>
      <c r="AD67" s="22"/>
    </row>
    <row r="68">
      <c r="B68" s="11" t="s">
        <v>340</v>
      </c>
      <c r="Z68" s="22"/>
      <c r="AB68" s="14"/>
      <c r="AD68" s="22"/>
    </row>
    <row r="69">
      <c r="B69" s="11" t="s">
        <v>341</v>
      </c>
      <c r="Z69" s="22"/>
      <c r="AB69" s="14"/>
      <c r="AD69" s="22"/>
    </row>
    <row r="70">
      <c r="B70" s="11" t="s">
        <v>342</v>
      </c>
      <c r="K70" s="11">
        <v>9.4</v>
      </c>
      <c r="M70" s="11">
        <v>2.632</v>
      </c>
      <c r="O70" s="20">
        <f>K70/M70</f>
        <v>3.571428571</v>
      </c>
      <c r="Q70" s="20">
        <f>M70/K70</f>
        <v>0.28</v>
      </c>
      <c r="S70" s="11">
        <v>26.79377</v>
      </c>
      <c r="V70" s="25">
        <f>((K70+M70)^(1/3))*((S70^(2/3)))*$Y$1</f>
        <v>736596424373</v>
      </c>
      <c r="X70" s="20">
        <f>K70/M70</f>
        <v>3.571428571</v>
      </c>
      <c r="Y70" s="14">
        <f>0.49*(X70^0.6667)*V70/((0.6*(X70^0.6667))+(ln(1+(X70^0.3333))))</f>
        <v>362018075973</v>
      </c>
      <c r="Z70" s="22">
        <f>0.9*Y70/30000000000</f>
        <v>10.86054228</v>
      </c>
      <c r="AB70" s="14"/>
      <c r="AD70" s="22"/>
    </row>
    <row r="71">
      <c r="Z71" s="22"/>
      <c r="AB71" s="14"/>
      <c r="AD71" s="22"/>
    </row>
    <row r="72">
      <c r="Z72" s="22"/>
      <c r="AB72" s="14"/>
      <c r="AD72" s="22"/>
    </row>
    <row r="73">
      <c r="Z73" s="22"/>
      <c r="AB73" s="14"/>
      <c r="AD73" s="22"/>
    </row>
    <row r="74">
      <c r="Z74" s="22"/>
      <c r="AB74" s="14"/>
      <c r="AD74" s="22"/>
    </row>
    <row r="75">
      <c r="A75" s="11" t="s">
        <v>343</v>
      </c>
      <c r="Z75" s="22"/>
      <c r="AB75" s="14"/>
      <c r="AD75" s="22"/>
    </row>
    <row r="76">
      <c r="A76" s="16" t="s">
        <v>3</v>
      </c>
      <c r="B76" s="16" t="s">
        <v>132</v>
      </c>
      <c r="C76" s="3" t="s">
        <v>344</v>
      </c>
      <c r="D76" s="34" t="s">
        <v>5</v>
      </c>
      <c r="E76" s="35"/>
      <c r="F76" s="35" t="s">
        <v>345</v>
      </c>
      <c r="G76" s="36"/>
      <c r="H76" s="36"/>
      <c r="I76" s="36"/>
      <c r="J76" s="37" t="s">
        <v>138</v>
      </c>
      <c r="K76" s="12" t="s">
        <v>5</v>
      </c>
      <c r="L76" s="38" t="s">
        <v>139</v>
      </c>
      <c r="M76" s="39" t="s">
        <v>5</v>
      </c>
      <c r="N76" s="38" t="s">
        <v>142</v>
      </c>
      <c r="O76" s="38"/>
      <c r="P76" s="38"/>
      <c r="Q76" s="38"/>
      <c r="R76" s="38"/>
      <c r="S76" s="39" t="s">
        <v>5</v>
      </c>
      <c r="T76" s="38" t="s">
        <v>136</v>
      </c>
      <c r="U76" s="38" t="s">
        <v>143</v>
      </c>
      <c r="V76" s="38" t="s">
        <v>144</v>
      </c>
      <c r="AB76" s="14"/>
      <c r="AD76" s="22"/>
    </row>
    <row r="77">
      <c r="A77" s="40" t="s">
        <v>165</v>
      </c>
      <c r="B77" s="40" t="s">
        <v>166</v>
      </c>
      <c r="C77" s="41">
        <v>2.8</v>
      </c>
      <c r="D77" s="40">
        <v>0.5</v>
      </c>
      <c r="E77" s="40"/>
      <c r="F77" s="40" t="s">
        <v>170</v>
      </c>
      <c r="G77" s="42"/>
      <c r="H77" s="42"/>
      <c r="I77" s="42"/>
      <c r="J77" s="43">
        <v>1.4</v>
      </c>
      <c r="K77" s="43">
        <v>0.7</v>
      </c>
      <c r="L77" s="20">
        <v>0.448</v>
      </c>
      <c r="M77" s="20">
        <v>0.413</v>
      </c>
      <c r="N77" s="20">
        <v>4.65200424</v>
      </c>
      <c r="O77" s="38"/>
      <c r="P77" s="38"/>
      <c r="Q77" s="38"/>
      <c r="R77" s="38"/>
      <c r="S77" s="38">
        <v>3.2E-7</v>
      </c>
      <c r="T77" s="38" t="s">
        <v>172</v>
      </c>
      <c r="U77" s="38">
        <v>1.227689398163786E11</v>
      </c>
      <c r="V77" s="20">
        <v>2.250763896633608</v>
      </c>
      <c r="Z77" s="22"/>
      <c r="AB77" s="14"/>
      <c r="AD77" s="22"/>
    </row>
    <row r="78">
      <c r="A78" s="40" t="s">
        <v>174</v>
      </c>
      <c r="B78" s="40" t="s">
        <v>166</v>
      </c>
      <c r="C78" s="41">
        <v>1.4</v>
      </c>
      <c r="D78" s="40">
        <v>0.5</v>
      </c>
      <c r="E78" s="38"/>
      <c r="F78" s="38" t="s">
        <v>176</v>
      </c>
      <c r="J78" s="43">
        <v>1.4</v>
      </c>
      <c r="K78" s="43">
        <v>0.7</v>
      </c>
      <c r="L78" s="38">
        <v>1.0</v>
      </c>
      <c r="M78" s="38">
        <v>1.0</v>
      </c>
      <c r="N78" s="20">
        <v>2.06</v>
      </c>
      <c r="S78" s="20">
        <v>0.2799999999999999</v>
      </c>
      <c r="T78" s="38" t="s">
        <v>177</v>
      </c>
      <c r="U78" s="38">
        <v>7.781733307052258E10</v>
      </c>
      <c r="V78" s="20">
        <v>1.4266511062929141</v>
      </c>
      <c r="Z78" s="22"/>
      <c r="AB78" s="14"/>
      <c r="AD78" s="22"/>
    </row>
    <row r="79">
      <c r="A79" s="40" t="s">
        <v>178</v>
      </c>
      <c r="B79" s="40" t="s">
        <v>166</v>
      </c>
      <c r="C79" s="44">
        <v>2.4499999999999997</v>
      </c>
      <c r="D79" s="20">
        <v>0.7609204951898718</v>
      </c>
      <c r="E79" s="38"/>
      <c r="F79" s="38" t="s">
        <v>184</v>
      </c>
      <c r="J79" s="43">
        <v>1.4</v>
      </c>
      <c r="K79" s="40">
        <v>0.7</v>
      </c>
      <c r="L79" s="20">
        <v>0.43</v>
      </c>
      <c r="M79" s="20">
        <v>0.27999999999999997</v>
      </c>
      <c r="N79" s="20">
        <v>3.79312632</v>
      </c>
      <c r="O79" s="38"/>
      <c r="P79" s="38"/>
      <c r="Q79" s="38"/>
      <c r="R79" s="38"/>
      <c r="S79" s="38">
        <v>1.6E-7</v>
      </c>
      <c r="T79" s="38" t="s">
        <v>172</v>
      </c>
      <c r="U79" s="38">
        <v>1.0680125330427275E11</v>
      </c>
      <c r="V79" s="20">
        <v>1.9580229772450006</v>
      </c>
      <c r="Z79" s="22"/>
      <c r="AB79" s="14"/>
      <c r="AD79" s="22"/>
    </row>
    <row r="80">
      <c r="A80" s="40" t="s">
        <v>201</v>
      </c>
      <c r="B80" s="40" t="s">
        <v>166</v>
      </c>
      <c r="C80" s="41">
        <v>3.0</v>
      </c>
      <c r="D80" s="38">
        <v>1.0</v>
      </c>
      <c r="E80" s="38"/>
      <c r="F80" s="38" t="s">
        <v>203</v>
      </c>
      <c r="G80" s="45"/>
      <c r="H80" s="45"/>
      <c r="I80" s="45"/>
      <c r="J80" s="43">
        <v>1.4</v>
      </c>
      <c r="K80" s="40">
        <v>0.7</v>
      </c>
      <c r="L80" s="38">
        <v>1.0</v>
      </c>
      <c r="M80" s="38">
        <v>1.0</v>
      </c>
      <c r="N80" s="38">
        <v>2.2494</v>
      </c>
      <c r="O80" s="38"/>
      <c r="P80" s="38"/>
      <c r="Q80" s="38"/>
      <c r="R80" s="38"/>
      <c r="S80" s="38">
        <v>1.5E-4</v>
      </c>
      <c r="T80" s="38" t="s">
        <v>204</v>
      </c>
      <c r="U80" s="38">
        <v>8.251685294534187E10</v>
      </c>
      <c r="V80" s="20">
        <v>1.512808970664601</v>
      </c>
      <c r="Z80" s="22"/>
      <c r="AB80" s="14"/>
      <c r="AD80" s="22"/>
    </row>
    <row r="81">
      <c r="A81" s="40" t="s">
        <v>206</v>
      </c>
      <c r="B81" s="40" t="s">
        <v>166</v>
      </c>
      <c r="C81" s="38">
        <v>3.61</v>
      </c>
      <c r="D81" s="38">
        <v>0.69</v>
      </c>
      <c r="E81" s="38"/>
      <c r="F81" s="38" t="s">
        <v>208</v>
      </c>
      <c r="G81" s="45"/>
      <c r="H81" s="45"/>
      <c r="I81" s="45"/>
      <c r="J81" s="43">
        <v>1.4</v>
      </c>
      <c r="K81" s="40">
        <v>0.7</v>
      </c>
      <c r="L81" s="20">
        <v>0.29</v>
      </c>
      <c r="M81" s="20">
        <v>0.13</v>
      </c>
      <c r="N81" s="20">
        <v>3.823944</v>
      </c>
      <c r="S81" s="20">
        <v>2.88E-4</v>
      </c>
      <c r="T81" s="38" t="s">
        <v>346</v>
      </c>
      <c r="U81" s="38">
        <v>1.0456773455198895E11</v>
      </c>
      <c r="V81" s="20">
        <v>1.9170751334531309</v>
      </c>
      <c r="Z81" s="22"/>
      <c r="AB81" s="14"/>
      <c r="AD81" s="22"/>
    </row>
    <row r="82">
      <c r="A82" s="40" t="s">
        <v>216</v>
      </c>
      <c r="B82" s="40" t="s">
        <v>166</v>
      </c>
      <c r="C82" s="38">
        <v>8.6</v>
      </c>
      <c r="D82" s="38">
        <v>1.3</v>
      </c>
      <c r="E82" s="38"/>
      <c r="F82" s="38" t="s">
        <v>245</v>
      </c>
      <c r="G82" s="45"/>
      <c r="H82" s="45"/>
      <c r="I82" s="45"/>
      <c r="J82" s="40">
        <v>1.4</v>
      </c>
      <c r="K82" s="40">
        <v>0.7</v>
      </c>
      <c r="L82" s="20">
        <v>0.95</v>
      </c>
      <c r="M82" s="20">
        <v>0.55</v>
      </c>
      <c r="N82" s="20">
        <v>18.895516800000003</v>
      </c>
      <c r="S82" s="20">
        <v>1.2E-5</v>
      </c>
      <c r="T82" s="38" t="s">
        <v>347</v>
      </c>
      <c r="U82" s="38">
        <v>3.386020520010768E11</v>
      </c>
      <c r="V82" s="20">
        <v>6.2077042866864085</v>
      </c>
      <c r="Z82" s="22"/>
      <c r="AB82" s="14"/>
      <c r="AD82" s="22"/>
    </row>
    <row r="83">
      <c r="A83" s="40" t="s">
        <v>241</v>
      </c>
      <c r="B83" s="40" t="s">
        <v>166</v>
      </c>
      <c r="C83" s="38">
        <v>10.2</v>
      </c>
      <c r="D83" s="38">
        <v>5.8</v>
      </c>
      <c r="E83" s="38"/>
      <c r="F83" s="38" t="s">
        <v>245</v>
      </c>
      <c r="G83" s="36"/>
      <c r="H83" s="36"/>
      <c r="I83" s="36"/>
      <c r="J83" s="38">
        <v>1.4</v>
      </c>
      <c r="K83" s="40">
        <v>0.7</v>
      </c>
      <c r="L83" s="38">
        <v>1.0</v>
      </c>
      <c r="M83" s="38">
        <v>1.0</v>
      </c>
      <c r="N83" s="20">
        <v>7.68</v>
      </c>
      <c r="S83" s="20">
        <v>0.48</v>
      </c>
      <c r="T83" s="38" t="s">
        <v>246</v>
      </c>
      <c r="U83" s="38">
        <v>1.870993774766537E11</v>
      </c>
      <c r="V83" s="20">
        <v>3.430155253738651</v>
      </c>
      <c r="Z83" s="22"/>
      <c r="AB83" s="14"/>
      <c r="AD83" s="22"/>
    </row>
    <row r="84">
      <c r="A84" s="40" t="s">
        <v>247</v>
      </c>
      <c r="B84" s="40" t="s">
        <v>166</v>
      </c>
      <c r="C84" s="38">
        <v>2.0</v>
      </c>
      <c r="D84" s="38">
        <v>2.0</v>
      </c>
      <c r="E84" s="38"/>
      <c r="F84" s="38" t="s">
        <v>248</v>
      </c>
      <c r="G84" s="46"/>
      <c r="H84" s="46"/>
      <c r="I84" s="46"/>
      <c r="J84" s="38">
        <v>1.67</v>
      </c>
      <c r="K84" s="40">
        <v>0.22</v>
      </c>
      <c r="L84" s="38">
        <v>0.56</v>
      </c>
      <c r="M84" s="38">
        <v>0.07</v>
      </c>
      <c r="N84" s="20">
        <v>236.274384</v>
      </c>
      <c r="S84" s="20">
        <v>0.001752</v>
      </c>
      <c r="T84" s="38" t="s">
        <v>249</v>
      </c>
      <c r="U84" s="38">
        <v>1.792560528982362E12</v>
      </c>
      <c r="V84" s="20">
        <v>32.863609698009974</v>
      </c>
      <c r="Z84" s="22"/>
      <c r="AB84" s="14"/>
      <c r="AD84" s="22"/>
    </row>
    <row r="85">
      <c r="A85" s="40" t="s">
        <v>277</v>
      </c>
      <c r="B85" s="40" t="s">
        <v>278</v>
      </c>
      <c r="C85" s="38">
        <v>3.0</v>
      </c>
      <c r="D85" s="38">
        <v>3.0</v>
      </c>
      <c r="E85" s="38"/>
      <c r="F85" s="38" t="s">
        <v>208</v>
      </c>
      <c r="G85" s="46"/>
      <c r="H85" s="46"/>
      <c r="I85" s="46"/>
      <c r="J85" s="38">
        <v>7.3</v>
      </c>
      <c r="K85" s="40">
        <v>0.7</v>
      </c>
      <c r="L85" s="38">
        <v>0.18</v>
      </c>
      <c r="M85" s="38">
        <v>0.07</v>
      </c>
      <c r="N85" s="38">
        <v>4.078414</v>
      </c>
      <c r="O85" s="38"/>
      <c r="P85" s="38"/>
      <c r="Q85" s="38"/>
      <c r="R85" s="38"/>
      <c r="S85" s="38">
        <v>5.0E-6</v>
      </c>
      <c r="T85" s="38" t="s">
        <v>284</v>
      </c>
      <c r="U85" s="38">
        <v>1.7922112005716656E11</v>
      </c>
      <c r="V85" s="20">
        <v>3.285720534381387</v>
      </c>
      <c r="Z85" s="22"/>
      <c r="AB85" s="14"/>
      <c r="AD85" s="22"/>
    </row>
    <row r="86">
      <c r="A86" s="40" t="s">
        <v>293</v>
      </c>
      <c r="B86" s="40" t="s">
        <v>278</v>
      </c>
      <c r="C86" s="38">
        <v>10.0</v>
      </c>
      <c r="D86" s="38">
        <v>5.0</v>
      </c>
      <c r="E86" s="38"/>
      <c r="F86" s="38" t="s">
        <v>45</v>
      </c>
      <c r="G86" s="42"/>
      <c r="H86" s="42"/>
      <c r="I86" s="42"/>
      <c r="J86" s="20">
        <v>5.9</v>
      </c>
      <c r="K86" s="47">
        <v>3.6</v>
      </c>
      <c r="L86" s="20">
        <v>1.06</v>
      </c>
      <c r="M86" s="20">
        <v>0.65</v>
      </c>
      <c r="N86" s="38">
        <v>42.14</v>
      </c>
      <c r="O86" s="38"/>
      <c r="P86" s="38"/>
      <c r="Q86" s="38"/>
      <c r="R86" s="38"/>
      <c r="S86" s="38">
        <v>0.01</v>
      </c>
      <c r="T86" s="38" t="s">
        <v>284</v>
      </c>
      <c r="U86" s="38">
        <v>8.300301780231495E11</v>
      </c>
      <c r="V86" s="20">
        <v>15.21721993042441</v>
      </c>
      <c r="Z86" s="22"/>
      <c r="AB86" s="14"/>
      <c r="AD86" s="22"/>
    </row>
    <row r="87">
      <c r="A87" s="40" t="s">
        <v>296</v>
      </c>
      <c r="B87" s="40" t="s">
        <v>278</v>
      </c>
      <c r="C87" s="38">
        <v>15.0</v>
      </c>
      <c r="D87" s="38">
        <v>5.0</v>
      </c>
      <c r="E87" s="38"/>
      <c r="F87" s="38" t="s">
        <v>299</v>
      </c>
      <c r="G87" s="42"/>
      <c r="H87" s="42"/>
      <c r="I87" s="42"/>
      <c r="J87" s="38">
        <v>5.4</v>
      </c>
      <c r="K87" s="40">
        <v>0.3</v>
      </c>
      <c r="L87" s="38">
        <v>1.45</v>
      </c>
      <c r="M87" s="38">
        <v>0.35</v>
      </c>
      <c r="N87" s="38">
        <v>62.9258</v>
      </c>
      <c r="O87" s="38"/>
      <c r="P87" s="38"/>
      <c r="Q87" s="38"/>
      <c r="R87" s="38"/>
      <c r="S87" s="38">
        <v>0.0048</v>
      </c>
      <c r="T87" s="38" t="s">
        <v>284</v>
      </c>
      <c r="U87" s="38">
        <v>1.0786415265485878E12</v>
      </c>
      <c r="V87" s="20">
        <v>19.775094653390777</v>
      </c>
      <c r="Z87" s="22"/>
      <c r="AB87" s="14"/>
      <c r="AD87" s="22"/>
    </row>
    <row r="88">
      <c r="A88" s="40" t="s">
        <v>302</v>
      </c>
      <c r="B88" s="40" t="s">
        <v>278</v>
      </c>
      <c r="C88" s="38">
        <v>30.0</v>
      </c>
      <c r="D88" s="38">
        <v>20.0</v>
      </c>
      <c r="E88" s="38"/>
      <c r="F88" s="38" t="s">
        <v>336</v>
      </c>
      <c r="G88" s="42"/>
      <c r="H88" s="42"/>
      <c r="I88" s="42"/>
      <c r="J88" s="38">
        <v>8.8</v>
      </c>
      <c r="K88" s="40">
        <v>0.39999999999999947</v>
      </c>
      <c r="L88" s="20">
        <v>0.75</v>
      </c>
      <c r="M88" s="20">
        <v>0.55</v>
      </c>
      <c r="N88" s="20">
        <v>155.3136</v>
      </c>
      <c r="O88" s="38"/>
      <c r="P88" s="38"/>
      <c r="Q88" s="38"/>
      <c r="R88" s="38"/>
      <c r="S88" s="38">
        <v>0.0024000000000000002</v>
      </c>
      <c r="T88" s="38" t="s">
        <v>307</v>
      </c>
      <c r="U88" s="38">
        <v>2.2007391191330083E12</v>
      </c>
      <c r="V88" s="20">
        <v>40.346883850771825</v>
      </c>
      <c r="Z88" s="22"/>
      <c r="AB88" s="14"/>
      <c r="AD88" s="22"/>
    </row>
    <row r="89">
      <c r="A89" s="48" t="s">
        <v>314</v>
      </c>
      <c r="B89" s="48" t="s">
        <v>278</v>
      </c>
      <c r="C89" s="32">
        <v>1.0</v>
      </c>
      <c r="D89" s="32">
        <v>0.5</v>
      </c>
      <c r="E89" s="49"/>
      <c r="F89" s="49" t="s">
        <v>317</v>
      </c>
      <c r="G89" s="42"/>
      <c r="H89" s="42"/>
      <c r="I89" s="42"/>
      <c r="J89" s="38">
        <v>16.2</v>
      </c>
      <c r="K89" s="40">
        <v>8.8</v>
      </c>
      <c r="L89" s="20">
        <v>0.21000000000000002</v>
      </c>
      <c r="M89" s="20">
        <v>0.039999999999999994</v>
      </c>
      <c r="N89" s="20">
        <v>3.045</v>
      </c>
      <c r="S89" s="20">
        <v>0.19500000000000006</v>
      </c>
      <c r="T89" s="38" t="s">
        <v>284</v>
      </c>
      <c r="U89" s="38">
        <v>1.916558913111693E11</v>
      </c>
      <c r="V89" s="20">
        <v>3.5136913407047707</v>
      </c>
      <c r="Z89" s="22"/>
      <c r="AB89" s="14"/>
      <c r="AD89" s="22"/>
    </row>
    <row r="90">
      <c r="A90" s="40" t="s">
        <v>318</v>
      </c>
      <c r="B90" s="40" t="s">
        <v>278</v>
      </c>
      <c r="C90" s="38">
        <v>4.1</v>
      </c>
      <c r="D90" s="38">
        <v>1.6</v>
      </c>
      <c r="E90" s="38"/>
      <c r="F90" s="38" t="s">
        <v>85</v>
      </c>
      <c r="G90" s="42"/>
      <c r="H90" s="42"/>
      <c r="I90" s="42"/>
      <c r="J90" s="20">
        <v>7.035</v>
      </c>
      <c r="K90" s="47">
        <v>1.3049999999999997</v>
      </c>
      <c r="L90" s="20">
        <v>0.525</v>
      </c>
      <c r="M90" s="20">
        <v>0.245</v>
      </c>
      <c r="N90" s="20">
        <v>16.45176</v>
      </c>
      <c r="S90" s="20">
        <v>2.4000000000000003E-4</v>
      </c>
      <c r="T90" s="38" t="s">
        <v>322</v>
      </c>
      <c r="U90" s="38">
        <v>4.5576743440213245E11</v>
      </c>
      <c r="V90" s="20">
        <v>8.35573629737243</v>
      </c>
      <c r="Z90" s="22"/>
      <c r="AB90" s="14"/>
      <c r="AD90" s="22"/>
    </row>
    <row r="91">
      <c r="Z91" s="22"/>
      <c r="AB91" s="14"/>
      <c r="AD91" s="22"/>
    </row>
    <row r="92">
      <c r="Z92" s="22"/>
      <c r="AB92" s="14"/>
      <c r="AD92" s="22"/>
    </row>
    <row r="93">
      <c r="Z93" s="22"/>
      <c r="AB93" s="14"/>
      <c r="AD93" s="22"/>
    </row>
    <row r="94">
      <c r="Z94" s="22"/>
      <c r="AB94" s="14"/>
      <c r="AD94" s="22"/>
    </row>
    <row r="95">
      <c r="Z95" s="22"/>
      <c r="AB95" s="14"/>
      <c r="AD95" s="22"/>
    </row>
    <row r="96">
      <c r="Z96" s="22"/>
      <c r="AB96" s="14"/>
      <c r="AD96" s="22"/>
    </row>
    <row r="97">
      <c r="Z97" s="22"/>
      <c r="AB97" s="14"/>
      <c r="AD97" s="22"/>
    </row>
    <row r="98">
      <c r="Z98" s="22"/>
      <c r="AB98" s="14"/>
      <c r="AD98" s="22"/>
    </row>
    <row r="99">
      <c r="Z99" s="22"/>
      <c r="AB99" s="14"/>
      <c r="AD99" s="22"/>
    </row>
    <row r="100">
      <c r="Z100" s="22"/>
      <c r="AB100" s="14"/>
      <c r="AD100" s="22"/>
    </row>
    <row r="101">
      <c r="Z101" s="22"/>
      <c r="AB101" s="14"/>
      <c r="AD101" s="22"/>
    </row>
    <row r="102">
      <c r="Z102" s="22"/>
      <c r="AB102" s="14"/>
      <c r="AD102" s="22"/>
    </row>
    <row r="103">
      <c r="Z103" s="22"/>
      <c r="AB103" s="14"/>
      <c r="AD103" s="22"/>
    </row>
    <row r="104">
      <c r="Z104" s="22"/>
      <c r="AB104" s="14"/>
      <c r="AD104" s="22"/>
    </row>
    <row r="105">
      <c r="Z105" s="22"/>
      <c r="AB105" s="14"/>
      <c r="AD105" s="22"/>
    </row>
    <row r="106">
      <c r="Z106" s="22"/>
      <c r="AB106" s="14"/>
      <c r="AD106" s="22"/>
    </row>
    <row r="107">
      <c r="Z107" s="22"/>
      <c r="AB107" s="14"/>
      <c r="AD107" s="22"/>
    </row>
    <row r="108">
      <c r="Z108" s="22"/>
      <c r="AB108" s="14"/>
      <c r="AD108" s="22"/>
    </row>
    <row r="109">
      <c r="Z109" s="22"/>
      <c r="AB109" s="14"/>
      <c r="AD109" s="22"/>
    </row>
    <row r="110">
      <c r="Z110" s="22"/>
      <c r="AB110" s="14"/>
      <c r="AD110" s="22"/>
    </row>
    <row r="111">
      <c r="Z111" s="22"/>
      <c r="AB111" s="14"/>
      <c r="AD111" s="22"/>
    </row>
    <row r="112">
      <c r="Z112" s="22"/>
      <c r="AB112" s="14"/>
      <c r="AD112" s="22"/>
    </row>
    <row r="113">
      <c r="Z113" s="22"/>
      <c r="AB113" s="14"/>
      <c r="AD113" s="22"/>
    </row>
    <row r="114">
      <c r="Z114" s="22"/>
      <c r="AB114" s="14"/>
      <c r="AD114" s="22"/>
    </row>
    <row r="115">
      <c r="Z115" s="22"/>
      <c r="AB115" s="14"/>
      <c r="AD115" s="22"/>
    </row>
    <row r="116">
      <c r="Z116" s="22"/>
      <c r="AB116" s="14"/>
      <c r="AD116" s="22"/>
    </row>
    <row r="117">
      <c r="Z117" s="22"/>
      <c r="AB117" s="14"/>
      <c r="AD117" s="22"/>
    </row>
    <row r="118">
      <c r="Z118" s="22"/>
      <c r="AB118" s="14"/>
      <c r="AD118" s="22"/>
    </row>
    <row r="119">
      <c r="Z119" s="22"/>
      <c r="AB119" s="14"/>
      <c r="AD119" s="22"/>
    </row>
    <row r="120">
      <c r="Z120" s="22"/>
      <c r="AB120" s="14"/>
      <c r="AD120" s="22"/>
    </row>
    <row r="121">
      <c r="Z121" s="22"/>
      <c r="AB121" s="14"/>
      <c r="AD121" s="22"/>
    </row>
    <row r="122">
      <c r="Z122" s="22"/>
      <c r="AB122" s="14"/>
      <c r="AD122" s="22"/>
    </row>
    <row r="123">
      <c r="Z123" s="22"/>
      <c r="AB123" s="14"/>
      <c r="AD123" s="22"/>
    </row>
    <row r="124">
      <c r="Z124" s="22"/>
      <c r="AB124" s="14"/>
      <c r="AD124" s="22"/>
    </row>
    <row r="125">
      <c r="Z125" s="22"/>
      <c r="AB125" s="14"/>
      <c r="AD125" s="22"/>
    </row>
    <row r="126">
      <c r="Z126" s="22"/>
      <c r="AB126" s="14"/>
      <c r="AD126" s="22"/>
    </row>
    <row r="127">
      <c r="Z127" s="22"/>
      <c r="AB127" s="14"/>
      <c r="AD127" s="22"/>
    </row>
    <row r="128">
      <c r="Z128" s="22"/>
      <c r="AB128" s="14"/>
      <c r="AD128" s="22"/>
    </row>
    <row r="129">
      <c r="Z129" s="22"/>
      <c r="AB129" s="14"/>
      <c r="AD129" s="22"/>
    </row>
    <row r="130">
      <c r="Z130" s="22"/>
      <c r="AB130" s="14"/>
      <c r="AD130" s="22"/>
    </row>
    <row r="131">
      <c r="Z131" s="22"/>
      <c r="AB131" s="14"/>
      <c r="AD131" s="22"/>
    </row>
    <row r="132">
      <c r="Z132" s="22"/>
      <c r="AB132" s="14"/>
      <c r="AD132" s="22"/>
    </row>
    <row r="133">
      <c r="Z133" s="22"/>
      <c r="AB133" s="14"/>
      <c r="AD133" s="22"/>
    </row>
    <row r="134">
      <c r="Z134" s="22"/>
      <c r="AB134" s="14"/>
      <c r="AD134" s="22"/>
    </row>
    <row r="135">
      <c r="Z135" s="22"/>
      <c r="AB135" s="14"/>
      <c r="AD135" s="22"/>
    </row>
    <row r="136">
      <c r="Z136" s="22"/>
      <c r="AB136" s="14"/>
      <c r="AD136" s="22"/>
    </row>
    <row r="137">
      <c r="Z137" s="22"/>
      <c r="AB137" s="14"/>
      <c r="AD137" s="22"/>
    </row>
    <row r="138">
      <c r="Z138" s="22"/>
      <c r="AB138" s="14"/>
      <c r="AD138" s="22"/>
    </row>
    <row r="139">
      <c r="Z139" s="22"/>
      <c r="AB139" s="14"/>
      <c r="AD139" s="22"/>
    </row>
    <row r="140">
      <c r="Z140" s="22"/>
      <c r="AB140" s="14"/>
      <c r="AD140" s="22"/>
    </row>
    <row r="141">
      <c r="Z141" s="22"/>
      <c r="AB141" s="14"/>
      <c r="AD141" s="22"/>
    </row>
    <row r="142">
      <c r="Z142" s="22"/>
      <c r="AB142" s="14"/>
      <c r="AD142" s="22"/>
    </row>
    <row r="143">
      <c r="Z143" s="22"/>
      <c r="AB143" s="14"/>
      <c r="AD143" s="22"/>
    </row>
    <row r="144">
      <c r="Z144" s="22"/>
      <c r="AB144" s="14"/>
      <c r="AD144" s="22"/>
    </row>
    <row r="145">
      <c r="Z145" s="22"/>
      <c r="AB145" s="14"/>
      <c r="AD145" s="22"/>
    </row>
    <row r="146">
      <c r="Z146" s="22"/>
      <c r="AB146" s="14"/>
      <c r="AD146" s="22"/>
    </row>
    <row r="147">
      <c r="Z147" s="22"/>
      <c r="AB147" s="14"/>
      <c r="AD147" s="22"/>
    </row>
    <row r="148">
      <c r="Z148" s="22"/>
      <c r="AB148" s="14"/>
      <c r="AD148" s="22"/>
    </row>
    <row r="149">
      <c r="Z149" s="22"/>
      <c r="AB149" s="14"/>
      <c r="AD149" s="22"/>
    </row>
    <row r="150">
      <c r="Z150" s="22"/>
      <c r="AB150" s="14"/>
      <c r="AD150" s="22"/>
    </row>
    <row r="151">
      <c r="Z151" s="22"/>
      <c r="AB151" s="14"/>
      <c r="AD151" s="22"/>
    </row>
    <row r="152">
      <c r="Z152" s="22"/>
      <c r="AB152" s="14"/>
      <c r="AD152" s="22"/>
    </row>
    <row r="153">
      <c r="Z153" s="22"/>
      <c r="AB153" s="14"/>
      <c r="AD153" s="22"/>
    </row>
    <row r="154">
      <c r="Z154" s="22"/>
      <c r="AB154" s="14"/>
      <c r="AD154" s="22"/>
    </row>
    <row r="155">
      <c r="Z155" s="22"/>
      <c r="AB155" s="14"/>
      <c r="AD155" s="22"/>
    </row>
    <row r="156">
      <c r="Z156" s="22"/>
      <c r="AB156" s="14"/>
      <c r="AD156" s="22"/>
    </row>
    <row r="157">
      <c r="Z157" s="22"/>
      <c r="AB157" s="14"/>
      <c r="AD157" s="22"/>
    </row>
    <row r="158">
      <c r="Z158" s="22"/>
      <c r="AB158" s="14"/>
      <c r="AD158" s="22"/>
    </row>
    <row r="159">
      <c r="Z159" s="22"/>
      <c r="AB159" s="14"/>
      <c r="AD159" s="22"/>
    </row>
    <row r="160">
      <c r="Z160" s="22"/>
      <c r="AB160" s="14"/>
      <c r="AD160" s="22"/>
    </row>
    <row r="161">
      <c r="Z161" s="22"/>
      <c r="AB161" s="14"/>
      <c r="AD161" s="22"/>
    </row>
    <row r="162">
      <c r="Z162" s="22"/>
      <c r="AB162" s="14"/>
      <c r="AD162" s="22"/>
    </row>
    <row r="163">
      <c r="Z163" s="22"/>
      <c r="AB163" s="14"/>
      <c r="AD163" s="22"/>
    </row>
    <row r="164">
      <c r="Z164" s="22"/>
      <c r="AB164" s="14"/>
      <c r="AD164" s="22"/>
    </row>
    <row r="165">
      <c r="Z165" s="22"/>
      <c r="AB165" s="14"/>
      <c r="AD165" s="22"/>
    </row>
    <row r="166">
      <c r="Z166" s="22"/>
      <c r="AB166" s="14"/>
      <c r="AD166" s="22"/>
    </row>
    <row r="167">
      <c r="Z167" s="22"/>
      <c r="AB167" s="14"/>
      <c r="AD167" s="22"/>
    </row>
    <row r="168">
      <c r="Z168" s="22"/>
      <c r="AB168" s="14"/>
      <c r="AD168" s="22"/>
    </row>
    <row r="169">
      <c r="Z169" s="22"/>
      <c r="AB169" s="14"/>
      <c r="AD169" s="22"/>
    </row>
    <row r="170">
      <c r="Z170" s="22"/>
      <c r="AB170" s="14"/>
      <c r="AD170" s="22"/>
    </row>
    <row r="171">
      <c r="Z171" s="22"/>
      <c r="AB171" s="14"/>
      <c r="AD171" s="22"/>
    </row>
    <row r="172">
      <c r="Z172" s="22"/>
      <c r="AB172" s="14"/>
      <c r="AD172" s="22"/>
    </row>
    <row r="173">
      <c r="Z173" s="22"/>
      <c r="AB173" s="14"/>
      <c r="AD173" s="22"/>
    </row>
    <row r="174">
      <c r="Z174" s="22"/>
      <c r="AB174" s="14"/>
      <c r="AD174" s="22"/>
    </row>
    <row r="175">
      <c r="Z175" s="22"/>
      <c r="AB175" s="14"/>
      <c r="AD175" s="22"/>
    </row>
    <row r="176">
      <c r="Z176" s="22"/>
      <c r="AB176" s="14"/>
      <c r="AD176" s="22"/>
    </row>
    <row r="177">
      <c r="Z177" s="22"/>
      <c r="AB177" s="14"/>
      <c r="AD177" s="22"/>
    </row>
    <row r="178">
      <c r="Z178" s="22"/>
      <c r="AB178" s="14"/>
      <c r="AD178" s="22"/>
    </row>
    <row r="179">
      <c r="Z179" s="22"/>
      <c r="AB179" s="14"/>
      <c r="AD179" s="22"/>
    </row>
    <row r="180">
      <c r="Z180" s="22"/>
      <c r="AB180" s="14"/>
      <c r="AD180" s="22"/>
    </row>
    <row r="181">
      <c r="Z181" s="22"/>
      <c r="AB181" s="14"/>
      <c r="AD181" s="22"/>
    </row>
    <row r="182">
      <c r="Z182" s="22"/>
      <c r="AB182" s="14"/>
      <c r="AD182" s="22"/>
    </row>
    <row r="183">
      <c r="Z183" s="22"/>
      <c r="AB183" s="14"/>
      <c r="AD183" s="22"/>
    </row>
    <row r="184">
      <c r="Z184" s="22"/>
      <c r="AB184" s="14"/>
      <c r="AD184" s="22"/>
    </row>
    <row r="185">
      <c r="Z185" s="22"/>
      <c r="AB185" s="14"/>
      <c r="AD185" s="22"/>
    </row>
    <row r="186">
      <c r="Z186" s="22"/>
      <c r="AB186" s="14"/>
      <c r="AD186" s="22"/>
    </row>
    <row r="187">
      <c r="Z187" s="22"/>
      <c r="AB187" s="14"/>
      <c r="AD187" s="22"/>
    </row>
    <row r="188">
      <c r="Z188" s="22"/>
      <c r="AB188" s="14"/>
      <c r="AD188" s="22"/>
    </row>
    <row r="189">
      <c r="Z189" s="22"/>
      <c r="AB189" s="14"/>
      <c r="AD189" s="22"/>
    </row>
    <row r="190">
      <c r="Z190" s="22"/>
      <c r="AB190" s="14"/>
      <c r="AD190" s="22"/>
    </row>
    <row r="191">
      <c r="Z191" s="22"/>
      <c r="AB191" s="14"/>
      <c r="AD191" s="22"/>
    </row>
    <row r="192">
      <c r="Z192" s="22"/>
      <c r="AB192" s="14"/>
      <c r="AD192" s="22"/>
    </row>
    <row r="193">
      <c r="Z193" s="22"/>
      <c r="AB193" s="14"/>
      <c r="AD193" s="22"/>
    </row>
    <row r="194">
      <c r="Z194" s="22"/>
      <c r="AB194" s="14"/>
      <c r="AD194" s="22"/>
    </row>
    <row r="195">
      <c r="Z195" s="22"/>
      <c r="AB195" s="14"/>
      <c r="AD195" s="22"/>
    </row>
    <row r="196">
      <c r="Z196" s="22"/>
      <c r="AB196" s="14"/>
      <c r="AD196" s="22"/>
    </row>
    <row r="197">
      <c r="Z197" s="22"/>
      <c r="AB197" s="14"/>
      <c r="AD197" s="22"/>
    </row>
    <row r="198">
      <c r="Z198" s="22"/>
      <c r="AB198" s="14"/>
      <c r="AD198" s="22"/>
    </row>
    <row r="199">
      <c r="Z199" s="22"/>
      <c r="AB199" s="14"/>
      <c r="AD199" s="22"/>
    </row>
    <row r="200">
      <c r="Z200" s="22"/>
      <c r="AB200" s="14"/>
      <c r="AD200" s="22"/>
    </row>
    <row r="201">
      <c r="Z201" s="22"/>
      <c r="AB201" s="14"/>
      <c r="AD201" s="22"/>
    </row>
    <row r="202">
      <c r="Z202" s="22"/>
      <c r="AB202" s="14"/>
      <c r="AD202" s="22"/>
    </row>
    <row r="203">
      <c r="Z203" s="22"/>
      <c r="AB203" s="14"/>
      <c r="AD203" s="22"/>
    </row>
    <row r="204">
      <c r="Z204" s="22"/>
      <c r="AB204" s="14"/>
      <c r="AD204" s="22"/>
    </row>
    <row r="205">
      <c r="Z205" s="22"/>
      <c r="AB205" s="14"/>
      <c r="AD205" s="22"/>
    </row>
    <row r="206">
      <c r="Z206" s="22"/>
      <c r="AB206" s="14"/>
      <c r="AD206" s="22"/>
    </row>
    <row r="207">
      <c r="Z207" s="22"/>
      <c r="AB207" s="14"/>
      <c r="AD207" s="22"/>
    </row>
    <row r="208">
      <c r="Z208" s="22"/>
      <c r="AB208" s="14"/>
      <c r="AD208" s="22"/>
    </row>
    <row r="209">
      <c r="Z209" s="22"/>
      <c r="AB209" s="14"/>
      <c r="AD209" s="22"/>
    </row>
    <row r="210">
      <c r="Z210" s="22"/>
      <c r="AB210" s="14"/>
      <c r="AD210" s="22"/>
    </row>
    <row r="211">
      <c r="Z211" s="22"/>
      <c r="AB211" s="14"/>
      <c r="AD211" s="22"/>
    </row>
    <row r="212">
      <c r="Z212" s="22"/>
      <c r="AB212" s="14"/>
      <c r="AD212" s="22"/>
    </row>
    <row r="213">
      <c r="Z213" s="22"/>
      <c r="AB213" s="14"/>
      <c r="AD213" s="22"/>
    </row>
    <row r="214">
      <c r="Z214" s="22"/>
      <c r="AB214" s="14"/>
      <c r="AD214" s="22"/>
    </row>
    <row r="215">
      <c r="Z215" s="22"/>
      <c r="AB215" s="14"/>
      <c r="AD215" s="22"/>
    </row>
    <row r="216">
      <c r="Z216" s="22"/>
      <c r="AB216" s="14"/>
      <c r="AD216" s="22"/>
    </row>
    <row r="217">
      <c r="Z217" s="22"/>
      <c r="AB217" s="14"/>
      <c r="AD217" s="22"/>
    </row>
    <row r="218">
      <c r="Z218" s="22"/>
      <c r="AB218" s="14"/>
      <c r="AD218" s="22"/>
    </row>
    <row r="219">
      <c r="Z219" s="22"/>
      <c r="AB219" s="14"/>
      <c r="AD219" s="22"/>
    </row>
    <row r="220">
      <c r="Z220" s="22"/>
      <c r="AB220" s="14"/>
      <c r="AD220" s="22"/>
    </row>
    <row r="221">
      <c r="Z221" s="22"/>
      <c r="AB221" s="14"/>
      <c r="AD221" s="22"/>
    </row>
    <row r="222">
      <c r="Z222" s="22"/>
      <c r="AB222" s="14"/>
      <c r="AD222" s="22"/>
    </row>
    <row r="223">
      <c r="Z223" s="22"/>
      <c r="AB223" s="14"/>
      <c r="AD223" s="22"/>
    </row>
    <row r="224">
      <c r="Z224" s="22"/>
      <c r="AB224" s="14"/>
      <c r="AD224" s="22"/>
    </row>
    <row r="225">
      <c r="Z225" s="22"/>
      <c r="AB225" s="14"/>
      <c r="AD225" s="22"/>
    </row>
    <row r="226">
      <c r="Z226" s="22"/>
      <c r="AB226" s="14"/>
      <c r="AD226" s="22"/>
    </row>
    <row r="227">
      <c r="Z227" s="22"/>
      <c r="AB227" s="14"/>
      <c r="AD227" s="22"/>
    </row>
    <row r="228">
      <c r="Z228" s="22"/>
      <c r="AB228" s="14"/>
      <c r="AD228" s="22"/>
    </row>
    <row r="229">
      <c r="Z229" s="22"/>
      <c r="AB229" s="14"/>
      <c r="AD229" s="22"/>
    </row>
    <row r="230">
      <c r="Z230" s="22"/>
      <c r="AB230" s="14"/>
      <c r="AD230" s="22"/>
    </row>
    <row r="231">
      <c r="Z231" s="22"/>
      <c r="AB231" s="14"/>
      <c r="AD231" s="22"/>
    </row>
    <row r="232">
      <c r="Z232" s="22"/>
      <c r="AB232" s="14"/>
      <c r="AD232" s="22"/>
    </row>
    <row r="233">
      <c r="Z233" s="22"/>
      <c r="AB233" s="14"/>
      <c r="AD233" s="22"/>
    </row>
    <row r="234">
      <c r="Z234" s="22"/>
      <c r="AB234" s="14"/>
      <c r="AD234" s="22"/>
    </row>
    <row r="235">
      <c r="Z235" s="22"/>
      <c r="AB235" s="14"/>
      <c r="AD235" s="22"/>
    </row>
    <row r="236">
      <c r="Z236" s="22"/>
      <c r="AB236" s="14"/>
      <c r="AD236" s="22"/>
    </row>
    <row r="237">
      <c r="Z237" s="22"/>
      <c r="AB237" s="14"/>
      <c r="AD237" s="22"/>
    </row>
    <row r="238">
      <c r="Z238" s="22"/>
      <c r="AB238" s="14"/>
      <c r="AD238" s="22"/>
    </row>
    <row r="239">
      <c r="Z239" s="22"/>
      <c r="AB239" s="14"/>
      <c r="AD239" s="22"/>
    </row>
    <row r="240">
      <c r="Z240" s="22"/>
      <c r="AB240" s="14"/>
      <c r="AD240" s="22"/>
    </row>
    <row r="241">
      <c r="Z241" s="22"/>
      <c r="AB241" s="14"/>
      <c r="AD241" s="22"/>
    </row>
    <row r="242">
      <c r="Z242" s="22"/>
      <c r="AB242" s="14"/>
      <c r="AD242" s="22"/>
    </row>
    <row r="243">
      <c r="Z243" s="22"/>
      <c r="AB243" s="14"/>
      <c r="AD243" s="22"/>
    </row>
    <row r="244">
      <c r="Z244" s="22"/>
      <c r="AB244" s="14"/>
      <c r="AD244" s="22"/>
    </row>
    <row r="245">
      <c r="Z245" s="22"/>
      <c r="AB245" s="14"/>
      <c r="AD245" s="22"/>
    </row>
    <row r="246">
      <c r="Z246" s="22"/>
      <c r="AB246" s="14"/>
      <c r="AD246" s="22"/>
    </row>
    <row r="247">
      <c r="Z247" s="22"/>
      <c r="AB247" s="14"/>
      <c r="AD247" s="22"/>
    </row>
    <row r="248">
      <c r="Z248" s="22"/>
      <c r="AB248" s="14"/>
      <c r="AD248" s="22"/>
    </row>
    <row r="249">
      <c r="Z249" s="22"/>
      <c r="AB249" s="14"/>
      <c r="AD249" s="22"/>
    </row>
    <row r="250">
      <c r="Z250" s="22"/>
      <c r="AB250" s="14"/>
      <c r="AD250" s="22"/>
    </row>
    <row r="251">
      <c r="Z251" s="22"/>
      <c r="AB251" s="14"/>
      <c r="AD251" s="22"/>
    </row>
    <row r="252">
      <c r="Z252" s="22"/>
      <c r="AB252" s="14"/>
      <c r="AD252" s="22"/>
    </row>
    <row r="253">
      <c r="Z253" s="22"/>
      <c r="AB253" s="14"/>
      <c r="AD253" s="22"/>
    </row>
    <row r="254">
      <c r="Z254" s="22"/>
      <c r="AB254" s="14"/>
      <c r="AD254" s="22"/>
    </row>
    <row r="255">
      <c r="Z255" s="22"/>
      <c r="AB255" s="14"/>
      <c r="AD255" s="22"/>
    </row>
    <row r="256">
      <c r="Z256" s="22"/>
      <c r="AB256" s="14"/>
      <c r="AD256" s="22"/>
    </row>
    <row r="257">
      <c r="Z257" s="22"/>
      <c r="AB257" s="14"/>
      <c r="AD257" s="22"/>
    </row>
    <row r="258">
      <c r="Z258" s="22"/>
      <c r="AB258" s="14"/>
      <c r="AD258" s="22"/>
    </row>
    <row r="259">
      <c r="Z259" s="22"/>
      <c r="AB259" s="14"/>
      <c r="AD259" s="22"/>
    </row>
    <row r="260">
      <c r="Z260" s="22"/>
      <c r="AB260" s="14"/>
      <c r="AD260" s="22"/>
    </row>
    <row r="261">
      <c r="Z261" s="22"/>
      <c r="AB261" s="14"/>
      <c r="AD261" s="22"/>
    </row>
    <row r="262">
      <c r="Z262" s="22"/>
      <c r="AB262" s="14"/>
      <c r="AD262" s="22"/>
    </row>
    <row r="263">
      <c r="Z263" s="22"/>
      <c r="AB263" s="14"/>
      <c r="AD263" s="22"/>
    </row>
    <row r="264">
      <c r="Z264" s="22"/>
      <c r="AB264" s="14"/>
      <c r="AD264" s="22"/>
    </row>
    <row r="265">
      <c r="Z265" s="22"/>
      <c r="AB265" s="14"/>
      <c r="AD265" s="22"/>
    </row>
    <row r="266">
      <c r="Z266" s="22"/>
      <c r="AB266" s="14"/>
      <c r="AD266" s="22"/>
    </row>
    <row r="267">
      <c r="Z267" s="22"/>
      <c r="AB267" s="14"/>
      <c r="AD267" s="22"/>
    </row>
    <row r="268">
      <c r="Z268" s="22"/>
      <c r="AB268" s="14"/>
      <c r="AD268" s="22"/>
    </row>
    <row r="269">
      <c r="Z269" s="22"/>
      <c r="AB269" s="14"/>
      <c r="AD269" s="22"/>
    </row>
    <row r="270">
      <c r="Z270" s="22"/>
      <c r="AB270" s="14"/>
      <c r="AD270" s="22"/>
    </row>
    <row r="271">
      <c r="Z271" s="22"/>
      <c r="AB271" s="14"/>
      <c r="AD271" s="22"/>
    </row>
    <row r="272">
      <c r="Z272" s="22"/>
      <c r="AB272" s="14"/>
      <c r="AD272" s="22"/>
    </row>
    <row r="273">
      <c r="Z273" s="22"/>
      <c r="AB273" s="14"/>
      <c r="AD273" s="22"/>
    </row>
    <row r="274">
      <c r="Z274" s="22"/>
      <c r="AB274" s="14"/>
      <c r="AD274" s="22"/>
    </row>
    <row r="275">
      <c r="Z275" s="22"/>
      <c r="AB275" s="14"/>
      <c r="AD275" s="22"/>
    </row>
    <row r="276">
      <c r="Z276" s="22"/>
      <c r="AB276" s="14"/>
      <c r="AD276" s="22"/>
    </row>
    <row r="277">
      <c r="Z277" s="22"/>
      <c r="AB277" s="14"/>
      <c r="AD277" s="22"/>
    </row>
    <row r="278">
      <c r="Z278" s="22"/>
      <c r="AB278" s="14"/>
      <c r="AD278" s="22"/>
    </row>
    <row r="279">
      <c r="Z279" s="22"/>
      <c r="AB279" s="14"/>
      <c r="AD279" s="22"/>
    </row>
    <row r="280">
      <c r="Z280" s="22"/>
      <c r="AB280" s="14"/>
      <c r="AD280" s="22"/>
    </row>
    <row r="281">
      <c r="Z281" s="22"/>
      <c r="AB281" s="14"/>
      <c r="AD281" s="22"/>
    </row>
    <row r="282">
      <c r="Z282" s="22"/>
      <c r="AB282" s="14"/>
      <c r="AD282" s="22"/>
    </row>
    <row r="283">
      <c r="Z283" s="22"/>
      <c r="AB283" s="14"/>
      <c r="AD283" s="22"/>
    </row>
    <row r="284">
      <c r="Z284" s="22"/>
      <c r="AB284" s="14"/>
      <c r="AD284" s="22"/>
    </row>
    <row r="285">
      <c r="Z285" s="22"/>
      <c r="AB285" s="14"/>
      <c r="AD285" s="22"/>
    </row>
    <row r="286">
      <c r="Z286" s="22"/>
      <c r="AB286" s="14"/>
      <c r="AD286" s="22"/>
    </row>
    <row r="287">
      <c r="Z287" s="22"/>
      <c r="AB287" s="14"/>
      <c r="AD287" s="22"/>
    </row>
    <row r="288">
      <c r="Z288" s="22"/>
      <c r="AB288" s="14"/>
      <c r="AD288" s="22"/>
    </row>
    <row r="289">
      <c r="Z289" s="22"/>
      <c r="AB289" s="14"/>
      <c r="AD289" s="22"/>
    </row>
    <row r="290">
      <c r="Z290" s="22"/>
      <c r="AB290" s="14"/>
      <c r="AD290" s="22"/>
    </row>
    <row r="291">
      <c r="Z291" s="22"/>
      <c r="AB291" s="14"/>
      <c r="AD291" s="22"/>
    </row>
    <row r="292">
      <c r="Z292" s="22"/>
      <c r="AB292" s="14"/>
      <c r="AD292" s="22"/>
    </row>
    <row r="293">
      <c r="Z293" s="22"/>
      <c r="AB293" s="14"/>
      <c r="AD293" s="22"/>
    </row>
    <row r="294">
      <c r="Z294" s="22"/>
      <c r="AB294" s="14"/>
      <c r="AD294" s="22"/>
    </row>
    <row r="295">
      <c r="Z295" s="22"/>
      <c r="AB295" s="14"/>
      <c r="AD295" s="22"/>
    </row>
    <row r="296">
      <c r="Z296" s="22"/>
      <c r="AB296" s="14"/>
      <c r="AD296" s="22"/>
    </row>
    <row r="297">
      <c r="Z297" s="22"/>
      <c r="AB297" s="14"/>
      <c r="AD297" s="22"/>
    </row>
    <row r="298">
      <c r="Z298" s="22"/>
      <c r="AB298" s="14"/>
      <c r="AD298" s="22"/>
    </row>
    <row r="299">
      <c r="Z299" s="22"/>
      <c r="AB299" s="14"/>
      <c r="AD299" s="22"/>
    </row>
    <row r="300">
      <c r="Z300" s="22"/>
      <c r="AB300" s="14"/>
      <c r="AD300" s="22"/>
    </row>
    <row r="301">
      <c r="Z301" s="22"/>
      <c r="AB301" s="14"/>
      <c r="AD301" s="22"/>
    </row>
    <row r="302">
      <c r="Z302" s="22"/>
      <c r="AB302" s="14"/>
      <c r="AD302" s="22"/>
    </row>
    <row r="303">
      <c r="Z303" s="22"/>
      <c r="AB303" s="14"/>
      <c r="AD303" s="22"/>
    </row>
    <row r="304">
      <c r="Z304" s="22"/>
      <c r="AB304" s="14"/>
      <c r="AD304" s="22"/>
    </row>
    <row r="305">
      <c r="Z305" s="22"/>
      <c r="AB305" s="14"/>
      <c r="AD305" s="22"/>
    </row>
    <row r="306">
      <c r="Z306" s="22"/>
      <c r="AB306" s="14"/>
      <c r="AD306" s="22"/>
    </row>
    <row r="307">
      <c r="Z307" s="22"/>
      <c r="AB307" s="14"/>
      <c r="AD307" s="22"/>
    </row>
    <row r="308">
      <c r="Z308" s="22"/>
      <c r="AB308" s="14"/>
      <c r="AD308" s="22"/>
    </row>
    <row r="309">
      <c r="Z309" s="22"/>
      <c r="AB309" s="14"/>
      <c r="AD309" s="22"/>
    </row>
    <row r="310">
      <c r="Z310" s="22"/>
      <c r="AB310" s="14"/>
      <c r="AD310" s="22"/>
    </row>
    <row r="311">
      <c r="Z311" s="22"/>
      <c r="AB311" s="14"/>
      <c r="AD311" s="22"/>
    </row>
    <row r="312">
      <c r="Z312" s="22"/>
      <c r="AB312" s="14"/>
      <c r="AD312" s="22"/>
    </row>
    <row r="313">
      <c r="Z313" s="22"/>
      <c r="AB313" s="14"/>
      <c r="AD313" s="22"/>
    </row>
    <row r="314">
      <c r="Z314" s="22"/>
      <c r="AB314" s="14"/>
      <c r="AD314" s="22"/>
    </row>
    <row r="315">
      <c r="Z315" s="22"/>
      <c r="AB315" s="14"/>
      <c r="AD315" s="22"/>
    </row>
    <row r="316">
      <c r="Z316" s="22"/>
      <c r="AB316" s="14"/>
      <c r="AD316" s="22"/>
    </row>
    <row r="317">
      <c r="Z317" s="22"/>
      <c r="AB317" s="14"/>
      <c r="AD317" s="22"/>
    </row>
    <row r="318">
      <c r="Z318" s="22"/>
      <c r="AB318" s="14"/>
      <c r="AD318" s="22"/>
    </row>
    <row r="319">
      <c r="Z319" s="22"/>
      <c r="AB319" s="14"/>
      <c r="AD319" s="22"/>
    </row>
    <row r="320">
      <c r="Z320" s="22"/>
      <c r="AB320" s="14"/>
      <c r="AD320" s="22"/>
    </row>
    <row r="321">
      <c r="Z321" s="22"/>
      <c r="AB321" s="14"/>
      <c r="AD321" s="22"/>
    </row>
    <row r="322">
      <c r="Z322" s="22"/>
      <c r="AB322" s="14"/>
      <c r="AD322" s="22"/>
    </row>
    <row r="323">
      <c r="Z323" s="22"/>
      <c r="AB323" s="14"/>
      <c r="AD323" s="22"/>
    </row>
    <row r="324">
      <c r="Z324" s="22"/>
      <c r="AB324" s="14"/>
      <c r="AD324" s="22"/>
    </row>
    <row r="325">
      <c r="Z325" s="22"/>
      <c r="AB325" s="14"/>
      <c r="AD325" s="22"/>
    </row>
    <row r="326">
      <c r="Z326" s="22"/>
      <c r="AB326" s="14"/>
      <c r="AD326" s="22"/>
    </row>
    <row r="327">
      <c r="Z327" s="22"/>
      <c r="AB327" s="14"/>
      <c r="AD327" s="22"/>
    </row>
    <row r="328">
      <c r="Z328" s="22"/>
      <c r="AB328" s="14"/>
      <c r="AD328" s="22"/>
    </row>
    <row r="329">
      <c r="Z329" s="22"/>
      <c r="AB329" s="14"/>
      <c r="AD329" s="22"/>
    </row>
    <row r="330">
      <c r="Z330" s="22"/>
      <c r="AB330" s="14"/>
      <c r="AD330" s="22"/>
    </row>
    <row r="331">
      <c r="Z331" s="22"/>
      <c r="AB331" s="14"/>
      <c r="AD331" s="22"/>
    </row>
    <row r="332">
      <c r="Z332" s="22"/>
      <c r="AB332" s="14"/>
      <c r="AD332" s="22"/>
    </row>
    <row r="333">
      <c r="Z333" s="22"/>
      <c r="AB333" s="14"/>
      <c r="AD333" s="22"/>
    </row>
    <row r="334">
      <c r="Z334" s="22"/>
      <c r="AB334" s="14"/>
      <c r="AD334" s="22"/>
    </row>
    <row r="335">
      <c r="Z335" s="22"/>
      <c r="AB335" s="14"/>
      <c r="AD335" s="22"/>
    </row>
    <row r="336">
      <c r="Z336" s="22"/>
      <c r="AB336" s="14"/>
      <c r="AD336" s="22"/>
    </row>
    <row r="337">
      <c r="Z337" s="22"/>
      <c r="AB337" s="14"/>
      <c r="AD337" s="22"/>
    </row>
    <row r="338">
      <c r="Z338" s="22"/>
      <c r="AB338" s="14"/>
      <c r="AD338" s="22"/>
    </row>
    <row r="339">
      <c r="Z339" s="22"/>
      <c r="AB339" s="14"/>
      <c r="AD339" s="22"/>
    </row>
    <row r="340">
      <c r="Z340" s="22"/>
      <c r="AB340" s="14"/>
      <c r="AD340" s="22"/>
    </row>
    <row r="341">
      <c r="Z341" s="22"/>
      <c r="AB341" s="14"/>
      <c r="AD341" s="22"/>
    </row>
    <row r="342">
      <c r="Z342" s="22"/>
      <c r="AB342" s="14"/>
      <c r="AD342" s="22"/>
    </row>
    <row r="343">
      <c r="Z343" s="22"/>
      <c r="AB343" s="14"/>
      <c r="AD343" s="22"/>
    </row>
    <row r="344">
      <c r="Z344" s="22"/>
      <c r="AB344" s="14"/>
      <c r="AD344" s="22"/>
    </row>
    <row r="345">
      <c r="Z345" s="22"/>
      <c r="AB345" s="14"/>
      <c r="AD345" s="22"/>
    </row>
    <row r="346">
      <c r="Z346" s="22"/>
      <c r="AB346" s="14"/>
      <c r="AD346" s="22"/>
    </row>
    <row r="347">
      <c r="Z347" s="22"/>
      <c r="AB347" s="14"/>
      <c r="AD347" s="22"/>
    </row>
    <row r="348">
      <c r="Z348" s="22"/>
      <c r="AB348" s="14"/>
      <c r="AD348" s="22"/>
    </row>
    <row r="349">
      <c r="Z349" s="22"/>
      <c r="AB349" s="14"/>
      <c r="AD349" s="22"/>
    </row>
    <row r="350">
      <c r="Z350" s="22"/>
      <c r="AB350" s="14"/>
      <c r="AD350" s="22"/>
    </row>
    <row r="351">
      <c r="Z351" s="22"/>
      <c r="AB351" s="14"/>
      <c r="AD351" s="22"/>
    </row>
    <row r="352">
      <c r="Z352" s="22"/>
      <c r="AB352" s="14"/>
      <c r="AD352" s="22"/>
    </row>
    <row r="353">
      <c r="Z353" s="22"/>
      <c r="AB353" s="14"/>
      <c r="AD353" s="22"/>
    </row>
    <row r="354">
      <c r="Z354" s="22"/>
      <c r="AB354" s="14"/>
      <c r="AD354" s="22"/>
    </row>
    <row r="355">
      <c r="Z355" s="22"/>
      <c r="AB355" s="14"/>
      <c r="AD355" s="22"/>
    </row>
    <row r="356">
      <c r="Z356" s="22"/>
      <c r="AB356" s="14"/>
      <c r="AD356" s="22"/>
    </row>
    <row r="357">
      <c r="Z357" s="22"/>
      <c r="AB357" s="14"/>
      <c r="AD357" s="22"/>
    </row>
    <row r="358">
      <c r="Z358" s="22"/>
      <c r="AB358" s="14"/>
      <c r="AD358" s="22"/>
    </row>
    <row r="359">
      <c r="Z359" s="22"/>
      <c r="AB359" s="14"/>
      <c r="AD359" s="22"/>
    </row>
    <row r="360">
      <c r="Z360" s="22"/>
      <c r="AB360" s="14"/>
      <c r="AD360" s="22"/>
    </row>
    <row r="361">
      <c r="Z361" s="22"/>
      <c r="AB361" s="14"/>
      <c r="AD361" s="22"/>
    </row>
    <row r="362">
      <c r="Z362" s="22"/>
      <c r="AB362" s="14"/>
      <c r="AD362" s="22"/>
    </row>
    <row r="363">
      <c r="Z363" s="22"/>
      <c r="AB363" s="14"/>
      <c r="AD363" s="22"/>
    </row>
    <row r="364">
      <c r="Z364" s="22"/>
      <c r="AB364" s="14"/>
      <c r="AD364" s="22"/>
    </row>
    <row r="365">
      <c r="Z365" s="22"/>
      <c r="AB365" s="14"/>
      <c r="AD365" s="22"/>
    </row>
    <row r="366">
      <c r="Z366" s="22"/>
      <c r="AB366" s="14"/>
      <c r="AD366" s="22"/>
    </row>
    <row r="367">
      <c r="Z367" s="22"/>
      <c r="AB367" s="14"/>
      <c r="AD367" s="22"/>
    </row>
    <row r="368">
      <c r="Z368" s="22"/>
      <c r="AB368" s="14"/>
      <c r="AD368" s="22"/>
    </row>
    <row r="369">
      <c r="Z369" s="22"/>
      <c r="AB369" s="14"/>
      <c r="AD369" s="22"/>
    </row>
    <row r="370">
      <c r="Z370" s="22"/>
      <c r="AB370" s="14"/>
      <c r="AD370" s="22"/>
    </row>
    <row r="371">
      <c r="Z371" s="22"/>
      <c r="AB371" s="14"/>
      <c r="AD371" s="22"/>
    </row>
    <row r="372">
      <c r="Z372" s="22"/>
      <c r="AB372" s="14"/>
      <c r="AD372" s="22"/>
    </row>
    <row r="373">
      <c r="Z373" s="22"/>
      <c r="AB373" s="14"/>
      <c r="AD373" s="22"/>
    </row>
    <row r="374">
      <c r="Z374" s="22"/>
      <c r="AB374" s="14"/>
      <c r="AD374" s="22"/>
    </row>
    <row r="375">
      <c r="Z375" s="22"/>
      <c r="AB375" s="14"/>
      <c r="AD375" s="22"/>
    </row>
    <row r="376">
      <c r="Z376" s="22"/>
      <c r="AB376" s="14"/>
      <c r="AD376" s="22"/>
    </row>
    <row r="377">
      <c r="Z377" s="22"/>
      <c r="AB377" s="14"/>
      <c r="AD377" s="22"/>
    </row>
    <row r="378">
      <c r="Z378" s="22"/>
      <c r="AB378" s="14"/>
      <c r="AD378" s="22"/>
    </row>
    <row r="379">
      <c r="Z379" s="22"/>
      <c r="AB379" s="14"/>
      <c r="AD379" s="22"/>
    </row>
    <row r="380">
      <c r="Z380" s="22"/>
      <c r="AB380" s="14"/>
      <c r="AD380" s="22"/>
    </row>
    <row r="381">
      <c r="Z381" s="22"/>
      <c r="AB381" s="14"/>
      <c r="AD381" s="22"/>
    </row>
    <row r="382">
      <c r="Z382" s="22"/>
      <c r="AB382" s="14"/>
      <c r="AD382" s="22"/>
    </row>
    <row r="383">
      <c r="Z383" s="22"/>
      <c r="AB383" s="14"/>
      <c r="AD383" s="22"/>
    </row>
    <row r="384">
      <c r="Z384" s="22"/>
      <c r="AB384" s="14"/>
      <c r="AD384" s="22"/>
    </row>
    <row r="385">
      <c r="Z385" s="22"/>
      <c r="AB385" s="14"/>
      <c r="AD385" s="22"/>
    </row>
    <row r="386">
      <c r="Z386" s="22"/>
      <c r="AB386" s="14"/>
      <c r="AD386" s="22"/>
    </row>
    <row r="387">
      <c r="Z387" s="22"/>
      <c r="AB387" s="14"/>
      <c r="AD387" s="22"/>
    </row>
    <row r="388">
      <c r="Z388" s="22"/>
      <c r="AB388" s="14"/>
      <c r="AD388" s="22"/>
    </row>
    <row r="389">
      <c r="Z389" s="22"/>
      <c r="AB389" s="14"/>
      <c r="AD389" s="22"/>
    </row>
    <row r="390">
      <c r="Z390" s="22"/>
      <c r="AB390" s="14"/>
      <c r="AD390" s="22"/>
    </row>
    <row r="391">
      <c r="Z391" s="22"/>
      <c r="AB391" s="14"/>
      <c r="AD391" s="22"/>
    </row>
    <row r="392">
      <c r="Z392" s="22"/>
      <c r="AB392" s="14"/>
      <c r="AD392" s="22"/>
    </row>
    <row r="393">
      <c r="Z393" s="22"/>
      <c r="AB393" s="14"/>
      <c r="AD393" s="22"/>
    </row>
    <row r="394">
      <c r="Z394" s="22"/>
      <c r="AB394" s="14"/>
      <c r="AD394" s="22"/>
    </row>
    <row r="395">
      <c r="Z395" s="22"/>
      <c r="AB395" s="14"/>
      <c r="AD395" s="22"/>
    </row>
    <row r="396">
      <c r="Z396" s="22"/>
      <c r="AB396" s="14"/>
      <c r="AD396" s="22"/>
    </row>
    <row r="397">
      <c r="Z397" s="22"/>
      <c r="AB397" s="14"/>
      <c r="AD397" s="22"/>
    </row>
    <row r="398">
      <c r="Z398" s="22"/>
      <c r="AB398" s="14"/>
      <c r="AD398" s="22"/>
    </row>
    <row r="399">
      <c r="Z399" s="22"/>
      <c r="AB399" s="14"/>
      <c r="AD399" s="22"/>
    </row>
    <row r="400">
      <c r="Z400" s="22"/>
      <c r="AB400" s="14"/>
      <c r="AD400" s="22"/>
    </row>
    <row r="401">
      <c r="Z401" s="22"/>
      <c r="AB401" s="14"/>
      <c r="AD401" s="22"/>
    </row>
    <row r="402">
      <c r="Z402" s="22"/>
      <c r="AB402" s="14"/>
      <c r="AD402" s="22"/>
    </row>
    <row r="403">
      <c r="Z403" s="22"/>
      <c r="AB403" s="14"/>
      <c r="AD403" s="22"/>
    </row>
    <row r="404">
      <c r="Z404" s="22"/>
      <c r="AB404" s="14"/>
      <c r="AD404" s="22"/>
    </row>
    <row r="405">
      <c r="Z405" s="22"/>
      <c r="AB405" s="14"/>
      <c r="AD405" s="22"/>
    </row>
    <row r="406">
      <c r="Z406" s="22"/>
      <c r="AB406" s="14"/>
      <c r="AD406" s="22"/>
    </row>
    <row r="407">
      <c r="Z407" s="22"/>
      <c r="AB407" s="14"/>
      <c r="AD407" s="22"/>
    </row>
    <row r="408">
      <c r="Z408" s="22"/>
      <c r="AB408" s="14"/>
      <c r="AD408" s="22"/>
    </row>
    <row r="409">
      <c r="Z409" s="22"/>
      <c r="AB409" s="14"/>
      <c r="AD409" s="22"/>
    </row>
    <row r="410">
      <c r="Z410" s="22"/>
      <c r="AB410" s="14"/>
      <c r="AD410" s="22"/>
    </row>
    <row r="411">
      <c r="Z411" s="22"/>
      <c r="AB411" s="14"/>
      <c r="AD411" s="22"/>
    </row>
    <row r="412">
      <c r="Z412" s="22"/>
      <c r="AB412" s="14"/>
      <c r="AD412" s="22"/>
    </row>
    <row r="413">
      <c r="Z413" s="22"/>
      <c r="AB413" s="14"/>
      <c r="AD413" s="22"/>
    </row>
    <row r="414">
      <c r="Z414" s="22"/>
      <c r="AB414" s="14"/>
      <c r="AD414" s="22"/>
    </row>
    <row r="415">
      <c r="Z415" s="22"/>
      <c r="AB415" s="14"/>
      <c r="AD415" s="22"/>
    </row>
    <row r="416">
      <c r="Z416" s="22"/>
      <c r="AB416" s="14"/>
      <c r="AD416" s="22"/>
    </row>
    <row r="417">
      <c r="Z417" s="22"/>
      <c r="AB417" s="14"/>
      <c r="AD417" s="22"/>
    </row>
    <row r="418">
      <c r="Z418" s="22"/>
      <c r="AB418" s="14"/>
      <c r="AD418" s="22"/>
    </row>
    <row r="419">
      <c r="Z419" s="22"/>
      <c r="AB419" s="14"/>
      <c r="AD419" s="22"/>
    </row>
    <row r="420">
      <c r="Z420" s="22"/>
      <c r="AB420" s="14"/>
      <c r="AD420" s="22"/>
    </row>
    <row r="421">
      <c r="Z421" s="22"/>
      <c r="AB421" s="14"/>
      <c r="AD421" s="22"/>
    </row>
    <row r="422">
      <c r="Z422" s="22"/>
      <c r="AB422" s="14"/>
      <c r="AD422" s="22"/>
    </row>
    <row r="423">
      <c r="Z423" s="22"/>
      <c r="AB423" s="14"/>
      <c r="AD423" s="22"/>
    </row>
    <row r="424">
      <c r="Z424" s="22"/>
      <c r="AB424" s="14"/>
      <c r="AD424" s="22"/>
    </row>
    <row r="425">
      <c r="Z425" s="22"/>
      <c r="AB425" s="14"/>
      <c r="AD425" s="22"/>
    </row>
    <row r="426">
      <c r="Z426" s="22"/>
      <c r="AB426" s="14"/>
      <c r="AD426" s="22"/>
    </row>
    <row r="427">
      <c r="Z427" s="22"/>
      <c r="AB427" s="14"/>
      <c r="AD427" s="22"/>
    </row>
    <row r="428">
      <c r="Z428" s="22"/>
      <c r="AB428" s="14"/>
      <c r="AD428" s="22"/>
    </row>
    <row r="429">
      <c r="Z429" s="22"/>
      <c r="AB429" s="14"/>
      <c r="AD429" s="22"/>
    </row>
    <row r="430">
      <c r="Z430" s="22"/>
      <c r="AB430" s="14"/>
      <c r="AD430" s="22"/>
    </row>
    <row r="431">
      <c r="Z431" s="22"/>
      <c r="AB431" s="14"/>
      <c r="AD431" s="22"/>
    </row>
    <row r="432">
      <c r="Z432" s="22"/>
      <c r="AB432" s="14"/>
      <c r="AD432" s="22"/>
    </row>
    <row r="433">
      <c r="Z433" s="22"/>
      <c r="AB433" s="14"/>
      <c r="AD433" s="22"/>
    </row>
    <row r="434">
      <c r="Z434" s="22"/>
      <c r="AB434" s="14"/>
      <c r="AD434" s="22"/>
    </row>
    <row r="435">
      <c r="Z435" s="22"/>
      <c r="AB435" s="14"/>
      <c r="AD435" s="22"/>
    </row>
    <row r="436">
      <c r="Z436" s="22"/>
      <c r="AB436" s="14"/>
      <c r="AD436" s="22"/>
    </row>
    <row r="437">
      <c r="Z437" s="22"/>
      <c r="AB437" s="14"/>
      <c r="AD437" s="22"/>
    </row>
    <row r="438">
      <c r="Z438" s="22"/>
      <c r="AB438" s="14"/>
      <c r="AD438" s="22"/>
    </row>
    <row r="439">
      <c r="Z439" s="22"/>
      <c r="AB439" s="14"/>
      <c r="AD439" s="22"/>
    </row>
    <row r="440">
      <c r="Z440" s="22"/>
      <c r="AB440" s="14"/>
      <c r="AD440" s="22"/>
    </row>
    <row r="441">
      <c r="Z441" s="22"/>
      <c r="AB441" s="14"/>
      <c r="AD441" s="22"/>
    </row>
    <row r="442">
      <c r="Z442" s="22"/>
      <c r="AB442" s="14"/>
      <c r="AD442" s="22"/>
    </row>
    <row r="443">
      <c r="Z443" s="22"/>
      <c r="AB443" s="14"/>
      <c r="AD443" s="22"/>
    </row>
    <row r="444">
      <c r="Z444" s="22"/>
      <c r="AB444" s="14"/>
      <c r="AD444" s="22"/>
    </row>
    <row r="445">
      <c r="Z445" s="22"/>
      <c r="AB445" s="14"/>
      <c r="AD445" s="22"/>
    </row>
    <row r="446">
      <c r="Z446" s="22"/>
      <c r="AB446" s="14"/>
      <c r="AD446" s="22"/>
    </row>
    <row r="447">
      <c r="Z447" s="22"/>
      <c r="AB447" s="14"/>
      <c r="AD447" s="22"/>
    </row>
    <row r="448">
      <c r="Z448" s="22"/>
      <c r="AB448" s="14"/>
      <c r="AD448" s="22"/>
    </row>
    <row r="449">
      <c r="Z449" s="22"/>
      <c r="AB449" s="14"/>
      <c r="AD449" s="22"/>
    </row>
    <row r="450">
      <c r="Z450" s="22"/>
      <c r="AB450" s="14"/>
      <c r="AD450" s="22"/>
    </row>
    <row r="451">
      <c r="Z451" s="22"/>
      <c r="AB451" s="14"/>
      <c r="AD451" s="22"/>
    </row>
    <row r="452">
      <c r="Z452" s="22"/>
      <c r="AB452" s="14"/>
      <c r="AD452" s="22"/>
    </row>
    <row r="453">
      <c r="Z453" s="22"/>
      <c r="AB453" s="14"/>
      <c r="AD453" s="22"/>
    </row>
    <row r="454">
      <c r="Z454" s="22"/>
      <c r="AB454" s="14"/>
      <c r="AD454" s="22"/>
    </row>
    <row r="455">
      <c r="Z455" s="22"/>
      <c r="AB455" s="14"/>
      <c r="AD455" s="22"/>
    </row>
    <row r="456">
      <c r="Z456" s="22"/>
      <c r="AB456" s="14"/>
      <c r="AD456" s="22"/>
    </row>
    <row r="457">
      <c r="Z457" s="22"/>
      <c r="AB457" s="14"/>
      <c r="AD457" s="22"/>
    </row>
    <row r="458">
      <c r="Z458" s="22"/>
      <c r="AB458" s="14"/>
      <c r="AD458" s="22"/>
    </row>
    <row r="459">
      <c r="Z459" s="22"/>
      <c r="AB459" s="14"/>
      <c r="AD459" s="22"/>
    </row>
    <row r="460">
      <c r="Z460" s="22"/>
      <c r="AB460" s="14"/>
      <c r="AD460" s="22"/>
    </row>
    <row r="461">
      <c r="Z461" s="22"/>
      <c r="AB461" s="14"/>
      <c r="AD461" s="22"/>
    </row>
    <row r="462">
      <c r="Z462" s="22"/>
      <c r="AB462" s="14"/>
      <c r="AD462" s="22"/>
    </row>
    <row r="463">
      <c r="Z463" s="22"/>
      <c r="AB463" s="14"/>
      <c r="AD463" s="22"/>
    </row>
    <row r="464">
      <c r="Z464" s="22"/>
      <c r="AB464" s="14"/>
      <c r="AD464" s="22"/>
    </row>
    <row r="465">
      <c r="Z465" s="22"/>
      <c r="AB465" s="14"/>
      <c r="AD465" s="22"/>
    </row>
    <row r="466">
      <c r="Z466" s="22"/>
      <c r="AB466" s="14"/>
      <c r="AD466" s="22"/>
    </row>
    <row r="467">
      <c r="Z467" s="22"/>
      <c r="AB467" s="14"/>
      <c r="AD467" s="22"/>
    </row>
    <row r="468">
      <c r="Z468" s="22"/>
      <c r="AB468" s="14"/>
      <c r="AD468" s="22"/>
    </row>
    <row r="469">
      <c r="Z469" s="22"/>
      <c r="AB469" s="14"/>
      <c r="AD469" s="22"/>
    </row>
    <row r="470">
      <c r="Z470" s="22"/>
      <c r="AB470" s="14"/>
      <c r="AD470" s="22"/>
    </row>
    <row r="471">
      <c r="Z471" s="22"/>
      <c r="AB471" s="14"/>
      <c r="AD471" s="22"/>
    </row>
    <row r="472">
      <c r="Z472" s="22"/>
      <c r="AB472" s="14"/>
      <c r="AD472" s="22"/>
    </row>
    <row r="473">
      <c r="Z473" s="22"/>
      <c r="AB473" s="14"/>
      <c r="AD473" s="22"/>
    </row>
    <row r="474">
      <c r="Z474" s="22"/>
      <c r="AB474" s="14"/>
      <c r="AD474" s="22"/>
    </row>
    <row r="475">
      <c r="Z475" s="22"/>
      <c r="AB475" s="14"/>
      <c r="AD475" s="22"/>
    </row>
    <row r="476">
      <c r="Z476" s="22"/>
      <c r="AB476" s="14"/>
      <c r="AD476" s="22"/>
    </row>
    <row r="477">
      <c r="Z477" s="22"/>
      <c r="AB477" s="14"/>
      <c r="AD477" s="22"/>
    </row>
    <row r="478">
      <c r="Z478" s="22"/>
      <c r="AB478" s="14"/>
      <c r="AD478" s="22"/>
    </row>
    <row r="479">
      <c r="Z479" s="22"/>
      <c r="AB479" s="14"/>
      <c r="AD479" s="22"/>
    </row>
    <row r="480">
      <c r="Z480" s="22"/>
      <c r="AB480" s="14"/>
      <c r="AD480" s="22"/>
    </row>
    <row r="481">
      <c r="Z481" s="22"/>
      <c r="AB481" s="14"/>
      <c r="AD481" s="22"/>
    </row>
    <row r="482">
      <c r="Z482" s="22"/>
      <c r="AB482" s="14"/>
      <c r="AD482" s="22"/>
    </row>
    <row r="483">
      <c r="Z483" s="22"/>
      <c r="AB483" s="14"/>
      <c r="AD483" s="22"/>
    </row>
    <row r="484">
      <c r="Z484" s="22"/>
      <c r="AB484" s="14"/>
      <c r="AD484" s="22"/>
    </row>
    <row r="485">
      <c r="Z485" s="22"/>
      <c r="AB485" s="14"/>
      <c r="AD485" s="22"/>
    </row>
    <row r="486">
      <c r="Z486" s="22"/>
      <c r="AB486" s="14"/>
      <c r="AD486" s="22"/>
    </row>
    <row r="487">
      <c r="Z487" s="22"/>
      <c r="AB487" s="14"/>
      <c r="AD487" s="22"/>
    </row>
    <row r="488">
      <c r="Z488" s="22"/>
      <c r="AB488" s="14"/>
      <c r="AD488" s="22"/>
    </row>
    <row r="489">
      <c r="Z489" s="22"/>
      <c r="AB489" s="14"/>
      <c r="AD489" s="22"/>
    </row>
    <row r="490">
      <c r="Z490" s="22"/>
      <c r="AB490" s="14"/>
      <c r="AD490" s="22"/>
    </row>
    <row r="491">
      <c r="Z491" s="22"/>
      <c r="AB491" s="14"/>
      <c r="AD491" s="22"/>
    </row>
    <row r="492">
      <c r="Z492" s="22"/>
      <c r="AB492" s="14"/>
      <c r="AD492" s="22"/>
    </row>
    <row r="493">
      <c r="Z493" s="22"/>
      <c r="AB493" s="14"/>
      <c r="AD493" s="22"/>
    </row>
    <row r="494">
      <c r="Z494" s="22"/>
      <c r="AB494" s="14"/>
      <c r="AD494" s="22"/>
    </row>
    <row r="495">
      <c r="Z495" s="22"/>
      <c r="AB495" s="14"/>
      <c r="AD495" s="22"/>
    </row>
    <row r="496">
      <c r="Z496" s="22"/>
      <c r="AB496" s="14"/>
      <c r="AD496" s="22"/>
    </row>
    <row r="497">
      <c r="Z497" s="22"/>
      <c r="AB497" s="14"/>
      <c r="AD497" s="22"/>
    </row>
    <row r="498">
      <c r="Z498" s="22"/>
      <c r="AB498" s="14"/>
      <c r="AD498" s="22"/>
    </row>
    <row r="499">
      <c r="Z499" s="22"/>
      <c r="AB499" s="14"/>
      <c r="AD499" s="22"/>
    </row>
    <row r="500">
      <c r="Z500" s="22"/>
      <c r="AB500" s="14"/>
      <c r="AD500" s="22"/>
    </row>
    <row r="501">
      <c r="Z501" s="22"/>
      <c r="AB501" s="14"/>
      <c r="AD501" s="22"/>
    </row>
    <row r="502">
      <c r="Z502" s="22"/>
      <c r="AB502" s="14"/>
      <c r="AD502" s="22"/>
    </row>
    <row r="503">
      <c r="Z503" s="22"/>
      <c r="AB503" s="14"/>
      <c r="AD503" s="22"/>
    </row>
    <row r="504">
      <c r="Z504" s="22"/>
      <c r="AB504" s="14"/>
      <c r="AD504" s="22"/>
    </row>
    <row r="505">
      <c r="Z505" s="22"/>
      <c r="AB505" s="14"/>
      <c r="AD505" s="22"/>
    </row>
    <row r="506">
      <c r="Z506" s="22"/>
      <c r="AB506" s="14"/>
      <c r="AD506" s="22"/>
    </row>
    <row r="507">
      <c r="Z507" s="22"/>
      <c r="AB507" s="14"/>
      <c r="AD507" s="22"/>
    </row>
    <row r="508">
      <c r="Z508" s="22"/>
      <c r="AB508" s="14"/>
      <c r="AD508" s="22"/>
    </row>
    <row r="509">
      <c r="Z509" s="22"/>
      <c r="AB509" s="14"/>
      <c r="AD509" s="22"/>
    </row>
    <row r="510">
      <c r="Z510" s="22"/>
      <c r="AB510" s="14"/>
      <c r="AD510" s="22"/>
    </row>
    <row r="511">
      <c r="Z511" s="22"/>
      <c r="AB511" s="14"/>
      <c r="AD511" s="22"/>
    </row>
    <row r="512">
      <c r="Z512" s="22"/>
      <c r="AB512" s="14"/>
      <c r="AD512" s="22"/>
    </row>
    <row r="513">
      <c r="Z513" s="22"/>
      <c r="AB513" s="14"/>
      <c r="AD513" s="22"/>
    </row>
    <row r="514">
      <c r="Z514" s="22"/>
      <c r="AB514" s="14"/>
      <c r="AD514" s="22"/>
    </row>
    <row r="515">
      <c r="Z515" s="22"/>
      <c r="AB515" s="14"/>
      <c r="AD515" s="22"/>
    </row>
    <row r="516">
      <c r="Z516" s="22"/>
      <c r="AB516" s="14"/>
      <c r="AD516" s="22"/>
    </row>
    <row r="517">
      <c r="Z517" s="22"/>
      <c r="AB517" s="14"/>
      <c r="AD517" s="22"/>
    </row>
    <row r="518">
      <c r="Z518" s="22"/>
      <c r="AB518" s="14"/>
      <c r="AD518" s="22"/>
    </row>
    <row r="519">
      <c r="Z519" s="22"/>
      <c r="AB519" s="14"/>
      <c r="AD519" s="22"/>
    </row>
    <row r="520">
      <c r="Z520" s="22"/>
      <c r="AB520" s="14"/>
      <c r="AD520" s="22"/>
    </row>
    <row r="521">
      <c r="Z521" s="22"/>
      <c r="AB521" s="14"/>
      <c r="AD521" s="22"/>
    </row>
    <row r="522">
      <c r="Z522" s="22"/>
      <c r="AB522" s="14"/>
      <c r="AD522" s="22"/>
    </row>
    <row r="523">
      <c r="Z523" s="22"/>
      <c r="AB523" s="14"/>
      <c r="AD523" s="22"/>
    </row>
    <row r="524">
      <c r="Z524" s="22"/>
      <c r="AB524" s="14"/>
      <c r="AD524" s="22"/>
    </row>
    <row r="525">
      <c r="Z525" s="22"/>
      <c r="AB525" s="14"/>
      <c r="AD525" s="22"/>
    </row>
    <row r="526">
      <c r="Z526" s="22"/>
      <c r="AB526" s="14"/>
      <c r="AD526" s="22"/>
    </row>
    <row r="527">
      <c r="Z527" s="22"/>
      <c r="AB527" s="14"/>
      <c r="AD527" s="22"/>
    </row>
    <row r="528">
      <c r="Z528" s="22"/>
      <c r="AB528" s="14"/>
      <c r="AD528" s="22"/>
    </row>
    <row r="529">
      <c r="Z529" s="22"/>
      <c r="AB529" s="14"/>
      <c r="AD529" s="22"/>
    </row>
    <row r="530">
      <c r="Z530" s="22"/>
      <c r="AB530" s="14"/>
      <c r="AD530" s="22"/>
    </row>
    <row r="531">
      <c r="Z531" s="22"/>
      <c r="AB531" s="14"/>
      <c r="AD531" s="22"/>
    </row>
    <row r="532">
      <c r="Z532" s="22"/>
      <c r="AB532" s="14"/>
      <c r="AD532" s="22"/>
    </row>
    <row r="533">
      <c r="Z533" s="22"/>
      <c r="AB533" s="14"/>
      <c r="AD533" s="22"/>
    </row>
    <row r="534">
      <c r="Z534" s="22"/>
      <c r="AB534" s="14"/>
      <c r="AD534" s="22"/>
    </row>
    <row r="535">
      <c r="Z535" s="22"/>
      <c r="AB535" s="14"/>
      <c r="AD535" s="22"/>
    </row>
    <row r="536">
      <c r="Z536" s="22"/>
      <c r="AB536" s="14"/>
      <c r="AD536" s="22"/>
    </row>
    <row r="537">
      <c r="Z537" s="22"/>
      <c r="AB537" s="14"/>
      <c r="AD537" s="22"/>
    </row>
    <row r="538">
      <c r="Z538" s="22"/>
      <c r="AB538" s="14"/>
      <c r="AD538" s="22"/>
    </row>
    <row r="539">
      <c r="Z539" s="22"/>
      <c r="AB539" s="14"/>
      <c r="AD539" s="22"/>
    </row>
    <row r="540">
      <c r="Z540" s="22"/>
      <c r="AB540" s="14"/>
      <c r="AD540" s="22"/>
    </row>
    <row r="541">
      <c r="Z541" s="22"/>
      <c r="AB541" s="14"/>
      <c r="AD541" s="22"/>
    </row>
    <row r="542">
      <c r="Z542" s="22"/>
      <c r="AB542" s="14"/>
      <c r="AD542" s="22"/>
    </row>
    <row r="543">
      <c r="Z543" s="22"/>
      <c r="AB543" s="14"/>
      <c r="AD543" s="22"/>
    </row>
    <row r="544">
      <c r="Z544" s="22"/>
      <c r="AB544" s="14"/>
      <c r="AD544" s="22"/>
    </row>
    <row r="545">
      <c r="Z545" s="22"/>
      <c r="AB545" s="14"/>
      <c r="AD545" s="22"/>
    </row>
    <row r="546">
      <c r="Z546" s="22"/>
      <c r="AB546" s="14"/>
      <c r="AD546" s="22"/>
    </row>
    <row r="547">
      <c r="Z547" s="22"/>
      <c r="AB547" s="14"/>
      <c r="AD547" s="22"/>
    </row>
    <row r="548">
      <c r="Z548" s="22"/>
      <c r="AB548" s="14"/>
      <c r="AD548" s="22"/>
    </row>
    <row r="549">
      <c r="Z549" s="22"/>
      <c r="AB549" s="14"/>
      <c r="AD549" s="22"/>
    </row>
    <row r="550">
      <c r="Z550" s="22"/>
      <c r="AB550" s="14"/>
      <c r="AD550" s="22"/>
    </row>
    <row r="551">
      <c r="Z551" s="22"/>
      <c r="AB551" s="14"/>
      <c r="AD551" s="22"/>
    </row>
    <row r="552">
      <c r="Z552" s="22"/>
      <c r="AB552" s="14"/>
      <c r="AD552" s="22"/>
    </row>
    <row r="553">
      <c r="Z553" s="22"/>
      <c r="AB553" s="14"/>
      <c r="AD553" s="22"/>
    </row>
    <row r="554">
      <c r="Z554" s="22"/>
      <c r="AB554" s="14"/>
      <c r="AD554" s="22"/>
    </row>
    <row r="555">
      <c r="Z555" s="22"/>
      <c r="AB555" s="14"/>
      <c r="AD555" s="22"/>
    </row>
    <row r="556">
      <c r="Z556" s="22"/>
      <c r="AB556" s="14"/>
      <c r="AD556" s="22"/>
    </row>
    <row r="557">
      <c r="Z557" s="22"/>
      <c r="AB557" s="14"/>
      <c r="AD557" s="22"/>
    </row>
    <row r="558">
      <c r="Z558" s="22"/>
      <c r="AB558" s="14"/>
      <c r="AD558" s="22"/>
    </row>
    <row r="559">
      <c r="Z559" s="22"/>
      <c r="AB559" s="14"/>
      <c r="AD559" s="22"/>
    </row>
    <row r="560">
      <c r="Z560" s="22"/>
      <c r="AB560" s="14"/>
      <c r="AD560" s="22"/>
    </row>
    <row r="561">
      <c r="Z561" s="22"/>
      <c r="AB561" s="14"/>
      <c r="AD561" s="22"/>
    </row>
    <row r="562">
      <c r="Z562" s="22"/>
      <c r="AB562" s="14"/>
      <c r="AD562" s="22"/>
    </row>
    <row r="563">
      <c r="Z563" s="22"/>
      <c r="AB563" s="14"/>
      <c r="AD563" s="22"/>
    </row>
    <row r="564">
      <c r="Z564" s="22"/>
      <c r="AB564" s="14"/>
      <c r="AD564" s="22"/>
    </row>
    <row r="565">
      <c r="Z565" s="22"/>
      <c r="AB565" s="14"/>
      <c r="AD565" s="22"/>
    </row>
    <row r="566">
      <c r="Z566" s="22"/>
      <c r="AB566" s="14"/>
      <c r="AD566" s="22"/>
    </row>
    <row r="567">
      <c r="Z567" s="22"/>
      <c r="AB567" s="14"/>
      <c r="AD567" s="22"/>
    </row>
    <row r="568">
      <c r="Z568" s="22"/>
      <c r="AB568" s="14"/>
      <c r="AD568" s="22"/>
    </row>
    <row r="569">
      <c r="Z569" s="22"/>
      <c r="AB569" s="14"/>
      <c r="AD569" s="22"/>
    </row>
    <row r="570">
      <c r="Z570" s="22"/>
      <c r="AB570" s="14"/>
      <c r="AD570" s="22"/>
    </row>
    <row r="571">
      <c r="Z571" s="22"/>
      <c r="AB571" s="14"/>
      <c r="AD571" s="22"/>
    </row>
    <row r="572">
      <c r="Z572" s="22"/>
      <c r="AB572" s="14"/>
      <c r="AD572" s="22"/>
    </row>
    <row r="573">
      <c r="Z573" s="22"/>
      <c r="AB573" s="14"/>
      <c r="AD573" s="22"/>
    </row>
    <row r="574">
      <c r="Z574" s="22"/>
      <c r="AB574" s="14"/>
      <c r="AD574" s="22"/>
    </row>
    <row r="575">
      <c r="Z575" s="22"/>
      <c r="AB575" s="14"/>
      <c r="AD575" s="22"/>
    </row>
    <row r="576">
      <c r="Z576" s="22"/>
      <c r="AB576" s="14"/>
      <c r="AD576" s="22"/>
    </row>
    <row r="577">
      <c r="Z577" s="22"/>
      <c r="AB577" s="14"/>
      <c r="AD577" s="22"/>
    </row>
    <row r="578">
      <c r="Z578" s="22"/>
      <c r="AB578" s="14"/>
      <c r="AD578" s="22"/>
    </row>
    <row r="579">
      <c r="Z579" s="22"/>
      <c r="AB579" s="14"/>
      <c r="AD579" s="22"/>
    </row>
    <row r="580">
      <c r="Z580" s="22"/>
      <c r="AB580" s="14"/>
      <c r="AD580" s="22"/>
    </row>
    <row r="581">
      <c r="Z581" s="22"/>
      <c r="AB581" s="14"/>
      <c r="AD581" s="22"/>
    </row>
    <row r="582">
      <c r="Z582" s="22"/>
      <c r="AB582" s="14"/>
      <c r="AD582" s="22"/>
    </row>
    <row r="583">
      <c r="Z583" s="22"/>
      <c r="AB583" s="14"/>
      <c r="AD583" s="22"/>
    </row>
    <row r="584">
      <c r="Z584" s="22"/>
      <c r="AB584" s="14"/>
      <c r="AD584" s="22"/>
    </row>
    <row r="585">
      <c r="Z585" s="22"/>
      <c r="AB585" s="14"/>
      <c r="AD585" s="22"/>
    </row>
    <row r="586">
      <c r="Z586" s="22"/>
      <c r="AB586" s="14"/>
      <c r="AD586" s="22"/>
    </row>
    <row r="587">
      <c r="Z587" s="22"/>
      <c r="AB587" s="14"/>
      <c r="AD587" s="22"/>
    </row>
    <row r="588">
      <c r="Z588" s="22"/>
      <c r="AB588" s="14"/>
      <c r="AD588" s="22"/>
    </row>
    <row r="589">
      <c r="Z589" s="22"/>
      <c r="AB589" s="14"/>
      <c r="AD589" s="22"/>
    </row>
    <row r="590">
      <c r="Z590" s="22"/>
      <c r="AB590" s="14"/>
      <c r="AD590" s="22"/>
    </row>
    <row r="591">
      <c r="Z591" s="22"/>
      <c r="AB591" s="14"/>
      <c r="AD591" s="22"/>
    </row>
    <row r="592">
      <c r="Z592" s="22"/>
      <c r="AB592" s="14"/>
      <c r="AD592" s="22"/>
    </row>
    <row r="593">
      <c r="Z593" s="22"/>
      <c r="AB593" s="14"/>
      <c r="AD593" s="22"/>
    </row>
    <row r="594">
      <c r="Z594" s="22"/>
      <c r="AB594" s="14"/>
      <c r="AD594" s="22"/>
    </row>
    <row r="595">
      <c r="Z595" s="22"/>
      <c r="AB595" s="14"/>
      <c r="AD595" s="22"/>
    </row>
    <row r="596">
      <c r="Z596" s="22"/>
      <c r="AB596" s="14"/>
      <c r="AD596" s="22"/>
    </row>
    <row r="597">
      <c r="Z597" s="22"/>
      <c r="AB597" s="14"/>
      <c r="AD597" s="22"/>
    </row>
    <row r="598">
      <c r="Z598" s="22"/>
      <c r="AB598" s="14"/>
      <c r="AD598" s="22"/>
    </row>
    <row r="599">
      <c r="Z599" s="22"/>
      <c r="AB599" s="14"/>
      <c r="AD599" s="22"/>
    </row>
    <row r="600">
      <c r="Z600" s="22"/>
      <c r="AB600" s="14"/>
      <c r="AD600" s="22"/>
    </row>
    <row r="601">
      <c r="Z601" s="22"/>
      <c r="AB601" s="14"/>
      <c r="AD601" s="22"/>
    </row>
    <row r="602">
      <c r="Z602" s="22"/>
      <c r="AB602" s="14"/>
      <c r="AD602" s="22"/>
    </row>
    <row r="603">
      <c r="Z603" s="22"/>
      <c r="AB603" s="14"/>
      <c r="AD603" s="22"/>
    </row>
    <row r="604">
      <c r="Z604" s="22"/>
      <c r="AB604" s="14"/>
      <c r="AD604" s="22"/>
    </row>
    <row r="605">
      <c r="Z605" s="22"/>
      <c r="AB605" s="14"/>
      <c r="AD605" s="22"/>
    </row>
    <row r="606">
      <c r="Z606" s="22"/>
      <c r="AB606" s="14"/>
      <c r="AD606" s="22"/>
    </row>
    <row r="607">
      <c r="Z607" s="22"/>
      <c r="AB607" s="14"/>
      <c r="AD607" s="22"/>
    </row>
    <row r="608">
      <c r="Z608" s="22"/>
      <c r="AB608" s="14"/>
      <c r="AD608" s="22"/>
    </row>
    <row r="609">
      <c r="Z609" s="22"/>
      <c r="AB609" s="14"/>
      <c r="AD609" s="22"/>
    </row>
    <row r="610">
      <c r="Z610" s="22"/>
      <c r="AB610" s="14"/>
      <c r="AD610" s="22"/>
    </row>
    <row r="611">
      <c r="Z611" s="22"/>
      <c r="AB611" s="14"/>
      <c r="AD611" s="22"/>
    </row>
    <row r="612">
      <c r="Z612" s="22"/>
      <c r="AB612" s="14"/>
      <c r="AD612" s="22"/>
    </row>
    <row r="613">
      <c r="Z613" s="22"/>
      <c r="AB613" s="14"/>
      <c r="AD613" s="22"/>
    </row>
    <row r="614">
      <c r="Z614" s="22"/>
      <c r="AB614" s="14"/>
      <c r="AD614" s="22"/>
    </row>
    <row r="615">
      <c r="Z615" s="22"/>
      <c r="AB615" s="14"/>
      <c r="AD615" s="22"/>
    </row>
    <row r="616">
      <c r="Z616" s="22"/>
      <c r="AB616" s="14"/>
      <c r="AD616" s="22"/>
    </row>
    <row r="617">
      <c r="Z617" s="22"/>
      <c r="AB617" s="14"/>
      <c r="AD617" s="22"/>
    </row>
    <row r="618">
      <c r="Z618" s="22"/>
      <c r="AB618" s="14"/>
      <c r="AD618" s="22"/>
    </row>
    <row r="619">
      <c r="Z619" s="22"/>
      <c r="AB619" s="14"/>
      <c r="AD619" s="22"/>
    </row>
    <row r="620">
      <c r="Z620" s="22"/>
      <c r="AB620" s="14"/>
      <c r="AD620" s="22"/>
    </row>
    <row r="621">
      <c r="Z621" s="22"/>
      <c r="AB621" s="14"/>
      <c r="AD621" s="22"/>
    </row>
    <row r="622">
      <c r="Z622" s="22"/>
      <c r="AB622" s="14"/>
      <c r="AD622" s="22"/>
    </row>
    <row r="623">
      <c r="Z623" s="22"/>
      <c r="AB623" s="14"/>
      <c r="AD623" s="22"/>
    </row>
    <row r="624">
      <c r="Z624" s="22"/>
      <c r="AB624" s="14"/>
      <c r="AD624" s="22"/>
    </row>
    <row r="625">
      <c r="Z625" s="22"/>
      <c r="AB625" s="14"/>
      <c r="AD625" s="22"/>
    </row>
    <row r="626">
      <c r="Z626" s="22"/>
      <c r="AB626" s="14"/>
      <c r="AD626" s="22"/>
    </row>
    <row r="627">
      <c r="Z627" s="22"/>
      <c r="AB627" s="14"/>
      <c r="AD627" s="22"/>
    </row>
    <row r="628">
      <c r="Z628" s="22"/>
      <c r="AB628" s="14"/>
      <c r="AD628" s="22"/>
    </row>
    <row r="629">
      <c r="Z629" s="22"/>
      <c r="AB629" s="14"/>
      <c r="AD629" s="22"/>
    </row>
    <row r="630">
      <c r="Z630" s="22"/>
      <c r="AB630" s="14"/>
      <c r="AD630" s="22"/>
    </row>
    <row r="631">
      <c r="Z631" s="22"/>
      <c r="AB631" s="14"/>
      <c r="AD631" s="22"/>
    </row>
    <row r="632">
      <c r="Z632" s="22"/>
      <c r="AB632" s="14"/>
      <c r="AD632" s="22"/>
    </row>
    <row r="633">
      <c r="Z633" s="22"/>
      <c r="AB633" s="14"/>
      <c r="AD633" s="22"/>
    </row>
    <row r="634">
      <c r="Z634" s="22"/>
      <c r="AB634" s="14"/>
      <c r="AD634" s="22"/>
    </row>
    <row r="635">
      <c r="Z635" s="22"/>
      <c r="AB635" s="14"/>
      <c r="AD635" s="22"/>
    </row>
    <row r="636">
      <c r="Z636" s="22"/>
      <c r="AB636" s="14"/>
      <c r="AD636" s="22"/>
    </row>
    <row r="637">
      <c r="Z637" s="22"/>
      <c r="AB637" s="14"/>
      <c r="AD637" s="22"/>
    </row>
    <row r="638">
      <c r="Z638" s="22"/>
      <c r="AB638" s="14"/>
      <c r="AD638" s="22"/>
    </row>
    <row r="639">
      <c r="Z639" s="22"/>
      <c r="AB639" s="14"/>
      <c r="AD639" s="22"/>
    </row>
    <row r="640">
      <c r="Z640" s="22"/>
      <c r="AB640" s="14"/>
      <c r="AD640" s="22"/>
    </row>
    <row r="641">
      <c r="Z641" s="22"/>
      <c r="AB641" s="14"/>
      <c r="AD641" s="22"/>
    </row>
    <row r="642">
      <c r="Z642" s="22"/>
      <c r="AB642" s="14"/>
      <c r="AD642" s="22"/>
    </row>
    <row r="643">
      <c r="Z643" s="22"/>
      <c r="AB643" s="14"/>
      <c r="AD643" s="22"/>
    </row>
    <row r="644">
      <c r="Z644" s="22"/>
      <c r="AB644" s="14"/>
      <c r="AD644" s="22"/>
    </row>
    <row r="645">
      <c r="Z645" s="22"/>
      <c r="AB645" s="14"/>
      <c r="AD645" s="22"/>
    </row>
    <row r="646">
      <c r="Z646" s="22"/>
      <c r="AB646" s="14"/>
      <c r="AD646" s="22"/>
    </row>
    <row r="647">
      <c r="Z647" s="22"/>
      <c r="AB647" s="14"/>
      <c r="AD647" s="22"/>
    </row>
    <row r="648">
      <c r="Z648" s="22"/>
      <c r="AB648" s="14"/>
      <c r="AD648" s="22"/>
    </row>
    <row r="649">
      <c r="Z649" s="22"/>
      <c r="AB649" s="14"/>
      <c r="AD649" s="22"/>
    </row>
    <row r="650">
      <c r="Z650" s="22"/>
      <c r="AB650" s="14"/>
      <c r="AD650" s="22"/>
    </row>
    <row r="651">
      <c r="Z651" s="22"/>
      <c r="AB651" s="14"/>
      <c r="AD651" s="22"/>
    </row>
    <row r="652">
      <c r="Z652" s="22"/>
      <c r="AB652" s="14"/>
      <c r="AD652" s="22"/>
    </row>
    <row r="653">
      <c r="Z653" s="22"/>
      <c r="AB653" s="14"/>
      <c r="AD653" s="22"/>
    </row>
    <row r="654">
      <c r="Z654" s="22"/>
      <c r="AB654" s="14"/>
      <c r="AD654" s="22"/>
    </row>
    <row r="655">
      <c r="Z655" s="22"/>
      <c r="AB655" s="14"/>
      <c r="AD655" s="22"/>
    </row>
    <row r="656">
      <c r="Z656" s="22"/>
      <c r="AB656" s="14"/>
      <c r="AD656" s="22"/>
    </row>
    <row r="657">
      <c r="Z657" s="22"/>
      <c r="AB657" s="14"/>
      <c r="AD657" s="22"/>
    </row>
    <row r="658">
      <c r="Z658" s="22"/>
      <c r="AB658" s="14"/>
      <c r="AD658" s="22"/>
    </row>
    <row r="659">
      <c r="Z659" s="22"/>
      <c r="AB659" s="14"/>
      <c r="AD659" s="22"/>
    </row>
    <row r="660">
      <c r="Z660" s="22"/>
      <c r="AB660" s="14"/>
      <c r="AD660" s="22"/>
    </row>
    <row r="661">
      <c r="Z661" s="22"/>
      <c r="AB661" s="14"/>
      <c r="AD661" s="22"/>
    </row>
    <row r="662">
      <c r="Z662" s="22"/>
      <c r="AB662" s="14"/>
      <c r="AD662" s="22"/>
    </row>
    <row r="663">
      <c r="Z663" s="22"/>
      <c r="AB663" s="14"/>
      <c r="AD663" s="22"/>
    </row>
    <row r="664">
      <c r="Z664" s="22"/>
      <c r="AB664" s="14"/>
      <c r="AD664" s="22"/>
    </row>
    <row r="665">
      <c r="Z665" s="22"/>
      <c r="AB665" s="14"/>
      <c r="AD665" s="22"/>
    </row>
    <row r="666">
      <c r="Z666" s="22"/>
      <c r="AB666" s="14"/>
      <c r="AD666" s="22"/>
    </row>
    <row r="667">
      <c r="Z667" s="22"/>
      <c r="AB667" s="14"/>
      <c r="AD667" s="22"/>
    </row>
    <row r="668">
      <c r="Z668" s="22"/>
      <c r="AB668" s="14"/>
      <c r="AD668" s="22"/>
    </row>
    <row r="669">
      <c r="Z669" s="22"/>
      <c r="AB669" s="14"/>
      <c r="AD669" s="22"/>
    </row>
    <row r="670">
      <c r="Z670" s="22"/>
      <c r="AB670" s="14"/>
      <c r="AD670" s="22"/>
    </row>
    <row r="671">
      <c r="Z671" s="22"/>
      <c r="AB671" s="14"/>
      <c r="AD671" s="22"/>
    </row>
    <row r="672">
      <c r="Z672" s="22"/>
      <c r="AB672" s="14"/>
      <c r="AD672" s="22"/>
    </row>
    <row r="673">
      <c r="Z673" s="22"/>
      <c r="AB673" s="14"/>
      <c r="AD673" s="22"/>
    </row>
    <row r="674">
      <c r="Z674" s="22"/>
      <c r="AB674" s="14"/>
      <c r="AD674" s="22"/>
    </row>
    <row r="675">
      <c r="Z675" s="22"/>
      <c r="AB675" s="14"/>
      <c r="AD675" s="22"/>
    </row>
    <row r="676">
      <c r="Z676" s="22"/>
      <c r="AB676" s="14"/>
      <c r="AD676" s="22"/>
    </row>
    <row r="677">
      <c r="Z677" s="22"/>
      <c r="AB677" s="14"/>
      <c r="AD677" s="22"/>
    </row>
    <row r="678">
      <c r="Z678" s="22"/>
      <c r="AB678" s="14"/>
      <c r="AD678" s="22"/>
    </row>
    <row r="679">
      <c r="Z679" s="22"/>
      <c r="AB679" s="14"/>
      <c r="AD679" s="22"/>
    </row>
    <row r="680">
      <c r="Z680" s="22"/>
      <c r="AB680" s="14"/>
      <c r="AD680" s="22"/>
    </row>
    <row r="681">
      <c r="Z681" s="22"/>
      <c r="AB681" s="14"/>
      <c r="AD681" s="22"/>
    </row>
    <row r="682">
      <c r="Z682" s="22"/>
      <c r="AB682" s="14"/>
      <c r="AD682" s="22"/>
    </row>
    <row r="683">
      <c r="Z683" s="22"/>
      <c r="AB683" s="14"/>
      <c r="AD683" s="22"/>
    </row>
    <row r="684">
      <c r="Z684" s="22"/>
      <c r="AB684" s="14"/>
      <c r="AD684" s="22"/>
    </row>
    <row r="685">
      <c r="Z685" s="22"/>
      <c r="AB685" s="14"/>
      <c r="AD685" s="22"/>
    </row>
    <row r="686">
      <c r="Z686" s="22"/>
      <c r="AB686" s="14"/>
      <c r="AD686" s="22"/>
    </row>
    <row r="687">
      <c r="Z687" s="22"/>
      <c r="AB687" s="14"/>
      <c r="AD687" s="22"/>
    </row>
    <row r="688">
      <c r="Z688" s="22"/>
      <c r="AB688" s="14"/>
      <c r="AD688" s="22"/>
    </row>
    <row r="689">
      <c r="Z689" s="22"/>
      <c r="AB689" s="14"/>
      <c r="AD689" s="22"/>
    </row>
    <row r="690">
      <c r="Z690" s="22"/>
      <c r="AB690" s="14"/>
      <c r="AD690" s="22"/>
    </row>
    <row r="691">
      <c r="Z691" s="22"/>
      <c r="AB691" s="14"/>
      <c r="AD691" s="22"/>
    </row>
    <row r="692">
      <c r="Z692" s="22"/>
      <c r="AB692" s="14"/>
      <c r="AD692" s="22"/>
    </row>
    <row r="693">
      <c r="Z693" s="22"/>
      <c r="AB693" s="14"/>
      <c r="AD693" s="22"/>
    </row>
    <row r="694">
      <c r="Z694" s="22"/>
      <c r="AB694" s="14"/>
      <c r="AD694" s="22"/>
    </row>
    <row r="695">
      <c r="Z695" s="22"/>
      <c r="AB695" s="14"/>
      <c r="AD695" s="22"/>
    </row>
    <row r="696">
      <c r="Z696" s="22"/>
      <c r="AB696" s="14"/>
      <c r="AD696" s="22"/>
    </row>
    <row r="697">
      <c r="Z697" s="22"/>
      <c r="AB697" s="14"/>
      <c r="AD697" s="22"/>
    </row>
    <row r="698">
      <c r="Z698" s="22"/>
      <c r="AB698" s="14"/>
      <c r="AD698" s="22"/>
    </row>
    <row r="699">
      <c r="Z699" s="22"/>
      <c r="AB699" s="14"/>
      <c r="AD699" s="22"/>
    </row>
    <row r="700">
      <c r="Z700" s="22"/>
      <c r="AB700" s="14"/>
      <c r="AD700" s="22"/>
    </row>
    <row r="701">
      <c r="Z701" s="22"/>
      <c r="AB701" s="14"/>
      <c r="AD701" s="22"/>
    </row>
    <row r="702">
      <c r="Z702" s="22"/>
      <c r="AB702" s="14"/>
      <c r="AD702" s="22"/>
    </row>
    <row r="703">
      <c r="Z703" s="22"/>
      <c r="AB703" s="14"/>
      <c r="AD703" s="22"/>
    </row>
    <row r="704">
      <c r="Z704" s="22"/>
      <c r="AB704" s="14"/>
      <c r="AD704" s="22"/>
    </row>
    <row r="705">
      <c r="Z705" s="22"/>
      <c r="AB705" s="14"/>
      <c r="AD705" s="22"/>
    </row>
    <row r="706">
      <c r="Z706" s="22"/>
      <c r="AB706" s="14"/>
      <c r="AD706" s="22"/>
    </row>
    <row r="707">
      <c r="Z707" s="22"/>
      <c r="AB707" s="14"/>
      <c r="AD707" s="22"/>
    </row>
    <row r="708">
      <c r="Z708" s="22"/>
      <c r="AB708" s="14"/>
      <c r="AD708" s="22"/>
    </row>
    <row r="709">
      <c r="Z709" s="22"/>
      <c r="AB709" s="14"/>
      <c r="AD709" s="22"/>
    </row>
    <row r="710">
      <c r="Z710" s="22"/>
      <c r="AB710" s="14"/>
      <c r="AD710" s="22"/>
    </row>
    <row r="711">
      <c r="Z711" s="22"/>
      <c r="AB711" s="14"/>
      <c r="AD711" s="22"/>
    </row>
    <row r="712">
      <c r="Z712" s="22"/>
      <c r="AB712" s="14"/>
      <c r="AD712" s="22"/>
    </row>
    <row r="713">
      <c r="Z713" s="22"/>
      <c r="AB713" s="14"/>
      <c r="AD713" s="22"/>
    </row>
    <row r="714">
      <c r="Z714" s="22"/>
      <c r="AB714" s="14"/>
      <c r="AD714" s="22"/>
    </row>
    <row r="715">
      <c r="Z715" s="22"/>
      <c r="AB715" s="14"/>
      <c r="AD715" s="22"/>
    </row>
    <row r="716">
      <c r="Z716" s="22"/>
      <c r="AB716" s="14"/>
      <c r="AD716" s="22"/>
    </row>
    <row r="717">
      <c r="Z717" s="22"/>
      <c r="AB717" s="14"/>
      <c r="AD717" s="22"/>
    </row>
    <row r="718">
      <c r="Z718" s="22"/>
      <c r="AB718" s="14"/>
      <c r="AD718" s="22"/>
    </row>
    <row r="719">
      <c r="Z719" s="22"/>
      <c r="AB719" s="14"/>
      <c r="AD719" s="22"/>
    </row>
    <row r="720">
      <c r="Z720" s="22"/>
      <c r="AB720" s="14"/>
      <c r="AD720" s="22"/>
    </row>
    <row r="721">
      <c r="Z721" s="22"/>
      <c r="AB721" s="14"/>
      <c r="AD721" s="22"/>
    </row>
    <row r="722">
      <c r="Z722" s="22"/>
      <c r="AB722" s="14"/>
      <c r="AD722" s="22"/>
    </row>
    <row r="723">
      <c r="Z723" s="22"/>
      <c r="AB723" s="14"/>
      <c r="AD723" s="22"/>
    </row>
    <row r="724">
      <c r="Z724" s="22"/>
      <c r="AB724" s="14"/>
      <c r="AD724" s="22"/>
    </row>
    <row r="725">
      <c r="Z725" s="22"/>
      <c r="AB725" s="14"/>
      <c r="AD725" s="22"/>
    </row>
    <row r="726">
      <c r="Z726" s="22"/>
      <c r="AB726" s="14"/>
      <c r="AD726" s="22"/>
    </row>
    <row r="727">
      <c r="Z727" s="22"/>
      <c r="AB727" s="14"/>
      <c r="AD727" s="22"/>
    </row>
    <row r="728">
      <c r="Z728" s="22"/>
      <c r="AB728" s="14"/>
      <c r="AD728" s="22"/>
    </row>
    <row r="729">
      <c r="Z729" s="22"/>
      <c r="AB729" s="14"/>
      <c r="AD729" s="22"/>
    </row>
    <row r="730">
      <c r="Z730" s="22"/>
      <c r="AB730" s="14"/>
      <c r="AD730" s="22"/>
    </row>
    <row r="731">
      <c r="Z731" s="22"/>
      <c r="AB731" s="14"/>
      <c r="AD731" s="22"/>
    </row>
    <row r="732">
      <c r="Z732" s="22"/>
      <c r="AB732" s="14"/>
      <c r="AD732" s="22"/>
    </row>
    <row r="733">
      <c r="Z733" s="22"/>
      <c r="AB733" s="14"/>
      <c r="AD733" s="22"/>
    </row>
    <row r="734">
      <c r="Z734" s="22"/>
      <c r="AB734" s="14"/>
      <c r="AD734" s="22"/>
    </row>
    <row r="735">
      <c r="Z735" s="22"/>
      <c r="AB735" s="14"/>
      <c r="AD735" s="22"/>
    </row>
    <row r="736">
      <c r="Z736" s="22"/>
      <c r="AB736" s="14"/>
      <c r="AD736" s="22"/>
    </row>
    <row r="737">
      <c r="Z737" s="22"/>
      <c r="AB737" s="14"/>
      <c r="AD737" s="22"/>
    </row>
    <row r="738">
      <c r="Z738" s="22"/>
      <c r="AB738" s="14"/>
      <c r="AD738" s="22"/>
    </row>
    <row r="739">
      <c r="Z739" s="22"/>
      <c r="AB739" s="14"/>
      <c r="AD739" s="22"/>
    </row>
    <row r="740">
      <c r="Z740" s="22"/>
      <c r="AB740" s="14"/>
      <c r="AD740" s="22"/>
    </row>
    <row r="741">
      <c r="Z741" s="22"/>
      <c r="AB741" s="14"/>
      <c r="AD741" s="22"/>
    </row>
    <row r="742">
      <c r="Z742" s="22"/>
      <c r="AB742" s="14"/>
      <c r="AD742" s="22"/>
    </row>
    <row r="743">
      <c r="Z743" s="22"/>
      <c r="AB743" s="14"/>
      <c r="AD743" s="22"/>
    </row>
    <row r="744">
      <c r="Z744" s="22"/>
      <c r="AB744" s="14"/>
      <c r="AD744" s="22"/>
    </row>
    <row r="745">
      <c r="Z745" s="22"/>
      <c r="AB745" s="14"/>
      <c r="AD745" s="22"/>
    </row>
    <row r="746">
      <c r="Z746" s="22"/>
      <c r="AB746" s="14"/>
      <c r="AD746" s="22"/>
    </row>
    <row r="747">
      <c r="Z747" s="22"/>
      <c r="AB747" s="14"/>
      <c r="AD747" s="22"/>
    </row>
    <row r="748">
      <c r="Z748" s="22"/>
      <c r="AB748" s="14"/>
      <c r="AD748" s="22"/>
    </row>
    <row r="749">
      <c r="Z749" s="22"/>
      <c r="AB749" s="14"/>
      <c r="AD749" s="22"/>
    </row>
    <row r="750">
      <c r="Z750" s="22"/>
      <c r="AB750" s="14"/>
      <c r="AD750" s="22"/>
    </row>
    <row r="751">
      <c r="Z751" s="22"/>
      <c r="AB751" s="14"/>
      <c r="AD751" s="22"/>
    </row>
    <row r="752">
      <c r="Z752" s="22"/>
      <c r="AB752" s="14"/>
      <c r="AD752" s="22"/>
    </row>
    <row r="753">
      <c r="Z753" s="22"/>
      <c r="AB753" s="14"/>
      <c r="AD753" s="22"/>
    </row>
    <row r="754">
      <c r="Z754" s="22"/>
      <c r="AB754" s="14"/>
      <c r="AD754" s="22"/>
    </row>
    <row r="755">
      <c r="Z755" s="22"/>
      <c r="AB755" s="14"/>
      <c r="AD755" s="22"/>
    </row>
    <row r="756">
      <c r="Z756" s="22"/>
      <c r="AB756" s="14"/>
      <c r="AD756" s="22"/>
    </row>
    <row r="757">
      <c r="Z757" s="22"/>
      <c r="AB757" s="14"/>
      <c r="AD757" s="22"/>
    </row>
    <row r="758">
      <c r="Z758" s="22"/>
      <c r="AB758" s="14"/>
      <c r="AD758" s="22"/>
    </row>
    <row r="759">
      <c r="Z759" s="22"/>
      <c r="AB759" s="14"/>
      <c r="AD759" s="22"/>
    </row>
    <row r="760">
      <c r="Z760" s="22"/>
      <c r="AB760" s="14"/>
      <c r="AD760" s="22"/>
    </row>
    <row r="761">
      <c r="Z761" s="22"/>
      <c r="AB761" s="14"/>
      <c r="AD761" s="22"/>
    </row>
    <row r="762">
      <c r="Z762" s="22"/>
      <c r="AB762" s="14"/>
      <c r="AD762" s="22"/>
    </row>
    <row r="763">
      <c r="Z763" s="22"/>
      <c r="AB763" s="14"/>
      <c r="AD763" s="22"/>
    </row>
    <row r="764">
      <c r="Z764" s="22"/>
      <c r="AB764" s="14"/>
      <c r="AD764" s="22"/>
    </row>
    <row r="765">
      <c r="Z765" s="22"/>
      <c r="AB765" s="14"/>
      <c r="AD765" s="22"/>
    </row>
    <row r="766">
      <c r="Z766" s="22"/>
      <c r="AB766" s="14"/>
      <c r="AD766" s="22"/>
    </row>
    <row r="767">
      <c r="Z767" s="22"/>
      <c r="AB767" s="14"/>
      <c r="AD767" s="22"/>
    </row>
    <row r="768">
      <c r="Z768" s="22"/>
      <c r="AB768" s="14"/>
      <c r="AD768" s="22"/>
    </row>
    <row r="769">
      <c r="Z769" s="22"/>
      <c r="AB769" s="14"/>
      <c r="AD769" s="22"/>
    </row>
    <row r="770">
      <c r="Z770" s="22"/>
      <c r="AB770" s="14"/>
      <c r="AD770" s="22"/>
    </row>
    <row r="771">
      <c r="Z771" s="22"/>
      <c r="AB771" s="14"/>
      <c r="AD771" s="22"/>
    </row>
    <row r="772">
      <c r="Z772" s="22"/>
      <c r="AB772" s="14"/>
      <c r="AD772" s="22"/>
    </row>
    <row r="773">
      <c r="Z773" s="22"/>
      <c r="AB773" s="14"/>
      <c r="AD773" s="22"/>
    </row>
    <row r="774">
      <c r="Z774" s="22"/>
      <c r="AB774" s="14"/>
      <c r="AD774" s="22"/>
    </row>
    <row r="775">
      <c r="Z775" s="22"/>
      <c r="AB775" s="14"/>
      <c r="AD775" s="22"/>
    </row>
    <row r="776">
      <c r="Z776" s="22"/>
      <c r="AB776" s="14"/>
      <c r="AD776" s="22"/>
    </row>
    <row r="777">
      <c r="Z777" s="22"/>
      <c r="AB777" s="14"/>
      <c r="AD777" s="22"/>
    </row>
    <row r="778">
      <c r="Z778" s="22"/>
      <c r="AB778" s="14"/>
      <c r="AD778" s="22"/>
    </row>
    <row r="779">
      <c r="Z779" s="22"/>
      <c r="AB779" s="14"/>
      <c r="AD779" s="22"/>
    </row>
    <row r="780">
      <c r="Z780" s="22"/>
      <c r="AB780" s="14"/>
      <c r="AD780" s="22"/>
    </row>
    <row r="781">
      <c r="Z781" s="22"/>
      <c r="AB781" s="14"/>
      <c r="AD781" s="22"/>
    </row>
    <row r="782">
      <c r="Z782" s="22"/>
      <c r="AB782" s="14"/>
      <c r="AD782" s="22"/>
    </row>
    <row r="783">
      <c r="Z783" s="22"/>
      <c r="AB783" s="14"/>
      <c r="AD783" s="22"/>
    </row>
    <row r="784">
      <c r="Z784" s="22"/>
      <c r="AB784" s="14"/>
      <c r="AD784" s="22"/>
    </row>
    <row r="785">
      <c r="Z785" s="22"/>
      <c r="AB785" s="14"/>
      <c r="AD785" s="22"/>
    </row>
    <row r="786">
      <c r="Z786" s="22"/>
      <c r="AB786" s="14"/>
      <c r="AD786" s="22"/>
    </row>
    <row r="787">
      <c r="Z787" s="22"/>
      <c r="AB787" s="14"/>
      <c r="AD787" s="22"/>
    </row>
    <row r="788">
      <c r="Z788" s="22"/>
      <c r="AB788" s="14"/>
      <c r="AD788" s="22"/>
    </row>
    <row r="789">
      <c r="Z789" s="22"/>
      <c r="AB789" s="14"/>
      <c r="AD789" s="22"/>
    </row>
    <row r="790">
      <c r="Z790" s="22"/>
      <c r="AB790" s="14"/>
      <c r="AD790" s="22"/>
    </row>
    <row r="791">
      <c r="Z791" s="22"/>
      <c r="AB791" s="14"/>
      <c r="AD791" s="22"/>
    </row>
    <row r="792">
      <c r="Z792" s="22"/>
      <c r="AB792" s="14"/>
      <c r="AD792" s="22"/>
    </row>
    <row r="793">
      <c r="Z793" s="22"/>
      <c r="AB793" s="14"/>
      <c r="AD793" s="22"/>
    </row>
    <row r="794">
      <c r="Z794" s="22"/>
      <c r="AB794" s="14"/>
      <c r="AD794" s="22"/>
    </row>
    <row r="795">
      <c r="Z795" s="22"/>
      <c r="AB795" s="14"/>
      <c r="AD795" s="22"/>
    </row>
    <row r="796">
      <c r="Z796" s="22"/>
      <c r="AB796" s="14"/>
      <c r="AD796" s="22"/>
    </row>
    <row r="797">
      <c r="Z797" s="22"/>
      <c r="AB797" s="14"/>
      <c r="AD797" s="22"/>
    </row>
    <row r="798">
      <c r="Z798" s="22"/>
      <c r="AB798" s="14"/>
      <c r="AD798" s="22"/>
    </row>
    <row r="799">
      <c r="Z799" s="22"/>
      <c r="AB799" s="14"/>
      <c r="AD799" s="22"/>
    </row>
    <row r="800">
      <c r="Z800" s="22"/>
      <c r="AB800" s="14"/>
      <c r="AD800" s="22"/>
    </row>
    <row r="801">
      <c r="Z801" s="22"/>
      <c r="AB801" s="14"/>
      <c r="AD801" s="22"/>
    </row>
    <row r="802">
      <c r="Z802" s="22"/>
      <c r="AB802" s="14"/>
      <c r="AD802" s="22"/>
    </row>
    <row r="803">
      <c r="Z803" s="22"/>
      <c r="AB803" s="14"/>
      <c r="AD803" s="22"/>
    </row>
    <row r="804">
      <c r="Z804" s="22"/>
      <c r="AB804" s="14"/>
      <c r="AD804" s="22"/>
    </row>
    <row r="805">
      <c r="Z805" s="22"/>
      <c r="AB805" s="14"/>
      <c r="AD805" s="22"/>
    </row>
    <row r="806">
      <c r="Z806" s="22"/>
      <c r="AB806" s="14"/>
      <c r="AD806" s="22"/>
    </row>
    <row r="807">
      <c r="Z807" s="22"/>
      <c r="AB807" s="14"/>
      <c r="AD807" s="22"/>
    </row>
    <row r="808">
      <c r="Z808" s="22"/>
      <c r="AB808" s="14"/>
      <c r="AD808" s="22"/>
    </row>
    <row r="809">
      <c r="Z809" s="22"/>
      <c r="AB809" s="14"/>
      <c r="AD809" s="22"/>
    </row>
    <row r="810">
      <c r="Z810" s="22"/>
      <c r="AB810" s="14"/>
      <c r="AD810" s="22"/>
    </row>
    <row r="811">
      <c r="Z811" s="22"/>
      <c r="AB811" s="14"/>
      <c r="AD811" s="22"/>
    </row>
    <row r="812">
      <c r="Z812" s="22"/>
      <c r="AB812" s="14"/>
      <c r="AD812" s="22"/>
    </row>
    <row r="813">
      <c r="Z813" s="22"/>
      <c r="AB813" s="14"/>
      <c r="AD813" s="22"/>
    </row>
    <row r="814">
      <c r="Z814" s="22"/>
      <c r="AB814" s="14"/>
      <c r="AD814" s="22"/>
    </row>
    <row r="815">
      <c r="Z815" s="22"/>
      <c r="AB815" s="14"/>
      <c r="AD815" s="22"/>
    </row>
    <row r="816">
      <c r="Z816" s="22"/>
      <c r="AB816" s="14"/>
      <c r="AD816" s="22"/>
    </row>
    <row r="817">
      <c r="Z817" s="22"/>
      <c r="AB817" s="14"/>
      <c r="AD817" s="22"/>
    </row>
    <row r="818">
      <c r="Z818" s="22"/>
      <c r="AB818" s="14"/>
      <c r="AD818" s="22"/>
    </row>
    <row r="819">
      <c r="Z819" s="22"/>
      <c r="AB819" s="14"/>
      <c r="AD819" s="22"/>
    </row>
    <row r="820">
      <c r="Z820" s="22"/>
      <c r="AB820" s="14"/>
      <c r="AD820" s="22"/>
    </row>
    <row r="821">
      <c r="Z821" s="22"/>
      <c r="AB821" s="14"/>
      <c r="AD821" s="22"/>
    </row>
    <row r="822">
      <c r="Z822" s="22"/>
      <c r="AB822" s="14"/>
      <c r="AD822" s="22"/>
    </row>
    <row r="823">
      <c r="Z823" s="22"/>
      <c r="AB823" s="14"/>
      <c r="AD823" s="22"/>
    </row>
    <row r="824">
      <c r="Z824" s="22"/>
      <c r="AB824" s="14"/>
      <c r="AD824" s="22"/>
    </row>
    <row r="825">
      <c r="Z825" s="22"/>
      <c r="AB825" s="14"/>
      <c r="AD825" s="22"/>
    </row>
    <row r="826">
      <c r="Z826" s="22"/>
      <c r="AB826" s="14"/>
      <c r="AD826" s="22"/>
    </row>
    <row r="827">
      <c r="Z827" s="22"/>
      <c r="AB827" s="14"/>
      <c r="AD827" s="22"/>
    </row>
    <row r="828">
      <c r="Z828" s="22"/>
      <c r="AB828" s="14"/>
      <c r="AD828" s="22"/>
    </row>
    <row r="829">
      <c r="Z829" s="22"/>
      <c r="AB829" s="14"/>
      <c r="AD829" s="22"/>
    </row>
    <row r="830">
      <c r="Z830" s="22"/>
      <c r="AB830" s="14"/>
      <c r="AD830" s="22"/>
    </row>
    <row r="831">
      <c r="Z831" s="22"/>
      <c r="AB831" s="14"/>
      <c r="AD831" s="22"/>
    </row>
    <row r="832">
      <c r="Z832" s="22"/>
      <c r="AB832" s="14"/>
      <c r="AD832" s="22"/>
    </row>
    <row r="833">
      <c r="Z833" s="22"/>
      <c r="AB833" s="14"/>
      <c r="AD833" s="22"/>
    </row>
    <row r="834">
      <c r="Z834" s="22"/>
      <c r="AB834" s="14"/>
      <c r="AD834" s="22"/>
    </row>
    <row r="835">
      <c r="Z835" s="22"/>
      <c r="AB835" s="14"/>
      <c r="AD835" s="22"/>
    </row>
    <row r="836">
      <c r="Z836" s="22"/>
      <c r="AB836" s="14"/>
      <c r="AD836" s="22"/>
    </row>
    <row r="837">
      <c r="Z837" s="22"/>
      <c r="AB837" s="14"/>
      <c r="AD837" s="22"/>
    </row>
    <row r="838">
      <c r="Z838" s="22"/>
      <c r="AB838" s="14"/>
      <c r="AD838" s="22"/>
    </row>
    <row r="839">
      <c r="Z839" s="22"/>
      <c r="AB839" s="14"/>
      <c r="AD839" s="22"/>
    </row>
    <row r="840">
      <c r="Z840" s="22"/>
      <c r="AB840" s="14"/>
      <c r="AD840" s="22"/>
    </row>
    <row r="841">
      <c r="Z841" s="22"/>
      <c r="AB841" s="14"/>
      <c r="AD841" s="22"/>
    </row>
    <row r="842">
      <c r="Z842" s="22"/>
      <c r="AB842" s="14"/>
      <c r="AD842" s="22"/>
    </row>
    <row r="843">
      <c r="Z843" s="22"/>
      <c r="AB843" s="14"/>
      <c r="AD843" s="22"/>
    </row>
    <row r="844">
      <c r="Z844" s="22"/>
      <c r="AB844" s="14"/>
      <c r="AD844" s="22"/>
    </row>
    <row r="845">
      <c r="Z845" s="22"/>
      <c r="AB845" s="14"/>
      <c r="AD845" s="22"/>
    </row>
    <row r="846">
      <c r="Z846" s="22"/>
      <c r="AB846" s="14"/>
      <c r="AD846" s="22"/>
    </row>
    <row r="847">
      <c r="Z847" s="22"/>
      <c r="AB847" s="14"/>
      <c r="AD847" s="22"/>
    </row>
    <row r="848">
      <c r="Z848" s="22"/>
      <c r="AB848" s="14"/>
      <c r="AD848" s="22"/>
    </row>
    <row r="849">
      <c r="Z849" s="22"/>
      <c r="AB849" s="14"/>
      <c r="AD849" s="22"/>
    </row>
    <row r="850">
      <c r="Z850" s="22"/>
      <c r="AB850" s="14"/>
      <c r="AD850" s="22"/>
    </row>
    <row r="851">
      <c r="Z851" s="22"/>
      <c r="AB851" s="14"/>
      <c r="AD851" s="22"/>
    </row>
    <row r="852">
      <c r="Z852" s="22"/>
      <c r="AB852" s="14"/>
      <c r="AD852" s="22"/>
    </row>
    <row r="853">
      <c r="Z853" s="22"/>
      <c r="AB853" s="14"/>
      <c r="AD853" s="22"/>
    </row>
    <row r="854">
      <c r="Z854" s="22"/>
      <c r="AB854" s="14"/>
      <c r="AD854" s="22"/>
    </row>
    <row r="855">
      <c r="Z855" s="22"/>
      <c r="AB855" s="14"/>
      <c r="AD855" s="22"/>
    </row>
    <row r="856">
      <c r="Z856" s="22"/>
      <c r="AB856" s="14"/>
      <c r="AD856" s="22"/>
    </row>
    <row r="857">
      <c r="Z857" s="22"/>
      <c r="AB857" s="14"/>
      <c r="AD857" s="22"/>
    </row>
    <row r="858">
      <c r="Z858" s="22"/>
      <c r="AB858" s="14"/>
      <c r="AD858" s="22"/>
    </row>
    <row r="859">
      <c r="Z859" s="22"/>
      <c r="AB859" s="14"/>
      <c r="AD859" s="22"/>
    </row>
    <row r="860">
      <c r="Z860" s="22"/>
      <c r="AB860" s="14"/>
      <c r="AD860" s="22"/>
    </row>
    <row r="861">
      <c r="Z861" s="22"/>
      <c r="AB861" s="14"/>
      <c r="AD861" s="22"/>
    </row>
    <row r="862">
      <c r="Z862" s="22"/>
      <c r="AB862" s="14"/>
      <c r="AD862" s="22"/>
    </row>
    <row r="863">
      <c r="Z863" s="22"/>
      <c r="AB863" s="14"/>
      <c r="AD863" s="22"/>
    </row>
    <row r="864">
      <c r="Z864" s="22"/>
      <c r="AB864" s="14"/>
      <c r="AD864" s="22"/>
    </row>
    <row r="865">
      <c r="Z865" s="22"/>
      <c r="AB865" s="14"/>
      <c r="AD865" s="22"/>
    </row>
    <row r="866">
      <c r="Z866" s="22"/>
      <c r="AB866" s="14"/>
      <c r="AD866" s="22"/>
    </row>
    <row r="867">
      <c r="Z867" s="22"/>
      <c r="AB867" s="14"/>
      <c r="AD867" s="22"/>
    </row>
    <row r="868">
      <c r="Z868" s="22"/>
      <c r="AB868" s="14"/>
      <c r="AD868" s="22"/>
    </row>
    <row r="869">
      <c r="Z869" s="22"/>
      <c r="AB869" s="14"/>
      <c r="AD869" s="22"/>
    </row>
    <row r="870">
      <c r="Z870" s="22"/>
      <c r="AB870" s="14"/>
      <c r="AD870" s="22"/>
    </row>
    <row r="871">
      <c r="Z871" s="22"/>
      <c r="AB871" s="14"/>
      <c r="AD871" s="22"/>
    </row>
    <row r="872">
      <c r="Z872" s="22"/>
      <c r="AB872" s="14"/>
      <c r="AD872" s="22"/>
    </row>
    <row r="873">
      <c r="Z873" s="22"/>
      <c r="AB873" s="14"/>
      <c r="AD873" s="22"/>
    </row>
    <row r="874">
      <c r="Z874" s="22"/>
      <c r="AB874" s="14"/>
      <c r="AD874" s="22"/>
    </row>
    <row r="875">
      <c r="Z875" s="22"/>
      <c r="AB875" s="14"/>
      <c r="AD875" s="22"/>
    </row>
    <row r="876">
      <c r="Z876" s="22"/>
      <c r="AB876" s="14"/>
      <c r="AD876" s="22"/>
    </row>
    <row r="877">
      <c r="Z877" s="22"/>
      <c r="AB877" s="14"/>
      <c r="AD877" s="22"/>
    </row>
    <row r="878">
      <c r="Z878" s="22"/>
      <c r="AB878" s="14"/>
      <c r="AD878" s="22"/>
    </row>
    <row r="879">
      <c r="Z879" s="22"/>
      <c r="AB879" s="14"/>
      <c r="AD879" s="22"/>
    </row>
    <row r="880">
      <c r="Z880" s="22"/>
      <c r="AB880" s="14"/>
      <c r="AD880" s="22"/>
    </row>
    <row r="881">
      <c r="Z881" s="22"/>
      <c r="AB881" s="14"/>
      <c r="AD881" s="22"/>
    </row>
    <row r="882">
      <c r="Z882" s="22"/>
      <c r="AB882" s="14"/>
      <c r="AD882" s="22"/>
    </row>
    <row r="883">
      <c r="Z883" s="22"/>
      <c r="AB883" s="14"/>
      <c r="AD883" s="22"/>
    </row>
    <row r="884">
      <c r="Z884" s="22"/>
      <c r="AB884" s="14"/>
      <c r="AD884" s="22"/>
    </row>
    <row r="885">
      <c r="Z885" s="22"/>
      <c r="AB885" s="14"/>
      <c r="AD885" s="22"/>
    </row>
    <row r="886">
      <c r="Z886" s="22"/>
      <c r="AB886" s="14"/>
      <c r="AD886" s="22"/>
    </row>
    <row r="887">
      <c r="Z887" s="22"/>
      <c r="AB887" s="14"/>
      <c r="AD887" s="22"/>
    </row>
    <row r="888">
      <c r="Z888" s="22"/>
      <c r="AB888" s="14"/>
      <c r="AD888" s="22"/>
    </row>
    <row r="889">
      <c r="Z889" s="22"/>
      <c r="AB889" s="14"/>
      <c r="AD889" s="22"/>
    </row>
    <row r="890">
      <c r="Z890" s="22"/>
      <c r="AB890" s="14"/>
      <c r="AD890" s="22"/>
    </row>
    <row r="891">
      <c r="Z891" s="22"/>
      <c r="AB891" s="14"/>
      <c r="AD891" s="22"/>
    </row>
    <row r="892">
      <c r="Z892" s="22"/>
      <c r="AB892" s="14"/>
      <c r="AD892" s="22"/>
    </row>
    <row r="893">
      <c r="Z893" s="22"/>
      <c r="AB893" s="14"/>
      <c r="AD893" s="22"/>
    </row>
    <row r="894">
      <c r="Z894" s="22"/>
      <c r="AB894" s="14"/>
      <c r="AD894" s="22"/>
    </row>
    <row r="895">
      <c r="Z895" s="22"/>
      <c r="AB895" s="14"/>
      <c r="AD895" s="22"/>
    </row>
    <row r="896">
      <c r="Z896" s="22"/>
      <c r="AB896" s="14"/>
      <c r="AD896" s="22"/>
    </row>
    <row r="897">
      <c r="Z897" s="22"/>
      <c r="AB897" s="14"/>
      <c r="AD897" s="22"/>
    </row>
    <row r="898">
      <c r="Z898" s="22"/>
      <c r="AB898" s="14"/>
      <c r="AD898" s="22"/>
    </row>
    <row r="899">
      <c r="Z899" s="22"/>
      <c r="AB899" s="14"/>
      <c r="AD899" s="22"/>
    </row>
    <row r="900">
      <c r="Z900" s="22"/>
      <c r="AB900" s="14"/>
      <c r="AD900" s="22"/>
    </row>
    <row r="901">
      <c r="Z901" s="22"/>
      <c r="AB901" s="14"/>
      <c r="AD901" s="22"/>
    </row>
    <row r="902">
      <c r="Z902" s="22"/>
      <c r="AB902" s="14"/>
      <c r="AD902" s="22"/>
    </row>
    <row r="903">
      <c r="Z903" s="22"/>
      <c r="AB903" s="14"/>
      <c r="AD903" s="22"/>
    </row>
    <row r="904">
      <c r="Z904" s="22"/>
      <c r="AB904" s="14"/>
      <c r="AD904" s="22"/>
    </row>
    <row r="905">
      <c r="Z905" s="22"/>
      <c r="AB905" s="14"/>
      <c r="AD905" s="22"/>
    </row>
    <row r="906">
      <c r="Z906" s="22"/>
      <c r="AB906" s="14"/>
      <c r="AD906" s="22"/>
    </row>
    <row r="907">
      <c r="Z907" s="22"/>
      <c r="AB907" s="14"/>
      <c r="AD907" s="22"/>
    </row>
    <row r="908">
      <c r="Z908" s="22"/>
      <c r="AB908" s="14"/>
      <c r="AD908" s="22"/>
    </row>
    <row r="909">
      <c r="Z909" s="22"/>
      <c r="AB909" s="14"/>
      <c r="AD909" s="22"/>
    </row>
    <row r="910">
      <c r="Z910" s="22"/>
      <c r="AB910" s="14"/>
      <c r="AD910" s="22"/>
    </row>
    <row r="911">
      <c r="Z911" s="22"/>
      <c r="AB911" s="14"/>
      <c r="AD911" s="22"/>
    </row>
    <row r="912">
      <c r="Z912" s="22"/>
      <c r="AB912" s="14"/>
      <c r="AD912" s="22"/>
    </row>
    <row r="913">
      <c r="Z913" s="22"/>
      <c r="AB913" s="14"/>
      <c r="AD913" s="22"/>
    </row>
    <row r="914">
      <c r="Z914" s="22"/>
      <c r="AB914" s="14"/>
      <c r="AD914" s="22"/>
    </row>
    <row r="915">
      <c r="Z915" s="22"/>
      <c r="AB915" s="14"/>
      <c r="AD915" s="22"/>
    </row>
    <row r="916">
      <c r="Z916" s="22"/>
      <c r="AB916" s="14"/>
      <c r="AD916" s="22"/>
    </row>
    <row r="917">
      <c r="Z917" s="22"/>
      <c r="AB917" s="14"/>
      <c r="AD917" s="22"/>
    </row>
    <row r="918">
      <c r="Z918" s="22"/>
      <c r="AB918" s="14"/>
      <c r="AD918" s="22"/>
    </row>
    <row r="919">
      <c r="Z919" s="22"/>
      <c r="AB919" s="14"/>
      <c r="AD919" s="22"/>
    </row>
    <row r="920">
      <c r="Z920" s="22"/>
      <c r="AB920" s="14"/>
      <c r="AD920" s="22"/>
    </row>
    <row r="921">
      <c r="Z921" s="22"/>
      <c r="AB921" s="14"/>
      <c r="AD921" s="22"/>
    </row>
    <row r="922">
      <c r="Z922" s="22"/>
      <c r="AB922" s="14"/>
      <c r="AD922" s="22"/>
    </row>
    <row r="923">
      <c r="Z923" s="22"/>
      <c r="AB923" s="14"/>
      <c r="AD923" s="22"/>
    </row>
    <row r="924">
      <c r="Z924" s="22"/>
      <c r="AB924" s="14"/>
      <c r="AD924" s="22"/>
    </row>
    <row r="925">
      <c r="Z925" s="22"/>
      <c r="AB925" s="14"/>
      <c r="AD925" s="22"/>
    </row>
    <row r="926">
      <c r="Z926" s="22"/>
      <c r="AB926" s="14"/>
      <c r="AD926" s="22"/>
    </row>
    <row r="927">
      <c r="Z927" s="22"/>
      <c r="AB927" s="14"/>
      <c r="AD927" s="22"/>
    </row>
    <row r="928">
      <c r="Z928" s="22"/>
      <c r="AB928" s="14"/>
      <c r="AD928" s="22"/>
    </row>
    <row r="929">
      <c r="Z929" s="22"/>
      <c r="AB929" s="14"/>
      <c r="AD929" s="22"/>
    </row>
    <row r="930">
      <c r="Z930" s="22"/>
      <c r="AB930" s="14"/>
      <c r="AD930" s="22"/>
    </row>
    <row r="931">
      <c r="Z931" s="22"/>
      <c r="AB931" s="14"/>
      <c r="AD931" s="22"/>
    </row>
    <row r="932">
      <c r="Z932" s="22"/>
      <c r="AB932" s="14"/>
      <c r="AD932" s="22"/>
    </row>
    <row r="933">
      <c r="Z933" s="22"/>
      <c r="AB933" s="14"/>
      <c r="AD933" s="22"/>
    </row>
    <row r="934">
      <c r="Z934" s="22"/>
      <c r="AB934" s="14"/>
      <c r="AD934" s="22"/>
    </row>
    <row r="935">
      <c r="Z935" s="22"/>
      <c r="AB935" s="14"/>
      <c r="AD935" s="22"/>
    </row>
    <row r="936">
      <c r="Z936" s="22"/>
      <c r="AB936" s="14"/>
      <c r="AD936" s="22"/>
    </row>
    <row r="937">
      <c r="Z937" s="22"/>
      <c r="AB937" s="14"/>
      <c r="AD937" s="22"/>
    </row>
    <row r="938">
      <c r="Z938" s="22"/>
      <c r="AB938" s="14"/>
      <c r="AD938" s="22"/>
    </row>
    <row r="939">
      <c r="Z939" s="22"/>
      <c r="AB939" s="14"/>
      <c r="AD939" s="22"/>
    </row>
    <row r="940">
      <c r="Z940" s="22"/>
      <c r="AB940" s="14"/>
      <c r="AD940" s="22"/>
    </row>
    <row r="941">
      <c r="Z941" s="22"/>
      <c r="AB941" s="14"/>
      <c r="AD941" s="22"/>
    </row>
    <row r="942">
      <c r="Z942" s="22"/>
      <c r="AB942" s="14"/>
      <c r="AD942" s="22"/>
    </row>
    <row r="943">
      <c r="Z943" s="22"/>
      <c r="AB943" s="14"/>
      <c r="AD943" s="22"/>
    </row>
    <row r="944">
      <c r="Z944" s="22"/>
      <c r="AB944" s="14"/>
      <c r="AD944" s="22"/>
    </row>
    <row r="945">
      <c r="Z945" s="22"/>
      <c r="AB945" s="14"/>
      <c r="AD945" s="22"/>
    </row>
    <row r="946">
      <c r="Z946" s="22"/>
      <c r="AB946" s="14"/>
      <c r="AD946" s="22"/>
    </row>
    <row r="947">
      <c r="Z947" s="22"/>
      <c r="AB947" s="14"/>
      <c r="AD947" s="22"/>
    </row>
    <row r="948">
      <c r="Z948" s="22"/>
      <c r="AB948" s="14"/>
      <c r="AD948" s="22"/>
    </row>
    <row r="949">
      <c r="Z949" s="22"/>
      <c r="AB949" s="14"/>
      <c r="AD949" s="22"/>
    </row>
    <row r="950">
      <c r="Z950" s="22"/>
      <c r="AB950" s="14"/>
      <c r="AD950" s="22"/>
    </row>
    <row r="951">
      <c r="Z951" s="22"/>
      <c r="AB951" s="14"/>
      <c r="AD951" s="22"/>
    </row>
    <row r="952">
      <c r="Z952" s="22"/>
      <c r="AB952" s="14"/>
      <c r="AD952" s="22"/>
    </row>
    <row r="953">
      <c r="Z953" s="22"/>
      <c r="AB953" s="14"/>
      <c r="AD953" s="22"/>
    </row>
    <row r="954">
      <c r="Z954" s="22"/>
      <c r="AB954" s="14"/>
      <c r="AD954" s="22"/>
    </row>
    <row r="955">
      <c r="Z955" s="22"/>
      <c r="AB955" s="14"/>
      <c r="AD955" s="22"/>
    </row>
    <row r="956">
      <c r="Z956" s="22"/>
      <c r="AB956" s="14"/>
      <c r="AD956" s="22"/>
    </row>
    <row r="957">
      <c r="Z957" s="22"/>
      <c r="AB957" s="14"/>
      <c r="AD957" s="22"/>
    </row>
    <row r="958">
      <c r="Z958" s="22"/>
      <c r="AB958" s="14"/>
      <c r="AD958" s="22"/>
    </row>
    <row r="959">
      <c r="Z959" s="22"/>
      <c r="AB959" s="14"/>
      <c r="AD959" s="22"/>
    </row>
    <row r="960">
      <c r="Z960" s="22"/>
      <c r="AB960" s="14"/>
      <c r="AD960" s="22"/>
    </row>
    <row r="961">
      <c r="Z961" s="22"/>
      <c r="AB961" s="14"/>
      <c r="AD961" s="22"/>
    </row>
    <row r="962">
      <c r="Z962" s="22"/>
      <c r="AB962" s="14"/>
      <c r="AD962" s="22"/>
    </row>
    <row r="963">
      <c r="Z963" s="22"/>
      <c r="AB963" s="14"/>
      <c r="AD963" s="22"/>
    </row>
    <row r="964">
      <c r="Z964" s="22"/>
      <c r="AB964" s="14"/>
      <c r="AD964" s="22"/>
    </row>
    <row r="965">
      <c r="Z965" s="22"/>
      <c r="AB965" s="14"/>
      <c r="AD965" s="22"/>
    </row>
    <row r="966">
      <c r="Z966" s="22"/>
      <c r="AB966" s="14"/>
      <c r="AD966" s="22"/>
    </row>
    <row r="967">
      <c r="Z967" s="22"/>
      <c r="AB967" s="14"/>
      <c r="AD967" s="22"/>
    </row>
    <row r="968">
      <c r="Z968" s="22"/>
      <c r="AB968" s="14"/>
      <c r="AD968" s="22"/>
    </row>
    <row r="969">
      <c r="Z969" s="22"/>
      <c r="AB969" s="14"/>
      <c r="AD969" s="22"/>
    </row>
    <row r="970">
      <c r="Z970" s="22"/>
      <c r="AB970" s="14"/>
      <c r="AD970" s="22"/>
    </row>
    <row r="971">
      <c r="Z971" s="22"/>
      <c r="AB971" s="14"/>
      <c r="AD971" s="22"/>
    </row>
    <row r="972">
      <c r="Z972" s="22"/>
      <c r="AB972" s="14"/>
      <c r="AD972" s="22"/>
    </row>
    <row r="973">
      <c r="Z973" s="22"/>
      <c r="AB973" s="14"/>
      <c r="AD973" s="22"/>
    </row>
    <row r="974">
      <c r="Z974" s="22"/>
      <c r="AB974" s="14"/>
      <c r="AD974" s="22"/>
    </row>
    <row r="975">
      <c r="Z975" s="22"/>
      <c r="AB975" s="14"/>
      <c r="AD975" s="22"/>
    </row>
    <row r="976">
      <c r="Z976" s="22"/>
      <c r="AB976" s="14"/>
      <c r="AD976" s="22"/>
    </row>
    <row r="977">
      <c r="Z977" s="22"/>
      <c r="AB977" s="14"/>
      <c r="AD977" s="22"/>
    </row>
    <row r="978">
      <c r="Z978" s="22"/>
      <c r="AB978" s="14"/>
      <c r="AD978" s="22"/>
    </row>
    <row r="979">
      <c r="Z979" s="22"/>
      <c r="AB979" s="14"/>
      <c r="AD979" s="22"/>
    </row>
    <row r="980">
      <c r="Z980" s="22"/>
      <c r="AB980" s="14"/>
      <c r="AD980" s="22"/>
    </row>
    <row r="981">
      <c r="Z981" s="22"/>
      <c r="AB981" s="14"/>
      <c r="AD981" s="22"/>
    </row>
    <row r="982">
      <c r="Z982" s="22"/>
      <c r="AB982" s="14"/>
      <c r="AD982" s="22"/>
    </row>
    <row r="983">
      <c r="Z983" s="22"/>
      <c r="AB983" s="14"/>
      <c r="AD983" s="22"/>
    </row>
    <row r="984">
      <c r="Z984" s="22"/>
      <c r="AB984" s="14"/>
      <c r="AD984" s="22"/>
    </row>
    <row r="985">
      <c r="Z985" s="22"/>
      <c r="AB985" s="14"/>
      <c r="AD985" s="22"/>
    </row>
    <row r="986">
      <c r="Z986" s="22"/>
      <c r="AB986" s="14"/>
      <c r="AD986" s="22"/>
    </row>
    <row r="987">
      <c r="Z987" s="22"/>
      <c r="AB987" s="14"/>
      <c r="AD987" s="22"/>
    </row>
    <row r="988">
      <c r="Z988" s="22"/>
      <c r="AB988" s="14"/>
      <c r="AD988" s="22"/>
    </row>
    <row r="989">
      <c r="Z989" s="22"/>
      <c r="AB989" s="14"/>
      <c r="AD989" s="22"/>
    </row>
    <row r="990">
      <c r="Z990" s="22"/>
      <c r="AB990" s="14"/>
      <c r="AD990" s="22"/>
    </row>
    <row r="991">
      <c r="Z991" s="22"/>
      <c r="AB991" s="14"/>
      <c r="AD991" s="22"/>
    </row>
    <row r="992">
      <c r="Z992" s="22"/>
      <c r="AB992" s="14"/>
      <c r="AD992" s="22"/>
    </row>
    <row r="993">
      <c r="Z993" s="22"/>
      <c r="AB993" s="14"/>
      <c r="AD993" s="22"/>
    </row>
    <row r="994">
      <c r="Z994" s="22"/>
      <c r="AB994" s="14"/>
      <c r="AD994" s="22"/>
    </row>
    <row r="995">
      <c r="Z995" s="22"/>
      <c r="AB995" s="14"/>
      <c r="AD995" s="22"/>
    </row>
    <row r="996">
      <c r="Z996" s="22"/>
      <c r="AB996" s="14"/>
      <c r="AD996" s="22"/>
    </row>
    <row r="997">
      <c r="Z997" s="22"/>
      <c r="AB997" s="14"/>
      <c r="AD997" s="22"/>
    </row>
    <row r="998">
      <c r="Z998" s="22"/>
      <c r="AB998" s="14"/>
      <c r="AD998" s="22"/>
    </row>
    <row r="999">
      <c r="Z999" s="22"/>
      <c r="AB999" s="14"/>
      <c r="AD999" s="22"/>
    </row>
    <row r="1000">
      <c r="Z1000" s="22"/>
      <c r="AB1000" s="14"/>
      <c r="AD1000" s="22"/>
    </row>
    <row r="1001">
      <c r="Z1001" s="22"/>
      <c r="AB1001" s="14"/>
      <c r="AD1001" s="22"/>
    </row>
    <row r="1002">
      <c r="Z1002" s="22"/>
      <c r="AB1002" s="14"/>
      <c r="AD1002" s="22"/>
    </row>
    <row r="1003">
      <c r="Z1003" s="22"/>
      <c r="AB1003" s="14"/>
      <c r="AD1003" s="22"/>
    </row>
    <row r="1004">
      <c r="Z1004" s="22"/>
      <c r="AB1004" s="14"/>
      <c r="AD1004" s="22"/>
    </row>
    <row r="1005">
      <c r="Z1005" s="22"/>
      <c r="AB1005" s="14"/>
      <c r="AD1005" s="22"/>
    </row>
    <row r="1006">
      <c r="Z1006" s="22"/>
      <c r="AB1006" s="14"/>
      <c r="AD1006" s="22"/>
    </row>
    <row r="1007">
      <c r="Z1007" s="22"/>
      <c r="AB1007" s="14"/>
      <c r="AD1007" s="22"/>
    </row>
    <row r="1008">
      <c r="Z1008" s="22"/>
      <c r="AB1008" s="14"/>
      <c r="AD1008" s="22"/>
    </row>
    <row r="1009">
      <c r="Z1009" s="22"/>
      <c r="AB1009" s="14"/>
      <c r="AD1009" s="22"/>
    </row>
    <row r="1010">
      <c r="Z1010" s="22"/>
      <c r="AB1010" s="14"/>
      <c r="AD1010" s="22"/>
    </row>
    <row r="1011">
      <c r="Z1011" s="22"/>
      <c r="AB1011" s="14"/>
      <c r="AD1011" s="22"/>
    </row>
    <row r="1012">
      <c r="Z1012" s="22"/>
      <c r="AB1012" s="14"/>
      <c r="AD1012" s="22"/>
    </row>
    <row r="1013">
      <c r="Z1013" s="22"/>
      <c r="AB1013" s="14"/>
      <c r="AD1013" s="22"/>
    </row>
    <row r="1014">
      <c r="Z1014" s="22"/>
      <c r="AB1014" s="14"/>
      <c r="AD1014" s="22"/>
    </row>
    <row r="1015">
      <c r="Z1015" s="22"/>
      <c r="AB1015" s="14"/>
      <c r="AD1015" s="22"/>
    </row>
    <row r="1016">
      <c r="Z1016" s="22"/>
      <c r="AB1016" s="14"/>
      <c r="AD1016" s="22"/>
    </row>
    <row r="1017">
      <c r="Z1017" s="22"/>
      <c r="AB1017" s="14"/>
      <c r="AD1017" s="22"/>
    </row>
    <row r="1018">
      <c r="Z1018" s="22"/>
      <c r="AB1018" s="14"/>
      <c r="AD1018" s="22"/>
    </row>
    <row r="1019">
      <c r="Z1019" s="22"/>
      <c r="AB1019" s="14"/>
      <c r="AD1019" s="22"/>
    </row>
    <row r="1020">
      <c r="Z1020" s="22"/>
      <c r="AB1020" s="14"/>
      <c r="AD1020" s="22"/>
    </row>
    <row r="1021">
      <c r="Z1021" s="22"/>
      <c r="AB1021" s="14"/>
      <c r="AD1021" s="22"/>
    </row>
    <row r="1022">
      <c r="Z1022" s="22"/>
      <c r="AB1022" s="14"/>
      <c r="AD1022" s="22"/>
    </row>
    <row r="1023">
      <c r="Z1023" s="22"/>
      <c r="AB1023" s="14"/>
      <c r="AD1023" s="22"/>
    </row>
    <row r="1024">
      <c r="Z1024" s="22"/>
      <c r="AB1024" s="14"/>
      <c r="AD1024" s="22"/>
    </row>
    <row r="1025">
      <c r="Z1025" s="22"/>
      <c r="AB1025" s="14"/>
      <c r="AD1025" s="22"/>
    </row>
    <row r="1026">
      <c r="Z1026" s="22"/>
      <c r="AB1026" s="14"/>
      <c r="AD1026" s="22"/>
    </row>
    <row r="1027">
      <c r="Z1027" s="22"/>
      <c r="AB1027" s="14"/>
      <c r="AD1027" s="22"/>
    </row>
    <row r="1028">
      <c r="Z1028" s="22"/>
      <c r="AB1028" s="14"/>
      <c r="AD1028" s="22"/>
    </row>
    <row r="1029">
      <c r="Z1029" s="22"/>
      <c r="AB1029" s="14"/>
      <c r="AD1029" s="22"/>
    </row>
    <row r="1030">
      <c r="Z1030" s="22"/>
      <c r="AB1030" s="14"/>
      <c r="AD1030" s="22"/>
    </row>
    <row r="1031">
      <c r="Z1031" s="22"/>
      <c r="AB1031" s="14"/>
      <c r="AD1031" s="22"/>
    </row>
    <row r="1032">
      <c r="Z1032" s="22"/>
      <c r="AB1032" s="14"/>
      <c r="AD1032" s="22"/>
    </row>
    <row r="1033">
      <c r="Z1033" s="22"/>
      <c r="AB1033" s="14"/>
      <c r="AD1033" s="22"/>
    </row>
  </sheetData>
  <hyperlinks>
    <hyperlink r:id="rId1" ref="AH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13"/>
    <col customWidth="1" min="3" max="3" width="11.13"/>
    <col customWidth="1" min="4" max="4" width="8.0"/>
    <col customWidth="1" min="5" max="5" width="9.88"/>
    <col customWidth="1" min="6" max="6" width="6.38"/>
    <col customWidth="1" min="7" max="7" width="2.75"/>
    <col customWidth="1" min="8" max="8" width="15.38"/>
    <col customWidth="1" min="9" max="9" width="10.63"/>
    <col customWidth="1" min="10" max="10" width="8.63"/>
    <col customWidth="1" min="11" max="11" width="11.25"/>
    <col customWidth="1" min="12" max="12" width="10.75"/>
    <col customWidth="1" min="13" max="13" width="4.88"/>
    <col customWidth="1" min="14" max="18" width="8.0"/>
    <col customWidth="1" min="19" max="20" width="9.63"/>
    <col customWidth="1" min="21" max="23" width="8.0"/>
    <col customWidth="1" min="24" max="24" width="7.25"/>
    <col customWidth="1" min="25" max="25" width="10.88"/>
    <col customWidth="1" min="26" max="28" width="8.0"/>
    <col customWidth="1" min="29" max="29" width="11.0"/>
    <col customWidth="1" min="30" max="31" width="8.0"/>
    <col customWidth="1" min="32" max="32" width="10.75"/>
    <col customWidth="1" min="33" max="33" width="10.63"/>
    <col customWidth="1" min="34" max="35" width="8.0"/>
    <col customWidth="1" min="36" max="36" width="11.38"/>
    <col customWidth="1" min="37" max="37" width="13.88"/>
    <col customWidth="1" min="38" max="38" width="10.5"/>
    <col customWidth="1" min="39" max="39" width="15.88"/>
    <col customWidth="1" min="40" max="41" width="10.75"/>
    <col customWidth="1" min="42" max="42" width="6.63"/>
    <col customWidth="1" min="43" max="43" width="20.25"/>
    <col customWidth="1" min="44" max="63" width="8.0"/>
  </cols>
  <sheetData>
    <row r="1" ht="12.75" customHeight="1">
      <c r="A1" s="3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</row>
    <row r="2" ht="12.75" customHeight="1">
      <c r="A2" s="45"/>
      <c r="B2" s="3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</row>
    <row r="3" ht="13.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</row>
    <row r="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</row>
    <row r="5" ht="13.5" customHeight="1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5</v>
      </c>
      <c r="H5" s="4" t="s">
        <v>6</v>
      </c>
      <c r="I5" s="4" t="s">
        <v>8</v>
      </c>
      <c r="J5" s="4" t="s">
        <v>5</v>
      </c>
      <c r="K5" s="4" t="s">
        <v>6</v>
      </c>
      <c r="L5" s="4" t="s">
        <v>9</v>
      </c>
      <c r="M5" s="4" t="s">
        <v>348</v>
      </c>
      <c r="N5" s="4" t="s">
        <v>11</v>
      </c>
      <c r="O5" s="47"/>
      <c r="P5" s="4"/>
      <c r="Q5" s="4"/>
      <c r="R5" s="4"/>
      <c r="S5" s="4" t="s">
        <v>12</v>
      </c>
      <c r="T5" s="47"/>
      <c r="U5" s="4"/>
      <c r="V5" s="4"/>
      <c r="W5" s="4"/>
      <c r="X5" s="4" t="s">
        <v>13</v>
      </c>
      <c r="Y5" s="4" t="s">
        <v>13</v>
      </c>
      <c r="Z5" s="4"/>
      <c r="AA5" s="4"/>
      <c r="AB5" s="4"/>
      <c r="AC5" s="5" t="s">
        <v>9</v>
      </c>
      <c r="AD5" s="5" t="s">
        <v>349</v>
      </c>
      <c r="AE5" s="4"/>
      <c r="AF5" s="4" t="s">
        <v>14</v>
      </c>
      <c r="AG5" s="4" t="s">
        <v>15</v>
      </c>
      <c r="AH5" s="4" t="s">
        <v>16</v>
      </c>
      <c r="AI5" s="4" t="s">
        <v>17</v>
      </c>
      <c r="AJ5" s="4" t="s">
        <v>18</v>
      </c>
      <c r="AK5" s="4" t="s">
        <v>19</v>
      </c>
      <c r="AL5" s="4" t="s">
        <v>20</v>
      </c>
      <c r="AM5" s="4" t="s">
        <v>21</v>
      </c>
      <c r="AN5" s="5" t="s">
        <v>22</v>
      </c>
      <c r="AO5" s="6" t="s">
        <v>5</v>
      </c>
      <c r="AP5" s="5" t="s">
        <v>23</v>
      </c>
      <c r="AQ5" s="4" t="s">
        <v>24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ht="13.5" customHeight="1">
      <c r="A6" s="4"/>
      <c r="B6" s="4"/>
      <c r="C6" s="4"/>
      <c r="D6" s="4"/>
      <c r="E6" s="4"/>
      <c r="F6" s="4"/>
      <c r="G6" s="4"/>
      <c r="H6" s="4"/>
      <c r="I6" s="4" t="s">
        <v>25</v>
      </c>
      <c r="J6" s="4"/>
      <c r="K6" s="4"/>
      <c r="L6" s="4" t="s">
        <v>17</v>
      </c>
      <c r="M6" s="4"/>
      <c r="N6" s="5" t="s">
        <v>350</v>
      </c>
      <c r="O6" s="4" t="s">
        <v>26</v>
      </c>
      <c r="P6" s="4" t="s">
        <v>27</v>
      </c>
      <c r="Q6" s="4" t="s">
        <v>28</v>
      </c>
      <c r="R6" s="4" t="s">
        <v>29</v>
      </c>
      <c r="S6" s="5" t="s">
        <v>351</v>
      </c>
      <c r="T6" s="4" t="s">
        <v>30</v>
      </c>
      <c r="U6" s="4" t="s">
        <v>31</v>
      </c>
      <c r="V6" s="4" t="s">
        <v>32</v>
      </c>
      <c r="W6" s="4" t="s">
        <v>33</v>
      </c>
      <c r="X6" s="5" t="s">
        <v>352</v>
      </c>
      <c r="Y6" s="4" t="s">
        <v>34</v>
      </c>
      <c r="Z6" s="4" t="s">
        <v>35</v>
      </c>
      <c r="AA6" s="4" t="s">
        <v>36</v>
      </c>
      <c r="AB6" s="4" t="s">
        <v>37</v>
      </c>
      <c r="AC6" s="5" t="s">
        <v>353</v>
      </c>
      <c r="AD6" s="5" t="s">
        <v>354</v>
      </c>
      <c r="AE6" s="4"/>
      <c r="AF6" s="4" t="s">
        <v>17</v>
      </c>
      <c r="AG6" s="4"/>
      <c r="AH6" s="4" t="s">
        <v>39</v>
      </c>
      <c r="AI6" s="4"/>
      <c r="AJ6" s="4"/>
      <c r="AK6" s="4"/>
      <c r="AL6" s="4"/>
      <c r="AM6" s="4"/>
      <c r="AN6" s="5" t="s">
        <v>355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ht="13.5" customHeight="1">
      <c r="A7" s="45"/>
      <c r="B7" s="45"/>
      <c r="C7" s="45"/>
      <c r="D7" s="45"/>
      <c r="E7" s="45"/>
      <c r="F7" s="3">
        <v>0.008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</row>
    <row r="8" ht="13.5" customHeight="1">
      <c r="A8" s="45"/>
      <c r="B8" s="3" t="s">
        <v>356</v>
      </c>
      <c r="C8" s="3">
        <v>4300.0</v>
      </c>
      <c r="D8" s="3">
        <v>0.3</v>
      </c>
      <c r="E8" s="3" t="s">
        <v>357</v>
      </c>
      <c r="F8" s="3">
        <v>0.4</v>
      </c>
      <c r="G8" s="45"/>
      <c r="H8" s="3" t="s">
        <v>358</v>
      </c>
      <c r="I8" s="7">
        <v>360000.0</v>
      </c>
      <c r="J8" s="45"/>
      <c r="K8" s="3" t="s">
        <v>359</v>
      </c>
      <c r="L8" s="45"/>
      <c r="M8" s="3">
        <v>2008.0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50">
        <v>0.9515743549176742</v>
      </c>
      <c r="Y8" s="50">
        <v>0.9900417168722881</v>
      </c>
      <c r="Z8" s="51"/>
      <c r="AA8" s="45"/>
      <c r="AB8" s="45"/>
      <c r="AC8" s="3">
        <v>3.0</v>
      </c>
      <c r="AD8" s="45"/>
      <c r="AE8" s="45"/>
      <c r="AF8" s="45"/>
      <c r="AG8" s="50">
        <v>2.35616E-10</v>
      </c>
      <c r="AH8" s="3" t="s">
        <v>38</v>
      </c>
      <c r="AI8" s="45"/>
      <c r="AJ8" s="45">
        <f t="shared" ref="AJ8:AJ10" si="1">LOG10(1.1967452E+44*(C8^2)*AG8)</f>
        <v>41.71714338</v>
      </c>
      <c r="AK8" s="45"/>
      <c r="AL8" s="45">
        <f>LOG10(1196700000000000000*(C8^2)*optwidth*(AVERAGE(X8:AB8)))</f>
        <v>39.5380524</v>
      </c>
      <c r="AM8" s="45"/>
      <c r="AN8" s="3">
        <f t="shared" ref="AN8:AN10" si="2">788/(3600*24)</f>
        <v>0.00912037037</v>
      </c>
      <c r="AO8" s="45"/>
      <c r="AP8" s="45"/>
      <c r="AQ8" s="3" t="s">
        <v>360</v>
      </c>
      <c r="AR8" s="3" t="s">
        <v>361</v>
      </c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</row>
    <row r="9" ht="13.5" customHeight="1">
      <c r="A9" s="45"/>
      <c r="B9" s="3" t="s">
        <v>356</v>
      </c>
      <c r="C9" s="3">
        <v>4300.0</v>
      </c>
      <c r="D9" s="3">
        <v>0.3</v>
      </c>
      <c r="E9" s="3" t="s">
        <v>357</v>
      </c>
      <c r="F9" s="3">
        <v>0.4</v>
      </c>
      <c r="G9" s="45"/>
      <c r="H9" s="3" t="s">
        <v>358</v>
      </c>
      <c r="I9" s="7">
        <v>360000.0</v>
      </c>
      <c r="J9" s="45"/>
      <c r="K9" s="3" t="s">
        <v>359</v>
      </c>
      <c r="L9" s="45"/>
      <c r="M9" s="3">
        <v>2008.0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50">
        <v>0.6343829032784496</v>
      </c>
      <c r="Y9" s="50">
        <v>0.4950208584361441</v>
      </c>
      <c r="Z9" s="51"/>
      <c r="AA9" s="45"/>
      <c r="AB9" s="45"/>
      <c r="AC9" s="3">
        <v>3.0</v>
      </c>
      <c r="AD9" s="45"/>
      <c r="AE9" s="45"/>
      <c r="AF9" s="45"/>
      <c r="AG9" s="50">
        <v>9.551999999999998E-11</v>
      </c>
      <c r="AH9" s="3" t="s">
        <v>38</v>
      </c>
      <c r="AI9" s="45"/>
      <c r="AJ9" s="45">
        <f t="shared" si="1"/>
        <v>41.32503292</v>
      </c>
      <c r="AK9" s="45"/>
      <c r="AL9" s="45">
        <f>LOG10(1196700000000000000*(C9^2)*optwidth*(AVERAGE(X9:AB9)))</f>
        <v>39.30273827</v>
      </c>
      <c r="AM9" s="45"/>
      <c r="AN9" s="3">
        <f t="shared" si="2"/>
        <v>0.00912037037</v>
      </c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</row>
    <row r="10" ht="13.5" customHeight="1">
      <c r="A10" s="45"/>
      <c r="B10" s="3" t="s">
        <v>356</v>
      </c>
      <c r="C10" s="3">
        <v>4300.0</v>
      </c>
      <c r="D10" s="3">
        <v>0.3</v>
      </c>
      <c r="E10" s="3" t="s">
        <v>357</v>
      </c>
      <c r="F10" s="3">
        <v>0.4</v>
      </c>
      <c r="G10" s="45"/>
      <c r="H10" s="3" t="s">
        <v>358</v>
      </c>
      <c r="I10" s="7">
        <v>360000.0</v>
      </c>
      <c r="J10" s="45"/>
      <c r="K10" s="3" t="s">
        <v>359</v>
      </c>
      <c r="L10" s="45"/>
      <c r="M10" s="3">
        <v>2008.0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50">
        <v>0.3171914516392248</v>
      </c>
      <c r="Y10" s="50">
        <v>0.1980083433744576</v>
      </c>
      <c r="Z10" s="51"/>
      <c r="AA10" s="45"/>
      <c r="AB10" s="45"/>
      <c r="AC10" s="3">
        <v>3.0</v>
      </c>
      <c r="AD10" s="45"/>
      <c r="AE10" s="45"/>
      <c r="AF10" s="45"/>
      <c r="AG10" s="50">
        <v>3.184E-11</v>
      </c>
      <c r="AH10" s="3" t="s">
        <v>38</v>
      </c>
      <c r="AI10" s="45"/>
      <c r="AJ10" s="45">
        <f t="shared" si="1"/>
        <v>40.84791166</v>
      </c>
      <c r="AK10" s="45"/>
      <c r="AL10" s="45">
        <f>LOG10(1196700000000000000*(C10^2)*optwidth*(AVERAGE(X10:AB10)))</f>
        <v>38.96186472</v>
      </c>
      <c r="AM10" s="45"/>
      <c r="AN10" s="3">
        <f t="shared" si="2"/>
        <v>0.00912037037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</row>
    <row r="11" ht="13.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</row>
    <row r="12" ht="13.5" customHeight="1">
      <c r="A12" s="45"/>
      <c r="B12" s="45" t="s">
        <v>362</v>
      </c>
      <c r="C12" s="45">
        <v>35000.0</v>
      </c>
      <c r="D12" s="45"/>
      <c r="E12" s="45" t="s">
        <v>363</v>
      </c>
      <c r="F12" s="45">
        <f>0.07*3.1</f>
        <v>0.217</v>
      </c>
      <c r="G12" s="45"/>
      <c r="H12" s="45" t="s">
        <v>364</v>
      </c>
      <c r="I12" s="45">
        <v>7630000.0</v>
      </c>
      <c r="J12" s="45">
        <f>160000</f>
        <v>160000</v>
      </c>
      <c r="K12" s="45" t="s">
        <v>363</v>
      </c>
      <c r="L12" s="45">
        <v>57590.5</v>
      </c>
      <c r="M12" s="45">
        <v>2016.0</v>
      </c>
      <c r="N12" s="45"/>
      <c r="O12" s="45"/>
      <c r="P12" s="45"/>
      <c r="Q12" s="45"/>
      <c r="R12" s="45"/>
      <c r="S12" s="45"/>
      <c r="T12" s="45">
        <f>13.6-10.8</f>
        <v>2.8</v>
      </c>
      <c r="U12" s="45"/>
      <c r="V12" s="45"/>
      <c r="W12" s="45"/>
      <c r="X12" s="45"/>
      <c r="Y12" s="45">
        <f>T12*(100^(0.2*$F$12*yV))</f>
        <v>3.419463964</v>
      </c>
      <c r="Z12" s="45"/>
      <c r="AA12" s="45"/>
      <c r="AB12" s="45"/>
      <c r="AC12" s="45"/>
      <c r="AD12" s="45"/>
      <c r="AE12" s="45"/>
      <c r="AF12" s="45">
        <v>57590.5</v>
      </c>
      <c r="AG12" s="45">
        <f>(1.39+3.43+5.52)*1E-11*1.4*1.374</f>
        <v>0.00000000019890024</v>
      </c>
      <c r="AH12" s="3" t="s">
        <v>38</v>
      </c>
      <c r="AI12" s="45">
        <f t="shared" ref="AI12:AI13" si="3">(L12+AF12)/2</f>
        <v>57590.5</v>
      </c>
      <c r="AJ12" s="45">
        <f t="shared" ref="AJ12:AJ13" si="4">LOG10(1.1967452E+44*(C12^2)*AG12)</f>
        <v>43.46477309</v>
      </c>
      <c r="AK12" s="45">
        <f t="shared" ref="AK12:AK13" si="5">LOG10((10^AJ12)/(1.26E+38*$I$12))</f>
        <v>-1.518121993</v>
      </c>
      <c r="AL12" s="45">
        <f>LOG10(1196700000000000000*(C12^2)*optwidth*(AVERAGE(X12:AB12)))</f>
        <v>41.90607624</v>
      </c>
      <c r="AM12" s="45">
        <f t="shared" ref="AM12:AM13" si="6">LOG10((10^AL12)/(1.26E+38*$I$12))</f>
        <v>-3.076818841</v>
      </c>
      <c r="AN12" s="3">
        <v>0.907</v>
      </c>
      <c r="AO12" s="45"/>
      <c r="AP12" s="45"/>
      <c r="AQ12" s="45" t="s">
        <v>365</v>
      </c>
      <c r="AR12" s="45"/>
      <c r="AS12" s="45"/>
      <c r="AT12" s="45"/>
      <c r="AU12" s="3" t="s">
        <v>366</v>
      </c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</row>
    <row r="13" ht="13.5" customHeight="1">
      <c r="A13" s="45"/>
      <c r="B13" s="45"/>
      <c r="C13" s="45">
        <v>35000.0</v>
      </c>
      <c r="D13" s="45"/>
      <c r="E13" s="45"/>
      <c r="F13" s="45"/>
      <c r="G13" s="45"/>
      <c r="H13" s="45"/>
      <c r="I13" s="47"/>
      <c r="J13" s="45"/>
      <c r="K13" s="45"/>
      <c r="L13" s="45">
        <v>57603.5</v>
      </c>
      <c r="M13" s="45">
        <v>2016.0</v>
      </c>
      <c r="N13" s="45"/>
      <c r="O13" s="45"/>
      <c r="P13" s="45"/>
      <c r="Q13" s="45"/>
      <c r="R13" s="45"/>
      <c r="S13" s="45"/>
      <c r="T13" s="45">
        <f>12.2-10.8</f>
        <v>1.4</v>
      </c>
      <c r="U13" s="45"/>
      <c r="V13" s="45"/>
      <c r="W13" s="45"/>
      <c r="X13" s="45"/>
      <c r="Y13" s="45">
        <f>T13*(100^(0.2*$F$12*yV))</f>
        <v>1.709731982</v>
      </c>
      <c r="Z13" s="45"/>
      <c r="AA13" s="45"/>
      <c r="AB13" s="45"/>
      <c r="AC13" s="45"/>
      <c r="AD13" s="45"/>
      <c r="AE13" s="45"/>
      <c r="AF13" s="45">
        <v>57603.5</v>
      </c>
      <c r="AG13" s="45">
        <f>(1.39+3.43+5.52)*1E-11*0.6*1.374</f>
        <v>0</v>
      </c>
      <c r="AH13" s="3" t="s">
        <v>38</v>
      </c>
      <c r="AI13" s="45">
        <f t="shared" si="3"/>
        <v>57603.5</v>
      </c>
      <c r="AJ13" s="45">
        <f t="shared" si="4"/>
        <v>43.0967963</v>
      </c>
      <c r="AK13" s="45">
        <f t="shared" si="5"/>
        <v>-1.886098778</v>
      </c>
      <c r="AL13" s="45">
        <f>LOG10(1196700000000000000*(C13^2)*optwidth*(AVERAGE(X13:AB13)))</f>
        <v>41.60504625</v>
      </c>
      <c r="AM13" s="45">
        <f t="shared" si="6"/>
        <v>-3.377848837</v>
      </c>
      <c r="AN13" s="3">
        <v>0.907</v>
      </c>
      <c r="AO13" s="45"/>
      <c r="AP13" s="45"/>
      <c r="AQ13" s="45" t="s">
        <v>365</v>
      </c>
      <c r="AR13" s="45"/>
      <c r="AS13" s="45"/>
      <c r="AT13" s="45"/>
      <c r="AU13" s="3" t="s">
        <v>367</v>
      </c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</row>
    <row r="14" ht="13.5" customHeight="1">
      <c r="A14" s="45"/>
      <c r="B14" s="45"/>
      <c r="C14" s="45"/>
      <c r="D14" s="45"/>
      <c r="E14" s="45"/>
      <c r="F14" s="45"/>
      <c r="G14" s="45"/>
      <c r="H14" s="45"/>
      <c r="I14" s="3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3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</row>
    <row r="15" ht="13.5" customHeight="1">
      <c r="A15" s="45"/>
      <c r="B15" s="45" t="s">
        <v>368</v>
      </c>
      <c r="C15" s="45">
        <v>19000.0</v>
      </c>
      <c r="D15" s="45"/>
      <c r="E15" s="45" t="s">
        <v>369</v>
      </c>
      <c r="F15" s="3">
        <v>0.074</v>
      </c>
      <c r="G15" s="45"/>
      <c r="H15" s="45"/>
      <c r="I15" s="3">
        <v>3.76E7</v>
      </c>
      <c r="J15" s="45">
        <v>1.15E7</v>
      </c>
      <c r="K15" s="45" t="s">
        <v>363</v>
      </c>
      <c r="L15" s="45">
        <v>57465.0</v>
      </c>
      <c r="M15" s="45">
        <v>2016.0</v>
      </c>
      <c r="N15" s="45"/>
      <c r="O15" s="45"/>
      <c r="P15" s="45"/>
      <c r="Q15" s="45"/>
      <c r="R15" s="45"/>
      <c r="S15" s="45"/>
      <c r="T15" s="45">
        <v>4.4799</v>
      </c>
      <c r="U15" s="45"/>
      <c r="V15" s="45"/>
      <c r="W15" s="45"/>
      <c r="X15" s="45"/>
      <c r="Y15" s="45">
        <f>T15*(100^(0.2*$F$15*yV))</f>
        <v>4.795880132</v>
      </c>
      <c r="Z15" s="45"/>
      <c r="AA15" s="45"/>
      <c r="AB15" s="45"/>
      <c r="AC15" s="3">
        <v>5.0</v>
      </c>
      <c r="AD15" s="45"/>
      <c r="AE15" s="45"/>
      <c r="AF15" s="45">
        <v>57465.0</v>
      </c>
      <c r="AG15" s="45"/>
      <c r="AH15" s="45" t="s">
        <v>370</v>
      </c>
      <c r="AI15" s="45">
        <f>(L15+AF15)/2</f>
        <v>57465</v>
      </c>
      <c r="AJ15" s="45">
        <f>LOG10(1.94E+43)</f>
        <v>43.28780173</v>
      </c>
      <c r="AK15" s="45">
        <f>LOG10((10^AJ15)/(1.26E+38*$I$15))</f>
        <v>-2.38775666</v>
      </c>
      <c r="AL15" s="45">
        <f>LOG10(1196700000000000000*(C15^2)*optwidth*(AVERAGE(X15:AB15)))</f>
        <v>41.52235764</v>
      </c>
      <c r="AM15" s="45">
        <f>LOG10((10^AL15)/(1.26E+38*$I$15))</f>
        <v>-4.153200746</v>
      </c>
      <c r="AN15" s="3">
        <v>0.34</v>
      </c>
      <c r="AO15" s="45"/>
      <c r="AP15" s="45"/>
      <c r="AQ15" s="45" t="s">
        <v>371</v>
      </c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</row>
    <row r="16" ht="13.5" customHeight="1">
      <c r="A16" s="45"/>
      <c r="B16" s="3"/>
      <c r="C16" s="45"/>
      <c r="D16" s="45"/>
      <c r="E16" s="45"/>
      <c r="F16" s="45"/>
      <c r="G16" s="45"/>
      <c r="H16" s="45"/>
      <c r="I16" s="45"/>
      <c r="J16" s="45"/>
      <c r="K16" s="3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</row>
    <row r="17" ht="13.5" customHeight="1">
      <c r="A17" s="45"/>
      <c r="B17" s="5" t="s">
        <v>372</v>
      </c>
      <c r="C17" s="3">
        <v>75010.0</v>
      </c>
      <c r="D17" s="45"/>
      <c r="E17" s="3" t="s">
        <v>373</v>
      </c>
      <c r="F17" s="3">
        <v>0.068</v>
      </c>
      <c r="G17" s="45"/>
      <c r="H17" s="45"/>
      <c r="I17" s="45">
        <f>10^(8.05)</f>
        <v>112201845.4</v>
      </c>
      <c r="J17" s="45"/>
      <c r="K17" s="3" t="s">
        <v>374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3">
        <v>5.0</v>
      </c>
      <c r="AD17" s="3"/>
      <c r="AE17" s="45"/>
      <c r="AF17" s="45"/>
      <c r="AG17" s="45"/>
      <c r="AH17" s="45"/>
      <c r="AI17" s="45"/>
      <c r="AJ17" s="45"/>
      <c r="AK17" s="45"/>
      <c r="AL17" s="45"/>
      <c r="AM17" s="45"/>
      <c r="AN17" s="3">
        <v>1.56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</row>
    <row r="18" ht="13.5" customHeight="1">
      <c r="A18" s="45"/>
      <c r="B18" s="3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52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</row>
    <row r="19" ht="13.5" customHeight="1">
      <c r="A19" s="45"/>
      <c r="B19" s="37" t="s">
        <v>375</v>
      </c>
      <c r="C19" s="3">
        <v>41300.0</v>
      </c>
      <c r="D19" s="45"/>
      <c r="E19" s="3" t="s">
        <v>376</v>
      </c>
      <c r="F19" s="3">
        <v>0.151</v>
      </c>
      <c r="G19" s="45"/>
      <c r="H19" s="3" t="s">
        <v>377</v>
      </c>
      <c r="I19" s="3">
        <f>3.2*10^7</f>
        <v>32000000</v>
      </c>
      <c r="J19" s="45"/>
      <c r="K19" s="3" t="s">
        <v>378</v>
      </c>
      <c r="L19" s="53">
        <v>56392.686</v>
      </c>
      <c r="M19" s="3">
        <v>2013.0</v>
      </c>
      <c r="N19" s="45"/>
      <c r="O19" s="45"/>
      <c r="P19" s="45"/>
      <c r="Q19" s="45"/>
      <c r="R19" s="45"/>
      <c r="S19" s="3">
        <v>0.341</v>
      </c>
      <c r="T19" s="45"/>
      <c r="U19" s="45"/>
      <c r="V19" s="45"/>
      <c r="W19" s="45"/>
      <c r="X19" s="52">
        <f t="shared" ref="X19:X25" si="7">S19*(100^(0.2*F19*1.339))+0.1</f>
        <v>0.5107995687</v>
      </c>
      <c r="Y19" s="47"/>
      <c r="Z19" s="53"/>
      <c r="AA19" s="45"/>
      <c r="AB19" s="45"/>
      <c r="AC19" s="3">
        <v>8.3</v>
      </c>
      <c r="AD19" s="45"/>
      <c r="AE19" s="45"/>
      <c r="AF19" s="53">
        <v>56392.51</v>
      </c>
      <c r="AG19" s="54">
        <v>2.78208E-11</v>
      </c>
      <c r="AH19" s="3" t="s">
        <v>38</v>
      </c>
      <c r="AI19" s="45"/>
      <c r="AJ19" s="55">
        <f t="shared" ref="AJ19:AJ25" si="8">LOG10(1.1967452E+44*(C19^2)*AG19)</f>
        <v>42.75427141</v>
      </c>
      <c r="AK19" s="45"/>
      <c r="AL19" s="45">
        <f>LOG10(1196700000000000000*(C19^2)*optwidth*(AVERAGE(X19:AB19)))</f>
        <v>41.22413275</v>
      </c>
      <c r="AM19" s="45"/>
      <c r="AN19" s="3">
        <v>2.0</v>
      </c>
      <c r="AO19" s="45"/>
      <c r="AP19" s="3"/>
      <c r="AQ19" s="3" t="s">
        <v>379</v>
      </c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</row>
    <row r="20" ht="13.5" customHeight="1">
      <c r="A20" s="45"/>
      <c r="B20" s="47"/>
      <c r="C20" s="3">
        <v>41300.0</v>
      </c>
      <c r="D20" s="47"/>
      <c r="E20" s="47"/>
      <c r="F20" s="3">
        <v>0.151</v>
      </c>
      <c r="G20" s="47"/>
      <c r="H20" s="47"/>
      <c r="I20" s="47"/>
      <c r="J20" s="47"/>
      <c r="K20" s="47"/>
      <c r="L20" s="56">
        <v>56409.495</v>
      </c>
      <c r="M20" s="47"/>
      <c r="N20" s="47"/>
      <c r="O20" s="47"/>
      <c r="P20" s="47"/>
      <c r="Q20" s="47"/>
      <c r="R20" s="47"/>
      <c r="S20" s="43">
        <v>0.511</v>
      </c>
      <c r="T20" s="47"/>
      <c r="U20" s="47"/>
      <c r="V20" s="47"/>
      <c r="W20" s="47"/>
      <c r="X20" s="52">
        <f t="shared" si="7"/>
        <v>0.7155970077</v>
      </c>
      <c r="Y20" s="47"/>
      <c r="Z20" s="43"/>
      <c r="AA20" s="47"/>
      <c r="AB20" s="47"/>
      <c r="AC20" s="3">
        <v>8.3</v>
      </c>
      <c r="AD20" s="47"/>
      <c r="AE20" s="47"/>
      <c r="AF20" s="53">
        <v>56409.27</v>
      </c>
      <c r="AG20" s="57">
        <v>9.041760000000001E-11</v>
      </c>
      <c r="AH20" s="3" t="s">
        <v>38</v>
      </c>
      <c r="AI20" s="47"/>
      <c r="AJ20" s="55">
        <f t="shared" si="8"/>
        <v>43.26615477</v>
      </c>
      <c r="AK20" s="47"/>
      <c r="AL20" s="45">
        <f>LOG10(1196700000000000000*(C20^2)*optwidth*(AVERAGE(X20:AB20)))</f>
        <v>41.37055074</v>
      </c>
      <c r="AM20" s="47"/>
      <c r="AN20" s="3">
        <v>2.0</v>
      </c>
      <c r="AO20" s="47"/>
      <c r="AP20" s="47"/>
      <c r="AQ20" s="47"/>
      <c r="AR20" s="47"/>
      <c r="AS20" s="47"/>
      <c r="AT20" s="47"/>
      <c r="AU20" s="47"/>
      <c r="AV20" s="47"/>
      <c r="AW20" s="47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</row>
    <row r="21" ht="13.5" customHeight="1">
      <c r="A21" s="45"/>
      <c r="B21" s="47"/>
      <c r="C21" s="3">
        <v>41300.0</v>
      </c>
      <c r="D21" s="47"/>
      <c r="E21" s="47"/>
      <c r="F21" s="3">
        <v>0.151</v>
      </c>
      <c r="G21" s="47"/>
      <c r="H21" s="47"/>
      <c r="I21" s="47"/>
      <c r="J21" s="47"/>
      <c r="K21" s="47"/>
      <c r="L21" s="56">
        <v>56424.631</v>
      </c>
      <c r="M21" s="47"/>
      <c r="N21" s="47"/>
      <c r="O21" s="47"/>
      <c r="P21" s="47"/>
      <c r="Q21" s="47"/>
      <c r="R21" s="47"/>
      <c r="S21" s="43">
        <v>0.903</v>
      </c>
      <c r="T21" s="47"/>
      <c r="U21" s="47"/>
      <c r="V21" s="47"/>
      <c r="W21" s="47"/>
      <c r="X21" s="52">
        <f t="shared" si="7"/>
        <v>1.187835808</v>
      </c>
      <c r="Y21" s="47"/>
      <c r="Z21" s="56"/>
      <c r="AA21" s="47"/>
      <c r="AB21" s="47"/>
      <c r="AC21" s="3">
        <v>8.3</v>
      </c>
      <c r="AD21" s="47"/>
      <c r="AE21" s="47"/>
      <c r="AF21" s="58">
        <v>56424.58</v>
      </c>
      <c r="AG21" s="57">
        <v>1.240344E-10</v>
      </c>
      <c r="AH21" s="3" t="s">
        <v>38</v>
      </c>
      <c r="AI21" s="47"/>
      <c r="AJ21" s="55">
        <f t="shared" si="8"/>
        <v>43.40344395</v>
      </c>
      <c r="AK21" s="47"/>
      <c r="AL21" s="45">
        <f>LOG10(1196700000000000000*(C21^2)*optwidth*(AVERAGE(X21:AB21)))</f>
        <v>41.59063864</v>
      </c>
      <c r="AM21" s="47"/>
      <c r="AN21" s="3">
        <v>2.0</v>
      </c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</row>
    <row r="22" ht="13.5" customHeight="1">
      <c r="A22" s="45"/>
      <c r="B22" s="47"/>
      <c r="C22" s="3">
        <v>41300.0</v>
      </c>
      <c r="D22" s="47"/>
      <c r="E22" s="47"/>
      <c r="F22" s="3">
        <v>0.151</v>
      </c>
      <c r="G22" s="47"/>
      <c r="H22" s="47"/>
      <c r="I22" s="47"/>
      <c r="J22" s="47"/>
      <c r="K22" s="47"/>
      <c r="L22" s="56">
        <v>56435.649</v>
      </c>
      <c r="M22" s="47"/>
      <c r="N22" s="47"/>
      <c r="O22" s="47"/>
      <c r="P22" s="47"/>
      <c r="Q22" s="47"/>
      <c r="R22" s="47"/>
      <c r="S22" s="43">
        <v>1.21</v>
      </c>
      <c r="T22" s="47"/>
      <c r="U22" s="47"/>
      <c r="V22" s="47"/>
      <c r="W22" s="47"/>
      <c r="X22" s="52">
        <f t="shared" si="7"/>
        <v>1.557675889</v>
      </c>
      <c r="Y22" s="47"/>
      <c r="Z22" s="56"/>
      <c r="AA22" s="47"/>
      <c r="AB22" s="47"/>
      <c r="AC22" s="3">
        <v>8.3</v>
      </c>
      <c r="AD22" s="47"/>
      <c r="AE22" s="47"/>
      <c r="AF22" s="53">
        <v>56435.72</v>
      </c>
      <c r="AG22" s="57">
        <v>1.56492E-10</v>
      </c>
      <c r="AH22" s="3" t="s">
        <v>38</v>
      </c>
      <c r="AI22" s="47"/>
      <c r="AJ22" s="55">
        <f t="shared" si="8"/>
        <v>43.50439394</v>
      </c>
      <c r="AK22" s="47"/>
      <c r="AL22" s="45">
        <f>LOG10(1196700000000000000*(C22^2)*optwidth*(AVERAGE(X22:AB22)))</f>
        <v>41.70835932</v>
      </c>
      <c r="AM22" s="47"/>
      <c r="AN22" s="3">
        <v>2.0</v>
      </c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</row>
    <row r="23" ht="13.5" customHeight="1">
      <c r="A23" s="45"/>
      <c r="B23" s="47"/>
      <c r="C23" s="3">
        <v>41300.0</v>
      </c>
      <c r="D23" s="47"/>
      <c r="E23" s="47"/>
      <c r="F23" s="3">
        <v>0.151</v>
      </c>
      <c r="G23" s="47"/>
      <c r="H23" s="47"/>
      <c r="I23" s="47"/>
      <c r="J23" s="47"/>
      <c r="K23" s="47"/>
      <c r="L23" s="56">
        <v>56442.772</v>
      </c>
      <c r="M23" s="47"/>
      <c r="N23" s="47"/>
      <c r="O23" s="47"/>
      <c r="P23" s="47"/>
      <c r="Q23" s="47"/>
      <c r="R23" s="47"/>
      <c r="S23" s="43">
        <v>0.875</v>
      </c>
      <c r="T23" s="47"/>
      <c r="U23" s="47"/>
      <c r="V23" s="47"/>
      <c r="W23" s="47"/>
      <c r="X23" s="52">
        <f t="shared" si="7"/>
        <v>1.154104465</v>
      </c>
      <c r="Y23" s="47"/>
      <c r="Z23" s="56"/>
      <c r="AA23" s="47"/>
      <c r="AB23" s="47"/>
      <c r="AC23" s="3">
        <v>8.3</v>
      </c>
      <c r="AD23" s="47"/>
      <c r="AE23" s="47"/>
      <c r="AF23" s="58">
        <v>56442.05</v>
      </c>
      <c r="AG23" s="54">
        <v>9.621360000000001E-11</v>
      </c>
      <c r="AH23" s="3" t="s">
        <v>38</v>
      </c>
      <c r="AI23" s="47"/>
      <c r="AJ23" s="55">
        <f t="shared" si="8"/>
        <v>43.29313826</v>
      </c>
      <c r="AK23" s="47"/>
      <c r="AL23" s="45">
        <f>LOG10(1196700000000000000*(C23^2)*optwidth*(AVERAGE(X23:AB23)))</f>
        <v>41.57812735</v>
      </c>
      <c r="AM23" s="47"/>
      <c r="AN23" s="3">
        <v>2.0</v>
      </c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</row>
    <row r="24" ht="13.5" customHeight="1">
      <c r="A24" s="45"/>
      <c r="B24" s="47"/>
      <c r="C24" s="3">
        <v>41300.0</v>
      </c>
      <c r="D24" s="47"/>
      <c r="E24" s="47"/>
      <c r="F24" s="3">
        <v>0.151</v>
      </c>
      <c r="G24" s="47"/>
      <c r="H24" s="47"/>
      <c r="I24" s="47"/>
      <c r="J24" s="47"/>
      <c r="K24" s="47"/>
      <c r="L24" s="56">
        <v>56600.764</v>
      </c>
      <c r="M24" s="47"/>
      <c r="N24" s="47"/>
      <c r="O24" s="47"/>
      <c r="P24" s="47"/>
      <c r="Q24" s="47"/>
      <c r="R24" s="47"/>
      <c r="S24" s="43">
        <v>0.157</v>
      </c>
      <c r="T24" s="47"/>
      <c r="U24" s="47"/>
      <c r="V24" s="47"/>
      <c r="W24" s="47"/>
      <c r="X24" s="52">
        <f t="shared" si="7"/>
        <v>0.2891364583</v>
      </c>
      <c r="Y24" s="47"/>
      <c r="Z24" s="56"/>
      <c r="AA24" s="47"/>
      <c r="AB24" s="47"/>
      <c r="AC24" s="3">
        <v>8.3</v>
      </c>
      <c r="AD24" s="47"/>
      <c r="AE24" s="47"/>
      <c r="AF24" s="53">
        <v>56600.74</v>
      </c>
      <c r="AG24" s="54">
        <v>1.91268E-11</v>
      </c>
      <c r="AH24" s="3" t="s">
        <v>38</v>
      </c>
      <c r="AI24" s="47"/>
      <c r="AJ24" s="55">
        <f t="shared" si="8"/>
        <v>42.59154411</v>
      </c>
      <c r="AK24" s="47"/>
      <c r="AL24" s="45">
        <f>LOG10(1196700000000000000*(C24^2)*optwidth*(AVERAGE(X24:AB24)))</f>
        <v>40.97698508</v>
      </c>
      <c r="AM24" s="47"/>
      <c r="AN24" s="3">
        <v>2.0</v>
      </c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</row>
    <row r="25" ht="13.5" customHeight="1">
      <c r="A25" s="45"/>
      <c r="B25" s="47"/>
      <c r="C25" s="3">
        <v>41300.0</v>
      </c>
      <c r="D25" s="47"/>
      <c r="E25" s="47"/>
      <c r="F25" s="3">
        <v>0.151</v>
      </c>
      <c r="G25" s="47"/>
      <c r="H25" s="47"/>
      <c r="I25" s="47"/>
      <c r="J25" s="47"/>
      <c r="K25" s="47"/>
      <c r="L25" s="56">
        <v>56755.499</v>
      </c>
      <c r="M25" s="47"/>
      <c r="N25" s="47"/>
      <c r="O25" s="47"/>
      <c r="P25" s="47"/>
      <c r="Q25" s="47"/>
      <c r="R25" s="47"/>
      <c r="S25" s="43">
        <v>0.011</v>
      </c>
      <c r="T25" s="47"/>
      <c r="U25" s="47"/>
      <c r="V25" s="47"/>
      <c r="W25" s="47"/>
      <c r="X25" s="52">
        <f t="shared" si="7"/>
        <v>0.113251599</v>
      </c>
      <c r="Y25" s="47"/>
      <c r="Z25" s="56"/>
      <c r="AA25" s="47"/>
      <c r="AB25" s="47"/>
      <c r="AC25" s="3">
        <v>8.3</v>
      </c>
      <c r="AD25" s="47"/>
      <c r="AE25" s="47"/>
      <c r="AF25" s="53">
        <v>56755.12</v>
      </c>
      <c r="AG25" s="54">
        <v>1.21716E-11</v>
      </c>
      <c r="AH25" s="3" t="s">
        <v>38</v>
      </c>
      <c r="AI25" s="47"/>
      <c r="AJ25" s="55">
        <f t="shared" si="8"/>
        <v>42.39524947</v>
      </c>
      <c r="AK25" s="47"/>
      <c r="AL25" s="45">
        <f>LOG10(1196700000000000000*(C25^2)*optwidth*(AVERAGE(X25:AB25)))</f>
        <v>40.56992657</v>
      </c>
      <c r="AM25" s="47"/>
      <c r="AN25" s="3">
        <v>2.0</v>
      </c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</row>
    <row r="26" ht="13.5" customHeight="1">
      <c r="A26" s="45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3"/>
      <c r="T26" s="47"/>
      <c r="U26" s="47"/>
      <c r="V26" s="47"/>
      <c r="W26" s="47"/>
      <c r="X26" s="52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55"/>
      <c r="AK26" s="47"/>
      <c r="AL26" s="45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</row>
    <row r="27" ht="13.5" customHeight="1">
      <c r="A27" s="45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52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55"/>
      <c r="AK27" s="47"/>
      <c r="AL27" s="45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</row>
    <row r="28" ht="13.5" customHeight="1">
      <c r="A28" s="3" t="s">
        <v>380</v>
      </c>
      <c r="B28" s="37" t="s">
        <v>375</v>
      </c>
      <c r="C28" s="3">
        <v>41300.0</v>
      </c>
      <c r="D28" s="45"/>
      <c r="E28" s="3" t="s">
        <v>376</v>
      </c>
      <c r="F28" s="43">
        <v>1.3</v>
      </c>
      <c r="G28" s="45"/>
      <c r="H28" s="3" t="s">
        <v>381</v>
      </c>
      <c r="I28" s="3">
        <f>3.2*10^7</f>
        <v>32000000</v>
      </c>
      <c r="J28" s="45"/>
      <c r="K28" s="3" t="s">
        <v>378</v>
      </c>
      <c r="L28" s="53">
        <v>56392.686</v>
      </c>
      <c r="M28" s="3">
        <v>2013.0</v>
      </c>
      <c r="N28" s="45"/>
      <c r="O28" s="45"/>
      <c r="P28" s="45"/>
      <c r="Q28" s="45"/>
      <c r="R28" s="45"/>
      <c r="S28" s="3">
        <v>0.341</v>
      </c>
      <c r="T28" s="45"/>
      <c r="U28" s="45"/>
      <c r="V28" s="45"/>
      <c r="W28" s="45"/>
      <c r="X28" s="52">
        <f t="shared" ref="X28:X35" si="9">S28*(100^(0.2*F28)) - 0.06</f>
        <v>1.069157124</v>
      </c>
      <c r="Y28" s="43" t="s">
        <v>382</v>
      </c>
      <c r="Z28" s="53"/>
      <c r="AA28" s="45"/>
      <c r="AB28" s="45"/>
      <c r="AC28" s="3">
        <v>8.3</v>
      </c>
      <c r="AD28" s="45"/>
      <c r="AE28" s="45"/>
      <c r="AF28" s="53">
        <v>56392.51</v>
      </c>
      <c r="AG28" s="54">
        <v>2.78208E-11</v>
      </c>
      <c r="AH28" s="3" t="s">
        <v>38</v>
      </c>
      <c r="AI28" s="45"/>
      <c r="AJ28" s="55">
        <f t="shared" ref="AJ28:AJ34" si="10">LOG10(1.1967452E+44*(C28^2)*AG28)</f>
        <v>42.75427141</v>
      </c>
      <c r="AK28" s="45"/>
      <c r="AL28" s="45">
        <f>LOG10(1196700000000000000*(C28^2)*optwidth*(AVERAGE(X28:AB28)))</f>
        <v>41.54492376</v>
      </c>
      <c r="AM28" s="45"/>
      <c r="AN28" s="3">
        <v>2.0</v>
      </c>
      <c r="AO28" s="45"/>
      <c r="AP28" s="3"/>
      <c r="AQ28" s="3" t="s">
        <v>379</v>
      </c>
      <c r="AR28" s="47"/>
      <c r="AS28" s="47"/>
      <c r="AT28" s="47"/>
      <c r="AU28" s="47"/>
      <c r="AV28" s="47"/>
      <c r="AW28" s="47"/>
      <c r="AX28" s="47"/>
      <c r="AY28" s="47"/>
      <c r="AZ28" s="47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</row>
    <row r="29" ht="13.5" customHeight="1">
      <c r="A29" s="45"/>
      <c r="B29" s="47"/>
      <c r="C29" s="3">
        <v>41300.0</v>
      </c>
      <c r="D29" s="47"/>
      <c r="E29" s="47"/>
      <c r="F29" s="43">
        <v>1.3</v>
      </c>
      <c r="G29" s="47"/>
      <c r="H29" s="47"/>
      <c r="I29" s="47"/>
      <c r="J29" s="47"/>
      <c r="K29" s="47"/>
      <c r="L29" s="56">
        <v>56409.495</v>
      </c>
      <c r="M29" s="47"/>
      <c r="N29" s="47"/>
      <c r="O29" s="47"/>
      <c r="P29" s="47"/>
      <c r="Q29" s="47"/>
      <c r="R29" s="47"/>
      <c r="S29" s="43">
        <v>0.511</v>
      </c>
      <c r="T29" s="47"/>
      <c r="U29" s="47"/>
      <c r="V29" s="47"/>
      <c r="W29" s="47"/>
      <c r="X29" s="52">
        <f t="shared" si="9"/>
        <v>1.632080031</v>
      </c>
      <c r="Y29" s="43" t="s">
        <v>382</v>
      </c>
      <c r="Z29" s="43"/>
      <c r="AA29" s="47"/>
      <c r="AB29" s="47"/>
      <c r="AC29" s="3">
        <v>8.3</v>
      </c>
      <c r="AD29" s="47"/>
      <c r="AE29" s="47"/>
      <c r="AF29" s="53">
        <v>56409.27</v>
      </c>
      <c r="AG29" s="57">
        <v>9.041760000000001E-11</v>
      </c>
      <c r="AH29" s="3" t="s">
        <v>38</v>
      </c>
      <c r="AI29" s="47"/>
      <c r="AJ29" s="55">
        <f t="shared" si="10"/>
        <v>43.26615477</v>
      </c>
      <c r="AK29" s="47"/>
      <c r="AL29" s="45">
        <f>LOG10(1196700000000000000*(C29^2)*optwidth*(AVERAGE(X29:AB29)))</f>
        <v>41.72862368</v>
      </c>
      <c r="AM29" s="47"/>
      <c r="AN29" s="3">
        <v>2.0</v>
      </c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</row>
    <row r="30" ht="13.5" customHeight="1">
      <c r="A30" s="45"/>
      <c r="B30" s="47"/>
      <c r="C30" s="3">
        <v>41300.0</v>
      </c>
      <c r="D30" s="47"/>
      <c r="E30" s="47"/>
      <c r="F30" s="43">
        <v>1.3</v>
      </c>
      <c r="G30" s="47"/>
      <c r="H30" s="47"/>
      <c r="I30" s="47"/>
      <c r="J30" s="47"/>
      <c r="K30" s="47"/>
      <c r="L30" s="56">
        <v>56424.631</v>
      </c>
      <c r="M30" s="47"/>
      <c r="N30" s="47"/>
      <c r="O30" s="47"/>
      <c r="P30" s="47"/>
      <c r="Q30" s="47"/>
      <c r="R30" s="47"/>
      <c r="S30" s="43">
        <v>0.903</v>
      </c>
      <c r="T30" s="47"/>
      <c r="U30" s="47"/>
      <c r="V30" s="47"/>
      <c r="W30" s="47"/>
      <c r="X30" s="52">
        <f t="shared" si="9"/>
        <v>2.930114027</v>
      </c>
      <c r="Y30" s="43" t="s">
        <v>382</v>
      </c>
      <c r="Z30" s="56"/>
      <c r="AA30" s="47"/>
      <c r="AB30" s="47"/>
      <c r="AC30" s="3">
        <v>8.3</v>
      </c>
      <c r="AD30" s="47"/>
      <c r="AE30" s="47"/>
      <c r="AF30" s="58">
        <v>56424.58</v>
      </c>
      <c r="AG30" s="57">
        <v>1.240344E-10</v>
      </c>
      <c r="AH30" s="3" t="s">
        <v>38</v>
      </c>
      <c r="AI30" s="47"/>
      <c r="AJ30" s="55">
        <f t="shared" si="10"/>
        <v>43.40344395</v>
      </c>
      <c r="AK30" s="47"/>
      <c r="AL30" s="45">
        <f>LOG10(1196700000000000000*(C30^2)*optwidth*(AVERAGE(X30:AB30)))</f>
        <v>41.98276675</v>
      </c>
      <c r="AM30" s="47"/>
      <c r="AN30" s="3">
        <v>2.0</v>
      </c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</row>
    <row r="31" ht="13.5" customHeight="1">
      <c r="A31" s="45"/>
      <c r="B31" s="47"/>
      <c r="C31" s="3">
        <v>41300.0</v>
      </c>
      <c r="D31" s="47"/>
      <c r="E31" s="47"/>
      <c r="F31" s="43">
        <v>1.3</v>
      </c>
      <c r="G31" s="47"/>
      <c r="H31" s="47"/>
      <c r="I31" s="47"/>
      <c r="J31" s="47"/>
      <c r="K31" s="47"/>
      <c r="L31" s="56">
        <v>56435.649</v>
      </c>
      <c r="M31" s="47"/>
      <c r="N31" s="47"/>
      <c r="O31" s="47"/>
      <c r="P31" s="47"/>
      <c r="Q31" s="47"/>
      <c r="R31" s="47"/>
      <c r="S31" s="43">
        <v>1.21</v>
      </c>
      <c r="T31" s="47"/>
      <c r="U31" s="47"/>
      <c r="V31" s="47"/>
      <c r="W31" s="47"/>
      <c r="X31" s="52">
        <f t="shared" si="9"/>
        <v>3.94668657</v>
      </c>
      <c r="Y31" s="43" t="s">
        <v>382</v>
      </c>
      <c r="Z31" s="56"/>
      <c r="AA31" s="47"/>
      <c r="AB31" s="47"/>
      <c r="AC31" s="3">
        <v>8.3</v>
      </c>
      <c r="AD31" s="47"/>
      <c r="AE31" s="47"/>
      <c r="AF31" s="53">
        <v>56435.72</v>
      </c>
      <c r="AG31" s="57">
        <v>1.56492E-10</v>
      </c>
      <c r="AH31" s="3" t="s">
        <v>38</v>
      </c>
      <c r="AI31" s="47"/>
      <c r="AJ31" s="55">
        <f t="shared" si="10"/>
        <v>43.50439394</v>
      </c>
      <c r="AK31" s="47"/>
      <c r="AL31" s="45">
        <f>LOG10(1196700000000000000*(C31^2)*optwidth*(AVERAGE(X31:AB31)))</f>
        <v>42.11211486</v>
      </c>
      <c r="AM31" s="47"/>
      <c r="AN31" s="3">
        <v>2.0</v>
      </c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</row>
    <row r="32" ht="13.5" customHeight="1">
      <c r="A32" s="45"/>
      <c r="B32" s="47"/>
      <c r="C32" s="3">
        <v>41300.0</v>
      </c>
      <c r="D32" s="47"/>
      <c r="E32" s="47"/>
      <c r="F32" s="43">
        <v>1.3</v>
      </c>
      <c r="G32" s="47"/>
      <c r="H32" s="47"/>
      <c r="I32" s="47"/>
      <c r="J32" s="47"/>
      <c r="K32" s="47"/>
      <c r="L32" s="56">
        <v>56442.772</v>
      </c>
      <c r="M32" s="47"/>
      <c r="N32" s="47"/>
      <c r="O32" s="47"/>
      <c r="P32" s="47"/>
      <c r="Q32" s="47"/>
      <c r="R32" s="47"/>
      <c r="S32" s="43">
        <v>0.875</v>
      </c>
      <c r="T32" s="47"/>
      <c r="U32" s="47"/>
      <c r="V32" s="47"/>
      <c r="W32" s="47"/>
      <c r="X32" s="52">
        <f t="shared" si="9"/>
        <v>2.837397313</v>
      </c>
      <c r="Y32" s="43" t="s">
        <v>382</v>
      </c>
      <c r="Z32" s="56"/>
      <c r="AA32" s="47"/>
      <c r="AB32" s="47"/>
      <c r="AC32" s="3">
        <v>8.3</v>
      </c>
      <c r="AD32" s="47"/>
      <c r="AE32" s="47"/>
      <c r="AF32" s="58">
        <v>56442.05</v>
      </c>
      <c r="AG32" s="54">
        <v>9.621360000000001E-11</v>
      </c>
      <c r="AH32" s="3" t="s">
        <v>38</v>
      </c>
      <c r="AI32" s="47"/>
      <c r="AJ32" s="55">
        <f t="shared" si="10"/>
        <v>43.29313826</v>
      </c>
      <c r="AK32" s="47"/>
      <c r="AL32" s="45">
        <f>LOG10(1196700000000000000*(C32^2)*optwidth*(AVERAGE(X32:AB32)))</f>
        <v>41.96880238</v>
      </c>
      <c r="AM32" s="47"/>
      <c r="AN32" s="3">
        <v>2.0</v>
      </c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</row>
    <row r="33" ht="13.5" customHeight="1">
      <c r="A33" s="45"/>
      <c r="B33" s="47"/>
      <c r="C33" s="3">
        <v>41300.0</v>
      </c>
      <c r="D33" s="47"/>
      <c r="E33" s="47"/>
      <c r="F33" s="43">
        <v>1.3</v>
      </c>
      <c r="G33" s="47"/>
      <c r="H33" s="47"/>
      <c r="I33" s="47"/>
      <c r="J33" s="47"/>
      <c r="K33" s="47"/>
      <c r="L33" s="56">
        <v>56600.764</v>
      </c>
      <c r="M33" s="47"/>
      <c r="N33" s="47"/>
      <c r="O33" s="47"/>
      <c r="P33" s="47"/>
      <c r="Q33" s="47"/>
      <c r="R33" s="47"/>
      <c r="S33" s="43">
        <v>0.157</v>
      </c>
      <c r="T33" s="47"/>
      <c r="U33" s="47"/>
      <c r="V33" s="47"/>
      <c r="W33" s="47"/>
      <c r="X33" s="52">
        <f t="shared" si="9"/>
        <v>0.4598758607</v>
      </c>
      <c r="Y33" s="43" t="s">
        <v>383</v>
      </c>
      <c r="Z33" s="56"/>
      <c r="AA33" s="47"/>
      <c r="AB33" s="47"/>
      <c r="AC33" s="3">
        <v>8.3</v>
      </c>
      <c r="AD33" s="47"/>
      <c r="AE33" s="47"/>
      <c r="AF33" s="53">
        <v>56600.74</v>
      </c>
      <c r="AG33" s="54">
        <v>1.91268E-11</v>
      </c>
      <c r="AH33" s="3" t="s">
        <v>38</v>
      </c>
      <c r="AI33" s="47"/>
      <c r="AJ33" s="55">
        <f t="shared" si="10"/>
        <v>42.59154411</v>
      </c>
      <c r="AK33" s="47"/>
      <c r="AL33" s="45">
        <f>LOG10(1196700000000000000*(C33^2)*optwidth*(AVERAGE(X33:AB33)))</f>
        <v>41.17852284</v>
      </c>
      <c r="AM33" s="47"/>
      <c r="AN33" s="3">
        <v>2.0</v>
      </c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</row>
    <row r="34" ht="13.5" customHeight="1">
      <c r="A34" s="45"/>
      <c r="B34" s="47"/>
      <c r="C34" s="3">
        <v>41300.0</v>
      </c>
      <c r="D34" s="47"/>
      <c r="E34" s="47"/>
      <c r="F34" s="43">
        <v>1.3</v>
      </c>
      <c r="G34" s="47"/>
      <c r="H34" s="47"/>
      <c r="I34" s="47"/>
      <c r="J34" s="47"/>
      <c r="K34" s="47"/>
      <c r="L34" s="56">
        <v>56755.499</v>
      </c>
      <c r="M34" s="47"/>
      <c r="N34" s="47"/>
      <c r="O34" s="47"/>
      <c r="P34" s="47"/>
      <c r="Q34" s="47"/>
      <c r="R34" s="47"/>
      <c r="S34" s="43">
        <v>0.011</v>
      </c>
      <c r="T34" s="47"/>
      <c r="U34" s="47"/>
      <c r="V34" s="47"/>
      <c r="W34" s="47"/>
      <c r="X34" s="52">
        <f t="shared" si="9"/>
        <v>-0.02357557664</v>
      </c>
      <c r="Y34" s="43" t="s">
        <v>383</v>
      </c>
      <c r="Z34" s="56"/>
      <c r="AA34" s="47"/>
      <c r="AB34" s="47"/>
      <c r="AC34" s="3">
        <v>8.3</v>
      </c>
      <c r="AD34" s="47"/>
      <c r="AE34" s="47"/>
      <c r="AF34" s="53">
        <v>56755.12</v>
      </c>
      <c r="AG34" s="54">
        <v>1.21716E-11</v>
      </c>
      <c r="AH34" s="3" t="s">
        <v>38</v>
      </c>
      <c r="AI34" s="47"/>
      <c r="AJ34" s="55">
        <f t="shared" si="10"/>
        <v>42.39524947</v>
      </c>
      <c r="AK34" s="47"/>
      <c r="AL34" s="45" t="str">
        <f>LOG10(1196700000000000000*(C34^2)*optwidth*(AVERAGE(X34:AB34)))</f>
        <v>#NUM!</v>
      </c>
      <c r="AM34" s="47"/>
      <c r="AN34" s="3">
        <v>2.0</v>
      </c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</row>
    <row r="35" ht="13.5" customHeight="1">
      <c r="A35" s="3"/>
      <c r="B35" s="47"/>
      <c r="C35" s="47"/>
      <c r="D35" s="47"/>
      <c r="E35" s="43"/>
      <c r="F35" s="43">
        <v>1.3</v>
      </c>
      <c r="G35" s="47"/>
      <c r="H35" s="47"/>
      <c r="I35" s="47"/>
      <c r="J35" s="47"/>
      <c r="K35" s="47"/>
      <c r="L35" s="43" t="s">
        <v>384</v>
      </c>
      <c r="M35" s="47"/>
      <c r="N35" s="47"/>
      <c r="O35" s="47"/>
      <c r="P35" s="47"/>
      <c r="Q35" s="47"/>
      <c r="R35" s="47"/>
      <c r="S35" s="43">
        <v>1.2</v>
      </c>
      <c r="T35" s="47"/>
      <c r="U35" s="47"/>
      <c r="V35" s="47"/>
      <c r="W35" s="47"/>
      <c r="X35" s="52">
        <f t="shared" si="9"/>
        <v>3.913573458</v>
      </c>
      <c r="Y35" s="43" t="s">
        <v>385</v>
      </c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55"/>
      <c r="AK35" s="47"/>
      <c r="AL35" s="45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</row>
    <row r="36" ht="13.5" customHeight="1">
      <c r="A36" s="45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52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55"/>
      <c r="AK36" s="47"/>
      <c r="AL36" s="45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</row>
    <row r="37" ht="13.5" customHeight="1">
      <c r="A37" s="45"/>
      <c r="B37" s="47"/>
      <c r="C37" s="59"/>
      <c r="D37" s="43" t="s">
        <v>386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52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55"/>
      <c r="AK37" s="47"/>
      <c r="AL37" s="45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</row>
    <row r="38" ht="13.5" customHeight="1">
      <c r="A38" s="47"/>
      <c r="B38" s="43" t="s">
        <v>387</v>
      </c>
      <c r="C38" s="59">
        <v>16600.0</v>
      </c>
      <c r="D38" s="43">
        <v>0.3</v>
      </c>
      <c r="E38" s="43" t="s">
        <v>388</v>
      </c>
      <c r="F38" s="47"/>
      <c r="G38" s="47"/>
      <c r="H38" s="47"/>
      <c r="I38" s="59">
        <v>1730000.0</v>
      </c>
      <c r="J38" s="43" t="s">
        <v>389</v>
      </c>
      <c r="K38" s="43" t="s">
        <v>390</v>
      </c>
      <c r="L38" s="43" t="s">
        <v>391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60">
        <f>11.5-6.3</f>
        <v>5.2</v>
      </c>
      <c r="Y38" s="43">
        <f>20.1-16</f>
        <v>4.1</v>
      </c>
      <c r="Z38" s="47"/>
      <c r="AA38" s="43">
        <f>32.3-27.2</f>
        <v>5.1</v>
      </c>
      <c r="AB38" s="47"/>
      <c r="AC38" s="43">
        <v>15.0</v>
      </c>
      <c r="AD38" s="47"/>
      <c r="AE38" s="47"/>
      <c r="AF38" s="3" t="s">
        <v>392</v>
      </c>
      <c r="AG38" s="59">
        <v>1.1E-10</v>
      </c>
      <c r="AH38" s="43" t="s">
        <v>38</v>
      </c>
      <c r="AI38" s="3" t="s">
        <v>392</v>
      </c>
      <c r="AJ38" s="55">
        <f>LOG10(1.1967452E+44*(C38^2)*AG38)</f>
        <v>42.55961056</v>
      </c>
      <c r="AK38" s="47"/>
      <c r="AL38" s="45">
        <f>LOG10(1196700000000000000*(C38^2)*optwidth*(AVERAGE(X38:AB38)))</f>
        <v>41.40543954</v>
      </c>
      <c r="AM38" s="47"/>
      <c r="AN38" s="3">
        <v>1.2</v>
      </c>
      <c r="AO38" s="3" t="s">
        <v>393</v>
      </c>
      <c r="AP38" s="3"/>
      <c r="AQ38" s="3" t="s">
        <v>394</v>
      </c>
      <c r="AR38" s="47"/>
      <c r="AS38" s="47"/>
      <c r="AT38" s="47"/>
      <c r="AU38" s="47"/>
      <c r="AV38" s="47"/>
      <c r="AW38" s="47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</row>
    <row r="39" ht="13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52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3"/>
      <c r="AK39" s="47"/>
      <c r="AL39" s="45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</row>
    <row r="40" ht="13.5" customHeight="1">
      <c r="A40" s="47"/>
      <c r="B40" s="3" t="s">
        <v>395</v>
      </c>
      <c r="C40" s="43">
        <v>21650.0</v>
      </c>
      <c r="D40" s="47"/>
      <c r="E40" s="43" t="s">
        <v>396</v>
      </c>
      <c r="F40" s="43">
        <v>0.509</v>
      </c>
      <c r="G40" s="47"/>
      <c r="H40" s="43" t="s">
        <v>396</v>
      </c>
      <c r="I40" s="59">
        <v>1.85E7</v>
      </c>
      <c r="J40" s="47"/>
      <c r="K40" s="43" t="s">
        <v>397</v>
      </c>
      <c r="L40" s="47"/>
      <c r="M40" s="47"/>
      <c r="N40" s="47"/>
      <c r="O40" s="47"/>
      <c r="P40" s="47"/>
      <c r="Q40" s="47"/>
      <c r="R40" s="47"/>
      <c r="S40" s="57">
        <v>0.8881360645898293</v>
      </c>
      <c r="T40" s="57">
        <v>1.089045888559517</v>
      </c>
      <c r="U40" s="47"/>
      <c r="V40" s="47"/>
      <c r="W40" s="47"/>
      <c r="X40" s="52">
        <f t="shared" ref="X40:X42" si="11">S40*(100^(0.2*$F$40*1.339))</f>
        <v>1.663795349</v>
      </c>
      <c r="Y40" s="50">
        <f>T40*(100^(0.2*$F$40*yV))</f>
        <v>1.740388399</v>
      </c>
      <c r="Z40" s="47"/>
      <c r="AA40" s="47"/>
      <c r="AB40" s="47"/>
      <c r="AC40" s="43">
        <v>2.2</v>
      </c>
      <c r="AD40" s="47"/>
      <c r="AE40" s="47"/>
      <c r="AF40" s="47"/>
      <c r="AG40" s="57">
        <v>2.0769E-10</v>
      </c>
      <c r="AH40" s="3" t="s">
        <v>38</v>
      </c>
      <c r="AI40" s="47"/>
      <c r="AJ40" s="55">
        <f t="shared" ref="AJ40:AJ42" si="12">LOG10(1.1967452E+44*(C40^2)*AG40)</f>
        <v>43.06633308</v>
      </c>
      <c r="AK40" s="47"/>
      <c r="AL40" s="45">
        <f>LOG10(1196700000000000000*(C40^2)*optwidth*(AVERAGE(X40:AB40)))</f>
        <v>41.18588092</v>
      </c>
      <c r="AM40" s="47"/>
      <c r="AN40" s="43">
        <v>1.9</v>
      </c>
      <c r="AO40" s="43" t="s">
        <v>398</v>
      </c>
      <c r="AP40" s="47"/>
      <c r="AQ40" s="43" t="s">
        <v>396</v>
      </c>
      <c r="AR40" s="47"/>
      <c r="AS40" s="47"/>
      <c r="AT40" s="47"/>
      <c r="AU40" s="47"/>
      <c r="AV40" s="47"/>
      <c r="AW40" s="47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</row>
    <row r="41" ht="13.5" customHeight="1">
      <c r="A41" s="47"/>
      <c r="B41" s="3" t="s">
        <v>395</v>
      </c>
      <c r="C41" s="43">
        <v>21650.0</v>
      </c>
      <c r="D41" s="47"/>
      <c r="E41" s="43" t="s">
        <v>396</v>
      </c>
      <c r="F41" s="43">
        <v>0.509</v>
      </c>
      <c r="G41" s="47"/>
      <c r="H41" s="43" t="s">
        <v>396</v>
      </c>
      <c r="I41" s="59">
        <v>1.85E7</v>
      </c>
      <c r="J41" s="47"/>
      <c r="K41" s="43" t="s">
        <v>397</v>
      </c>
      <c r="L41" s="47"/>
      <c r="M41" s="47"/>
      <c r="N41" s="47"/>
      <c r="O41" s="47"/>
      <c r="P41" s="47"/>
      <c r="Q41" s="47"/>
      <c r="R41" s="47"/>
      <c r="S41" s="57">
        <v>0.5709446129506045</v>
      </c>
      <c r="T41" s="57">
        <v>0.6930292018106016</v>
      </c>
      <c r="U41" s="47"/>
      <c r="V41" s="47"/>
      <c r="W41" s="47"/>
      <c r="X41" s="52">
        <f t="shared" si="11"/>
        <v>1.069582724</v>
      </c>
      <c r="Y41" s="50">
        <f>T41*(100^(0.2*$F$40*yV))</f>
        <v>1.10751989</v>
      </c>
      <c r="Z41" s="47"/>
      <c r="AA41" s="47"/>
      <c r="AB41" s="47"/>
      <c r="AC41" s="43">
        <v>2.2</v>
      </c>
      <c r="AD41" s="47"/>
      <c r="AE41" s="47"/>
      <c r="AF41" s="47"/>
      <c r="AG41" s="57">
        <v>8.901E-11</v>
      </c>
      <c r="AH41" s="3" t="s">
        <v>38</v>
      </c>
      <c r="AI41" s="47"/>
      <c r="AJ41" s="55">
        <f t="shared" si="12"/>
        <v>42.6983563</v>
      </c>
      <c r="AK41" s="47"/>
      <c r="AL41" s="45">
        <f>LOG10(1196700000000000000*(C41^2)*optwidth*(AVERAGE(X41:AB41)))</f>
        <v>40.99174683</v>
      </c>
      <c r="AM41" s="47"/>
      <c r="AN41" s="43">
        <v>1.9</v>
      </c>
      <c r="AO41" s="43" t="s">
        <v>398</v>
      </c>
      <c r="AP41" s="47"/>
      <c r="AQ41" s="43" t="s">
        <v>396</v>
      </c>
      <c r="AR41" s="47"/>
      <c r="AS41" s="47"/>
      <c r="AT41" s="47"/>
      <c r="AU41" s="47"/>
      <c r="AV41" s="47"/>
      <c r="AW41" s="47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</row>
    <row r="42" ht="13.5" customHeight="1">
      <c r="A42" s="47"/>
      <c r="B42" s="3" t="s">
        <v>395</v>
      </c>
      <c r="C42" s="43">
        <v>21650.0</v>
      </c>
      <c r="D42" s="47"/>
      <c r="E42" s="43" t="s">
        <v>396</v>
      </c>
      <c r="F42" s="43">
        <v>0.509</v>
      </c>
      <c r="G42" s="47"/>
      <c r="H42" s="43" t="s">
        <v>396</v>
      </c>
      <c r="I42" s="59">
        <v>1.85E7</v>
      </c>
      <c r="J42" s="47"/>
      <c r="K42" s="43" t="s">
        <v>397</v>
      </c>
      <c r="L42" s="47"/>
      <c r="M42" s="47"/>
      <c r="N42" s="47"/>
      <c r="O42" s="47"/>
      <c r="P42" s="47"/>
      <c r="Q42" s="47"/>
      <c r="R42" s="47"/>
      <c r="S42" s="57">
        <v>0.3806297419670697</v>
      </c>
      <c r="T42" s="57">
        <v>0.3960166867489152</v>
      </c>
      <c r="U42" s="47"/>
      <c r="V42" s="47"/>
      <c r="W42" s="47"/>
      <c r="X42" s="52">
        <f t="shared" si="11"/>
        <v>0.7130551494</v>
      </c>
      <c r="Y42" s="50">
        <f>T42*(100^(0.2*$F$40*yV))</f>
        <v>0.6328685088</v>
      </c>
      <c r="Z42" s="47"/>
      <c r="AA42" s="47"/>
      <c r="AB42" s="47"/>
      <c r="AC42" s="43">
        <v>2.2</v>
      </c>
      <c r="AD42" s="47"/>
      <c r="AE42" s="47"/>
      <c r="AF42" s="47"/>
      <c r="AG42" s="57">
        <v>2.967E-11</v>
      </c>
      <c r="AH42" s="3" t="s">
        <v>38</v>
      </c>
      <c r="AI42" s="47"/>
      <c r="AJ42" s="55">
        <f t="shared" si="12"/>
        <v>42.22123504</v>
      </c>
      <c r="AK42" s="47"/>
      <c r="AL42" s="45">
        <f>LOG10(1196700000000000000*(C42^2)*optwidth*(AVERAGE(X42:AB42)))</f>
        <v>40.78288835</v>
      </c>
      <c r="AM42" s="47"/>
      <c r="AN42" s="43">
        <v>1.9</v>
      </c>
      <c r="AO42" s="43" t="s">
        <v>398</v>
      </c>
      <c r="AP42" s="47"/>
      <c r="AQ42" s="43" t="s">
        <v>396</v>
      </c>
      <c r="AR42" s="45"/>
      <c r="AS42" s="47"/>
      <c r="AT42" s="47"/>
      <c r="AU42" s="47"/>
      <c r="AV42" s="47"/>
      <c r="AW42" s="47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</row>
    <row r="43" ht="13.5" customHeight="1">
      <c r="A43" s="45"/>
      <c r="B43" s="3"/>
      <c r="C43" s="3"/>
      <c r="D43" s="45"/>
      <c r="E43" s="3"/>
      <c r="F43" s="45"/>
      <c r="G43" s="45"/>
      <c r="H43" s="45"/>
      <c r="I43" s="45"/>
      <c r="J43" s="3"/>
      <c r="K43" s="3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7"/>
      <c r="AT43" s="47"/>
      <c r="AU43" s="47"/>
      <c r="AV43" s="47"/>
      <c r="AW43" s="47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</row>
    <row r="44" ht="13.5" customHeight="1">
      <c r="A44" s="45"/>
      <c r="B44" s="47"/>
      <c r="C44" s="3" t="s">
        <v>399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</row>
    <row r="45" ht="13.5" customHeight="1">
      <c r="A45" s="45"/>
      <c r="B45" s="47"/>
      <c r="C45" s="43" t="s">
        <v>400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3" t="s">
        <v>401</v>
      </c>
      <c r="AL45" s="47"/>
      <c r="AM45" s="47"/>
      <c r="AN45" s="47"/>
      <c r="AO45" s="47"/>
      <c r="AP45" s="47"/>
      <c r="AQ45" s="47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</row>
    <row r="46" ht="13.5" customHeight="1">
      <c r="A46" s="45"/>
      <c r="B46" s="47"/>
      <c r="C46" s="61" t="s">
        <v>402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3"/>
      <c r="O46" s="43" t="s">
        <v>403</v>
      </c>
      <c r="P46" s="43" t="s">
        <v>404</v>
      </c>
      <c r="Q46" s="43" t="s">
        <v>405</v>
      </c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3" t="s">
        <v>406</v>
      </c>
      <c r="AL46" s="47"/>
      <c r="AM46" s="47"/>
      <c r="AN46" s="47"/>
      <c r="AO46" s="47"/>
      <c r="AP46" s="47"/>
      <c r="AQ46" s="47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</row>
    <row r="47" ht="13.5" customHeight="1">
      <c r="A47" s="45"/>
      <c r="B47" s="47"/>
      <c r="C47" s="43" t="s">
        <v>407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3"/>
      <c r="O47" s="43" t="s">
        <v>408</v>
      </c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</row>
    <row r="48" ht="13.5" customHeight="1">
      <c r="A48" s="45"/>
      <c r="B48" s="47"/>
      <c r="C48" s="47"/>
      <c r="D48" s="47"/>
      <c r="E48" s="47"/>
      <c r="F48" s="47"/>
      <c r="G48" s="47"/>
      <c r="H48" s="62" t="s">
        <v>409</v>
      </c>
      <c r="I48" s="47"/>
      <c r="J48" s="47"/>
      <c r="K48" s="47"/>
      <c r="L48" s="47"/>
      <c r="M48" s="47"/>
      <c r="N48" s="43"/>
      <c r="O48" s="43" t="s">
        <v>410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</row>
    <row r="49" ht="13.5" customHeight="1">
      <c r="A49" s="45"/>
      <c r="B49" s="3" t="s">
        <v>411</v>
      </c>
      <c r="C49" s="43">
        <v>67100.0</v>
      </c>
      <c r="D49" s="45"/>
      <c r="E49" s="3" t="s">
        <v>412</v>
      </c>
      <c r="F49" s="45"/>
      <c r="G49" s="45"/>
      <c r="H49" s="45"/>
      <c r="I49" s="45">
        <f>3.24*10^7</f>
        <v>32400000</v>
      </c>
      <c r="J49" s="3" t="s">
        <v>413</v>
      </c>
      <c r="K49" s="3" t="s">
        <v>412</v>
      </c>
      <c r="L49" s="53">
        <v>56413.924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63">
        <v>4.363784851421622</v>
      </c>
      <c r="Y49" s="57">
        <v>6.386841895594206</v>
      </c>
      <c r="Z49" s="45"/>
      <c r="AA49" s="45"/>
      <c r="AB49" s="45"/>
      <c r="AC49" s="3">
        <v>5.0</v>
      </c>
      <c r="AD49" s="45"/>
      <c r="AE49" s="45"/>
      <c r="AF49" s="35">
        <v>56413.924</v>
      </c>
      <c r="AG49" s="50">
        <v>1.0596039999999999E-10</v>
      </c>
      <c r="AH49" s="43" t="s">
        <v>38</v>
      </c>
      <c r="AI49" s="45"/>
      <c r="AJ49" s="55">
        <f t="shared" ref="AJ49:AJ166" si="13">LOG10(1.1967452E+44*(C49^2)*AG49)</f>
        <v>43.75659032</v>
      </c>
      <c r="AK49" s="45"/>
      <c r="AL49" s="45">
        <f>LOG10(1196700000000000000*(C49^2)*optwidth*(AVERAGE(X49:AB49)))</f>
        <v>42.66783095</v>
      </c>
      <c r="AM49" s="45"/>
      <c r="AN49" s="3">
        <v>2.48</v>
      </c>
      <c r="AO49" s="45"/>
      <c r="AP49" s="45"/>
      <c r="AQ49" s="45"/>
      <c r="AR49" s="47"/>
      <c r="AS49" s="47"/>
      <c r="AT49" s="47"/>
      <c r="AU49" s="47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</row>
    <row r="50" ht="13.5" customHeight="1">
      <c r="A50" s="45"/>
      <c r="B50" s="47"/>
      <c r="C50" s="43">
        <v>67100.0</v>
      </c>
      <c r="D50" s="47"/>
      <c r="E50" s="47"/>
      <c r="F50" s="47"/>
      <c r="G50" s="47"/>
      <c r="H50" s="47"/>
      <c r="I50" s="47"/>
      <c r="J50" s="47"/>
      <c r="K50" s="47"/>
      <c r="L50" s="53">
        <v>56415.2573</v>
      </c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63">
        <v>4.205997638933109</v>
      </c>
      <c r="Y50" s="57">
        <v>6.505529423096526</v>
      </c>
      <c r="Z50" s="47"/>
      <c r="AA50" s="47"/>
      <c r="AB50" s="47"/>
      <c r="AC50" s="3">
        <v>5.0</v>
      </c>
      <c r="AD50" s="47"/>
      <c r="AE50" s="47"/>
      <c r="AF50" s="40">
        <v>56415.2573</v>
      </c>
      <c r="AG50" s="57">
        <v>8.54399E-11</v>
      </c>
      <c r="AH50" s="43" t="s">
        <v>38</v>
      </c>
      <c r="AI50" s="47"/>
      <c r="AJ50" s="55">
        <f t="shared" si="13"/>
        <v>43.66310747</v>
      </c>
      <c r="AK50" s="47"/>
      <c r="AL50" s="45">
        <f>LOG10(1196700000000000000*(C50^2)*optwidth*(AVERAGE(X50:AB50)))</f>
        <v>42.66624856</v>
      </c>
      <c r="AM50" s="47"/>
      <c r="AN50" s="3">
        <v>2.48</v>
      </c>
      <c r="AO50" s="47"/>
      <c r="AP50" s="47"/>
      <c r="AQ50" s="47"/>
      <c r="AR50" s="47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</row>
    <row r="51" ht="13.5" customHeight="1">
      <c r="A51" s="45"/>
      <c r="B51" s="45"/>
      <c r="C51" s="43">
        <v>67100.0</v>
      </c>
      <c r="D51" s="45"/>
      <c r="E51" s="45"/>
      <c r="F51" s="45"/>
      <c r="G51" s="45"/>
      <c r="H51" s="45"/>
      <c r="I51" s="45"/>
      <c r="J51" s="45"/>
      <c r="K51" s="45"/>
      <c r="L51" s="53">
        <v>56415.6885</v>
      </c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63">
        <v>4.244860862800731</v>
      </c>
      <c r="Y51" s="57">
        <v>6.386841895594206</v>
      </c>
      <c r="Z51" s="45"/>
      <c r="AA51" s="45"/>
      <c r="AB51" s="45"/>
      <c r="AC51" s="3">
        <v>5.0</v>
      </c>
      <c r="AD51" s="45"/>
      <c r="AE51" s="45"/>
      <c r="AF51" s="35">
        <v>56415.6885</v>
      </c>
      <c r="AG51" s="50">
        <v>8.730539999999999E-11</v>
      </c>
      <c r="AH51" s="43" t="s">
        <v>38</v>
      </c>
      <c r="AI51" s="45"/>
      <c r="AJ51" s="55">
        <f t="shared" si="13"/>
        <v>43.67248784</v>
      </c>
      <c r="AK51" s="45"/>
      <c r="AL51" s="45">
        <f>LOG10(1196700000000000000*(C51^2)*optwidth*(AVERAGE(X51:AB51)))</f>
        <v>42.66299999</v>
      </c>
      <c r="AM51" s="45"/>
      <c r="AN51" s="3">
        <v>2.48</v>
      </c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</row>
    <row r="52" ht="13.5" customHeight="1">
      <c r="A52" s="45"/>
      <c r="B52" s="45"/>
      <c r="C52" s="43">
        <v>67100.0</v>
      </c>
      <c r="D52" s="45"/>
      <c r="E52" s="45"/>
      <c r="F52" s="45"/>
      <c r="G52" s="45"/>
      <c r="H52" s="45"/>
      <c r="I52" s="45"/>
      <c r="J52" s="45"/>
      <c r="K52" s="45"/>
      <c r="L52" s="53">
        <v>56416.7928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63">
        <v>4.244860862800731</v>
      </c>
      <c r="Y52" s="57">
        <v>6.155749720457349</v>
      </c>
      <c r="Z52" s="45"/>
      <c r="AA52" s="45"/>
      <c r="AB52" s="45"/>
      <c r="AC52" s="3">
        <v>5.0</v>
      </c>
      <c r="AD52" s="45"/>
      <c r="AE52" s="45"/>
      <c r="AF52" s="35">
        <v>56416.7928</v>
      </c>
      <c r="AG52" s="50">
        <v>8.655919999999999E-11</v>
      </c>
      <c r="AH52" s="43" t="s">
        <v>38</v>
      </c>
      <c r="AI52" s="45"/>
      <c r="AJ52" s="55">
        <f t="shared" si="13"/>
        <v>43.66875997</v>
      </c>
      <c r="AK52" s="45"/>
      <c r="AL52" s="45">
        <f>LOG10(1196700000000000000*(C52^2)*optwidth*(AVERAGE(X52:AB52)))</f>
        <v>42.653456</v>
      </c>
      <c r="AM52" s="45"/>
      <c r="AN52" s="3">
        <v>2.48</v>
      </c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</row>
    <row r="53" ht="13.5" customHeight="1">
      <c r="A53" s="45"/>
      <c r="B53" s="3"/>
      <c r="C53" s="43">
        <v>67100.0</v>
      </c>
      <c r="D53" s="45"/>
      <c r="E53" s="45"/>
      <c r="F53" s="45"/>
      <c r="G53" s="45"/>
      <c r="H53" s="45"/>
      <c r="I53" s="45"/>
      <c r="J53" s="45"/>
      <c r="K53" s="3"/>
      <c r="L53" s="53">
        <v>56417.4982</v>
      </c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63">
        <v>4.323786013869556</v>
      </c>
      <c r="Y53" s="57">
        <v>6.328234406827552</v>
      </c>
      <c r="Z53" s="45"/>
      <c r="AA53" s="45"/>
      <c r="AB53" s="45"/>
      <c r="AC53" s="3">
        <v>5.0</v>
      </c>
      <c r="AD53" s="45"/>
      <c r="AE53" s="45"/>
      <c r="AF53" s="35">
        <v>56417.4982</v>
      </c>
      <c r="AG53" s="50">
        <v>1.040949E-10</v>
      </c>
      <c r="AH53" s="43" t="s">
        <v>38</v>
      </c>
      <c r="AI53" s="45"/>
      <c r="AJ53" s="55">
        <f t="shared" si="13"/>
        <v>43.74887619</v>
      </c>
      <c r="AK53" s="45"/>
      <c r="AL53" s="45">
        <f>LOG10(1196700000000000000*(C53^2)*optwidth*(AVERAGE(X53:AB53)))</f>
        <v>42.66382916</v>
      </c>
      <c r="AM53" s="45"/>
      <c r="AN53" s="3">
        <v>2.48</v>
      </c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</row>
    <row r="54" ht="13.5" customHeight="1">
      <c r="A54" s="45"/>
      <c r="B54" s="45"/>
      <c r="C54" s="43">
        <v>67100.0</v>
      </c>
      <c r="D54" s="45"/>
      <c r="E54" s="45"/>
      <c r="F54" s="45"/>
      <c r="G54" s="45"/>
      <c r="H54" s="45"/>
      <c r="I54" s="45"/>
      <c r="J54" s="45"/>
      <c r="K54" s="45"/>
      <c r="L54" s="53">
        <v>56418.6191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63">
        <v>4.323786013869556</v>
      </c>
      <c r="Y54" s="57">
        <v>6.328234406827552</v>
      </c>
      <c r="Z54" s="45"/>
      <c r="AA54" s="45"/>
      <c r="AB54" s="45"/>
      <c r="AC54" s="3">
        <v>5.0</v>
      </c>
      <c r="AD54" s="45"/>
      <c r="AE54" s="45"/>
      <c r="AF54" s="35">
        <v>56419.4983</v>
      </c>
      <c r="AG54" s="50">
        <v>2.53708E-10</v>
      </c>
      <c r="AH54" s="43" t="s">
        <v>38</v>
      </c>
      <c r="AI54" s="45"/>
      <c r="AJ54" s="55">
        <f t="shared" si="13"/>
        <v>44.1357809</v>
      </c>
      <c r="AK54" s="45"/>
      <c r="AL54" s="45">
        <f>LOG10(1196700000000000000*(C54^2)*optwidth*(AVERAGE(X54:AB54)))</f>
        <v>42.66382916</v>
      </c>
      <c r="AM54" s="45"/>
      <c r="AN54" s="3">
        <v>2.48</v>
      </c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</row>
    <row r="55" ht="13.5" customHeight="1">
      <c r="A55" s="45"/>
      <c r="B55" s="3"/>
      <c r="C55" s="43">
        <v>67100.0</v>
      </c>
      <c r="D55" s="45"/>
      <c r="E55" s="45"/>
      <c r="F55" s="45"/>
      <c r="G55" s="45"/>
      <c r="H55" s="45"/>
      <c r="I55" s="45"/>
      <c r="J55" s="45"/>
      <c r="K55" s="45"/>
      <c r="L55" s="53">
        <v>56419.4983</v>
      </c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63">
        <v>4.486052591446707</v>
      </c>
      <c r="Y55" s="57">
        <v>6.565707631830125</v>
      </c>
      <c r="Z55" s="45"/>
      <c r="AA55" s="45"/>
      <c r="AB55" s="45"/>
      <c r="AC55" s="3">
        <v>5.0</v>
      </c>
      <c r="AD55" s="45"/>
      <c r="AE55" s="45"/>
      <c r="AF55" s="35">
        <v>56419.5991</v>
      </c>
      <c r="AG55" s="50">
        <v>3.410134E-10</v>
      </c>
      <c r="AH55" s="43" t="s">
        <v>38</v>
      </c>
      <c r="AI55" s="45"/>
      <c r="AJ55" s="55">
        <f t="shared" si="13"/>
        <v>44.26421818</v>
      </c>
      <c r="AK55" s="45"/>
      <c r="AL55" s="45">
        <f>LOG10(1196700000000000000*(C55^2)*optwidth*(AVERAGE(X55:AB55)))</f>
        <v>42.67982862</v>
      </c>
      <c r="AM55" s="45"/>
      <c r="AN55" s="3">
        <v>2.48</v>
      </c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</row>
    <row r="56" ht="13.5" customHeight="1">
      <c r="A56" s="45"/>
      <c r="B56" s="3"/>
      <c r="C56" s="43">
        <v>67100.0</v>
      </c>
      <c r="D56" s="45"/>
      <c r="E56" s="45"/>
      <c r="F56" s="45"/>
      <c r="G56" s="45"/>
      <c r="H56" s="45"/>
      <c r="I56" s="45"/>
      <c r="J56" s="3"/>
      <c r="K56" s="45"/>
      <c r="L56" s="53">
        <v>56419.5991</v>
      </c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63">
        <v>4.964398311193972</v>
      </c>
      <c r="Y56" s="57">
        <v>6.626474860551329</v>
      </c>
      <c r="Z56" s="45"/>
      <c r="AA56" s="45"/>
      <c r="AB56" s="45"/>
      <c r="AC56" s="3">
        <v>5.0</v>
      </c>
      <c r="AD56" s="45"/>
      <c r="AE56" s="45"/>
      <c r="AF56" s="35">
        <v>56421.07</v>
      </c>
      <c r="AG56" s="50">
        <v>3.223584E-10</v>
      </c>
      <c r="AH56" s="43" t="s">
        <v>38</v>
      </c>
      <c r="AI56" s="45"/>
      <c r="AJ56" s="55">
        <f t="shared" si="13"/>
        <v>44.23978573</v>
      </c>
      <c r="AK56" s="45"/>
      <c r="AL56" s="45">
        <f>LOG10(1196700000000000000*(C56^2)*optwidth*(AVERAGE(X56:AB56)))</f>
        <v>42.70051332</v>
      </c>
      <c r="AM56" s="45"/>
      <c r="AN56" s="3">
        <v>2.48</v>
      </c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</row>
    <row r="57" ht="13.5" customHeight="1">
      <c r="A57" s="45"/>
      <c r="B57" s="45"/>
      <c r="C57" s="43">
        <v>67100.0</v>
      </c>
      <c r="D57" s="45"/>
      <c r="E57" s="45"/>
      <c r="F57" s="45"/>
      <c r="G57" s="45"/>
      <c r="H57" s="45"/>
      <c r="I57" s="45"/>
      <c r="J57" s="45"/>
      <c r="K57" s="45"/>
      <c r="L57" s="53">
        <v>56421.07</v>
      </c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63">
        <v>5.294988072665307</v>
      </c>
      <c r="Y57" s="57">
        <v>7.067847171263016</v>
      </c>
      <c r="Z57" s="45"/>
      <c r="AA57" s="45"/>
      <c r="AB57" s="45"/>
      <c r="AC57" s="3">
        <v>5.0</v>
      </c>
      <c r="AD57" s="45"/>
      <c r="AE57" s="45"/>
      <c r="AF57" s="35">
        <v>56421.837</v>
      </c>
      <c r="AG57" s="50">
        <v>3.167619E-10</v>
      </c>
      <c r="AH57" s="43" t="s">
        <v>38</v>
      </c>
      <c r="AI57" s="45"/>
      <c r="AJ57" s="55">
        <f t="shared" si="13"/>
        <v>44.23217967</v>
      </c>
      <c r="AK57" s="45"/>
      <c r="AL57" s="45">
        <f>LOG10(1196700000000000000*(C57^2)*optwidth*(AVERAGE(X57:AB57)))</f>
        <v>42.72851525</v>
      </c>
      <c r="AM57" s="45"/>
      <c r="AN57" s="3">
        <v>2.48</v>
      </c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</row>
    <row r="58" ht="13.5" customHeight="1">
      <c r="A58" s="45"/>
      <c r="B58" s="3"/>
      <c r="C58" s="43">
        <v>67100.0</v>
      </c>
      <c r="D58" s="45"/>
      <c r="E58" s="45"/>
      <c r="F58" s="45"/>
      <c r="G58" s="45"/>
      <c r="H58" s="45"/>
      <c r="I58" s="45"/>
      <c r="J58" s="45"/>
      <c r="K58" s="45"/>
      <c r="L58" s="53">
        <v>56421.837</v>
      </c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63">
        <v>5.393471014966214</v>
      </c>
      <c r="Y58" s="57">
        <v>7.333004335683001</v>
      </c>
      <c r="Z58" s="45"/>
      <c r="AA58" s="45"/>
      <c r="AB58" s="45"/>
      <c r="AC58" s="3">
        <v>5.0</v>
      </c>
      <c r="AD58" s="45"/>
      <c r="AE58" s="45"/>
      <c r="AF58" s="35">
        <v>56423.4403</v>
      </c>
      <c r="AG58" s="50">
        <v>3.1638879999999996E-10</v>
      </c>
      <c r="AH58" s="43" t="s">
        <v>38</v>
      </c>
      <c r="AI58" s="45"/>
      <c r="AJ58" s="55">
        <f t="shared" si="13"/>
        <v>44.23166784</v>
      </c>
      <c r="AK58" s="45"/>
      <c r="AL58" s="45">
        <f>LOG10(1196700000000000000*(C58^2)*optwidth*(AVERAGE(X58:AB58)))</f>
        <v>42.74110531</v>
      </c>
      <c r="AM58" s="45"/>
      <c r="AN58" s="3">
        <v>2.48</v>
      </c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</row>
    <row r="59" ht="13.5" customHeight="1">
      <c r="A59" s="45"/>
      <c r="B59" s="3"/>
      <c r="C59" s="43">
        <v>67100.0</v>
      </c>
      <c r="D59" s="45"/>
      <c r="E59" s="45"/>
      <c r="F59" s="45"/>
      <c r="G59" s="45"/>
      <c r="H59" s="45"/>
      <c r="I59" s="45"/>
      <c r="J59" s="45"/>
      <c r="K59" s="45"/>
      <c r="L59" s="53">
        <v>56423.4403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63">
        <v>5.805824961717482</v>
      </c>
      <c r="Y59" s="57">
        <v>7.749735976913228</v>
      </c>
      <c r="Z59" s="45"/>
      <c r="AA59" s="45"/>
      <c r="AB59" s="45"/>
      <c r="AC59" s="3">
        <v>5.0</v>
      </c>
      <c r="AD59" s="45"/>
      <c r="AE59" s="45"/>
      <c r="AF59" s="35">
        <v>56424.2482</v>
      </c>
      <c r="AG59" s="50">
        <v>2.559466E-10</v>
      </c>
      <c r="AH59" s="43" t="s">
        <v>38</v>
      </c>
      <c r="AI59" s="45"/>
      <c r="AJ59" s="55">
        <f t="shared" si="13"/>
        <v>44.1395961</v>
      </c>
      <c r="AK59" s="45"/>
      <c r="AL59" s="45">
        <f>LOG10(1196700000000000000*(C59^2)*optwidth*(AVERAGE(X59:AB59)))</f>
        <v>42.76851466</v>
      </c>
      <c r="AM59" s="45"/>
      <c r="AN59" s="3">
        <v>2.48</v>
      </c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</row>
    <row r="60" ht="13.5" customHeight="1">
      <c r="A60" s="45"/>
      <c r="B60" s="47"/>
      <c r="C60" s="43">
        <v>67100.0</v>
      </c>
      <c r="D60" s="45"/>
      <c r="E60" s="45"/>
      <c r="F60" s="45"/>
      <c r="G60" s="45"/>
      <c r="H60" s="45"/>
      <c r="I60" s="45"/>
      <c r="J60" s="45"/>
      <c r="K60" s="45"/>
      <c r="L60" s="53">
        <v>56424.2482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63">
        <v>5.752640387496044</v>
      </c>
      <c r="Y60" s="57">
        <v>7.400937974253395</v>
      </c>
      <c r="Z60" s="45"/>
      <c r="AA60" s="45"/>
      <c r="AB60" s="45"/>
      <c r="AC60" s="3">
        <v>5.0</v>
      </c>
      <c r="AD60" s="45"/>
      <c r="AE60" s="45"/>
      <c r="AF60" s="35">
        <v>56424.8022</v>
      </c>
      <c r="AG60" s="50">
        <v>2.634086E-10</v>
      </c>
      <c r="AH60" s="43" t="s">
        <v>38</v>
      </c>
      <c r="AI60" s="45"/>
      <c r="AJ60" s="55">
        <f t="shared" si="13"/>
        <v>44.15207668</v>
      </c>
      <c r="AK60" s="45"/>
      <c r="AL60" s="45">
        <f>LOG10(1196700000000000000*(C60^2)*optwidth*(AVERAGE(X60:AB60)))</f>
        <v>42.75544108</v>
      </c>
      <c r="AM60" s="45"/>
      <c r="AN60" s="3">
        <v>2.48</v>
      </c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</row>
    <row r="61" ht="13.5" customHeight="1">
      <c r="A61" s="45"/>
      <c r="B61" s="3"/>
      <c r="C61" s="43">
        <v>67100.0</v>
      </c>
      <c r="D61" s="45"/>
      <c r="E61" s="45"/>
      <c r="F61" s="45"/>
      <c r="G61" s="45"/>
      <c r="H61" s="45"/>
      <c r="I61" s="45"/>
      <c r="J61" s="45"/>
      <c r="K61" s="45"/>
      <c r="L61" s="53">
        <v>56424.8022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63">
        <v>5.647596121685019</v>
      </c>
      <c r="Y61" s="57">
        <v>7.678660898408946</v>
      </c>
      <c r="Z61" s="45"/>
      <c r="AA61" s="45"/>
      <c r="AB61" s="45"/>
      <c r="AC61" s="3">
        <v>5.0</v>
      </c>
      <c r="AD61" s="45"/>
      <c r="AE61" s="45"/>
      <c r="AF61" s="35">
        <v>56427.1104</v>
      </c>
      <c r="AG61" s="50">
        <v>2.469922E-10</v>
      </c>
      <c r="AH61" s="43" t="s">
        <v>38</v>
      </c>
      <c r="AI61" s="45"/>
      <c r="AJ61" s="55">
        <f t="shared" si="13"/>
        <v>44.12412997</v>
      </c>
      <c r="AK61" s="45"/>
      <c r="AL61" s="45">
        <f>LOG10(1196700000000000000*(C61^2)*optwidth*(AVERAGE(X61:AB61)))</f>
        <v>42.76110535</v>
      </c>
      <c r="AM61" s="45"/>
      <c r="AN61" s="3">
        <v>2.48</v>
      </c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</row>
    <row r="62" ht="13.5" customHeight="1">
      <c r="A62" s="45"/>
      <c r="B62" s="3"/>
      <c r="C62" s="43">
        <v>67100.0</v>
      </c>
      <c r="D62" s="45"/>
      <c r="E62" s="45"/>
      <c r="F62" s="45"/>
      <c r="G62" s="45"/>
      <c r="H62" s="45"/>
      <c r="I62" s="45"/>
      <c r="J62" s="45"/>
      <c r="K62" s="3"/>
      <c r="L62" s="53">
        <v>56427.1104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63">
        <v>5.805824961717482</v>
      </c>
      <c r="Y62" s="57">
        <v>7.5384741413590595</v>
      </c>
      <c r="Z62" s="45"/>
      <c r="AA62" s="45"/>
      <c r="AB62" s="45"/>
      <c r="AC62" s="3">
        <v>5.0</v>
      </c>
      <c r="AD62" s="45"/>
      <c r="AE62" s="45"/>
      <c r="AF62" s="35">
        <v>56427.9759</v>
      </c>
      <c r="AG62" s="50">
        <v>2.589314E-10</v>
      </c>
      <c r="AH62" s="43" t="s">
        <v>38</v>
      </c>
      <c r="AI62" s="45"/>
      <c r="AJ62" s="55">
        <f t="shared" si="13"/>
        <v>44.14463145</v>
      </c>
      <c r="AK62" s="45"/>
      <c r="AL62" s="45">
        <f>LOG10(1196700000000000000*(C62^2)*optwidth*(AVERAGE(X62:AB62)))</f>
        <v>42.76169293</v>
      </c>
      <c r="AM62" s="45"/>
      <c r="AN62" s="3">
        <v>2.48</v>
      </c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</row>
    <row r="63" ht="13.5" customHeight="1">
      <c r="A63" s="45"/>
      <c r="B63" s="47"/>
      <c r="C63" s="43">
        <v>67100.0</v>
      </c>
      <c r="D63" s="45"/>
      <c r="E63" s="45"/>
      <c r="F63" s="45"/>
      <c r="G63" s="45"/>
      <c r="H63" s="45"/>
      <c r="I63" s="45"/>
      <c r="J63" s="45"/>
      <c r="K63" s="45"/>
      <c r="L63" s="53">
        <v>56431.4511</v>
      </c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63">
        <v>5.859577342781142</v>
      </c>
      <c r="Y63" s="57">
        <v>7.966789842345511</v>
      </c>
      <c r="Z63" s="45"/>
      <c r="AA63" s="45"/>
      <c r="AB63" s="45"/>
      <c r="AC63" s="3">
        <v>5.0</v>
      </c>
      <c r="AD63" s="45"/>
      <c r="AE63" s="45"/>
      <c r="AF63" s="35">
        <v>56431.4511</v>
      </c>
      <c r="AG63" s="50">
        <v>2.6937819999999995E-10</v>
      </c>
      <c r="AH63" s="43" t="s">
        <v>38</v>
      </c>
      <c r="AI63" s="45"/>
      <c r="AJ63" s="55">
        <f t="shared" si="13"/>
        <v>44.16180918</v>
      </c>
      <c r="AK63" s="45"/>
      <c r="AL63" s="45">
        <f>LOG10(1196700000000000000*(C63^2)*optwidth*(AVERAGE(X63:AB63)))</f>
        <v>42.77710525</v>
      </c>
      <c r="AM63" s="45"/>
      <c r="AN63" s="3">
        <v>2.48</v>
      </c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</row>
    <row r="64" ht="13.5" customHeight="1">
      <c r="A64" s="45"/>
      <c r="B64" s="45"/>
      <c r="C64" s="43">
        <v>67100.0</v>
      </c>
      <c r="D64" s="45"/>
      <c r="E64" s="45"/>
      <c r="F64" s="45"/>
      <c r="G64" s="45"/>
      <c r="H64" s="45"/>
      <c r="I64" s="45"/>
      <c r="J64" s="45"/>
      <c r="K64" s="45"/>
      <c r="L64" s="53">
        <v>56431.6</v>
      </c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63">
        <v>5.859577342781142</v>
      </c>
      <c r="Y64" s="57">
        <v>7.893751363882546</v>
      </c>
      <c r="Z64" s="45"/>
      <c r="AA64" s="45"/>
      <c r="AB64" s="45"/>
      <c r="AC64" s="3">
        <v>5.0</v>
      </c>
      <c r="AD64" s="45"/>
      <c r="AE64" s="45"/>
      <c r="AF64" s="35">
        <v>56431.6</v>
      </c>
      <c r="AG64" s="50">
        <v>2.4176879999999996E-10</v>
      </c>
      <c r="AH64" s="43" t="s">
        <v>38</v>
      </c>
      <c r="AI64" s="45"/>
      <c r="AJ64" s="55">
        <f t="shared" si="13"/>
        <v>44.11484699</v>
      </c>
      <c r="AK64" s="45"/>
      <c r="AL64" s="45">
        <f>LOG10(1196700000000000000*(C64^2)*optwidth*(AVERAGE(X64:AB64)))</f>
        <v>42.77480499</v>
      </c>
      <c r="AM64" s="45"/>
      <c r="AN64" s="3">
        <v>2.48</v>
      </c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</row>
    <row r="65" ht="13.5" customHeight="1">
      <c r="A65" s="45"/>
      <c r="B65" s="45"/>
      <c r="C65" s="43">
        <v>67100.0</v>
      </c>
      <c r="D65" s="45"/>
      <c r="E65" s="45"/>
      <c r="F65" s="45"/>
      <c r="G65" s="45"/>
      <c r="H65" s="45"/>
      <c r="I65" s="45"/>
      <c r="J65" s="45"/>
      <c r="K65" s="45"/>
      <c r="L65" s="53">
        <v>56433.2819</v>
      </c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63">
        <v>5.595862609393703</v>
      </c>
      <c r="Y65" s="57">
        <v>7.749735976913228</v>
      </c>
      <c r="Z65" s="45"/>
      <c r="AA65" s="45"/>
      <c r="AB65" s="45"/>
      <c r="AC65" s="3">
        <v>5.0</v>
      </c>
      <c r="AD65" s="45"/>
      <c r="AE65" s="45"/>
      <c r="AF65" s="35">
        <v>56433.2819</v>
      </c>
      <c r="AG65" s="50">
        <v>3.245969999999999E-10</v>
      </c>
      <c r="AH65" s="43" t="s">
        <v>38</v>
      </c>
      <c r="AI65" s="45"/>
      <c r="AJ65" s="55">
        <f t="shared" si="13"/>
        <v>44.24279124</v>
      </c>
      <c r="AK65" s="45"/>
      <c r="AL65" s="45">
        <f>LOG10(1196700000000000000*(C65^2)*optwidth*(AVERAGE(X65:AB65)))</f>
        <v>42.76173522</v>
      </c>
      <c r="AM65" s="45"/>
      <c r="AN65" s="3">
        <v>2.48</v>
      </c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</row>
    <row r="66" ht="13.5" customHeight="1">
      <c r="A66" s="45"/>
      <c r="B66" s="45"/>
      <c r="C66" s="43">
        <v>67100.0</v>
      </c>
      <c r="D66" s="45"/>
      <c r="E66" s="45"/>
      <c r="F66" s="45"/>
      <c r="G66" s="45"/>
      <c r="H66" s="45"/>
      <c r="I66" s="45"/>
      <c r="J66" s="45"/>
      <c r="K66" s="45"/>
      <c r="L66" s="53">
        <v>56434.2827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63">
        <v>5.968533166838583</v>
      </c>
      <c r="Y66" s="57">
        <v>7.608273009890201</v>
      </c>
      <c r="Z66" s="45"/>
      <c r="AA66" s="45"/>
      <c r="AB66" s="45"/>
      <c r="AC66" s="3">
        <v>5.0</v>
      </c>
      <c r="AD66" s="45"/>
      <c r="AE66" s="45"/>
      <c r="AF66" s="35">
        <v>56434.2827</v>
      </c>
      <c r="AG66" s="50">
        <v>3.223584E-10</v>
      </c>
      <c r="AH66" s="43" t="s">
        <v>38</v>
      </c>
      <c r="AI66" s="45"/>
      <c r="AJ66" s="55">
        <f t="shared" si="13"/>
        <v>44.23978573</v>
      </c>
      <c r="AK66" s="45"/>
      <c r="AL66" s="45">
        <f>LOG10(1196700000000000000*(C66^2)*optwidth*(AVERAGE(X66:AB66)))</f>
        <v>42.76919478</v>
      </c>
      <c r="AM66" s="45"/>
      <c r="AN66" s="3">
        <v>2.48</v>
      </c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</row>
    <row r="67" ht="13.5" customHeight="1">
      <c r="A67" s="45"/>
      <c r="B67" s="45"/>
      <c r="C67" s="43">
        <v>67100.0</v>
      </c>
      <c r="D67" s="45"/>
      <c r="E67" s="45"/>
      <c r="F67" s="45"/>
      <c r="G67" s="45"/>
      <c r="H67" s="45"/>
      <c r="I67" s="45"/>
      <c r="J67" s="45"/>
      <c r="K67" s="45"/>
      <c r="L67" s="53">
        <v>56435.2179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63">
        <v>6.249786822685762</v>
      </c>
      <c r="Y67" s="57">
        <v>7.400937974253395</v>
      </c>
      <c r="Z67" s="45"/>
      <c r="AA67" s="45"/>
      <c r="AB67" s="45"/>
      <c r="AC67" s="3">
        <v>5.0</v>
      </c>
      <c r="AD67" s="45"/>
      <c r="AE67" s="45"/>
      <c r="AF67" s="35">
        <v>56435.2179</v>
      </c>
      <c r="AG67" s="50">
        <v>3.010917E-10</v>
      </c>
      <c r="AH67" s="43" t="s">
        <v>38</v>
      </c>
      <c r="AI67" s="45"/>
      <c r="AJ67" s="55">
        <f t="shared" si="13"/>
        <v>44.21014552</v>
      </c>
      <c r="AK67" s="45"/>
      <c r="AL67" s="45">
        <f>LOG10(1196700000000000000*(C67^2)*optwidth*(AVERAGE(X67:AB67)))</f>
        <v>42.77155288</v>
      </c>
      <c r="AM67" s="45"/>
      <c r="AN67" s="3">
        <v>2.48</v>
      </c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</row>
    <row r="68" ht="13.5" customHeight="1">
      <c r="A68" s="45"/>
      <c r="B68" s="45"/>
      <c r="C68" s="43">
        <v>67100.0</v>
      </c>
      <c r="D68" s="45"/>
      <c r="E68" s="45"/>
      <c r="F68" s="45"/>
      <c r="G68" s="45"/>
      <c r="H68" s="45"/>
      <c r="I68" s="45"/>
      <c r="J68" s="45"/>
      <c r="K68" s="45"/>
      <c r="L68" s="53">
        <v>56436.0708</v>
      </c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63">
        <v>6.424923688686607</v>
      </c>
      <c r="Y68" s="57">
        <v>7.749735976913228</v>
      </c>
      <c r="Z68" s="45"/>
      <c r="AA68" s="45"/>
      <c r="AB68" s="45"/>
      <c r="AC68" s="3">
        <v>5.0</v>
      </c>
      <c r="AD68" s="45"/>
      <c r="AE68" s="45"/>
      <c r="AF68" s="35">
        <v>56436.0708</v>
      </c>
      <c r="AG68" s="50">
        <v>3.4026719999999994E-10</v>
      </c>
      <c r="AH68" s="43" t="s">
        <v>38</v>
      </c>
      <c r="AI68" s="45"/>
      <c r="AJ68" s="55">
        <f t="shared" si="13"/>
        <v>44.26326682</v>
      </c>
      <c r="AK68" s="45"/>
      <c r="AL68" s="45">
        <f>LOG10(1196700000000000000*(C68^2)*optwidth*(AVERAGE(X68:AB68)))</f>
        <v>42.78790981</v>
      </c>
      <c r="AM68" s="45"/>
      <c r="AN68" s="3">
        <v>2.48</v>
      </c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</row>
    <row r="69" ht="13.5" customHeight="1">
      <c r="A69" s="45"/>
      <c r="B69" s="45"/>
      <c r="C69" s="43">
        <v>67100.0</v>
      </c>
      <c r="D69" s="45"/>
      <c r="E69" s="45"/>
      <c r="F69" s="45"/>
      <c r="G69" s="45"/>
      <c r="H69" s="45"/>
      <c r="I69" s="45"/>
      <c r="J69" s="45"/>
      <c r="K69" s="45"/>
      <c r="L69" s="53">
        <v>56436.9376</v>
      </c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63">
        <v>6.249786822685762</v>
      </c>
      <c r="Y69" s="57">
        <v>8.34229008444342</v>
      </c>
      <c r="Z69" s="45"/>
      <c r="AA69" s="45"/>
      <c r="AB69" s="45"/>
      <c r="AC69" s="3">
        <v>5.0</v>
      </c>
      <c r="AD69" s="45"/>
      <c r="AE69" s="45"/>
      <c r="AF69" s="35">
        <v>56436.9376</v>
      </c>
      <c r="AG69" s="50">
        <v>3.234777E-10</v>
      </c>
      <c r="AH69" s="43" t="s">
        <v>38</v>
      </c>
      <c r="AI69" s="45"/>
      <c r="AJ69" s="55">
        <f t="shared" si="13"/>
        <v>44.24129108</v>
      </c>
      <c r="AK69" s="45"/>
      <c r="AL69" s="45">
        <f>LOG10(1196700000000000000*(C69^2)*optwidth*(AVERAGE(X69:AB69)))</f>
        <v>42.80051428</v>
      </c>
      <c r="AM69" s="45"/>
      <c r="AN69" s="3">
        <v>2.48</v>
      </c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</row>
    <row r="70" ht="13.5" customHeight="1">
      <c r="A70" s="45"/>
      <c r="B70" s="45"/>
      <c r="C70" s="43">
        <v>67100.0</v>
      </c>
      <c r="D70" s="45"/>
      <c r="E70" s="45"/>
      <c r="F70" s="45"/>
      <c r="G70" s="45"/>
      <c r="H70" s="45"/>
      <c r="I70" s="45"/>
      <c r="J70" s="45"/>
      <c r="K70" s="45"/>
      <c r="L70" s="53">
        <v>56437.9254</v>
      </c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63">
        <v>6.192501421270499</v>
      </c>
      <c r="Y70" s="57">
        <v>7.265856057096082</v>
      </c>
      <c r="Z70" s="45"/>
      <c r="AA70" s="45"/>
      <c r="AB70" s="45"/>
      <c r="AC70" s="3">
        <v>5.0</v>
      </c>
      <c r="AD70" s="45"/>
      <c r="AE70" s="45"/>
      <c r="AF70" s="35">
        <v>56437.9254</v>
      </c>
      <c r="AG70" s="50">
        <v>2.6303549999999997E-10</v>
      </c>
      <c r="AH70" s="43" t="s">
        <v>38</v>
      </c>
      <c r="AI70" s="45"/>
      <c r="AJ70" s="55">
        <f t="shared" si="13"/>
        <v>44.1514611</v>
      </c>
      <c r="AK70" s="45"/>
      <c r="AL70" s="45">
        <f>LOG10(1196700000000000000*(C70^2)*optwidth*(AVERAGE(X70:AB70)))</f>
        <v>42.76538923</v>
      </c>
      <c r="AM70" s="45"/>
      <c r="AN70" s="3">
        <v>2.48</v>
      </c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</row>
    <row r="71" ht="13.5" customHeight="1">
      <c r="A71" s="45"/>
      <c r="B71" s="45"/>
      <c r="C71" s="43">
        <v>67100.0</v>
      </c>
      <c r="D71" s="45"/>
      <c r="E71" s="45"/>
      <c r="F71" s="45"/>
      <c r="G71" s="45"/>
      <c r="H71" s="45"/>
      <c r="I71" s="45"/>
      <c r="J71" s="45"/>
      <c r="K71" s="45"/>
      <c r="L71" s="53">
        <v>56439.3426</v>
      </c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63">
        <v>6.249786822685762</v>
      </c>
      <c r="Y71" s="57">
        <v>7.400937974253395</v>
      </c>
      <c r="Z71" s="45"/>
      <c r="AA71" s="45"/>
      <c r="AB71" s="45"/>
      <c r="AC71" s="3">
        <v>5.0</v>
      </c>
      <c r="AD71" s="45"/>
      <c r="AE71" s="45"/>
      <c r="AF71" s="35">
        <v>56439.3426</v>
      </c>
      <c r="AG71" s="50">
        <v>3.2944729999999995E-10</v>
      </c>
      <c r="AH71" s="43" t="s">
        <v>38</v>
      </c>
      <c r="AI71" s="45"/>
      <c r="AJ71" s="55">
        <f t="shared" si="13"/>
        <v>44.24923269</v>
      </c>
      <c r="AK71" s="45"/>
      <c r="AL71" s="45">
        <f>LOG10(1196700000000000000*(C71^2)*optwidth*(AVERAGE(X71:AB71)))</f>
        <v>42.77155288</v>
      </c>
      <c r="AM71" s="45"/>
      <c r="AN71" s="3">
        <v>2.48</v>
      </c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</row>
    <row r="72" ht="13.5" customHeight="1">
      <c r="A72" s="45"/>
      <c r="B72" s="45"/>
      <c r="C72" s="43">
        <v>67100.0</v>
      </c>
      <c r="D72" s="45"/>
      <c r="E72" s="45"/>
      <c r="F72" s="45"/>
      <c r="G72" s="45"/>
      <c r="H72" s="45"/>
      <c r="I72" s="45"/>
      <c r="J72" s="45"/>
      <c r="K72" s="45"/>
      <c r="L72" s="53">
        <v>56440.0773</v>
      </c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63">
        <v>5.859577342781142</v>
      </c>
      <c r="Y72" s="57">
        <v>7.749735976913228</v>
      </c>
      <c r="Z72" s="45"/>
      <c r="AA72" s="45"/>
      <c r="AB72" s="45"/>
      <c r="AC72" s="3">
        <v>5.0</v>
      </c>
      <c r="AD72" s="45"/>
      <c r="AE72" s="45"/>
      <c r="AF72" s="35">
        <v>56440.0773</v>
      </c>
      <c r="AG72" s="50">
        <v>2.2535239999999997E-10</v>
      </c>
      <c r="AH72" s="43" t="s">
        <v>38</v>
      </c>
      <c r="AI72" s="45"/>
      <c r="AJ72" s="55">
        <f t="shared" si="13"/>
        <v>44.08430892</v>
      </c>
      <c r="AK72" s="45"/>
      <c r="AL72" s="45">
        <f>LOG10(1196700000000000000*(C72^2)*optwidth*(AVERAGE(X72:AB72)))</f>
        <v>42.77023338</v>
      </c>
      <c r="AM72" s="45"/>
      <c r="AN72" s="3">
        <v>2.48</v>
      </c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</row>
    <row r="73" ht="13.5" customHeight="1">
      <c r="A73" s="45"/>
      <c r="B73" s="45"/>
      <c r="C73" s="43">
        <v>67100.0</v>
      </c>
      <c r="D73" s="45"/>
      <c r="E73" s="45"/>
      <c r="F73" s="45"/>
      <c r="G73" s="45"/>
      <c r="H73" s="45"/>
      <c r="I73" s="45"/>
      <c r="J73" s="45"/>
      <c r="K73" s="45"/>
      <c r="L73" s="53">
        <v>56441.0625</v>
      </c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63">
        <v>5.9137713513887515</v>
      </c>
      <c r="Y73" s="57">
        <v>7.5384741413590595</v>
      </c>
      <c r="Z73" s="45"/>
      <c r="AA73" s="45"/>
      <c r="AB73" s="45"/>
      <c r="AC73" s="3">
        <v>5.0</v>
      </c>
      <c r="AD73" s="45"/>
      <c r="AE73" s="45"/>
      <c r="AF73" s="35">
        <v>56441.0625</v>
      </c>
      <c r="AG73" s="50">
        <v>2.466191E-10</v>
      </c>
      <c r="AH73" s="43" t="s">
        <v>38</v>
      </c>
      <c r="AI73" s="45"/>
      <c r="AJ73" s="55">
        <f t="shared" si="13"/>
        <v>44.12347344</v>
      </c>
      <c r="AK73" s="45"/>
      <c r="AL73" s="45">
        <f>LOG10(1196700000000000000*(C73^2)*optwidth*(AVERAGE(X73:AB73)))</f>
        <v>42.76519195</v>
      </c>
      <c r="AM73" s="45"/>
      <c r="AN73" s="3">
        <v>2.48</v>
      </c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</row>
    <row r="74" ht="13.5" customHeight="1">
      <c r="A74" s="45"/>
      <c r="B74" s="45"/>
      <c r="C74" s="43">
        <v>67100.0</v>
      </c>
      <c r="D74" s="45"/>
      <c r="E74" s="45"/>
      <c r="F74" s="45"/>
      <c r="G74" s="45"/>
      <c r="H74" s="45"/>
      <c r="I74" s="45"/>
      <c r="J74" s="45"/>
      <c r="K74" s="45"/>
      <c r="L74" s="53">
        <v>56442.0133</v>
      </c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63">
        <v>5.699897440818556</v>
      </c>
      <c r="Y74" s="57">
        <v>7.608273009890201</v>
      </c>
      <c r="Z74" s="45"/>
      <c r="AA74" s="45"/>
      <c r="AB74" s="45"/>
      <c r="AC74" s="3">
        <v>5.0</v>
      </c>
      <c r="AD74" s="45"/>
      <c r="AE74" s="45"/>
      <c r="AF74" s="35">
        <v>56442.0133</v>
      </c>
      <c r="AG74" s="50">
        <v>1.477476E-10</v>
      </c>
      <c r="AH74" s="43" t="s">
        <v>38</v>
      </c>
      <c r="AI74" s="45"/>
      <c r="AJ74" s="55">
        <f t="shared" si="13"/>
        <v>43.90096717</v>
      </c>
      <c r="AK74" s="45"/>
      <c r="AL74" s="45">
        <f>LOG10(1196700000000000000*(C74^2)*optwidth*(AVERAGE(X74:AB74)))</f>
        <v>42.76051552</v>
      </c>
      <c r="AM74" s="45"/>
      <c r="AN74" s="3">
        <v>2.48</v>
      </c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</row>
    <row r="75" ht="13.5" customHeight="1">
      <c r="A75" s="45"/>
      <c r="B75" s="45"/>
      <c r="C75" s="43">
        <v>67100.0</v>
      </c>
      <c r="D75" s="45"/>
      <c r="E75" s="45"/>
      <c r="F75" s="45"/>
      <c r="G75" s="45"/>
      <c r="H75" s="45"/>
      <c r="I75" s="45"/>
      <c r="J75" s="45"/>
      <c r="K75" s="45"/>
      <c r="L75" s="53">
        <v>56443.4034</v>
      </c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63">
        <v>5.805824961717482</v>
      </c>
      <c r="Y75" s="57">
        <v>6.8121143266447</v>
      </c>
      <c r="Z75" s="45"/>
      <c r="AA75" s="45"/>
      <c r="AB75" s="45"/>
      <c r="AC75" s="3">
        <v>5.0</v>
      </c>
      <c r="AD75" s="45"/>
      <c r="AE75" s="45"/>
      <c r="AF75" s="35">
        <v>56443.4034</v>
      </c>
      <c r="AG75" s="50">
        <v>1.298388E-10</v>
      </c>
      <c r="AH75" s="43" t="s">
        <v>38</v>
      </c>
      <c r="AI75" s="45"/>
      <c r="AJ75" s="55">
        <f t="shared" si="13"/>
        <v>43.84485123</v>
      </c>
      <c r="AK75" s="45"/>
      <c r="AL75" s="45">
        <f>LOG10(1196700000000000000*(C75^2)*optwidth*(AVERAGE(X75:AB75)))</f>
        <v>42.7373856</v>
      </c>
      <c r="AM75" s="45"/>
      <c r="AN75" s="3">
        <v>2.48</v>
      </c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</row>
    <row r="76" ht="13.5" customHeight="1">
      <c r="A76" s="45"/>
      <c r="B76" s="45"/>
      <c r="C76" s="43">
        <v>67100.0</v>
      </c>
      <c r="D76" s="45"/>
      <c r="E76" s="45"/>
      <c r="F76" s="45"/>
      <c r="G76" s="45"/>
      <c r="H76" s="45"/>
      <c r="I76" s="45"/>
      <c r="J76" s="45"/>
      <c r="K76" s="45"/>
      <c r="L76" s="53">
        <v>56444.3378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63">
        <v>5.493720467442921</v>
      </c>
      <c r="Y76" s="57">
        <v>7.199198628498832</v>
      </c>
      <c r="Z76" s="45"/>
      <c r="AA76" s="45"/>
      <c r="AB76" s="45"/>
      <c r="AC76" s="3">
        <v>5.0</v>
      </c>
      <c r="AD76" s="45"/>
      <c r="AE76" s="45"/>
      <c r="AF76" s="35">
        <v>56444.3378</v>
      </c>
      <c r="AG76" s="50">
        <v>8.13358E-11</v>
      </c>
      <c r="AH76" s="43" t="s">
        <v>38</v>
      </c>
      <c r="AI76" s="45"/>
      <c r="AJ76" s="55">
        <f t="shared" si="13"/>
        <v>43.64172848</v>
      </c>
      <c r="AK76" s="45"/>
      <c r="AL76" s="45">
        <f>LOG10(1196700000000000000*(C76^2)*optwidth*(AVERAGE(X76:AB76)))</f>
        <v>42.73995868</v>
      </c>
      <c r="AM76" s="45"/>
      <c r="AN76" s="3">
        <v>2.48</v>
      </c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</row>
    <row r="77" ht="13.5" customHeight="1">
      <c r="A77" s="45"/>
      <c r="B77" s="45"/>
      <c r="C77" s="43">
        <v>67100.0</v>
      </c>
      <c r="D77" s="45"/>
      <c r="E77" s="45"/>
      <c r="F77" s="45"/>
      <c r="G77" s="45"/>
      <c r="H77" s="45"/>
      <c r="I77" s="45"/>
      <c r="J77" s="45"/>
      <c r="K77" s="45"/>
      <c r="L77" s="53">
        <v>56445.339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63">
        <v>5.294988072665307</v>
      </c>
      <c r="Y77" s="57">
        <v>6.386841895594206</v>
      </c>
      <c r="Z77" s="45"/>
      <c r="AA77" s="45"/>
      <c r="AB77" s="45"/>
      <c r="AC77" s="3">
        <v>5.0</v>
      </c>
      <c r="AD77" s="45"/>
      <c r="AE77" s="45"/>
      <c r="AF77" s="35">
        <v>56445.339</v>
      </c>
      <c r="AG77" s="50">
        <v>2.7236299999999998E-11</v>
      </c>
      <c r="AH77" s="43" t="s">
        <v>38</v>
      </c>
      <c r="AI77" s="45"/>
      <c r="AJ77" s="55">
        <f t="shared" si="13"/>
        <v>43.16659484</v>
      </c>
      <c r="AK77" s="45"/>
      <c r="AL77" s="45">
        <f>LOG10(1196700000000000000*(C77^2)*optwidth*(AVERAGE(X77:AB77)))</f>
        <v>42.70390805</v>
      </c>
      <c r="AM77" s="45"/>
      <c r="AN77" s="3">
        <v>2.48</v>
      </c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</row>
    <row r="78" ht="13.5" customHeight="1">
      <c r="A78" s="45"/>
      <c r="B78" s="45"/>
      <c r="C78" s="43">
        <v>67100.0</v>
      </c>
      <c r="D78" s="45"/>
      <c r="E78" s="45"/>
      <c r="F78" s="45"/>
      <c r="G78" s="45"/>
      <c r="H78" s="45"/>
      <c r="I78" s="45"/>
      <c r="J78" s="45"/>
      <c r="K78" s="45"/>
      <c r="L78" s="53">
        <v>56447.5388</v>
      </c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63">
        <v>4.91884758451796</v>
      </c>
      <c r="Y78" s="57">
        <v>6.445940234350529</v>
      </c>
      <c r="Z78" s="45"/>
      <c r="AA78" s="45"/>
      <c r="AB78" s="45"/>
      <c r="AC78" s="3">
        <v>5.0</v>
      </c>
      <c r="AD78" s="45"/>
      <c r="AE78" s="45"/>
      <c r="AF78" s="35">
        <v>56447.5388</v>
      </c>
      <c r="AG78" s="50">
        <v>7.126209999999999E-11</v>
      </c>
      <c r="AH78" s="43" t="s">
        <v>38</v>
      </c>
      <c r="AI78" s="45"/>
      <c r="AJ78" s="55">
        <f t="shared" si="13"/>
        <v>43.58430535</v>
      </c>
      <c r="AK78" s="45"/>
      <c r="AL78" s="45">
        <f>LOG10(1196700000000000000*(C78^2)*optwidth*(AVERAGE(X78:AB78)))</f>
        <v>42.6919585</v>
      </c>
      <c r="AM78" s="45"/>
      <c r="AN78" s="3">
        <v>2.48</v>
      </c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</row>
    <row r="79" ht="13.5" customHeight="1">
      <c r="A79" s="45"/>
      <c r="B79" s="45"/>
      <c r="C79" s="43">
        <v>67100.0</v>
      </c>
      <c r="D79" s="45"/>
      <c r="E79" s="45"/>
      <c r="F79" s="45"/>
      <c r="G79" s="45"/>
      <c r="H79" s="45"/>
      <c r="I79" s="45"/>
      <c r="J79" s="45"/>
      <c r="K79" s="45"/>
      <c r="L79" s="53">
        <v>56449.3416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63">
        <v>4.740934773955142</v>
      </c>
      <c r="Y79" s="57">
        <v>6.212786489257058</v>
      </c>
      <c r="Z79" s="45"/>
      <c r="AA79" s="45"/>
      <c r="AB79" s="45"/>
      <c r="AC79" s="3">
        <v>5.0</v>
      </c>
      <c r="AD79" s="45"/>
      <c r="AE79" s="45"/>
      <c r="AF79" s="35">
        <v>56449.3416</v>
      </c>
      <c r="AG79" s="50">
        <v>7.126209999999999E-11</v>
      </c>
      <c r="AH79" s="43" t="s">
        <v>38</v>
      </c>
      <c r="AI79" s="45"/>
      <c r="AJ79" s="55">
        <f t="shared" si="13"/>
        <v>43.58430535</v>
      </c>
      <c r="AK79" s="45"/>
      <c r="AL79" s="45">
        <f>LOG10(1196700000000000000*(C79^2)*optwidth*(AVERAGE(X79:AB79)))</f>
        <v>42.67595885</v>
      </c>
      <c r="AM79" s="45"/>
      <c r="AN79" s="3">
        <v>2.48</v>
      </c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</row>
    <row r="80" ht="13.5" customHeight="1">
      <c r="A80" s="45"/>
      <c r="B80" s="45"/>
      <c r="C80" s="43">
        <v>67100.0</v>
      </c>
      <c r="D80" s="45"/>
      <c r="E80" s="45"/>
      <c r="F80" s="45"/>
      <c r="G80" s="45"/>
      <c r="H80" s="45"/>
      <c r="I80" s="45"/>
      <c r="J80" s="45"/>
      <c r="K80" s="45"/>
      <c r="L80" s="53">
        <v>56450.8437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63">
        <v>4.829071013797787</v>
      </c>
      <c r="Y80" s="57">
        <v>6.565707631830125</v>
      </c>
      <c r="Z80" s="45"/>
      <c r="AA80" s="45"/>
      <c r="AB80" s="45"/>
      <c r="AC80" s="3">
        <v>5.0</v>
      </c>
      <c r="AD80" s="45"/>
      <c r="AE80" s="45"/>
      <c r="AF80" s="35">
        <v>56450.8437</v>
      </c>
      <c r="AG80" s="50">
        <v>1.664026E-10</v>
      </c>
      <c r="AH80" s="43" t="s">
        <v>38</v>
      </c>
      <c r="AI80" s="45"/>
      <c r="AJ80" s="55">
        <f t="shared" si="13"/>
        <v>43.95260684</v>
      </c>
      <c r="AK80" s="45"/>
      <c r="AL80" s="45">
        <f>LOG10(1196700000000000000*(C80^2)*optwidth*(AVERAGE(X80:AB80)))</f>
        <v>42.69310306</v>
      </c>
      <c r="AM80" s="45"/>
      <c r="AN80" s="3">
        <v>2.48</v>
      </c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</row>
    <row r="81" ht="13.5" customHeight="1">
      <c r="A81" s="45"/>
      <c r="B81" s="45"/>
      <c r="C81" s="43">
        <v>67100.0</v>
      </c>
      <c r="D81" s="45"/>
      <c r="E81" s="45"/>
      <c r="F81" s="45"/>
      <c r="G81" s="45"/>
      <c r="H81" s="45"/>
      <c r="I81" s="45"/>
      <c r="J81" s="45"/>
      <c r="K81" s="45"/>
      <c r="L81" s="53">
        <v>56451.5519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63">
        <v>4.740934773955142</v>
      </c>
      <c r="Y81" s="57">
        <v>6.212786489257058</v>
      </c>
      <c r="Z81" s="45"/>
      <c r="AA81" s="45"/>
      <c r="AB81" s="45"/>
      <c r="AC81" s="3">
        <v>5.0</v>
      </c>
      <c r="AD81" s="45"/>
      <c r="AE81" s="45"/>
      <c r="AF81" s="35">
        <v>56451.5519</v>
      </c>
      <c r="AG81" s="50">
        <v>2.1378629999999998E-10</v>
      </c>
      <c r="AH81" s="43" t="s">
        <v>38</v>
      </c>
      <c r="AI81" s="45"/>
      <c r="AJ81" s="55">
        <f t="shared" si="13"/>
        <v>44.06142661</v>
      </c>
      <c r="AK81" s="45"/>
      <c r="AL81" s="45">
        <f>LOG10(1196700000000000000*(C81^2)*optwidth*(AVERAGE(X81:AB81)))</f>
        <v>42.67595885</v>
      </c>
      <c r="AM81" s="45"/>
      <c r="AN81" s="3">
        <v>2.48</v>
      </c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</row>
    <row r="82" ht="13.5" customHeight="1">
      <c r="A82" s="45"/>
      <c r="B82" s="45"/>
      <c r="C82" s="43">
        <v>67100.0</v>
      </c>
      <c r="D82" s="45"/>
      <c r="E82" s="45"/>
      <c r="F82" s="45"/>
      <c r="G82" s="45"/>
      <c r="H82" s="45"/>
      <c r="I82" s="45"/>
      <c r="J82" s="45"/>
      <c r="K82" s="45"/>
      <c r="L82" s="53">
        <v>56454.6484</v>
      </c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63">
        <v>4.244860862800731</v>
      </c>
      <c r="Y82" s="57">
        <v>6.445940234350529</v>
      </c>
      <c r="Z82" s="45"/>
      <c r="AA82" s="45"/>
      <c r="AB82" s="45"/>
      <c r="AC82" s="3">
        <v>5.0</v>
      </c>
      <c r="AD82" s="45"/>
      <c r="AE82" s="45"/>
      <c r="AF82" s="35">
        <v>56454.6484</v>
      </c>
      <c r="AG82" s="50">
        <v>7.163519999999999E-11</v>
      </c>
      <c r="AH82" s="43" t="s">
        <v>38</v>
      </c>
      <c r="AI82" s="45"/>
      <c r="AJ82" s="55">
        <f t="shared" si="13"/>
        <v>43.58657321</v>
      </c>
      <c r="AK82" s="45"/>
      <c r="AL82" s="45">
        <f>LOG10(1196700000000000000*(C82^2)*optwidth*(AVERAGE(X82:AB82)))</f>
        <v>42.66540742</v>
      </c>
      <c r="AM82" s="45"/>
      <c r="AN82" s="3">
        <v>2.48</v>
      </c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</row>
    <row r="83" ht="13.5" customHeight="1">
      <c r="A83" s="45"/>
      <c r="B83" s="45"/>
      <c r="C83" s="43">
        <v>67100.0</v>
      </c>
      <c r="D83" s="45"/>
      <c r="E83" s="45"/>
      <c r="F83" s="45"/>
      <c r="G83" s="45"/>
      <c r="H83" s="45"/>
      <c r="I83" s="45"/>
      <c r="J83" s="45"/>
      <c r="K83" s="45"/>
      <c r="L83" s="53">
        <v>56458.4887</v>
      </c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63">
        <v>4.323786013869556</v>
      </c>
      <c r="Y83" s="57">
        <v>6.0434432428207465</v>
      </c>
      <c r="Z83" s="45"/>
      <c r="AA83" s="45"/>
      <c r="AB83" s="45"/>
      <c r="AC83" s="3">
        <v>5.0</v>
      </c>
      <c r="AD83" s="45"/>
      <c r="AE83" s="45"/>
      <c r="AF83" s="35">
        <v>56458.4887</v>
      </c>
      <c r="AG83" s="50">
        <v>3.39521E-11</v>
      </c>
      <c r="AH83" s="43" t="s">
        <v>38</v>
      </c>
      <c r="AI83" s="45"/>
      <c r="AJ83" s="55">
        <f t="shared" si="13"/>
        <v>43.26231338</v>
      </c>
      <c r="AK83" s="45"/>
      <c r="AL83" s="45">
        <f>LOG10(1196700000000000000*(C83^2)*optwidth*(AVERAGE(X83:AB83)))</f>
        <v>42.65205987</v>
      </c>
      <c r="AM83" s="45"/>
      <c r="AN83" s="3">
        <v>2.48</v>
      </c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</row>
    <row r="84" ht="13.5" customHeight="1">
      <c r="A84" s="45"/>
      <c r="B84" s="45"/>
      <c r="C84" s="43">
        <v>67100.0</v>
      </c>
      <c r="D84" s="45"/>
      <c r="E84" s="45"/>
      <c r="F84" s="45"/>
      <c r="G84" s="45"/>
      <c r="H84" s="45"/>
      <c r="I84" s="45"/>
      <c r="J84" s="45"/>
      <c r="K84" s="45"/>
      <c r="L84" s="53">
        <v>56458.8227</v>
      </c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63">
        <v>4.611727172525124</v>
      </c>
      <c r="Y84" s="57">
        <v>5.824818657421519</v>
      </c>
      <c r="Z84" s="45"/>
      <c r="AA84" s="45"/>
      <c r="AB84" s="45"/>
      <c r="AC84" s="3">
        <v>5.0</v>
      </c>
      <c r="AD84" s="45"/>
      <c r="AE84" s="45"/>
      <c r="AF84" s="35">
        <v>56458.8227</v>
      </c>
      <c r="AG84" s="50">
        <v>4.3279599999999993E-11</v>
      </c>
      <c r="AH84" s="43" t="s">
        <v>38</v>
      </c>
      <c r="AI84" s="45"/>
      <c r="AJ84" s="55">
        <f t="shared" si="13"/>
        <v>43.36772997</v>
      </c>
      <c r="AK84" s="45"/>
      <c r="AL84" s="45">
        <f>LOG10(1196700000000000000*(C84^2)*optwidth*(AVERAGE(X84:AB84)))</f>
        <v>42.65495395</v>
      </c>
      <c r="AM84" s="45"/>
      <c r="AN84" s="3">
        <v>2.48</v>
      </c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</row>
    <row r="85" ht="13.5" customHeight="1">
      <c r="A85" s="45"/>
      <c r="B85" s="45"/>
      <c r="C85" s="43">
        <v>67100.0</v>
      </c>
      <c r="D85" s="45"/>
      <c r="E85" s="45"/>
      <c r="F85" s="45"/>
      <c r="G85" s="45"/>
      <c r="H85" s="45"/>
      <c r="I85" s="45"/>
      <c r="J85" s="45"/>
      <c r="K85" s="45"/>
      <c r="L85" s="53">
        <v>56459.5602</v>
      </c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63">
        <v>4.404162226868504</v>
      </c>
      <c r="Y85" s="57">
        <v>5.988075363985917</v>
      </c>
      <c r="Z85" s="45"/>
      <c r="AA85" s="45"/>
      <c r="AB85" s="45"/>
      <c r="AC85" s="3">
        <v>5.0</v>
      </c>
      <c r="AD85" s="45"/>
      <c r="AE85" s="45"/>
      <c r="AF85" s="35">
        <v>56459.5602</v>
      </c>
      <c r="AG85" s="50">
        <v>5.559189999999999E-11</v>
      </c>
      <c r="AH85" s="43" t="s">
        <v>38</v>
      </c>
      <c r="AI85" s="45"/>
      <c r="AJ85" s="55">
        <f t="shared" si="13"/>
        <v>43.47645825</v>
      </c>
      <c r="AK85" s="45"/>
      <c r="AL85" s="45">
        <f>LOG10(1196700000000000000*(C85^2)*optwidth*(AVERAGE(X85:AB85)))</f>
        <v>42.65310623</v>
      </c>
      <c r="AM85" s="45"/>
      <c r="AN85" s="3">
        <v>2.48</v>
      </c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</row>
    <row r="86" ht="13.5" customHeight="1">
      <c r="A86" s="45"/>
      <c r="B86" s="45"/>
      <c r="C86" s="43">
        <v>67100.0</v>
      </c>
      <c r="D86" s="45"/>
      <c r="E86" s="45"/>
      <c r="F86" s="45"/>
      <c r="G86" s="45"/>
      <c r="H86" s="45"/>
      <c r="I86" s="45"/>
      <c r="J86" s="45"/>
      <c r="K86" s="45"/>
      <c r="L86" s="53">
        <v>56460.7591</v>
      </c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63">
        <v>3.9798212467814422</v>
      </c>
      <c r="Y86" s="57">
        <v>5.824818657421519</v>
      </c>
      <c r="Z86" s="45"/>
      <c r="AA86" s="45"/>
      <c r="AB86" s="45"/>
      <c r="AC86" s="3">
        <v>5.0</v>
      </c>
      <c r="AD86" s="45"/>
      <c r="AE86" s="45"/>
      <c r="AF86" s="35">
        <v>56460.7591</v>
      </c>
      <c r="AG86" s="50">
        <v>9.17826E-11</v>
      </c>
      <c r="AH86" s="43" t="s">
        <v>38</v>
      </c>
      <c r="AI86" s="45"/>
      <c r="AJ86" s="55">
        <f t="shared" si="13"/>
        <v>43.69420709</v>
      </c>
      <c r="AK86" s="45"/>
      <c r="AL86" s="45">
        <f>LOG10(1196700000000000000*(C86^2)*optwidth*(AVERAGE(X86:AB86)))</f>
        <v>42.62782881</v>
      </c>
      <c r="AM86" s="45"/>
      <c r="AN86" s="3">
        <v>2.48</v>
      </c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</row>
    <row r="87" ht="13.5" customHeight="1">
      <c r="A87" s="45"/>
      <c r="B87" s="45"/>
      <c r="C87" s="43">
        <v>67100.0</v>
      </c>
      <c r="D87" s="45"/>
      <c r="E87" s="45"/>
      <c r="F87" s="45"/>
      <c r="G87" s="45"/>
      <c r="H87" s="45"/>
      <c r="I87" s="45"/>
      <c r="J87" s="45"/>
      <c r="K87" s="45"/>
      <c r="L87" s="53">
        <v>56462.8946</v>
      </c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63">
        <v>3.9798212467814422</v>
      </c>
      <c r="Y87" s="57">
        <v>6.212786489257058</v>
      </c>
      <c r="Z87" s="45"/>
      <c r="AA87" s="45"/>
      <c r="AB87" s="45"/>
      <c r="AC87" s="3">
        <v>5.0</v>
      </c>
      <c r="AD87" s="45"/>
      <c r="AE87" s="45"/>
      <c r="AF87" s="35">
        <v>56462.8946</v>
      </c>
      <c r="AG87" s="50">
        <v>1.014832E-10</v>
      </c>
      <c r="AH87" s="43" t="s">
        <v>38</v>
      </c>
      <c r="AI87" s="45"/>
      <c r="AJ87" s="55">
        <f t="shared" si="13"/>
        <v>43.73784089</v>
      </c>
      <c r="AK87" s="45"/>
      <c r="AL87" s="45">
        <f>LOG10(1196700000000000000*(C87^2)*optwidth*(AVERAGE(X87:AB87)))</f>
        <v>42.64468248</v>
      </c>
      <c r="AM87" s="45"/>
      <c r="AN87" s="3">
        <v>2.48</v>
      </c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</row>
    <row r="88" ht="13.5" customHeight="1">
      <c r="A88" s="45"/>
      <c r="B88" s="45"/>
      <c r="C88" s="43">
        <v>67100.0</v>
      </c>
      <c r="D88" s="45"/>
      <c r="E88" s="45"/>
      <c r="F88" s="45"/>
      <c r="G88" s="45"/>
      <c r="H88" s="45"/>
      <c r="I88" s="45"/>
      <c r="J88" s="45"/>
      <c r="K88" s="45"/>
      <c r="L88" s="53">
        <v>56463.5706</v>
      </c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63">
        <v>3.8713701399170866</v>
      </c>
      <c r="Y88" s="57">
        <v>6.270215938048503</v>
      </c>
      <c r="Z88" s="45"/>
      <c r="AA88" s="45"/>
      <c r="AB88" s="45"/>
      <c r="AC88" s="3">
        <v>5.0</v>
      </c>
      <c r="AD88" s="45"/>
      <c r="AE88" s="45"/>
      <c r="AF88" s="35">
        <v>56463.5706</v>
      </c>
      <c r="AG88" s="50">
        <v>1.2125749999999998E-10</v>
      </c>
      <c r="AH88" s="43" t="s">
        <v>38</v>
      </c>
      <c r="AI88" s="45"/>
      <c r="AJ88" s="55">
        <f t="shared" si="13"/>
        <v>43.81515534</v>
      </c>
      <c r="AK88" s="45"/>
      <c r="AL88" s="45">
        <f>LOG10(1196700000000000000*(C88^2)*optwidth*(AVERAGE(X88:AB88)))</f>
        <v>42.64250305</v>
      </c>
      <c r="AM88" s="45"/>
      <c r="AN88" s="3">
        <v>2.48</v>
      </c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</row>
    <row r="89" ht="13.5" customHeight="1">
      <c r="A89" s="45"/>
      <c r="B89" s="45"/>
      <c r="C89" s="43">
        <v>67100.0</v>
      </c>
      <c r="D89" s="45"/>
      <c r="E89" s="45"/>
      <c r="F89" s="45"/>
      <c r="G89" s="45"/>
      <c r="H89" s="45"/>
      <c r="I89" s="45"/>
      <c r="J89" s="45"/>
      <c r="K89" s="45"/>
      <c r="L89" s="53">
        <v>56555.084</v>
      </c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63">
        <v>4.284165714212305</v>
      </c>
      <c r="Y89" s="57">
        <v>5.771414178545372</v>
      </c>
      <c r="Z89" s="45"/>
      <c r="AA89" s="45"/>
      <c r="AB89" s="45"/>
      <c r="AC89" s="3">
        <v>5.0</v>
      </c>
      <c r="AD89" s="45"/>
      <c r="AE89" s="45"/>
      <c r="AF89" s="35">
        <v>56555.084</v>
      </c>
      <c r="AG89" s="50">
        <v>7.163519999999999E-11</v>
      </c>
      <c r="AH89" s="43" t="s">
        <v>38</v>
      </c>
      <c r="AI89" s="45"/>
      <c r="AJ89" s="55">
        <f t="shared" si="13"/>
        <v>43.58657321</v>
      </c>
      <c r="AK89" s="45"/>
      <c r="AL89" s="45">
        <f>LOG10(1196700000000000000*(C89^2)*optwidth*(AVERAGE(X89:AB89)))</f>
        <v>42.63880429</v>
      </c>
      <c r="AM89" s="45"/>
      <c r="AN89" s="3">
        <v>2.48</v>
      </c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</row>
    <row r="90" ht="13.5" customHeight="1">
      <c r="A90" s="45"/>
      <c r="B90" s="45"/>
      <c r="C90" s="43">
        <v>67100.0</v>
      </c>
      <c r="D90" s="45"/>
      <c r="E90" s="45"/>
      <c r="F90" s="45"/>
      <c r="G90" s="45"/>
      <c r="H90" s="45"/>
      <c r="I90" s="45"/>
      <c r="J90" s="45"/>
      <c r="K90" s="45"/>
      <c r="L90" s="53">
        <v>56562.2916</v>
      </c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63">
        <v>4.205997638933109</v>
      </c>
      <c r="Y90" s="57">
        <v>6.565707631830125</v>
      </c>
      <c r="Z90" s="45"/>
      <c r="AA90" s="45"/>
      <c r="AB90" s="45"/>
      <c r="AC90" s="3">
        <v>5.0</v>
      </c>
      <c r="AD90" s="45"/>
      <c r="AE90" s="45"/>
      <c r="AF90" s="35">
        <v>56562.2916</v>
      </c>
      <c r="AG90" s="50">
        <v>2.066974E-10</v>
      </c>
      <c r="AH90" s="43" t="s">
        <v>38</v>
      </c>
      <c r="AI90" s="45"/>
      <c r="AJ90" s="55">
        <f t="shared" si="13"/>
        <v>44.04678175</v>
      </c>
      <c r="AK90" s="45"/>
      <c r="AL90" s="45">
        <f>LOG10(1196700000000000000*(C90^2)*optwidth*(AVERAGE(X90:AB90)))</f>
        <v>42.66868163</v>
      </c>
      <c r="AM90" s="45"/>
      <c r="AN90" s="3">
        <v>2.48</v>
      </c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</row>
    <row r="91" ht="13.5" customHeight="1">
      <c r="A91" s="45"/>
      <c r="B91" s="45"/>
      <c r="C91" s="43">
        <v>67100.0</v>
      </c>
      <c r="D91" s="45"/>
      <c r="E91" s="45"/>
      <c r="F91" s="45"/>
      <c r="G91" s="45"/>
      <c r="H91" s="45"/>
      <c r="I91" s="45"/>
      <c r="J91" s="45"/>
      <c r="K91" s="45"/>
      <c r="L91" s="53">
        <v>56568.8789</v>
      </c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63">
        <v>4.0913637464534505</v>
      </c>
      <c r="Y91" s="57">
        <v>6.565707631830125</v>
      </c>
      <c r="Z91" s="45"/>
      <c r="AA91" s="45"/>
      <c r="AB91" s="45"/>
      <c r="AC91" s="3">
        <v>5.0</v>
      </c>
      <c r="AD91" s="45"/>
      <c r="AE91" s="45"/>
      <c r="AF91" s="35">
        <v>56568.8789</v>
      </c>
      <c r="AG91" s="50">
        <v>1.1901889999999998E-10</v>
      </c>
      <c r="AH91" s="43" t="s">
        <v>38</v>
      </c>
      <c r="AI91" s="45"/>
      <c r="AJ91" s="55">
        <f t="shared" si="13"/>
        <v>43.80706267</v>
      </c>
      <c r="AK91" s="45"/>
      <c r="AL91" s="45">
        <f>LOG10(1196700000000000000*(C91^2)*optwidth*(AVERAGE(X91:AB91)))</f>
        <v>42.66403504</v>
      </c>
      <c r="AM91" s="45"/>
      <c r="AN91" s="3">
        <v>2.48</v>
      </c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</row>
    <row r="92" ht="13.5" customHeight="1">
      <c r="A92" s="45"/>
      <c r="B92" s="45"/>
      <c r="C92" s="43">
        <v>67100.0</v>
      </c>
      <c r="D92" s="45"/>
      <c r="E92" s="45"/>
      <c r="F92" s="45"/>
      <c r="G92" s="45"/>
      <c r="H92" s="45"/>
      <c r="I92" s="45"/>
      <c r="J92" s="45"/>
      <c r="K92" s="45"/>
      <c r="L92" s="53">
        <v>56575.5141</v>
      </c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63">
        <v>3.835913757102794</v>
      </c>
      <c r="Y92" s="57">
        <v>6.212786489257058</v>
      </c>
      <c r="Z92" s="45"/>
      <c r="AA92" s="45"/>
      <c r="AB92" s="45"/>
      <c r="AC92" s="3">
        <v>5.0</v>
      </c>
      <c r="AD92" s="45"/>
      <c r="AE92" s="45"/>
      <c r="AF92" s="35">
        <v>56575.5141</v>
      </c>
      <c r="AG92" s="50">
        <v>9.588669999999999E-11</v>
      </c>
      <c r="AH92" s="43" t="s">
        <v>38</v>
      </c>
      <c r="AI92" s="45"/>
      <c r="AJ92" s="55">
        <f t="shared" si="13"/>
        <v>43.71320511</v>
      </c>
      <c r="AK92" s="45"/>
      <c r="AL92" s="45">
        <f>LOG10(1196700000000000000*(C92^2)*optwidth*(AVERAGE(X92:AB92)))</f>
        <v>42.63850706</v>
      </c>
      <c r="AM92" s="45"/>
      <c r="AN92" s="3">
        <v>2.48</v>
      </c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</row>
    <row r="93" ht="13.5" customHeight="1">
      <c r="A93" s="45"/>
      <c r="B93" s="45"/>
      <c r="C93" s="43">
        <v>67100.0</v>
      </c>
      <c r="D93" s="45"/>
      <c r="E93" s="45"/>
      <c r="F93" s="45"/>
      <c r="G93" s="45"/>
      <c r="H93" s="45"/>
      <c r="I93" s="45"/>
      <c r="J93" s="45"/>
      <c r="K93" s="45"/>
      <c r="L93" s="53">
        <v>56583.4608</v>
      </c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63">
        <v>4.56945710760417</v>
      </c>
      <c r="Y93" s="57">
        <v>6.687831109260137</v>
      </c>
      <c r="Z93" s="45"/>
      <c r="AA93" s="45"/>
      <c r="AB93" s="45"/>
      <c r="AC93" s="3">
        <v>5.0</v>
      </c>
      <c r="AD93" s="45"/>
      <c r="AE93" s="45"/>
      <c r="AF93" s="35">
        <v>56583.4608</v>
      </c>
      <c r="AG93" s="50">
        <v>2.2647169999999997E-10</v>
      </c>
      <c r="AH93" s="43" t="s">
        <v>38</v>
      </c>
      <c r="AI93" s="45"/>
      <c r="AJ93" s="55">
        <f t="shared" si="13"/>
        <v>44.08646067</v>
      </c>
      <c r="AK93" s="45"/>
      <c r="AL93" s="45">
        <f>LOG10(1196700000000000000*(C93^2)*optwidth*(AVERAGE(X93:AB93)))</f>
        <v>42.68783095</v>
      </c>
      <c r="AM93" s="45"/>
      <c r="AN93" s="3">
        <v>2.48</v>
      </c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</row>
    <row r="94" ht="13.5" customHeight="1">
      <c r="A94" s="45"/>
      <c r="B94" s="45"/>
      <c r="C94" s="43">
        <v>67100.0</v>
      </c>
      <c r="D94" s="45"/>
      <c r="E94" s="45"/>
      <c r="F94" s="45"/>
      <c r="G94" s="45"/>
      <c r="H94" s="45"/>
      <c r="I94" s="45"/>
      <c r="J94" s="45"/>
      <c r="K94" s="45"/>
      <c r="L94" s="53">
        <v>56589.656</v>
      </c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63">
        <v>4.363784851421622</v>
      </c>
      <c r="Y94" s="57">
        <v>7.067847171263016</v>
      </c>
      <c r="Z94" s="45"/>
      <c r="AA94" s="45"/>
      <c r="AB94" s="45"/>
      <c r="AC94" s="3">
        <v>5.0</v>
      </c>
      <c r="AD94" s="45"/>
      <c r="AE94" s="45"/>
      <c r="AF94" s="35">
        <v>56589.656</v>
      </c>
      <c r="AG94" s="50">
        <v>2.9362969999999995E-10</v>
      </c>
      <c r="AH94" s="43" t="s">
        <v>38</v>
      </c>
      <c r="AI94" s="45"/>
      <c r="AJ94" s="55">
        <f t="shared" si="13"/>
        <v>44.19924672</v>
      </c>
      <c r="AK94" s="45"/>
      <c r="AL94" s="45">
        <f>LOG10(1196700000000000000*(C94^2)*optwidth*(AVERAGE(X94:AB94)))</f>
        <v>42.6945054</v>
      </c>
      <c r="AM94" s="45"/>
      <c r="AN94" s="3">
        <v>2.48</v>
      </c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</row>
    <row r="95" ht="13.5" customHeight="1">
      <c r="A95" s="45"/>
      <c r="B95" s="45"/>
      <c r="C95" s="43">
        <v>67100.0</v>
      </c>
      <c r="D95" s="45"/>
      <c r="E95" s="45"/>
      <c r="F95" s="45"/>
      <c r="G95" s="45"/>
      <c r="H95" s="45"/>
      <c r="I95" s="45"/>
      <c r="J95" s="45"/>
      <c r="K95" s="45"/>
      <c r="L95" s="53">
        <v>56597.0041</v>
      </c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63">
        <v>4.16738677366203</v>
      </c>
      <c r="Y95" s="57">
        <v>6.270215938048503</v>
      </c>
      <c r="Z95" s="45"/>
      <c r="AA95" s="45"/>
      <c r="AB95" s="45"/>
      <c r="AC95" s="3">
        <v>5.0</v>
      </c>
      <c r="AD95" s="45"/>
      <c r="AE95" s="45"/>
      <c r="AF95" s="35">
        <v>56597.0041</v>
      </c>
      <c r="AG95" s="50">
        <v>1.447628E-10</v>
      </c>
      <c r="AH95" s="43" t="s">
        <v>38</v>
      </c>
      <c r="AI95" s="45"/>
      <c r="AJ95" s="55">
        <f t="shared" si="13"/>
        <v>43.89210371</v>
      </c>
      <c r="AK95" s="45"/>
      <c r="AL95" s="45">
        <f>LOG10(1196700000000000000*(C95^2)*optwidth*(AVERAGE(X95:AB95)))</f>
        <v>42.65499793</v>
      </c>
      <c r="AM95" s="45"/>
      <c r="AN95" s="3">
        <v>2.48</v>
      </c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</row>
    <row r="96" ht="13.5" customHeight="1">
      <c r="A96" s="45"/>
      <c r="B96" s="45"/>
      <c r="C96" s="43">
        <v>67100.0</v>
      </c>
      <c r="D96" s="45"/>
      <c r="E96" s="45"/>
      <c r="F96" s="45"/>
      <c r="G96" s="45"/>
      <c r="H96" s="45"/>
      <c r="I96" s="45"/>
      <c r="J96" s="45"/>
      <c r="K96" s="45"/>
      <c r="L96" s="53">
        <v>56603.9727</v>
      </c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63">
        <v>4.740934773955142</v>
      </c>
      <c r="Y96" s="57">
        <v>6.687831109260137</v>
      </c>
      <c r="Z96" s="45"/>
      <c r="AA96" s="45"/>
      <c r="AB96" s="45"/>
      <c r="AC96" s="3">
        <v>5.0</v>
      </c>
      <c r="AD96" s="45"/>
      <c r="AE96" s="45"/>
      <c r="AF96" s="35">
        <v>56603.9727</v>
      </c>
      <c r="AG96" s="50">
        <v>2.6490099999999994E-10</v>
      </c>
      <c r="AH96" s="43" t="s">
        <v>38</v>
      </c>
      <c r="AI96" s="45"/>
      <c r="AJ96" s="55">
        <f t="shared" si="13"/>
        <v>44.15453033</v>
      </c>
      <c r="AK96" s="45"/>
      <c r="AL96" s="45">
        <f>LOG10(1196700000000000000*(C96^2)*optwidth*(AVERAGE(X96:AB96)))</f>
        <v>42.6943965</v>
      </c>
      <c r="AM96" s="45"/>
      <c r="AN96" s="3">
        <v>2.48</v>
      </c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</row>
    <row r="97" ht="13.5" customHeight="1">
      <c r="A97" s="45"/>
      <c r="B97" s="45"/>
      <c r="C97" s="43">
        <v>67100.0</v>
      </c>
      <c r="D97" s="45"/>
      <c r="E97" s="45"/>
      <c r="F97" s="45"/>
      <c r="G97" s="45"/>
      <c r="H97" s="45"/>
      <c r="I97" s="45"/>
      <c r="J97" s="45"/>
      <c r="K97" s="45"/>
      <c r="L97" s="53">
        <v>56611.4214</v>
      </c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63">
        <v>5.010327575764798</v>
      </c>
      <c r="Y97" s="57">
        <v>6.445940234350529</v>
      </c>
      <c r="Z97" s="45"/>
      <c r="AA97" s="45"/>
      <c r="AB97" s="45"/>
      <c r="AC97" s="3">
        <v>5.0</v>
      </c>
      <c r="AD97" s="45"/>
      <c r="AE97" s="45"/>
      <c r="AF97" s="35">
        <v>56611.4214</v>
      </c>
      <c r="AG97" s="50">
        <v>1.1976509999999998E-10</v>
      </c>
      <c r="AH97" s="43" t="s">
        <v>38</v>
      </c>
      <c r="AI97" s="45"/>
      <c r="AJ97" s="55">
        <f t="shared" si="13"/>
        <v>43.80977702</v>
      </c>
      <c r="AK97" s="45"/>
      <c r="AL97" s="45">
        <f>LOG10(1196700000000000000*(C97^2)*optwidth*(AVERAGE(X97:AB97)))</f>
        <v>42.69544032</v>
      </c>
      <c r="AM97" s="45"/>
      <c r="AN97" s="3">
        <v>2.48</v>
      </c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</row>
    <row r="98" ht="13.5" customHeight="1">
      <c r="A98" s="45"/>
      <c r="B98" s="45"/>
      <c r="C98" s="43">
        <v>67100.0</v>
      </c>
      <c r="D98" s="45"/>
      <c r="E98" s="45"/>
      <c r="F98" s="45"/>
      <c r="G98" s="45"/>
      <c r="H98" s="45"/>
      <c r="I98" s="45"/>
      <c r="J98" s="45"/>
      <c r="K98" s="45"/>
      <c r="L98" s="53">
        <v>56618.1548</v>
      </c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63">
        <v>4.486052591446707</v>
      </c>
      <c r="Y98" s="57">
        <v>5.66607777076209</v>
      </c>
      <c r="Z98" s="45"/>
      <c r="AA98" s="45"/>
      <c r="AB98" s="45"/>
      <c r="AC98" s="3">
        <v>5.0</v>
      </c>
      <c r="AD98" s="45"/>
      <c r="AE98" s="45"/>
      <c r="AF98" s="35">
        <v>56618.1548</v>
      </c>
      <c r="AG98" s="50">
        <v>8.096269999999998E-11</v>
      </c>
      <c r="AH98" s="43" t="s">
        <v>38</v>
      </c>
      <c r="AI98" s="45"/>
      <c r="AJ98" s="55">
        <f t="shared" si="13"/>
        <v>43.63973172</v>
      </c>
      <c r="AK98" s="45"/>
      <c r="AL98" s="45">
        <f>LOG10(1196700000000000000*(C98^2)*optwidth*(AVERAGE(X98:AB98)))</f>
        <v>42.64295435</v>
      </c>
      <c r="AM98" s="45"/>
      <c r="AN98" s="3">
        <v>2.48</v>
      </c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</row>
    <row r="99" ht="13.5" customHeight="1">
      <c r="A99" s="45"/>
      <c r="B99" s="45"/>
      <c r="C99" s="43">
        <v>67100.0</v>
      </c>
      <c r="D99" s="45"/>
      <c r="E99" s="45"/>
      <c r="F99" s="45"/>
      <c r="G99" s="45"/>
      <c r="H99" s="45"/>
      <c r="I99" s="45"/>
      <c r="J99" s="45"/>
      <c r="K99" s="45"/>
      <c r="L99" s="53">
        <v>56625.2201</v>
      </c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63">
        <v>4.4449181402101985</v>
      </c>
      <c r="Y99" s="57">
        <v>5.562704762937489</v>
      </c>
      <c r="Z99" s="45"/>
      <c r="AA99" s="45"/>
      <c r="AB99" s="45"/>
      <c r="AC99" s="3">
        <v>5.0</v>
      </c>
      <c r="AD99" s="45"/>
      <c r="AE99" s="45"/>
      <c r="AF99" s="35">
        <v>56625.2201</v>
      </c>
      <c r="AG99" s="50">
        <v>5.5218799999999997E-11</v>
      </c>
      <c r="AH99" s="43" t="s">
        <v>38</v>
      </c>
      <c r="AI99" s="45"/>
      <c r="AJ99" s="55">
        <f t="shared" si="13"/>
        <v>43.4735337</v>
      </c>
      <c r="AK99" s="45"/>
      <c r="AL99" s="45">
        <f>LOG10(1196700000000000000*(C99^2)*optwidth*(AVERAGE(X99:AB99)))</f>
        <v>42.6367281</v>
      </c>
      <c r="AM99" s="45"/>
      <c r="AN99" s="3">
        <v>2.48</v>
      </c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</row>
    <row r="100" ht="13.5" customHeight="1">
      <c r="A100" s="45"/>
      <c r="B100" s="45"/>
      <c r="C100" s="43">
        <v>67100.0</v>
      </c>
      <c r="D100" s="45"/>
      <c r="E100" s="45"/>
      <c r="F100" s="45"/>
      <c r="G100" s="45"/>
      <c r="H100" s="45"/>
      <c r="I100" s="45"/>
      <c r="J100" s="45"/>
      <c r="K100" s="45"/>
      <c r="L100" s="53">
        <v>56639.4391</v>
      </c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63">
        <v>3.6632373874182433</v>
      </c>
      <c r="Y100" s="57">
        <v>5.51165636401176</v>
      </c>
      <c r="Z100" s="45"/>
      <c r="AA100" s="45"/>
      <c r="AB100" s="45"/>
      <c r="AC100" s="3">
        <v>5.0</v>
      </c>
      <c r="AD100" s="45"/>
      <c r="AE100" s="45"/>
      <c r="AF100" s="35">
        <v>56639.4391</v>
      </c>
      <c r="AG100" s="50">
        <v>7.648549999999999E-11</v>
      </c>
      <c r="AH100" s="43" t="s">
        <v>38</v>
      </c>
      <c r="AI100" s="45"/>
      <c r="AJ100" s="55">
        <f t="shared" si="13"/>
        <v>43.61502584</v>
      </c>
      <c r="AK100" s="45"/>
      <c r="AL100" s="45">
        <f>LOG10(1196700000000000000*(C100^2)*optwidth*(AVERAGE(X100:AB100)))</f>
        <v>42.59899821</v>
      </c>
      <c r="AM100" s="45"/>
      <c r="AN100" s="3">
        <v>2.48</v>
      </c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</row>
    <row r="101" ht="13.5" customHeight="1">
      <c r="A101" s="45"/>
      <c r="B101" s="45"/>
      <c r="C101" s="43">
        <v>67100.0</v>
      </c>
      <c r="D101" s="45"/>
      <c r="E101" s="45"/>
      <c r="F101" s="45"/>
      <c r="G101" s="45"/>
      <c r="H101" s="45"/>
      <c r="I101" s="45"/>
      <c r="J101" s="45"/>
      <c r="K101" s="45"/>
      <c r="L101" s="53">
        <v>56639.7623</v>
      </c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63">
        <v>3.340912369983692</v>
      </c>
      <c r="Y101" s="57">
        <v>5.312273098207616</v>
      </c>
      <c r="Z101" s="45"/>
      <c r="AA101" s="45"/>
      <c r="AB101" s="45"/>
      <c r="AC101" s="3">
        <v>5.0</v>
      </c>
      <c r="AD101" s="45"/>
      <c r="AE101" s="45"/>
      <c r="AF101" s="35">
        <v>56639.7623</v>
      </c>
      <c r="AG101" s="50">
        <v>1.0446799999999999E-10</v>
      </c>
      <c r="AH101" s="43" t="s">
        <v>38</v>
      </c>
      <c r="AI101" s="45"/>
      <c r="AJ101" s="55">
        <f t="shared" si="13"/>
        <v>43.75043001</v>
      </c>
      <c r="AK101" s="45"/>
      <c r="AL101" s="45">
        <f>LOG10(1196700000000000000*(C101^2)*optwidth*(AVERAGE(X101:AB101)))</f>
        <v>42.57357318</v>
      </c>
      <c r="AM101" s="45"/>
      <c r="AN101" s="3">
        <v>2.48</v>
      </c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</row>
    <row r="102" ht="13.5" customHeight="1">
      <c r="A102" s="45"/>
      <c r="B102" s="45"/>
      <c r="C102" s="43">
        <v>67100.0</v>
      </c>
      <c r="D102" s="45"/>
      <c r="E102" s="45"/>
      <c r="F102" s="45"/>
      <c r="G102" s="45"/>
      <c r="H102" s="45"/>
      <c r="I102" s="45"/>
      <c r="J102" s="45"/>
      <c r="K102" s="45"/>
      <c r="L102" s="53">
        <v>56640.898</v>
      </c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63">
        <v>3.6632373874182433</v>
      </c>
      <c r="Y102" s="57">
        <v>5.411130286127247</v>
      </c>
      <c r="Z102" s="45"/>
      <c r="AA102" s="45"/>
      <c r="AB102" s="45"/>
      <c r="AC102" s="3">
        <v>5.0</v>
      </c>
      <c r="AD102" s="45"/>
      <c r="AE102" s="45"/>
      <c r="AF102" s="35">
        <v>56640.898</v>
      </c>
      <c r="AG102" s="50">
        <v>1.1827269999999998E-10</v>
      </c>
      <c r="AH102" s="43" t="s">
        <v>38</v>
      </c>
      <c r="AI102" s="45"/>
      <c r="AJ102" s="55">
        <f t="shared" si="13"/>
        <v>43.80433125</v>
      </c>
      <c r="AK102" s="45"/>
      <c r="AL102" s="45">
        <f>LOG10(1196700000000000000*(C102^2)*optwidth*(AVERAGE(X102:AB102)))</f>
        <v>42.59421354</v>
      </c>
      <c r="AM102" s="45"/>
      <c r="AN102" s="3">
        <v>2.48</v>
      </c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</row>
    <row r="103" ht="13.5" customHeight="1">
      <c r="A103" s="45"/>
      <c r="B103" s="45"/>
      <c r="C103" s="43">
        <v>67100.0</v>
      </c>
      <c r="D103" s="45"/>
      <c r="E103" s="45"/>
      <c r="F103" s="45"/>
      <c r="G103" s="45"/>
      <c r="H103" s="45"/>
      <c r="I103" s="45"/>
      <c r="J103" s="45"/>
      <c r="K103" s="45"/>
      <c r="L103" s="53">
        <v>56641.6309</v>
      </c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63">
        <v>3.530749124233167</v>
      </c>
      <c r="Y103" s="57">
        <v>5.461196985073635</v>
      </c>
      <c r="Z103" s="45"/>
      <c r="AA103" s="45"/>
      <c r="AB103" s="45"/>
      <c r="AC103" s="3">
        <v>5.0</v>
      </c>
      <c r="AD103" s="45"/>
      <c r="AE103" s="45"/>
      <c r="AF103" s="35">
        <v>56641.6309</v>
      </c>
      <c r="AG103" s="50">
        <v>1.5259789999999997E-10</v>
      </c>
      <c r="AH103" s="43" t="s">
        <v>38</v>
      </c>
      <c r="AI103" s="45"/>
      <c r="AJ103" s="55">
        <f t="shared" si="13"/>
        <v>43.91499529</v>
      </c>
      <c r="AK103" s="45"/>
      <c r="AL103" s="45">
        <f>LOG10(1196700000000000000*(C103^2)*optwidth*(AVERAGE(X103:AB103)))</f>
        <v>42.59025086</v>
      </c>
      <c r="AM103" s="45"/>
      <c r="AN103" s="3">
        <v>2.48</v>
      </c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</row>
    <row r="104" ht="13.5" customHeight="1">
      <c r="A104" s="45"/>
      <c r="B104" s="45"/>
      <c r="C104" s="43">
        <v>67100.0</v>
      </c>
      <c r="D104" s="45"/>
      <c r="E104" s="45"/>
      <c r="F104" s="45"/>
      <c r="G104" s="45"/>
      <c r="H104" s="45"/>
      <c r="I104" s="45"/>
      <c r="J104" s="45"/>
      <c r="K104" s="45"/>
      <c r="L104" s="53">
        <v>56642.6985</v>
      </c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63">
        <v>3.6296736940780243</v>
      </c>
      <c r="Y104" s="57">
        <v>5.933100165142825</v>
      </c>
      <c r="Z104" s="45"/>
      <c r="AA104" s="45"/>
      <c r="AB104" s="45"/>
      <c r="AC104" s="3">
        <v>5.0</v>
      </c>
      <c r="AD104" s="45"/>
      <c r="AE104" s="45"/>
      <c r="AF104" s="35">
        <v>56642.6985</v>
      </c>
      <c r="AG104" s="50">
        <v>2.2087519999999999E-10</v>
      </c>
      <c r="AH104" s="43" t="s">
        <v>38</v>
      </c>
      <c r="AI104" s="45"/>
      <c r="AJ104" s="55">
        <f t="shared" si="13"/>
        <v>44.07559369</v>
      </c>
      <c r="AK104" s="45"/>
      <c r="AL104" s="45">
        <f>LOG10(1196700000000000000*(C104^2)*optwidth*(AVERAGE(X104:AB104)))</f>
        <v>42.61698105</v>
      </c>
      <c r="AM104" s="45"/>
      <c r="AN104" s="3">
        <v>2.48</v>
      </c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</row>
    <row r="105" ht="13.5" customHeight="1">
      <c r="A105" s="45"/>
      <c r="B105" s="45"/>
      <c r="C105" s="43">
        <v>67100.0</v>
      </c>
      <c r="D105" s="45"/>
      <c r="E105" s="45"/>
      <c r="F105" s="45"/>
      <c r="G105" s="45"/>
      <c r="H105" s="45"/>
      <c r="I105" s="45"/>
      <c r="J105" s="45"/>
      <c r="K105" s="45"/>
      <c r="L105" s="53">
        <v>56645.5086</v>
      </c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63">
        <v>3.5634295624854855</v>
      </c>
      <c r="Y105" s="57">
        <v>6.0434432428207465</v>
      </c>
      <c r="Z105" s="45"/>
      <c r="AA105" s="45"/>
      <c r="AB105" s="45"/>
      <c r="AC105" s="3">
        <v>5.0</v>
      </c>
      <c r="AD105" s="45"/>
      <c r="AE105" s="45"/>
      <c r="AF105" s="35">
        <v>56645.5086</v>
      </c>
      <c r="AG105" s="50">
        <v>2.2087519999999999E-10</v>
      </c>
      <c r="AH105" s="43" t="s">
        <v>38</v>
      </c>
      <c r="AI105" s="45"/>
      <c r="AJ105" s="55">
        <f t="shared" si="13"/>
        <v>44.07559369</v>
      </c>
      <c r="AK105" s="45"/>
      <c r="AL105" s="45">
        <f>LOG10(1196700000000000000*(C105^2)*optwidth*(AVERAGE(X105:AB105)))</f>
        <v>42.61897921</v>
      </c>
      <c r="AM105" s="45"/>
      <c r="AN105" s="3">
        <v>2.48</v>
      </c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</row>
    <row r="106" ht="13.5" customHeight="1">
      <c r="A106" s="45"/>
      <c r="B106" s="45"/>
      <c r="C106" s="43">
        <v>67100.0</v>
      </c>
      <c r="D106" s="45"/>
      <c r="E106" s="45"/>
      <c r="F106" s="45"/>
      <c r="G106" s="45"/>
      <c r="H106" s="45"/>
      <c r="I106" s="45"/>
      <c r="J106" s="45"/>
      <c r="K106" s="45"/>
      <c r="L106" s="53">
        <v>56652.9156</v>
      </c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63">
        <v>3.800709732885045</v>
      </c>
      <c r="Y106" s="57">
        <v>6.445940234350529</v>
      </c>
      <c r="Z106" s="45"/>
      <c r="AA106" s="45"/>
      <c r="AB106" s="45"/>
      <c r="AC106" s="3">
        <v>5.0</v>
      </c>
      <c r="AD106" s="45"/>
      <c r="AE106" s="45"/>
      <c r="AF106" s="35">
        <v>56652.9156</v>
      </c>
      <c r="AG106" s="50">
        <v>2.3132199999999997E-10</v>
      </c>
      <c r="AH106" s="43" t="s">
        <v>38</v>
      </c>
      <c r="AI106" s="45"/>
      <c r="AJ106" s="55">
        <f t="shared" si="13"/>
        <v>44.09566367</v>
      </c>
      <c r="AK106" s="45"/>
      <c r="AL106" s="45">
        <f>LOG10(1196700000000000000*(C106^2)*optwidth*(AVERAGE(X106:AB106)))</f>
        <v>42.64697907</v>
      </c>
      <c r="AM106" s="45"/>
      <c r="AN106" s="3">
        <v>2.48</v>
      </c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</row>
    <row r="107" ht="13.5" customHeight="1">
      <c r="A107" s="45"/>
      <c r="B107" s="45"/>
      <c r="C107" s="43">
        <v>67100.0</v>
      </c>
      <c r="D107" s="45"/>
      <c r="E107" s="45"/>
      <c r="F107" s="45"/>
      <c r="G107" s="45"/>
      <c r="H107" s="45"/>
      <c r="I107" s="45"/>
      <c r="J107" s="45"/>
      <c r="K107" s="45"/>
      <c r="L107" s="53">
        <v>56659.1786</v>
      </c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63">
        <v>3.8713701399170866</v>
      </c>
      <c r="Y107" s="57">
        <v>5.988075363985917</v>
      </c>
      <c r="Z107" s="45"/>
      <c r="AA107" s="45"/>
      <c r="AB107" s="45"/>
      <c r="AC107" s="3">
        <v>5.0</v>
      </c>
      <c r="AD107" s="45"/>
      <c r="AE107" s="45"/>
      <c r="AF107" s="35">
        <v>56659.1786</v>
      </c>
      <c r="AG107" s="50">
        <v>5.9696E-11</v>
      </c>
      <c r="AH107" s="43" t="s">
        <v>38</v>
      </c>
      <c r="AI107" s="45"/>
      <c r="AJ107" s="55">
        <f t="shared" si="13"/>
        <v>43.50739197</v>
      </c>
      <c r="AK107" s="45"/>
      <c r="AL107" s="45">
        <f>LOG10(1196700000000000000*(C107^2)*optwidth*(AVERAGE(X107:AB107)))</f>
        <v>42.63024966</v>
      </c>
      <c r="AM107" s="45"/>
      <c r="AN107" s="3">
        <v>2.48</v>
      </c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</row>
    <row r="108" ht="13.5" customHeight="1">
      <c r="A108" s="45"/>
      <c r="B108" s="45"/>
      <c r="C108" s="43">
        <v>67100.0</v>
      </c>
      <c r="D108" s="45"/>
      <c r="E108" s="45"/>
      <c r="F108" s="45"/>
      <c r="G108" s="45"/>
      <c r="H108" s="45"/>
      <c r="I108" s="45"/>
      <c r="J108" s="45"/>
      <c r="K108" s="45"/>
      <c r="L108" s="53">
        <v>56659.7405</v>
      </c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63">
        <v>4.16738677366203</v>
      </c>
      <c r="Y108" s="57">
        <v>5.933100165142825</v>
      </c>
      <c r="Z108" s="45"/>
      <c r="AA108" s="45"/>
      <c r="AB108" s="45"/>
      <c r="AC108" s="3">
        <v>5.0</v>
      </c>
      <c r="AD108" s="45"/>
      <c r="AE108" s="45"/>
      <c r="AF108" s="35">
        <v>56659.7405</v>
      </c>
      <c r="AG108" s="50">
        <v>8.954399999999999E-11</v>
      </c>
      <c r="AH108" s="43" t="s">
        <v>38</v>
      </c>
      <c r="AI108" s="45"/>
      <c r="AJ108" s="55">
        <f t="shared" si="13"/>
        <v>43.68348323</v>
      </c>
      <c r="AK108" s="45"/>
      <c r="AL108" s="45">
        <f>LOG10(1196700000000000000*(C108^2)*optwidth*(AVERAGE(X108:AB108)))</f>
        <v>42.64073948</v>
      </c>
      <c r="AM108" s="45"/>
      <c r="AN108" s="3">
        <v>2.48</v>
      </c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</row>
    <row r="109" ht="13.5" customHeight="1">
      <c r="A109" s="45"/>
      <c r="B109" s="45"/>
      <c r="C109" s="43">
        <v>67100.0</v>
      </c>
      <c r="D109" s="45"/>
      <c r="E109" s="45"/>
      <c r="F109" s="45"/>
      <c r="G109" s="45"/>
      <c r="H109" s="45"/>
      <c r="I109" s="45"/>
      <c r="J109" s="45"/>
      <c r="K109" s="45"/>
      <c r="L109" s="53">
        <v>56660.5122</v>
      </c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63">
        <v>4.697466005700609</v>
      </c>
      <c r="Y109" s="57">
        <v>5.824818657421519</v>
      </c>
      <c r="Z109" s="45"/>
      <c r="AA109" s="45"/>
      <c r="AB109" s="45"/>
      <c r="AC109" s="3">
        <v>5.0</v>
      </c>
      <c r="AD109" s="45"/>
      <c r="AE109" s="45"/>
      <c r="AF109" s="35">
        <v>56660.5122</v>
      </c>
      <c r="AG109" s="50">
        <v>1.0633349999999999E-10</v>
      </c>
      <c r="AH109" s="43" t="s">
        <v>38</v>
      </c>
      <c r="AI109" s="45"/>
      <c r="AJ109" s="55">
        <f t="shared" si="13"/>
        <v>43.75811684</v>
      </c>
      <c r="AK109" s="45"/>
      <c r="AL109" s="45">
        <f>LOG10(1196700000000000000*(C109^2)*optwidth*(AVERAGE(X109:AB109)))</f>
        <v>42.65850721</v>
      </c>
      <c r="AM109" s="45"/>
      <c r="AN109" s="3">
        <v>2.48</v>
      </c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</row>
    <row r="110" ht="13.5" customHeight="1">
      <c r="A110" s="45"/>
      <c r="B110" s="45"/>
      <c r="C110" s="43">
        <v>67100.0</v>
      </c>
      <c r="D110" s="45"/>
      <c r="E110" s="45"/>
      <c r="F110" s="45"/>
      <c r="G110" s="45"/>
      <c r="H110" s="45"/>
      <c r="I110" s="45"/>
      <c r="J110" s="45"/>
      <c r="K110" s="45"/>
      <c r="L110" s="53">
        <v>56662.178</v>
      </c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63">
        <v>4.016665601876721</v>
      </c>
      <c r="Y110" s="57">
        <v>5.933100165142825</v>
      </c>
      <c r="Z110" s="45"/>
      <c r="AA110" s="45"/>
      <c r="AB110" s="45"/>
      <c r="AC110" s="3">
        <v>5.0</v>
      </c>
      <c r="AD110" s="45"/>
      <c r="AE110" s="45"/>
      <c r="AF110" s="35">
        <v>56662.178</v>
      </c>
      <c r="AG110" s="50">
        <v>1.384201E-10</v>
      </c>
      <c r="AH110" s="43" t="s">
        <v>38</v>
      </c>
      <c r="AI110" s="45"/>
      <c r="AJ110" s="55">
        <f t="shared" si="13"/>
        <v>43.87264589</v>
      </c>
      <c r="AK110" s="45"/>
      <c r="AL110" s="45">
        <f>LOG10(1196700000000000000*(C110^2)*optwidth*(AVERAGE(X110:AB110)))</f>
        <v>42.63421002</v>
      </c>
      <c r="AM110" s="45"/>
      <c r="AN110" s="3">
        <v>2.48</v>
      </c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</row>
    <row r="111" ht="13.5" customHeight="1">
      <c r="A111" s="45"/>
      <c r="B111" s="45"/>
      <c r="C111" s="43">
        <v>67100.0</v>
      </c>
      <c r="D111" s="45"/>
      <c r="E111" s="45"/>
      <c r="F111" s="45"/>
      <c r="G111" s="45"/>
      <c r="H111" s="45"/>
      <c r="I111" s="45"/>
      <c r="J111" s="45"/>
      <c r="K111" s="45"/>
      <c r="L111" s="53">
        <v>56662.8469</v>
      </c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63">
        <v>4.1292175359349</v>
      </c>
      <c r="Y111" s="57">
        <v>5.8787139862873365</v>
      </c>
      <c r="Z111" s="45"/>
      <c r="AA111" s="45"/>
      <c r="AB111" s="45"/>
      <c r="AC111" s="3">
        <v>5.0</v>
      </c>
      <c r="AD111" s="45"/>
      <c r="AE111" s="45"/>
      <c r="AF111" s="35">
        <v>56662.8469</v>
      </c>
      <c r="AG111" s="50">
        <v>1.4252419999999998E-10</v>
      </c>
      <c r="AH111" s="43" t="s">
        <v>38</v>
      </c>
      <c r="AI111" s="45"/>
      <c r="AJ111" s="55">
        <f t="shared" si="13"/>
        <v>43.88533535</v>
      </c>
      <c r="AK111" s="45"/>
      <c r="AL111" s="45">
        <f>LOG10(1196700000000000000*(C111^2)*optwidth*(AVERAGE(X111:AB111)))</f>
        <v>42.63674149</v>
      </c>
      <c r="AM111" s="45"/>
      <c r="AN111" s="3">
        <v>2.48</v>
      </c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</row>
    <row r="112" ht="13.5" customHeight="1">
      <c r="A112" s="45"/>
      <c r="B112" s="45"/>
      <c r="C112" s="43">
        <v>67100.0</v>
      </c>
      <c r="D112" s="45"/>
      <c r="E112" s="45"/>
      <c r="F112" s="45"/>
      <c r="G112" s="45"/>
      <c r="H112" s="45"/>
      <c r="I112" s="45"/>
      <c r="J112" s="45"/>
      <c r="K112" s="45"/>
      <c r="L112" s="53">
        <v>56664.1246</v>
      </c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63">
        <v>3.7313742084848545</v>
      </c>
      <c r="Y112" s="57">
        <v>5.824818657421519</v>
      </c>
      <c r="Z112" s="45"/>
      <c r="AA112" s="45"/>
      <c r="AB112" s="45"/>
      <c r="AC112" s="3">
        <v>5.0</v>
      </c>
      <c r="AD112" s="45"/>
      <c r="AE112" s="45"/>
      <c r="AF112" s="35">
        <v>56664.1246</v>
      </c>
      <c r="AG112" s="50">
        <v>1.697605E-10</v>
      </c>
      <c r="AH112" s="43" t="s">
        <v>38</v>
      </c>
      <c r="AI112" s="45"/>
      <c r="AJ112" s="55">
        <f t="shared" si="13"/>
        <v>43.96128338</v>
      </c>
      <c r="AK112" s="45"/>
      <c r="AL112" s="45">
        <f>LOG10(1196700000000000000*(C112^2)*optwidth*(AVERAGE(X112:AB112)))</f>
        <v>42.61668207</v>
      </c>
      <c r="AM112" s="45"/>
      <c r="AN112" s="3">
        <v>2.48</v>
      </c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</row>
    <row r="113" ht="13.5" customHeight="1">
      <c r="A113" s="45"/>
      <c r="B113" s="45"/>
      <c r="C113" s="43">
        <v>67100.0</v>
      </c>
      <c r="D113" s="45"/>
      <c r="E113" s="45"/>
      <c r="F113" s="45"/>
      <c r="G113" s="45"/>
      <c r="H113" s="45"/>
      <c r="I113" s="45"/>
      <c r="J113" s="45"/>
      <c r="K113" s="45"/>
      <c r="L113" s="53">
        <v>56665.247</v>
      </c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63">
        <v>3.8713701399170866</v>
      </c>
      <c r="Y113" s="57">
        <v>6.155749720457349</v>
      </c>
      <c r="Z113" s="45"/>
      <c r="AA113" s="45"/>
      <c r="AB113" s="45"/>
      <c r="AC113" s="3">
        <v>5.0</v>
      </c>
      <c r="AD113" s="45"/>
      <c r="AE113" s="45"/>
      <c r="AF113" s="35">
        <v>56665.247</v>
      </c>
      <c r="AG113" s="50">
        <v>2.5855829999999996E-10</v>
      </c>
      <c r="AH113" s="43" t="s">
        <v>38</v>
      </c>
      <c r="AI113" s="45"/>
      <c r="AJ113" s="55">
        <f t="shared" si="13"/>
        <v>44.14400522</v>
      </c>
      <c r="AK113" s="45"/>
      <c r="AL113" s="45">
        <f>LOG10(1196700000000000000*(C113^2)*optwidth*(AVERAGE(X113:AB113)))</f>
        <v>42.63757337</v>
      </c>
      <c r="AM113" s="45"/>
      <c r="AN113" s="3">
        <v>2.48</v>
      </c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</row>
    <row r="114" ht="13.5" customHeight="1">
      <c r="A114" s="45"/>
      <c r="B114" s="45"/>
      <c r="C114" s="43">
        <v>67100.0</v>
      </c>
      <c r="D114" s="45"/>
      <c r="E114" s="45"/>
      <c r="F114" s="45"/>
      <c r="G114" s="45"/>
      <c r="H114" s="45"/>
      <c r="I114" s="45"/>
      <c r="J114" s="45"/>
      <c r="K114" s="45"/>
      <c r="L114" s="53">
        <v>56667.2542</v>
      </c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63">
        <v>3.9072050606261928</v>
      </c>
      <c r="Y114" s="57">
        <v>6.155749720457349</v>
      </c>
      <c r="Z114" s="45"/>
      <c r="AA114" s="45"/>
      <c r="AB114" s="45"/>
      <c r="AC114" s="3">
        <v>5.0</v>
      </c>
      <c r="AD114" s="45"/>
      <c r="AE114" s="45"/>
      <c r="AF114" s="35">
        <v>56667.2542</v>
      </c>
      <c r="AG114" s="50">
        <v>2.5631969999999996E-10</v>
      </c>
      <c r="AH114" s="43" t="s">
        <v>38</v>
      </c>
      <c r="AI114" s="45"/>
      <c r="AJ114" s="55">
        <f t="shared" si="13"/>
        <v>44.14022872</v>
      </c>
      <c r="AK114" s="45"/>
      <c r="AL114" s="45">
        <f>LOG10(1196700000000000000*(C114^2)*optwidth*(AVERAGE(X114:AB114)))</f>
        <v>42.63912269</v>
      </c>
      <c r="AM114" s="45"/>
      <c r="AN114" s="3">
        <v>2.48</v>
      </c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</row>
    <row r="115" ht="13.5" customHeight="1">
      <c r="A115" s="45"/>
      <c r="B115" s="45"/>
      <c r="C115" s="43">
        <v>67100.0</v>
      </c>
      <c r="D115" s="45"/>
      <c r="E115" s="45"/>
      <c r="F115" s="45"/>
      <c r="G115" s="45"/>
      <c r="H115" s="45"/>
      <c r="I115" s="45"/>
      <c r="J115" s="45"/>
      <c r="K115" s="45"/>
      <c r="L115" s="53">
        <v>56667.9128</v>
      </c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63">
        <v>4.053825405217679</v>
      </c>
      <c r="Y115" s="57">
        <v>6.386841895594206</v>
      </c>
      <c r="Z115" s="45"/>
      <c r="AA115" s="45"/>
      <c r="AB115" s="45"/>
      <c r="AC115" s="3">
        <v>5.0</v>
      </c>
      <c r="AD115" s="45"/>
      <c r="AE115" s="45"/>
      <c r="AF115" s="35">
        <v>56667.9128</v>
      </c>
      <c r="AG115" s="50">
        <v>2.525887E-10</v>
      </c>
      <c r="AH115" s="43" t="s">
        <v>38</v>
      </c>
      <c r="AI115" s="45"/>
      <c r="AJ115" s="55">
        <f t="shared" si="13"/>
        <v>44.13386065</v>
      </c>
      <c r="AK115" s="45"/>
      <c r="AL115" s="45">
        <f>LOG10(1196700000000000000*(C115^2)*optwidth*(AVERAGE(X115:AB115)))</f>
        <v>42.65512542</v>
      </c>
      <c r="AM115" s="45"/>
      <c r="AN115" s="3">
        <v>2.48</v>
      </c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</row>
    <row r="116" ht="13.5" customHeight="1">
      <c r="A116" s="45"/>
      <c r="B116" s="45"/>
      <c r="C116" s="43">
        <v>67100.0</v>
      </c>
      <c r="D116" s="45"/>
      <c r="E116" s="45"/>
      <c r="F116" s="45"/>
      <c r="G116" s="45"/>
      <c r="H116" s="45"/>
      <c r="I116" s="45"/>
      <c r="J116" s="45"/>
      <c r="K116" s="45"/>
      <c r="L116" s="53">
        <v>56668.8463</v>
      </c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63">
        <v>4.16738677366203</v>
      </c>
      <c r="Y116" s="57">
        <v>6.099400141643179</v>
      </c>
      <c r="Z116" s="45"/>
      <c r="AA116" s="45"/>
      <c r="AB116" s="45"/>
      <c r="AC116" s="3">
        <v>5.0</v>
      </c>
      <c r="AD116" s="45"/>
      <c r="AE116" s="45"/>
      <c r="AF116" s="35">
        <v>56668.8463</v>
      </c>
      <c r="AG116" s="50">
        <v>2.066974E-10</v>
      </c>
      <c r="AH116" s="43" t="s">
        <v>38</v>
      </c>
      <c r="AI116" s="45"/>
      <c r="AJ116" s="55">
        <f t="shared" si="13"/>
        <v>44.04678175</v>
      </c>
      <c r="AK116" s="45"/>
      <c r="AL116" s="45">
        <f>LOG10(1196700000000000000*(C116^2)*optwidth*(AVERAGE(X116:AB116)))</f>
        <v>42.64783172</v>
      </c>
      <c r="AM116" s="45"/>
      <c r="AN116" s="3">
        <v>2.48</v>
      </c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</row>
    <row r="117" ht="13.5" customHeight="1">
      <c r="A117" s="45"/>
      <c r="B117" s="45"/>
      <c r="C117" s="43">
        <v>67100.0</v>
      </c>
      <c r="D117" s="45"/>
      <c r="E117" s="45"/>
      <c r="F117" s="45"/>
      <c r="G117" s="45"/>
      <c r="H117" s="45"/>
      <c r="I117" s="45"/>
      <c r="J117" s="45"/>
      <c r="K117" s="45"/>
      <c r="L117" s="53">
        <v>56669.8469</v>
      </c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63">
        <v>4.205997638933109</v>
      </c>
      <c r="Y117" s="57">
        <v>6.0434432428207465</v>
      </c>
      <c r="Z117" s="45"/>
      <c r="AA117" s="45"/>
      <c r="AB117" s="45"/>
      <c r="AC117" s="3">
        <v>5.0</v>
      </c>
      <c r="AD117" s="45"/>
      <c r="AE117" s="45"/>
      <c r="AF117" s="35">
        <v>56669.8469</v>
      </c>
      <c r="AG117" s="50">
        <v>1.94012E-10</v>
      </c>
      <c r="AH117" s="43" t="s">
        <v>38</v>
      </c>
      <c r="AI117" s="45"/>
      <c r="AJ117" s="55">
        <f t="shared" si="13"/>
        <v>44.01927533</v>
      </c>
      <c r="AK117" s="45"/>
      <c r="AL117" s="45">
        <f>LOG10(1196700000000000000*(C117^2)*optwidth*(AVERAGE(X117:AB117)))</f>
        <v>42.64709734</v>
      </c>
      <c r="AM117" s="45"/>
      <c r="AN117" s="3">
        <v>2.48</v>
      </c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</row>
    <row r="118" ht="13.5" customHeight="1">
      <c r="A118" s="45"/>
      <c r="B118" s="45"/>
      <c r="C118" s="43">
        <v>67100.0</v>
      </c>
      <c r="D118" s="45"/>
      <c r="E118" s="45"/>
      <c r="F118" s="45"/>
      <c r="G118" s="45"/>
      <c r="H118" s="45"/>
      <c r="I118" s="45"/>
      <c r="J118" s="45"/>
      <c r="K118" s="45"/>
      <c r="L118" s="53">
        <v>56670.6555</v>
      </c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63">
        <v>4.244860862800731</v>
      </c>
      <c r="Y118" s="57">
        <v>5.824818657421519</v>
      </c>
      <c r="Z118" s="45"/>
      <c r="AA118" s="45"/>
      <c r="AB118" s="45"/>
      <c r="AC118" s="3">
        <v>5.0</v>
      </c>
      <c r="AD118" s="45"/>
      <c r="AE118" s="45"/>
      <c r="AF118" s="35">
        <v>56670.6555</v>
      </c>
      <c r="AG118" s="50">
        <v>1.630447E-10</v>
      </c>
      <c r="AH118" s="43" t="s">
        <v>38</v>
      </c>
      <c r="AI118" s="45"/>
      <c r="AJ118" s="55">
        <f t="shared" si="13"/>
        <v>43.94375342</v>
      </c>
      <c r="AK118" s="45"/>
      <c r="AL118" s="45">
        <f>LOG10(1196700000000000000*(C118^2)*optwidth*(AVERAGE(X118:AB118)))</f>
        <v>42.63941282</v>
      </c>
      <c r="AM118" s="45"/>
      <c r="AN118" s="3">
        <v>2.48</v>
      </c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</row>
    <row r="119" ht="13.5" customHeight="1">
      <c r="A119" s="45"/>
      <c r="B119" s="45"/>
      <c r="C119" s="43">
        <v>67100.0</v>
      </c>
      <c r="D119" s="45"/>
      <c r="E119" s="45"/>
      <c r="F119" s="45"/>
      <c r="G119" s="45"/>
      <c r="H119" s="45"/>
      <c r="I119" s="45"/>
      <c r="J119" s="45"/>
      <c r="K119" s="45"/>
      <c r="L119" s="53">
        <v>56672.5314</v>
      </c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63">
        <v>4.323786013869556</v>
      </c>
      <c r="Y119" s="57">
        <v>6.0434432428207465</v>
      </c>
      <c r="Z119" s="45"/>
      <c r="AA119" s="45"/>
      <c r="AB119" s="45"/>
      <c r="AC119" s="3">
        <v>5.0</v>
      </c>
      <c r="AD119" s="45"/>
      <c r="AE119" s="45"/>
      <c r="AF119" s="35">
        <v>56672.5314</v>
      </c>
      <c r="AG119" s="50">
        <v>2.719899E-10</v>
      </c>
      <c r="AH119" s="43" t="s">
        <v>38</v>
      </c>
      <c r="AI119" s="45"/>
      <c r="AJ119" s="55">
        <f t="shared" si="13"/>
        <v>44.16599951</v>
      </c>
      <c r="AK119" s="45"/>
      <c r="AL119" s="45">
        <f>LOG10(1196700000000000000*(C119^2)*optwidth*(AVERAGE(X119:AB119)))</f>
        <v>42.65205987</v>
      </c>
      <c r="AM119" s="45"/>
      <c r="AN119" s="3">
        <v>2.48</v>
      </c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</row>
    <row r="120" ht="13.5" customHeight="1">
      <c r="A120" s="45"/>
      <c r="B120" s="45"/>
      <c r="C120" s="43">
        <v>67100.0</v>
      </c>
      <c r="D120" s="45"/>
      <c r="E120" s="45"/>
      <c r="F120" s="45"/>
      <c r="G120" s="45"/>
      <c r="H120" s="45"/>
      <c r="I120" s="45"/>
      <c r="J120" s="45"/>
      <c r="K120" s="45"/>
      <c r="L120" s="53">
        <v>56673.6684</v>
      </c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63">
        <v>4.284165714212305</v>
      </c>
      <c r="Y120" s="57">
        <v>6.270215938048503</v>
      </c>
      <c r="Z120" s="45"/>
      <c r="AA120" s="45"/>
      <c r="AB120" s="45"/>
      <c r="AC120" s="3">
        <v>5.0</v>
      </c>
      <c r="AD120" s="45"/>
      <c r="AE120" s="45"/>
      <c r="AF120" s="35">
        <v>56673.6684</v>
      </c>
      <c r="AG120" s="50">
        <v>1.955044E-10</v>
      </c>
      <c r="AH120" s="43" t="s">
        <v>38</v>
      </c>
      <c r="AI120" s="45"/>
      <c r="AJ120" s="55">
        <f t="shared" si="13"/>
        <v>44.02260327</v>
      </c>
      <c r="AK120" s="45"/>
      <c r="AL120" s="45">
        <f>LOG10(1196700000000000000*(C120^2)*optwidth*(AVERAGE(X120:AB120)))</f>
        <v>42.65982996</v>
      </c>
      <c r="AM120" s="45"/>
      <c r="AN120" s="3">
        <v>2.48</v>
      </c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</row>
    <row r="121" ht="13.5" customHeight="1">
      <c r="A121" s="45"/>
      <c r="B121" s="45"/>
      <c r="C121" s="43">
        <v>67100.0</v>
      </c>
      <c r="D121" s="45"/>
      <c r="E121" s="45"/>
      <c r="F121" s="45"/>
      <c r="G121" s="45"/>
      <c r="H121" s="45"/>
      <c r="I121" s="45"/>
      <c r="J121" s="45"/>
      <c r="K121" s="45"/>
      <c r="L121" s="53">
        <v>56677.1971</v>
      </c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63">
        <v>4.654438864990028</v>
      </c>
      <c r="Y121" s="57">
        <v>6.8121143266447</v>
      </c>
      <c r="Z121" s="45"/>
      <c r="AA121" s="45"/>
      <c r="AB121" s="45"/>
      <c r="AC121" s="3">
        <v>5.0</v>
      </c>
      <c r="AD121" s="45"/>
      <c r="AE121" s="45"/>
      <c r="AF121" s="35">
        <v>56679.2675</v>
      </c>
      <c r="AG121" s="50">
        <v>1.8953479999999997E-10</v>
      </c>
      <c r="AH121" s="43" t="s">
        <v>38</v>
      </c>
      <c r="AI121" s="45"/>
      <c r="AJ121" s="55">
        <f t="shared" si="13"/>
        <v>44.0091357</v>
      </c>
      <c r="AK121" s="45"/>
      <c r="AL121" s="45">
        <f>LOG10(1196700000000000000*(C121^2)*optwidth*(AVERAGE(X121:AB121)))</f>
        <v>42.69583006</v>
      </c>
      <c r="AM121" s="45"/>
      <c r="AN121" s="3">
        <v>2.48</v>
      </c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</row>
    <row r="122" ht="13.5" customHeight="1">
      <c r="A122" s="45"/>
      <c r="B122" s="45"/>
      <c r="C122" s="43">
        <v>67100.0</v>
      </c>
      <c r="D122" s="45"/>
      <c r="E122" s="45"/>
      <c r="F122" s="45"/>
      <c r="G122" s="45"/>
      <c r="H122" s="45"/>
      <c r="I122" s="45"/>
      <c r="J122" s="45"/>
      <c r="K122" s="45"/>
      <c r="L122" s="53">
        <v>56679.2675</v>
      </c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63">
        <v>4.527565580578031</v>
      </c>
      <c r="Y122" s="57">
        <v>6.445940234350529</v>
      </c>
      <c r="Z122" s="45"/>
      <c r="AA122" s="45"/>
      <c r="AB122" s="45"/>
      <c r="AC122" s="3">
        <v>5.0</v>
      </c>
      <c r="AD122" s="45"/>
      <c r="AE122" s="45"/>
      <c r="AF122" s="35">
        <v>56679.9873</v>
      </c>
      <c r="AG122" s="50">
        <v>2.507232E-10</v>
      </c>
      <c r="AH122" s="43" t="s">
        <v>38</v>
      </c>
      <c r="AI122" s="45"/>
      <c r="AJ122" s="55">
        <f t="shared" si="13"/>
        <v>44.13064126</v>
      </c>
      <c r="AK122" s="45"/>
      <c r="AL122" s="45">
        <f>LOG10(1196700000000000000*(C122^2)*optwidth*(AVERAGE(X122:AB122)))</f>
        <v>42.67674256</v>
      </c>
      <c r="AM122" s="45"/>
      <c r="AN122" s="3">
        <v>2.48</v>
      </c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</row>
    <row r="123" ht="13.5" customHeight="1">
      <c r="A123" s="45"/>
      <c r="B123" s="45"/>
      <c r="C123" s="43">
        <v>67100.0</v>
      </c>
      <c r="D123" s="45"/>
      <c r="E123" s="45"/>
      <c r="F123" s="45"/>
      <c r="G123" s="45"/>
      <c r="H123" s="45"/>
      <c r="I123" s="45"/>
      <c r="J123" s="45"/>
      <c r="K123" s="45"/>
      <c r="L123" s="53">
        <v>56680.9716</v>
      </c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63">
        <v>4.784845169753624</v>
      </c>
      <c r="Y123" s="57">
        <v>5.988075363985917</v>
      </c>
      <c r="Z123" s="45"/>
      <c r="AA123" s="45"/>
      <c r="AB123" s="45"/>
      <c r="AC123" s="3">
        <v>5.0</v>
      </c>
      <c r="AD123" s="45"/>
      <c r="AE123" s="45"/>
      <c r="AF123" s="35">
        <v>56680.9716</v>
      </c>
      <c r="AG123" s="50">
        <v>2.1266699999999998E-10</v>
      </c>
      <c r="AH123" s="43" t="s">
        <v>38</v>
      </c>
      <c r="AI123" s="45"/>
      <c r="AJ123" s="55">
        <f t="shared" si="13"/>
        <v>44.05914684</v>
      </c>
      <c r="AK123" s="45"/>
      <c r="AL123" s="45">
        <f>LOG10(1196700000000000000*(C123^2)*optwidth*(AVERAGE(X123:AB123)))</f>
        <v>42.66873062</v>
      </c>
      <c r="AM123" s="45"/>
      <c r="AN123" s="3">
        <v>2.48</v>
      </c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</row>
    <row r="124" ht="13.5" customHeight="1">
      <c r="A124" s="45"/>
      <c r="B124" s="45"/>
      <c r="C124" s="43">
        <v>67100.0</v>
      </c>
      <c r="D124" s="45"/>
      <c r="E124" s="45"/>
      <c r="F124" s="45"/>
      <c r="G124" s="45"/>
      <c r="H124" s="45"/>
      <c r="I124" s="45"/>
      <c r="J124" s="45"/>
      <c r="K124" s="45"/>
      <c r="L124" s="53">
        <v>56682.47</v>
      </c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63">
        <v>4.697466005700609</v>
      </c>
      <c r="Y124" s="57">
        <v>6.212786489257058</v>
      </c>
      <c r="Z124" s="45"/>
      <c r="AA124" s="45"/>
      <c r="AB124" s="45"/>
      <c r="AC124" s="3">
        <v>5.0</v>
      </c>
      <c r="AD124" s="45"/>
      <c r="AE124" s="45"/>
      <c r="AF124" s="35">
        <v>56682.47</v>
      </c>
      <c r="AG124" s="50">
        <v>2.440074E-10</v>
      </c>
      <c r="AH124" s="43" t="s">
        <v>38</v>
      </c>
      <c r="AI124" s="45"/>
      <c r="AJ124" s="55">
        <f t="shared" si="13"/>
        <v>44.11884973</v>
      </c>
      <c r="AK124" s="45"/>
      <c r="AL124" s="45">
        <f>LOG10(1196700000000000000*(C124^2)*optwidth*(AVERAGE(X124:AB124)))</f>
        <v>42.67423197</v>
      </c>
      <c r="AM124" s="45"/>
      <c r="AN124" s="3">
        <v>2.48</v>
      </c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</row>
    <row r="125" ht="13.5" customHeight="1">
      <c r="A125" s="45"/>
      <c r="B125" s="45"/>
      <c r="C125" s="43">
        <v>67100.0</v>
      </c>
      <c r="D125" s="45"/>
      <c r="E125" s="45"/>
      <c r="F125" s="45"/>
      <c r="G125" s="45"/>
      <c r="H125" s="45"/>
      <c r="I125" s="45"/>
      <c r="J125" s="45"/>
      <c r="K125" s="45"/>
      <c r="L125" s="53">
        <v>56682.6026</v>
      </c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63">
        <v>4.697466005700609</v>
      </c>
      <c r="Y125" s="57">
        <v>6.099400141643179</v>
      </c>
      <c r="Z125" s="45"/>
      <c r="AA125" s="45"/>
      <c r="AB125" s="45"/>
      <c r="AC125" s="3">
        <v>5.0</v>
      </c>
      <c r="AD125" s="45"/>
      <c r="AE125" s="45"/>
      <c r="AF125" s="35">
        <v>56682.6026</v>
      </c>
      <c r="AG125" s="50">
        <v>2.298296E-10</v>
      </c>
      <c r="AH125" s="43" t="s">
        <v>38</v>
      </c>
      <c r="AI125" s="45"/>
      <c r="AJ125" s="55">
        <f t="shared" si="13"/>
        <v>44.0928527</v>
      </c>
      <c r="AK125" s="45"/>
      <c r="AL125" s="45">
        <f>LOG10(1196700000000000000*(C125^2)*optwidth*(AVERAGE(X125:AB125)))</f>
        <v>42.66969488</v>
      </c>
      <c r="AM125" s="45"/>
      <c r="AN125" s="3">
        <v>2.48</v>
      </c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</row>
    <row r="126" ht="13.5" customHeight="1">
      <c r="A126" s="45"/>
      <c r="B126" s="45"/>
      <c r="C126" s="43">
        <v>67100.0</v>
      </c>
      <c r="D126" s="45"/>
      <c r="E126" s="45"/>
      <c r="F126" s="45"/>
      <c r="G126" s="45"/>
      <c r="H126" s="45"/>
      <c r="I126" s="45"/>
      <c r="J126" s="45"/>
      <c r="K126" s="45"/>
      <c r="L126" s="53">
        <v>56684.4637</v>
      </c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63">
        <v>4.4449181402101985</v>
      </c>
      <c r="Y126" s="57">
        <v>6.270215938048503</v>
      </c>
      <c r="Z126" s="45"/>
      <c r="AA126" s="45"/>
      <c r="AB126" s="45"/>
      <c r="AC126" s="3">
        <v>5.0</v>
      </c>
      <c r="AD126" s="45"/>
      <c r="AE126" s="45"/>
      <c r="AF126" s="35">
        <v>56684.4637</v>
      </c>
      <c r="AG126" s="50">
        <v>1.253616E-10</v>
      </c>
      <c r="AH126" s="43" t="s">
        <v>38</v>
      </c>
      <c r="AI126" s="45"/>
      <c r="AJ126" s="55">
        <f t="shared" si="13"/>
        <v>43.82961126</v>
      </c>
      <c r="AK126" s="45"/>
      <c r="AL126" s="45">
        <f>LOG10(1196700000000000000*(C126^2)*optwidth*(AVERAGE(X126:AB126)))</f>
        <v>42.66639478</v>
      </c>
      <c r="AM126" s="45"/>
      <c r="AN126" s="3">
        <v>2.48</v>
      </c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</row>
    <row r="127" ht="13.5" customHeight="1">
      <c r="A127" s="45"/>
      <c r="B127" s="45"/>
      <c r="C127" s="43">
        <v>67100.0</v>
      </c>
      <c r="D127" s="45"/>
      <c r="E127" s="45"/>
      <c r="F127" s="45"/>
      <c r="G127" s="45"/>
      <c r="H127" s="45"/>
      <c r="I127" s="45"/>
      <c r="J127" s="45"/>
      <c r="K127" s="45"/>
      <c r="L127" s="53">
        <v>56687.1398</v>
      </c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63">
        <v>4.56945710760417</v>
      </c>
      <c r="Y127" s="57">
        <v>6.099400141643179</v>
      </c>
      <c r="Z127" s="45"/>
      <c r="AA127" s="45"/>
      <c r="AB127" s="45"/>
      <c r="AC127" s="3">
        <v>5.0</v>
      </c>
      <c r="AD127" s="45"/>
      <c r="AE127" s="45"/>
      <c r="AF127" s="35">
        <v>56685.4688</v>
      </c>
      <c r="AG127" s="50">
        <v>1.2498849999999999E-10</v>
      </c>
      <c r="AH127" s="43" t="s">
        <v>38</v>
      </c>
      <c r="AI127" s="45"/>
      <c r="AJ127" s="55">
        <f t="shared" si="13"/>
        <v>43.82831679</v>
      </c>
      <c r="AK127" s="45"/>
      <c r="AL127" s="45">
        <f>LOG10(1196700000000000000*(C127^2)*optwidth*(AVERAGE(X127:AB127)))</f>
        <v>42.66451507</v>
      </c>
      <c r="AM127" s="45"/>
      <c r="AN127" s="3">
        <v>2.48</v>
      </c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</row>
    <row r="128" ht="13.5" customHeight="1">
      <c r="A128" s="45"/>
      <c r="B128" s="45"/>
      <c r="C128" s="43">
        <v>67100.0</v>
      </c>
      <c r="D128" s="45"/>
      <c r="E128" s="45"/>
      <c r="F128" s="45"/>
      <c r="G128" s="45"/>
      <c r="H128" s="45"/>
      <c r="I128" s="45"/>
      <c r="J128" s="45"/>
      <c r="K128" s="45"/>
      <c r="L128" s="53">
        <v>56694.5407</v>
      </c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63">
        <v>4.404162226868504</v>
      </c>
      <c r="Y128" s="57">
        <v>5.933100165142825</v>
      </c>
      <c r="Z128" s="45"/>
      <c r="AA128" s="45"/>
      <c r="AB128" s="45"/>
      <c r="AC128" s="3">
        <v>5.0</v>
      </c>
      <c r="AD128" s="45"/>
      <c r="AE128" s="45"/>
      <c r="AF128" s="35">
        <v>56687.1398</v>
      </c>
      <c r="AG128" s="50">
        <v>7.947029999999999E-11</v>
      </c>
      <c r="AH128" s="43" t="s">
        <v>38</v>
      </c>
      <c r="AI128" s="45"/>
      <c r="AJ128" s="55">
        <f t="shared" si="13"/>
        <v>43.63165159</v>
      </c>
      <c r="AK128" s="45"/>
      <c r="AL128" s="45">
        <f>LOG10(1196700000000000000*(C128^2)*optwidth*(AVERAGE(X128:AB128)))</f>
        <v>42.65080271</v>
      </c>
      <c r="AM128" s="45"/>
      <c r="AN128" s="3">
        <v>2.48</v>
      </c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</row>
    <row r="129" ht="13.5" customHeight="1">
      <c r="A129" s="45"/>
      <c r="B129" s="45"/>
      <c r="C129" s="43">
        <v>67100.0</v>
      </c>
      <c r="D129" s="45"/>
      <c r="E129" s="45"/>
      <c r="F129" s="45"/>
      <c r="G129" s="45"/>
      <c r="H129" s="45"/>
      <c r="I129" s="45"/>
      <c r="J129" s="45"/>
      <c r="K129" s="45"/>
      <c r="L129" s="53">
        <v>56696.9236</v>
      </c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63">
        <v>4.363784851421622</v>
      </c>
      <c r="Y129" s="57">
        <v>5.8787139862873365</v>
      </c>
      <c r="Z129" s="45"/>
      <c r="AA129" s="45"/>
      <c r="AB129" s="45"/>
      <c r="AC129" s="3">
        <v>5.0</v>
      </c>
      <c r="AD129" s="45"/>
      <c r="AE129" s="45"/>
      <c r="AF129" s="35">
        <v>56694.5407</v>
      </c>
      <c r="AG129" s="50">
        <v>1.2163059999999998E-10</v>
      </c>
      <c r="AH129" s="43" t="s">
        <v>38</v>
      </c>
      <c r="AI129" s="45"/>
      <c r="AJ129" s="55">
        <f t="shared" si="13"/>
        <v>43.81648958</v>
      </c>
      <c r="AK129" s="45"/>
      <c r="AL129" s="45">
        <f>LOG10(1196700000000000000*(C129^2)*optwidth*(AVERAGE(X129:AB129)))</f>
        <v>42.64680309</v>
      </c>
      <c r="AM129" s="45"/>
      <c r="AN129" s="3">
        <v>2.48</v>
      </c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</row>
    <row r="130" ht="13.5" customHeight="1">
      <c r="A130" s="45"/>
      <c r="B130" s="45"/>
      <c r="C130" s="43">
        <v>67100.0</v>
      </c>
      <c r="D130" s="45"/>
      <c r="E130" s="45"/>
      <c r="F130" s="45"/>
      <c r="G130" s="45"/>
      <c r="H130" s="45"/>
      <c r="I130" s="45"/>
      <c r="J130" s="45"/>
      <c r="K130" s="45"/>
      <c r="L130" s="53">
        <v>56699.3415</v>
      </c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63">
        <v>4.404162226868504</v>
      </c>
      <c r="Y130" s="57">
        <v>6.212786489257058</v>
      </c>
      <c r="Z130" s="45"/>
      <c r="AA130" s="45"/>
      <c r="AB130" s="45"/>
      <c r="AC130" s="3">
        <v>5.0</v>
      </c>
      <c r="AD130" s="45"/>
      <c r="AE130" s="45"/>
      <c r="AF130" s="35">
        <v>56696.9236</v>
      </c>
      <c r="AG130" s="50">
        <v>1.19392E-10</v>
      </c>
      <c r="AH130" s="43" t="s">
        <v>38</v>
      </c>
      <c r="AI130" s="45"/>
      <c r="AJ130" s="55">
        <f t="shared" si="13"/>
        <v>43.80842196</v>
      </c>
      <c r="AK130" s="45"/>
      <c r="AL130" s="45">
        <f>LOG10(1196700000000000000*(C130^2)*optwidth*(AVERAGE(X130:AB130)))</f>
        <v>42.66239689</v>
      </c>
      <c r="AM130" s="45"/>
      <c r="AN130" s="3">
        <v>2.48</v>
      </c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</row>
    <row r="131" ht="13.5" customHeight="1">
      <c r="A131" s="45"/>
      <c r="B131" s="45"/>
      <c r="C131" s="43">
        <v>67100.0</v>
      </c>
      <c r="D131" s="45"/>
      <c r="E131" s="45"/>
      <c r="F131" s="45"/>
      <c r="G131" s="45"/>
      <c r="H131" s="45"/>
      <c r="I131" s="45"/>
      <c r="J131" s="45"/>
      <c r="K131" s="45"/>
      <c r="L131" s="53">
        <v>56700.0127</v>
      </c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63">
        <v>4.284165714212305</v>
      </c>
      <c r="Y131" s="57">
        <v>6.505529423096526</v>
      </c>
      <c r="Z131" s="45"/>
      <c r="AA131" s="45"/>
      <c r="AB131" s="45"/>
      <c r="AC131" s="3">
        <v>5.0</v>
      </c>
      <c r="AD131" s="45"/>
      <c r="AE131" s="45"/>
      <c r="AF131" s="35">
        <v>56700.0127</v>
      </c>
      <c r="AG131" s="50">
        <v>2.38784E-10</v>
      </c>
      <c r="AH131" s="43" t="s">
        <v>38</v>
      </c>
      <c r="AI131" s="45"/>
      <c r="AJ131" s="55">
        <f t="shared" si="13"/>
        <v>44.10945196</v>
      </c>
      <c r="AK131" s="45"/>
      <c r="AL131" s="45">
        <f>LOG10(1196700000000000000*(C131^2)*optwidth*(AVERAGE(X131:AB131)))</f>
        <v>42.66940634</v>
      </c>
      <c r="AM131" s="45"/>
      <c r="AN131" s="3">
        <v>2.48</v>
      </c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</row>
    <row r="132" ht="13.5" customHeight="1">
      <c r="A132" s="45"/>
      <c r="B132" s="45"/>
      <c r="C132" s="43">
        <v>67100.0</v>
      </c>
      <c r="D132" s="45"/>
      <c r="E132" s="45"/>
      <c r="F132" s="45"/>
      <c r="G132" s="45"/>
      <c r="H132" s="45"/>
      <c r="I132" s="45"/>
      <c r="J132" s="45"/>
      <c r="K132" s="45"/>
      <c r="L132" s="53">
        <v>56710.4953</v>
      </c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63">
        <v>3.9433554295809783</v>
      </c>
      <c r="Y132" s="57">
        <v>5.771414178545372</v>
      </c>
      <c r="Z132" s="45"/>
      <c r="AA132" s="45"/>
      <c r="AB132" s="45"/>
      <c r="AC132" s="3">
        <v>5.0</v>
      </c>
      <c r="AD132" s="45"/>
      <c r="AE132" s="45"/>
      <c r="AF132" s="35">
        <v>56710.4953</v>
      </c>
      <c r="AG132" s="50">
        <v>9.961769999999999E-11</v>
      </c>
      <c r="AH132" s="43" t="s">
        <v>38</v>
      </c>
      <c r="AI132" s="45"/>
      <c r="AJ132" s="55">
        <f t="shared" si="13"/>
        <v>43.72978324</v>
      </c>
      <c r="AK132" s="45"/>
      <c r="AL132" s="45">
        <f>LOG10(1196700000000000000*(C132^2)*optwidth*(AVERAGE(X132:AB132)))</f>
        <v>42.62382967</v>
      </c>
      <c r="AM132" s="45"/>
      <c r="AN132" s="3">
        <v>2.48</v>
      </c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</row>
    <row r="133" ht="13.5" customHeight="1">
      <c r="A133" s="45"/>
      <c r="B133" s="45"/>
      <c r="C133" s="43">
        <v>67100.0</v>
      </c>
      <c r="D133" s="45"/>
      <c r="E133" s="45"/>
      <c r="F133" s="45"/>
      <c r="G133" s="45"/>
      <c r="H133" s="45"/>
      <c r="I133" s="45"/>
      <c r="J133" s="45"/>
      <c r="K133" s="45"/>
      <c r="L133" s="53">
        <v>56711.1958</v>
      </c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63">
        <v>3.9433554295809783</v>
      </c>
      <c r="Y133" s="57">
        <v>6.155749720457349</v>
      </c>
      <c r="Z133" s="45"/>
      <c r="AA133" s="45"/>
      <c r="AB133" s="45"/>
      <c r="AC133" s="3">
        <v>5.0</v>
      </c>
      <c r="AD133" s="45"/>
      <c r="AE133" s="45"/>
      <c r="AF133" s="35">
        <v>56711.1958</v>
      </c>
      <c r="AG133" s="50">
        <v>7.61124E-11</v>
      </c>
      <c r="AH133" s="43" t="s">
        <v>38</v>
      </c>
      <c r="AI133" s="45"/>
      <c r="AJ133" s="55">
        <f t="shared" si="13"/>
        <v>43.61290215</v>
      </c>
      <c r="AK133" s="45"/>
      <c r="AL133" s="45">
        <f>LOG10(1196700000000000000*(C133^2)*optwidth*(AVERAGE(X133:AB133)))</f>
        <v>42.64068006</v>
      </c>
      <c r="AM133" s="45"/>
      <c r="AN133" s="3">
        <v>2.48</v>
      </c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</row>
    <row r="134" ht="13.5" customHeight="1">
      <c r="A134" s="45"/>
      <c r="B134" s="45"/>
      <c r="C134" s="43">
        <v>67100.0</v>
      </c>
      <c r="D134" s="45"/>
      <c r="E134" s="45"/>
      <c r="F134" s="45"/>
      <c r="G134" s="45"/>
      <c r="H134" s="45"/>
      <c r="I134" s="45"/>
      <c r="J134" s="45"/>
      <c r="K134" s="45"/>
      <c r="L134" s="53">
        <v>56713.1477</v>
      </c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63">
        <v>3.9072050606261928</v>
      </c>
      <c r="Y134" s="57">
        <v>6.155749720457349</v>
      </c>
      <c r="Z134" s="45"/>
      <c r="AA134" s="45"/>
      <c r="AB134" s="45"/>
      <c r="AC134" s="3">
        <v>5.0</v>
      </c>
      <c r="AD134" s="45"/>
      <c r="AE134" s="45"/>
      <c r="AF134" s="35">
        <v>56713.1477</v>
      </c>
      <c r="AG134" s="50">
        <v>1.4550899999999996E-10</v>
      </c>
      <c r="AH134" s="43" t="s">
        <v>38</v>
      </c>
      <c r="AI134" s="45"/>
      <c r="AJ134" s="55">
        <f t="shared" si="13"/>
        <v>43.89433659</v>
      </c>
      <c r="AK134" s="45"/>
      <c r="AL134" s="45">
        <f>LOG10(1196700000000000000*(C134^2)*optwidth*(AVERAGE(X134:AB134)))</f>
        <v>42.63912269</v>
      </c>
      <c r="AM134" s="45"/>
      <c r="AN134" s="3">
        <v>2.48</v>
      </c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</row>
    <row r="135" ht="13.5" customHeight="1">
      <c r="A135" s="45"/>
      <c r="B135" s="45"/>
      <c r="C135" s="43">
        <v>67100.0</v>
      </c>
      <c r="D135" s="45"/>
      <c r="E135" s="45"/>
      <c r="F135" s="45"/>
      <c r="G135" s="45"/>
      <c r="H135" s="45"/>
      <c r="I135" s="45"/>
      <c r="J135" s="45"/>
      <c r="K135" s="45"/>
      <c r="L135" s="53">
        <v>56716.268</v>
      </c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63">
        <v>3.9433554295809783</v>
      </c>
      <c r="Y135" s="57">
        <v>6.445940234350529</v>
      </c>
      <c r="Z135" s="45"/>
      <c r="AA135" s="45"/>
      <c r="AB135" s="45"/>
      <c r="AC135" s="3">
        <v>5.0</v>
      </c>
      <c r="AD135" s="45"/>
      <c r="AE135" s="45"/>
      <c r="AF135" s="35">
        <v>56716.268</v>
      </c>
      <c r="AG135" s="50">
        <v>1.272271E-10</v>
      </c>
      <c r="AH135" s="43" t="s">
        <v>38</v>
      </c>
      <c r="AI135" s="45"/>
      <c r="AJ135" s="55">
        <f t="shared" si="13"/>
        <v>43.83602636</v>
      </c>
      <c r="AK135" s="45"/>
      <c r="AL135" s="45">
        <f>LOG10(1196700000000000000*(C135^2)*optwidth*(AVERAGE(X135:AB135)))</f>
        <v>42.65298327</v>
      </c>
      <c r="AM135" s="45"/>
      <c r="AN135" s="3">
        <v>2.48</v>
      </c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</row>
    <row r="136" ht="13.5" customHeight="1">
      <c r="A136" s="45"/>
      <c r="B136" s="45"/>
      <c r="C136" s="43">
        <v>67100.0</v>
      </c>
      <c r="D136" s="45"/>
      <c r="E136" s="45"/>
      <c r="F136" s="45"/>
      <c r="G136" s="45"/>
      <c r="H136" s="45"/>
      <c r="I136" s="45"/>
      <c r="J136" s="45"/>
      <c r="K136" s="45"/>
      <c r="L136" s="53">
        <v>56716.8818</v>
      </c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63">
        <v>4.0913637464534505</v>
      </c>
      <c r="Y136" s="57">
        <v>6.328234406827552</v>
      </c>
      <c r="Z136" s="45"/>
      <c r="AA136" s="45"/>
      <c r="AB136" s="45"/>
      <c r="AC136" s="3">
        <v>5.0</v>
      </c>
      <c r="AD136" s="45"/>
      <c r="AE136" s="45"/>
      <c r="AF136" s="35">
        <v>56716.8818</v>
      </c>
      <c r="AG136" s="50">
        <v>1.4028559999999998E-10</v>
      </c>
      <c r="AH136" s="43" t="s">
        <v>38</v>
      </c>
      <c r="AI136" s="45"/>
      <c r="AJ136" s="55">
        <f t="shared" si="13"/>
        <v>43.87845983</v>
      </c>
      <c r="AK136" s="45"/>
      <c r="AL136" s="45">
        <f>LOG10(1196700000000000000*(C136^2)*optwidth*(AVERAGE(X136:AB136)))</f>
        <v>42.65424814</v>
      </c>
      <c r="AM136" s="45"/>
      <c r="AN136" s="3">
        <v>2.48</v>
      </c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</row>
    <row r="137" ht="13.5" customHeight="1">
      <c r="A137" s="45"/>
      <c r="B137" s="45"/>
      <c r="C137" s="43">
        <v>67100.0</v>
      </c>
      <c r="D137" s="45"/>
      <c r="E137" s="45"/>
      <c r="F137" s="45"/>
      <c r="G137" s="45"/>
      <c r="H137" s="45"/>
      <c r="I137" s="45"/>
      <c r="J137" s="45"/>
      <c r="K137" s="45"/>
      <c r="L137" s="53">
        <v>56718.8778</v>
      </c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63">
        <v>4.0913637464534505</v>
      </c>
      <c r="Y137" s="57">
        <v>6.270215938048503</v>
      </c>
      <c r="Z137" s="45"/>
      <c r="AA137" s="45"/>
      <c r="AB137" s="45"/>
      <c r="AC137" s="3">
        <v>5.0</v>
      </c>
      <c r="AD137" s="45"/>
      <c r="AE137" s="45"/>
      <c r="AF137" s="35">
        <v>56718.8778</v>
      </c>
      <c r="AG137" s="50">
        <v>2.1602489999999998E-10</v>
      </c>
      <c r="AH137" s="43" t="s">
        <v>38</v>
      </c>
      <c r="AI137" s="45"/>
      <c r="AJ137" s="55">
        <f t="shared" si="13"/>
        <v>44.06595055</v>
      </c>
      <c r="AK137" s="45"/>
      <c r="AL137" s="45">
        <f>LOG10(1196700000000000000*(C137^2)*optwidth*(AVERAGE(X137:AB137)))</f>
        <v>42.65182314</v>
      </c>
      <c r="AM137" s="45"/>
      <c r="AN137" s="3">
        <v>2.48</v>
      </c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</row>
    <row r="138" ht="13.5" customHeight="1">
      <c r="A138" s="45"/>
      <c r="B138" s="45"/>
      <c r="C138" s="43">
        <v>67100.0</v>
      </c>
      <c r="D138" s="45"/>
      <c r="E138" s="45"/>
      <c r="F138" s="45"/>
      <c r="G138" s="45"/>
      <c r="H138" s="45"/>
      <c r="I138" s="45"/>
      <c r="J138" s="45"/>
      <c r="K138" s="45"/>
      <c r="L138" s="53">
        <v>56719.7433</v>
      </c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63">
        <v>4.404162226868504</v>
      </c>
      <c r="Y138" s="57">
        <v>6.626474860551329</v>
      </c>
      <c r="Z138" s="45"/>
      <c r="AA138" s="45"/>
      <c r="AB138" s="45"/>
      <c r="AC138" s="3">
        <v>5.0</v>
      </c>
      <c r="AD138" s="45"/>
      <c r="AE138" s="45"/>
      <c r="AF138" s="35">
        <v>56719.7433</v>
      </c>
      <c r="AG138" s="50">
        <v>2.0856289999999997E-10</v>
      </c>
      <c r="AH138" s="43" t="s">
        <v>38</v>
      </c>
      <c r="AI138" s="45"/>
      <c r="AJ138" s="55">
        <f t="shared" si="13"/>
        <v>44.05068379</v>
      </c>
      <c r="AK138" s="45"/>
      <c r="AL138" s="45">
        <f>LOG10(1196700000000000000*(C138^2)*optwidth*(AVERAGE(X138:AB138)))</f>
        <v>42.67899776</v>
      </c>
      <c r="AM138" s="45"/>
      <c r="AN138" s="3">
        <v>2.48</v>
      </c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</row>
    <row r="139" ht="13.5" customHeight="1">
      <c r="A139" s="45"/>
      <c r="B139" s="45"/>
      <c r="C139" s="43">
        <v>67100.0</v>
      </c>
      <c r="D139" s="45"/>
      <c r="E139" s="45"/>
      <c r="F139" s="45"/>
      <c r="G139" s="45"/>
      <c r="H139" s="45"/>
      <c r="I139" s="45"/>
      <c r="J139" s="45"/>
      <c r="K139" s="45"/>
      <c r="L139" s="53">
        <v>56720.7369</v>
      </c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63">
        <v>4.4449181402101985</v>
      </c>
      <c r="Y139" s="57">
        <v>6.687831109260137</v>
      </c>
      <c r="Z139" s="45"/>
      <c r="AA139" s="45"/>
      <c r="AB139" s="45"/>
      <c r="AC139" s="3">
        <v>5.0</v>
      </c>
      <c r="AD139" s="45"/>
      <c r="AE139" s="45"/>
      <c r="AF139" s="35">
        <v>56720.7369</v>
      </c>
      <c r="AG139" s="50">
        <v>2.3953019999999996E-10</v>
      </c>
      <c r="AH139" s="43" t="s">
        <v>38</v>
      </c>
      <c r="AI139" s="45"/>
      <c r="AJ139" s="55">
        <f t="shared" si="13"/>
        <v>44.11080701</v>
      </c>
      <c r="AK139" s="45"/>
      <c r="AL139" s="45">
        <f>LOG10(1196700000000000000*(C139^2)*optwidth*(AVERAGE(X139:AB139)))</f>
        <v>42.68299959</v>
      </c>
      <c r="AM139" s="45"/>
      <c r="AN139" s="3">
        <v>2.48</v>
      </c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</row>
    <row r="140" ht="13.5" customHeight="1">
      <c r="A140" s="45"/>
      <c r="B140" s="45"/>
      <c r="C140" s="43">
        <v>67100.0</v>
      </c>
      <c r="D140" s="45"/>
      <c r="E140" s="45"/>
      <c r="F140" s="45"/>
      <c r="G140" s="45"/>
      <c r="H140" s="45"/>
      <c r="I140" s="45"/>
      <c r="J140" s="45"/>
      <c r="K140" s="45"/>
      <c r="L140" s="53">
        <v>56721.7429</v>
      </c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63">
        <v>4.527565580578031</v>
      </c>
      <c r="Y140" s="57">
        <v>6.749678207958617</v>
      </c>
      <c r="Z140" s="45"/>
      <c r="AA140" s="45"/>
      <c r="AB140" s="45"/>
      <c r="AC140" s="3">
        <v>5.0</v>
      </c>
      <c r="AD140" s="45"/>
      <c r="AE140" s="45"/>
      <c r="AF140" s="35">
        <v>56721.7429</v>
      </c>
      <c r="AG140" s="50">
        <v>1.481207E-10</v>
      </c>
      <c r="AH140" s="43" t="s">
        <v>38</v>
      </c>
      <c r="AI140" s="45"/>
      <c r="AJ140" s="55">
        <f t="shared" si="13"/>
        <v>43.90206249</v>
      </c>
      <c r="AK140" s="45"/>
      <c r="AL140" s="45">
        <f>LOG10(1196700000000000000*(C140^2)*optwidth*(AVERAGE(X140:AB140)))</f>
        <v>42.68860014</v>
      </c>
      <c r="AM140" s="45"/>
      <c r="AN140" s="3">
        <v>2.48</v>
      </c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</row>
    <row r="141" ht="13.5" customHeight="1">
      <c r="A141" s="45"/>
      <c r="B141" s="45"/>
      <c r="C141" s="43">
        <v>67100.0</v>
      </c>
      <c r="D141" s="45"/>
      <c r="E141" s="45"/>
      <c r="F141" s="45"/>
      <c r="G141" s="45"/>
      <c r="H141" s="45"/>
      <c r="I141" s="45"/>
      <c r="J141" s="45"/>
      <c r="K141" s="45"/>
      <c r="L141" s="53">
        <v>56722.8181</v>
      </c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63">
        <v>4.611727172525124</v>
      </c>
      <c r="Y141" s="57">
        <v>6.445940234350529</v>
      </c>
      <c r="Z141" s="45"/>
      <c r="AA141" s="45"/>
      <c r="AB141" s="45"/>
      <c r="AC141" s="3">
        <v>5.0</v>
      </c>
      <c r="AD141" s="45"/>
      <c r="AE141" s="45"/>
      <c r="AF141" s="35">
        <v>56722.8181</v>
      </c>
      <c r="AG141" s="50">
        <v>2.4176879999999996E-10</v>
      </c>
      <c r="AH141" s="43" t="s">
        <v>38</v>
      </c>
      <c r="AI141" s="45"/>
      <c r="AJ141" s="55">
        <f t="shared" si="13"/>
        <v>44.11484699</v>
      </c>
      <c r="AK141" s="45"/>
      <c r="AL141" s="45">
        <f>LOG10(1196700000000000000*(C141^2)*optwidth*(AVERAGE(X141:AB141)))</f>
        <v>42.68006069</v>
      </c>
      <c r="AM141" s="45"/>
      <c r="AN141" s="3">
        <v>2.48</v>
      </c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</row>
    <row r="142" ht="13.5" customHeight="1">
      <c r="A142" s="45"/>
      <c r="B142" s="45"/>
      <c r="C142" s="43">
        <v>67100.0</v>
      </c>
      <c r="D142" s="45"/>
      <c r="E142" s="45"/>
      <c r="F142" s="45"/>
      <c r="G142" s="45"/>
      <c r="H142" s="45"/>
      <c r="I142" s="45"/>
      <c r="J142" s="45"/>
      <c r="K142" s="45"/>
      <c r="L142" s="53">
        <v>56724.0817</v>
      </c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63">
        <v>4.611727172525124</v>
      </c>
      <c r="Y142" s="57">
        <v>6.445940234350529</v>
      </c>
      <c r="Z142" s="45"/>
      <c r="AA142" s="45"/>
      <c r="AB142" s="45"/>
      <c r="AC142" s="3">
        <v>5.0</v>
      </c>
      <c r="AD142" s="45"/>
      <c r="AE142" s="45"/>
      <c r="AF142" s="35">
        <v>56724.0817</v>
      </c>
      <c r="AG142" s="50">
        <v>1.149148E-10</v>
      </c>
      <c r="AH142" s="43" t="s">
        <v>38</v>
      </c>
      <c r="AI142" s="45"/>
      <c r="AJ142" s="55">
        <f t="shared" si="13"/>
        <v>43.7918227</v>
      </c>
      <c r="AK142" s="45"/>
      <c r="AL142" s="45">
        <f>LOG10(1196700000000000000*(C142^2)*optwidth*(AVERAGE(X142:AB142)))</f>
        <v>42.68006069</v>
      </c>
      <c r="AM142" s="45"/>
      <c r="AN142" s="3">
        <v>2.48</v>
      </c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</row>
    <row r="143" ht="13.5" customHeight="1">
      <c r="A143" s="45"/>
      <c r="B143" s="45"/>
      <c r="C143" s="43">
        <v>67100.0</v>
      </c>
      <c r="D143" s="45"/>
      <c r="E143" s="45"/>
      <c r="F143" s="45"/>
      <c r="G143" s="45"/>
      <c r="H143" s="45"/>
      <c r="I143" s="45"/>
      <c r="J143" s="45"/>
      <c r="K143" s="45"/>
      <c r="L143" s="53">
        <v>56724.7525</v>
      </c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63">
        <v>4.244860862800731</v>
      </c>
      <c r="Y143" s="57">
        <v>5.933100165142825</v>
      </c>
      <c r="Z143" s="45"/>
      <c r="AA143" s="45"/>
      <c r="AB143" s="45"/>
      <c r="AC143" s="3">
        <v>5.0</v>
      </c>
      <c r="AD143" s="45"/>
      <c r="AE143" s="45"/>
      <c r="AF143" s="35">
        <v>56724.7525</v>
      </c>
      <c r="AG143" s="50">
        <v>1.018563E-10</v>
      </c>
      <c r="AH143" s="43" t="s">
        <v>38</v>
      </c>
      <c r="AI143" s="45"/>
      <c r="AJ143" s="55">
        <f t="shared" si="13"/>
        <v>43.73943463</v>
      </c>
      <c r="AK143" s="45"/>
      <c r="AL143" s="45">
        <f>LOG10(1196700000000000000*(C143^2)*optwidth*(AVERAGE(X143:AB143)))</f>
        <v>42.64405795</v>
      </c>
      <c r="AM143" s="45"/>
      <c r="AN143" s="3">
        <v>2.48</v>
      </c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</row>
    <row r="144" ht="13.5" customHeight="1">
      <c r="A144" s="45"/>
      <c r="B144" s="45"/>
      <c r="C144" s="43">
        <v>67100.0</v>
      </c>
      <c r="D144" s="45"/>
      <c r="E144" s="45"/>
      <c r="F144" s="45"/>
      <c r="G144" s="45"/>
      <c r="H144" s="45"/>
      <c r="I144" s="45"/>
      <c r="J144" s="45"/>
      <c r="K144" s="45"/>
      <c r="L144" s="53">
        <v>56726.214</v>
      </c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63">
        <v>4.323786013869556</v>
      </c>
      <c r="Y144" s="57">
        <v>5.718500549658896</v>
      </c>
      <c r="Z144" s="45"/>
      <c r="AA144" s="45"/>
      <c r="AB144" s="45"/>
      <c r="AC144" s="3">
        <v>5.0</v>
      </c>
      <c r="AD144" s="45"/>
      <c r="AE144" s="45"/>
      <c r="AF144" s="35">
        <v>56726.214</v>
      </c>
      <c r="AG144" s="50">
        <v>6.41732E-11</v>
      </c>
      <c r="AH144" s="43" t="s">
        <v>38</v>
      </c>
      <c r="AI144" s="45"/>
      <c r="AJ144" s="55">
        <f t="shared" si="13"/>
        <v>43.53880043</v>
      </c>
      <c r="AK144" s="45"/>
      <c r="AL144" s="45">
        <f>LOG10(1196700000000000000*(C144^2)*optwidth*(AVERAGE(X144:AB144)))</f>
        <v>42.63822978</v>
      </c>
      <c r="AM144" s="45"/>
      <c r="AN144" s="3">
        <v>2.48</v>
      </c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</row>
    <row r="145" ht="13.5" customHeight="1">
      <c r="A145" s="45"/>
      <c r="B145" s="45"/>
      <c r="C145" s="43">
        <v>67100.0</v>
      </c>
      <c r="D145" s="45"/>
      <c r="E145" s="45"/>
      <c r="F145" s="45"/>
      <c r="G145" s="45"/>
      <c r="H145" s="45"/>
      <c r="I145" s="45"/>
      <c r="J145" s="45"/>
      <c r="K145" s="45"/>
      <c r="L145" s="53">
        <v>56726.9497</v>
      </c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63">
        <v>4.1292175359349</v>
      </c>
      <c r="Y145" s="57">
        <v>5.988075363985917</v>
      </c>
      <c r="Z145" s="45"/>
      <c r="AA145" s="45"/>
      <c r="AB145" s="45"/>
      <c r="AC145" s="3">
        <v>5.0</v>
      </c>
      <c r="AD145" s="45"/>
      <c r="AE145" s="45"/>
      <c r="AF145" s="35">
        <v>56726.9497</v>
      </c>
      <c r="AG145" s="50">
        <v>7.573929999999999E-11</v>
      </c>
      <c r="AH145" s="43" t="s">
        <v>38</v>
      </c>
      <c r="AI145" s="45"/>
      <c r="AJ145" s="55">
        <f t="shared" si="13"/>
        <v>43.61076802</v>
      </c>
      <c r="AK145" s="45"/>
      <c r="AL145" s="45">
        <f>LOG10(1196700000000000000*(C145^2)*optwidth*(AVERAGE(X145:AB145)))</f>
        <v>42.64146149</v>
      </c>
      <c r="AM145" s="45"/>
      <c r="AN145" s="3">
        <v>2.48</v>
      </c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</row>
    <row r="146" ht="13.5" customHeight="1">
      <c r="A146" s="45"/>
      <c r="B146" s="45"/>
      <c r="C146" s="43">
        <v>67100.0</v>
      </c>
      <c r="D146" s="45"/>
      <c r="E146" s="45"/>
      <c r="F146" s="45"/>
      <c r="G146" s="45"/>
      <c r="H146" s="45"/>
      <c r="I146" s="45"/>
      <c r="J146" s="45"/>
      <c r="K146" s="45"/>
      <c r="L146" s="53">
        <v>56728.2206</v>
      </c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63">
        <v>4.1292175359349</v>
      </c>
      <c r="Y146" s="57">
        <v>5.824818657421519</v>
      </c>
      <c r="Z146" s="45"/>
      <c r="AA146" s="45"/>
      <c r="AB146" s="45"/>
      <c r="AC146" s="3">
        <v>5.0</v>
      </c>
      <c r="AD146" s="45"/>
      <c r="AE146" s="45"/>
      <c r="AF146" s="35">
        <v>56728.2206</v>
      </c>
      <c r="AG146" s="50">
        <v>7.014279999999999E-11</v>
      </c>
      <c r="AH146" s="43" t="s">
        <v>38</v>
      </c>
      <c r="AI146" s="45"/>
      <c r="AJ146" s="55">
        <f t="shared" si="13"/>
        <v>43.57742983</v>
      </c>
      <c r="AK146" s="45"/>
      <c r="AL146" s="45">
        <f>LOG10(1196700000000000000*(C146^2)*optwidth*(AVERAGE(X146:AB146)))</f>
        <v>42.63439638</v>
      </c>
      <c r="AM146" s="45"/>
      <c r="AN146" s="3">
        <v>2.48</v>
      </c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</row>
    <row r="147" ht="13.5" customHeight="1">
      <c r="A147" s="45"/>
      <c r="B147" s="45"/>
      <c r="C147" s="43">
        <v>67100.0</v>
      </c>
      <c r="D147" s="45"/>
      <c r="E147" s="45"/>
      <c r="F147" s="45"/>
      <c r="G147" s="45"/>
      <c r="H147" s="45"/>
      <c r="I147" s="45"/>
      <c r="J147" s="45"/>
      <c r="K147" s="45"/>
      <c r="L147" s="53">
        <v>56731.2811</v>
      </c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63">
        <v>3.9072050606261928</v>
      </c>
      <c r="Y147" s="57">
        <v>5.824818657421519</v>
      </c>
      <c r="Z147" s="45"/>
      <c r="AA147" s="45"/>
      <c r="AB147" s="45"/>
      <c r="AC147" s="3">
        <v>5.0</v>
      </c>
      <c r="AD147" s="45"/>
      <c r="AE147" s="45"/>
      <c r="AF147" s="35">
        <v>56731.2811</v>
      </c>
      <c r="AG147" s="50">
        <v>4.1041000000000003E-11</v>
      </c>
      <c r="AH147" s="43" t="s">
        <v>38</v>
      </c>
      <c r="AI147" s="45"/>
      <c r="AJ147" s="55">
        <f t="shared" si="13"/>
        <v>43.34466467</v>
      </c>
      <c r="AK147" s="45"/>
      <c r="AL147" s="45">
        <f>LOG10(1196700000000000000*(C147^2)*optwidth*(AVERAGE(X147:AB147)))</f>
        <v>42.62460033</v>
      </c>
      <c r="AM147" s="45"/>
      <c r="AN147" s="3">
        <v>2.48</v>
      </c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</row>
    <row r="148" ht="13.5" customHeight="1">
      <c r="A148" s="45"/>
      <c r="B148" s="45"/>
      <c r="C148" s="43">
        <v>67100.0</v>
      </c>
      <c r="D148" s="45"/>
      <c r="E148" s="45"/>
      <c r="F148" s="45"/>
      <c r="G148" s="45"/>
      <c r="H148" s="45"/>
      <c r="I148" s="45"/>
      <c r="J148" s="45"/>
      <c r="K148" s="45"/>
      <c r="L148" s="53">
        <v>56732.1505</v>
      </c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63">
        <v>3.9798212467814422</v>
      </c>
      <c r="Y148" s="57">
        <v>5.8787139862873365</v>
      </c>
      <c r="Z148" s="45"/>
      <c r="AA148" s="45"/>
      <c r="AB148" s="45"/>
      <c r="AC148" s="3">
        <v>5.0</v>
      </c>
      <c r="AD148" s="45"/>
      <c r="AE148" s="45"/>
      <c r="AF148" s="35">
        <v>56732.1505</v>
      </c>
      <c r="AG148" s="50">
        <v>4.4398899999999995E-11</v>
      </c>
      <c r="AH148" s="43" t="s">
        <v>38</v>
      </c>
      <c r="AI148" s="45"/>
      <c r="AJ148" s="55">
        <f t="shared" si="13"/>
        <v>43.37881895</v>
      </c>
      <c r="AK148" s="45"/>
      <c r="AL148" s="45">
        <f>LOG10(1196700000000000000*(C148^2)*optwidth*(AVERAGE(X148:AB148)))</f>
        <v>42.63020956</v>
      </c>
      <c r="AM148" s="45"/>
      <c r="AN148" s="3">
        <v>2.48</v>
      </c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</row>
    <row r="149" ht="13.5" customHeight="1">
      <c r="A149" s="45"/>
      <c r="B149" s="45"/>
      <c r="C149" s="43">
        <v>67100.0</v>
      </c>
      <c r="D149" s="45"/>
      <c r="E149" s="45"/>
      <c r="F149" s="45"/>
      <c r="G149" s="45"/>
      <c r="H149" s="45"/>
      <c r="I149" s="45"/>
      <c r="J149" s="45"/>
      <c r="K149" s="45"/>
      <c r="L149" s="53">
        <v>56732.806</v>
      </c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63">
        <v>3.9433554295809783</v>
      </c>
      <c r="Y149" s="57">
        <v>6.212786489257058</v>
      </c>
      <c r="Z149" s="45"/>
      <c r="AA149" s="45"/>
      <c r="AB149" s="45"/>
      <c r="AC149" s="3">
        <v>5.0</v>
      </c>
      <c r="AD149" s="45"/>
      <c r="AE149" s="45"/>
      <c r="AF149" s="35">
        <v>56732.806</v>
      </c>
      <c r="AG149" s="50">
        <v>1.276002E-10</v>
      </c>
      <c r="AH149" s="43" t="s">
        <v>38</v>
      </c>
      <c r="AI149" s="45"/>
      <c r="AJ149" s="55">
        <f t="shared" si="13"/>
        <v>43.83729809</v>
      </c>
      <c r="AK149" s="45"/>
      <c r="AL149" s="45">
        <f>LOG10(1196700000000000000*(C149^2)*optwidth*(AVERAGE(X149:AB149)))</f>
        <v>42.64312593</v>
      </c>
      <c r="AM149" s="45"/>
      <c r="AN149" s="3">
        <v>2.48</v>
      </c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</row>
    <row r="150" ht="13.5" customHeight="1">
      <c r="A150" s="45"/>
      <c r="B150" s="45"/>
      <c r="C150" s="43">
        <v>67100.0</v>
      </c>
      <c r="D150" s="45"/>
      <c r="E150" s="45"/>
      <c r="F150" s="45"/>
      <c r="G150" s="45"/>
      <c r="H150" s="45"/>
      <c r="I150" s="45"/>
      <c r="J150" s="45"/>
      <c r="K150" s="45"/>
      <c r="L150" s="53">
        <v>56733.5366</v>
      </c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63">
        <v>3.9798212467814422</v>
      </c>
      <c r="Y150" s="57">
        <v>5.66607777076209</v>
      </c>
      <c r="Z150" s="45"/>
      <c r="AA150" s="45"/>
      <c r="AB150" s="45"/>
      <c r="AC150" s="3">
        <v>5.0</v>
      </c>
      <c r="AD150" s="45"/>
      <c r="AE150" s="45"/>
      <c r="AF150" s="35">
        <v>56733.5366</v>
      </c>
      <c r="AG150" s="50">
        <v>1.1118379999999998E-10</v>
      </c>
      <c r="AH150" s="43" t="s">
        <v>38</v>
      </c>
      <c r="AI150" s="45"/>
      <c r="AJ150" s="55">
        <f t="shared" si="13"/>
        <v>43.77748825</v>
      </c>
      <c r="AK150" s="45"/>
      <c r="AL150" s="45">
        <f>LOG10(1196700000000000000*(C150^2)*optwidth*(AVERAGE(X150:AB150)))</f>
        <v>42.62073988</v>
      </c>
      <c r="AM150" s="45"/>
      <c r="AN150" s="3">
        <v>2.48</v>
      </c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</row>
    <row r="151" ht="13.5" customHeight="1">
      <c r="A151" s="45"/>
      <c r="B151" s="45"/>
      <c r="C151" s="43">
        <v>67100.0</v>
      </c>
      <c r="D151" s="45"/>
      <c r="E151" s="45"/>
      <c r="F151" s="45"/>
      <c r="G151" s="45"/>
      <c r="H151" s="45"/>
      <c r="I151" s="45"/>
      <c r="J151" s="45"/>
      <c r="K151" s="45"/>
      <c r="L151" s="53">
        <v>56736.4831</v>
      </c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63">
        <v>3.9072050606261928</v>
      </c>
      <c r="Y151" s="57">
        <v>6.099400141643179</v>
      </c>
      <c r="Z151" s="45"/>
      <c r="AA151" s="45"/>
      <c r="AB151" s="45"/>
      <c r="AC151" s="3">
        <v>5.0</v>
      </c>
      <c r="AD151" s="45"/>
      <c r="AE151" s="45"/>
      <c r="AF151" s="35">
        <v>56736.4831</v>
      </c>
      <c r="AG151" s="50">
        <v>3.731E-11</v>
      </c>
      <c r="AH151" s="43" t="s">
        <v>38</v>
      </c>
      <c r="AI151" s="45"/>
      <c r="AJ151" s="55">
        <f t="shared" si="13"/>
        <v>43.30327198</v>
      </c>
      <c r="AK151" s="45"/>
      <c r="AL151" s="45">
        <f>LOG10(1196700000000000000*(C151^2)*optwidth*(AVERAGE(X151:AB151)))</f>
        <v>42.63668393</v>
      </c>
      <c r="AM151" s="45"/>
      <c r="AN151" s="3">
        <v>2.48</v>
      </c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</row>
    <row r="152" ht="13.5" customHeight="1">
      <c r="A152" s="45"/>
      <c r="B152" s="45"/>
      <c r="C152" s="43">
        <v>67100.0</v>
      </c>
      <c r="D152" s="45"/>
      <c r="E152" s="45"/>
      <c r="F152" s="45"/>
      <c r="G152" s="45"/>
      <c r="H152" s="45"/>
      <c r="I152" s="45"/>
      <c r="J152" s="45"/>
      <c r="K152" s="45"/>
      <c r="L152" s="53">
        <v>56737.9549</v>
      </c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63">
        <v>3.835913757102794</v>
      </c>
      <c r="Y152" s="57">
        <v>5.51165636401176</v>
      </c>
      <c r="Z152" s="45"/>
      <c r="AA152" s="45"/>
      <c r="AB152" s="45"/>
      <c r="AC152" s="3">
        <v>5.0</v>
      </c>
      <c r="AD152" s="45"/>
      <c r="AE152" s="45"/>
      <c r="AF152" s="35">
        <v>56737.9549</v>
      </c>
      <c r="AG152" s="50">
        <v>4.1414100000000004E-11</v>
      </c>
      <c r="AH152" s="43" t="s">
        <v>38</v>
      </c>
      <c r="AI152" s="45"/>
      <c r="AJ152" s="55">
        <f t="shared" si="13"/>
        <v>43.34859496</v>
      </c>
      <c r="AK152" s="45"/>
      <c r="AL152" s="45">
        <f>LOG10(1196700000000000000*(C152^2)*optwidth*(AVERAGE(X152:AB152)))</f>
        <v>42.6070959</v>
      </c>
      <c r="AM152" s="45"/>
      <c r="AN152" s="3">
        <v>2.48</v>
      </c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</row>
    <row r="153" ht="13.5" customHeight="1">
      <c r="A153" s="45"/>
      <c r="B153" s="45"/>
      <c r="C153" s="43">
        <v>67100.0</v>
      </c>
      <c r="D153" s="45"/>
      <c r="E153" s="45"/>
      <c r="F153" s="45"/>
      <c r="G153" s="45"/>
      <c r="H153" s="45"/>
      <c r="I153" s="45"/>
      <c r="J153" s="45"/>
      <c r="K153" s="45"/>
      <c r="L153" s="53">
        <v>56738.9553</v>
      </c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63">
        <v>3.530749124233167</v>
      </c>
      <c r="Y153" s="57">
        <v>5.718500549658896</v>
      </c>
      <c r="Z153" s="45"/>
      <c r="AA153" s="45"/>
      <c r="AB153" s="45"/>
      <c r="AC153" s="3">
        <v>5.0</v>
      </c>
      <c r="AD153" s="45"/>
      <c r="AE153" s="45"/>
      <c r="AF153" s="35">
        <v>56738.9553</v>
      </c>
      <c r="AG153" s="50">
        <v>6.90235E-11</v>
      </c>
      <c r="AH153" s="43" t="s">
        <v>38</v>
      </c>
      <c r="AI153" s="45"/>
      <c r="AJ153" s="55">
        <f t="shared" si="13"/>
        <v>43.57044371</v>
      </c>
      <c r="AK153" s="45"/>
      <c r="AL153" s="45">
        <f>LOG10(1196700000000000000*(C153^2)*optwidth*(AVERAGE(X153:AB153)))</f>
        <v>42.60250367</v>
      </c>
      <c r="AM153" s="45"/>
      <c r="AN153" s="3">
        <v>2.48</v>
      </c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</row>
    <row r="154" ht="13.5" customHeight="1">
      <c r="A154" s="45"/>
      <c r="B154" s="45"/>
      <c r="C154" s="43">
        <v>67100.0</v>
      </c>
      <c r="D154" s="45"/>
      <c r="E154" s="45"/>
      <c r="F154" s="45"/>
      <c r="G154" s="45"/>
      <c r="H154" s="45"/>
      <c r="I154" s="45"/>
      <c r="J154" s="45"/>
      <c r="K154" s="45"/>
      <c r="L154" s="53">
        <v>56742.1203</v>
      </c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63">
        <v>3.697116529004142</v>
      </c>
      <c r="Y154" s="57">
        <v>5.718500549658896</v>
      </c>
      <c r="Z154" s="45"/>
      <c r="AA154" s="45"/>
      <c r="AB154" s="45"/>
      <c r="AC154" s="3">
        <v>5.0</v>
      </c>
      <c r="AD154" s="45"/>
      <c r="AE154" s="45"/>
      <c r="AF154" s="35">
        <v>56742.1203</v>
      </c>
      <c r="AG154" s="50">
        <v>5.148779999999999E-11</v>
      </c>
      <c r="AH154" s="43" t="s">
        <v>38</v>
      </c>
      <c r="AI154" s="45"/>
      <c r="AJ154" s="55">
        <f t="shared" si="13"/>
        <v>43.44315107</v>
      </c>
      <c r="AK154" s="45"/>
      <c r="AL154" s="45">
        <f>LOG10(1196700000000000000*(C154^2)*optwidth*(AVERAGE(X154:AB154)))</f>
        <v>42.61024595</v>
      </c>
      <c r="AM154" s="45"/>
      <c r="AN154" s="3">
        <v>2.48</v>
      </c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</row>
    <row r="155" ht="13.5" customHeight="1">
      <c r="A155" s="45"/>
      <c r="B155" s="45"/>
      <c r="C155" s="43">
        <v>67100.0</v>
      </c>
      <c r="D155" s="45"/>
      <c r="E155" s="45"/>
      <c r="F155" s="45"/>
      <c r="G155" s="45"/>
      <c r="H155" s="45"/>
      <c r="I155" s="45"/>
      <c r="J155" s="45"/>
      <c r="K155" s="45"/>
      <c r="L155" s="53">
        <v>56743.0098</v>
      </c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63">
        <v>3.530749124233167</v>
      </c>
      <c r="Y155" s="57">
        <v>5.51165636401176</v>
      </c>
      <c r="Z155" s="45"/>
      <c r="AA155" s="45"/>
      <c r="AB155" s="45"/>
      <c r="AC155" s="3">
        <v>5.0</v>
      </c>
      <c r="AD155" s="45"/>
      <c r="AE155" s="45"/>
      <c r="AF155" s="35">
        <v>56743.0098</v>
      </c>
      <c r="AG155" s="50">
        <v>3.3579E-11</v>
      </c>
      <c r="AH155" s="43" t="s">
        <v>38</v>
      </c>
      <c r="AI155" s="45"/>
      <c r="AJ155" s="55">
        <f t="shared" si="13"/>
        <v>43.25751449</v>
      </c>
      <c r="AK155" s="45"/>
      <c r="AL155" s="45">
        <f>LOG10(1196700000000000000*(C155^2)*optwidth*(AVERAGE(X155:AB155)))</f>
        <v>42.59268114</v>
      </c>
      <c r="AM155" s="45"/>
      <c r="AN155" s="3">
        <v>2.48</v>
      </c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</row>
    <row r="156" ht="13.5" customHeight="1">
      <c r="A156" s="45"/>
      <c r="B156" s="45"/>
      <c r="C156" s="43">
        <v>67100.0</v>
      </c>
      <c r="D156" s="45"/>
      <c r="E156" s="45"/>
      <c r="F156" s="45"/>
      <c r="G156" s="45"/>
      <c r="H156" s="45"/>
      <c r="I156" s="45"/>
      <c r="J156" s="45"/>
      <c r="K156" s="45"/>
      <c r="L156" s="53">
        <v>56744.4157</v>
      </c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63">
        <v>3.596362359334348</v>
      </c>
      <c r="Y156" s="57">
        <v>5.51165636401176</v>
      </c>
      <c r="Z156" s="45"/>
      <c r="AA156" s="45"/>
      <c r="AB156" s="45"/>
      <c r="AC156" s="3">
        <v>5.0</v>
      </c>
      <c r="AD156" s="45"/>
      <c r="AE156" s="45"/>
      <c r="AF156" s="35">
        <v>56744.4157</v>
      </c>
      <c r="AG156" s="50">
        <v>4.775679999999999E-11</v>
      </c>
      <c r="AH156" s="43" t="s">
        <v>38</v>
      </c>
      <c r="AI156" s="45"/>
      <c r="AJ156" s="55">
        <f t="shared" si="13"/>
        <v>43.41048195</v>
      </c>
      <c r="AK156" s="45"/>
      <c r="AL156" s="45">
        <f>LOG10(1196700000000000000*(C156^2)*optwidth*(AVERAGE(X156:AB156)))</f>
        <v>42.59582108</v>
      </c>
      <c r="AM156" s="45"/>
      <c r="AN156" s="3">
        <v>2.48</v>
      </c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</row>
    <row r="157" ht="13.5" customHeight="1">
      <c r="A157" s="45"/>
      <c r="B157" s="45"/>
      <c r="C157" s="43">
        <v>67100.0</v>
      </c>
      <c r="D157" s="45"/>
      <c r="E157" s="45"/>
      <c r="F157" s="45"/>
      <c r="G157" s="45"/>
      <c r="H157" s="45"/>
      <c r="I157" s="45"/>
      <c r="J157" s="45"/>
      <c r="K157" s="45"/>
      <c r="L157" s="53">
        <v>56745.4091</v>
      </c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63">
        <v>3.5634295624854855</v>
      </c>
      <c r="Y157" s="57">
        <v>5.66607777076209</v>
      </c>
      <c r="Z157" s="45"/>
      <c r="AA157" s="45"/>
      <c r="AB157" s="45"/>
      <c r="AC157" s="3">
        <v>5.0</v>
      </c>
      <c r="AD157" s="45"/>
      <c r="AE157" s="45"/>
      <c r="AF157" s="35">
        <v>56745.4091</v>
      </c>
      <c r="AG157" s="50">
        <v>4.4398899999999995E-11</v>
      </c>
      <c r="AH157" s="43" t="s">
        <v>38</v>
      </c>
      <c r="AI157" s="45"/>
      <c r="AJ157" s="55">
        <f t="shared" si="13"/>
        <v>43.37881895</v>
      </c>
      <c r="AK157" s="45"/>
      <c r="AL157" s="45">
        <f>LOG10(1196700000000000000*(C157^2)*optwidth*(AVERAGE(X157:AB157)))</f>
        <v>42.60157569</v>
      </c>
      <c r="AM157" s="45"/>
      <c r="AN157" s="3">
        <v>2.48</v>
      </c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</row>
    <row r="158" ht="13.5" customHeight="1">
      <c r="A158" s="45"/>
      <c r="B158" s="45"/>
      <c r="C158" s="43">
        <v>67100.0</v>
      </c>
      <c r="D158" s="45"/>
      <c r="E158" s="45"/>
      <c r="F158" s="45"/>
      <c r="G158" s="45"/>
      <c r="H158" s="45"/>
      <c r="I158" s="45"/>
      <c r="J158" s="45"/>
      <c r="K158" s="45"/>
      <c r="L158" s="53">
        <v>56746.0811</v>
      </c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63">
        <v>3.403055674382407</v>
      </c>
      <c r="Y158" s="57">
        <v>5.771414178545372</v>
      </c>
      <c r="Z158" s="45"/>
      <c r="AA158" s="45"/>
      <c r="AB158" s="45"/>
      <c r="AC158" s="3">
        <v>5.0</v>
      </c>
      <c r="AD158" s="45"/>
      <c r="AE158" s="45"/>
      <c r="AF158" s="35">
        <v>56746.0811</v>
      </c>
      <c r="AG158" s="50">
        <v>6.49194E-11</v>
      </c>
      <c r="AH158" s="43" t="s">
        <v>38</v>
      </c>
      <c r="AI158" s="45"/>
      <c r="AJ158" s="55">
        <f t="shared" si="13"/>
        <v>43.54382123</v>
      </c>
      <c r="AK158" s="45"/>
      <c r="AL158" s="45">
        <f>LOG10(1196700000000000000*(C158^2)*optwidth*(AVERAGE(X158:AB158)))</f>
        <v>42.59897814</v>
      </c>
      <c r="AM158" s="45"/>
      <c r="AN158" s="3">
        <v>2.48</v>
      </c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</row>
    <row r="159" ht="13.5" customHeight="1">
      <c r="A159" s="45"/>
      <c r="B159" s="45"/>
      <c r="C159" s="43">
        <v>67100.0</v>
      </c>
      <c r="D159" s="45"/>
      <c r="E159" s="45"/>
      <c r="F159" s="45"/>
      <c r="G159" s="45"/>
      <c r="H159" s="45"/>
      <c r="I159" s="45"/>
      <c r="J159" s="45"/>
      <c r="K159" s="45"/>
      <c r="L159" s="53">
        <v>56746.9417</v>
      </c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63">
        <v>3.596362359334348</v>
      </c>
      <c r="Y159" s="57">
        <v>5.6141458418549535</v>
      </c>
      <c r="Z159" s="45"/>
      <c r="AA159" s="45"/>
      <c r="AB159" s="45"/>
      <c r="AC159" s="3">
        <v>5.0</v>
      </c>
      <c r="AD159" s="45"/>
      <c r="AE159" s="45"/>
      <c r="AF159" s="35">
        <v>56746.9417</v>
      </c>
      <c r="AG159" s="50">
        <v>6.41732E-11</v>
      </c>
      <c r="AH159" s="43" t="s">
        <v>38</v>
      </c>
      <c r="AI159" s="45"/>
      <c r="AJ159" s="55">
        <f t="shared" si="13"/>
        <v>43.53880043</v>
      </c>
      <c r="AK159" s="45"/>
      <c r="AL159" s="45">
        <f>LOG10(1196700000000000000*(C159^2)*optwidth*(AVERAGE(X159:AB159)))</f>
        <v>42.60068076</v>
      </c>
      <c r="AM159" s="45"/>
      <c r="AN159" s="3">
        <v>2.48</v>
      </c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</row>
    <row r="160" ht="13.5" customHeight="1">
      <c r="A160" s="45"/>
      <c r="B160" s="45"/>
      <c r="C160" s="43">
        <v>67100.0</v>
      </c>
      <c r="D160" s="45"/>
      <c r="E160" s="45"/>
      <c r="F160" s="45"/>
      <c r="G160" s="45"/>
      <c r="H160" s="45"/>
      <c r="I160" s="45"/>
      <c r="J160" s="45"/>
      <c r="K160" s="45"/>
      <c r="L160" s="53">
        <v>56749.009</v>
      </c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63">
        <v>3.5634295624854855</v>
      </c>
      <c r="Y160" s="57">
        <v>5.461196985073635</v>
      </c>
      <c r="Z160" s="45"/>
      <c r="AA160" s="45"/>
      <c r="AB160" s="45"/>
      <c r="AC160" s="3">
        <v>5.0</v>
      </c>
      <c r="AD160" s="45"/>
      <c r="AE160" s="45"/>
      <c r="AF160" s="35">
        <v>56749.009</v>
      </c>
      <c r="AG160" s="50">
        <v>5.857669999999999E-11</v>
      </c>
      <c r="AH160" s="43" t="s">
        <v>38</v>
      </c>
      <c r="AI160" s="45"/>
      <c r="AJ160" s="55">
        <f t="shared" si="13"/>
        <v>43.49917164</v>
      </c>
      <c r="AK160" s="45"/>
      <c r="AL160" s="45">
        <f>LOG10(1196700000000000000*(C160^2)*optwidth*(AVERAGE(X160:AB160)))</f>
        <v>42.59182641</v>
      </c>
      <c r="AM160" s="45"/>
      <c r="AN160" s="3">
        <v>2.48</v>
      </c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</row>
    <row r="161" ht="13.5" customHeight="1">
      <c r="A161" s="45"/>
      <c r="B161" s="45"/>
      <c r="C161" s="43">
        <v>67100.0</v>
      </c>
      <c r="D161" s="45"/>
      <c r="E161" s="45"/>
      <c r="F161" s="45"/>
      <c r="G161" s="45"/>
      <c r="H161" s="45"/>
      <c r="I161" s="45"/>
      <c r="J161" s="45"/>
      <c r="K161" s="45"/>
      <c r="L161" s="53">
        <v>56749.6088</v>
      </c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63">
        <v>3.5634295624854855</v>
      </c>
      <c r="Y161" s="57">
        <v>5.933100165142825</v>
      </c>
      <c r="Z161" s="45"/>
      <c r="AA161" s="45"/>
      <c r="AB161" s="45"/>
      <c r="AC161" s="3">
        <v>5.0</v>
      </c>
      <c r="AD161" s="45"/>
      <c r="AE161" s="45"/>
      <c r="AF161" s="35">
        <v>56749.6088</v>
      </c>
      <c r="AG161" s="50">
        <v>5.559189999999999E-11</v>
      </c>
      <c r="AH161" s="43" t="s">
        <v>38</v>
      </c>
      <c r="AI161" s="45"/>
      <c r="AJ161" s="55">
        <f t="shared" si="13"/>
        <v>43.47645825</v>
      </c>
      <c r="AK161" s="45"/>
      <c r="AL161" s="45">
        <f>LOG10(1196700000000000000*(C161^2)*optwidth*(AVERAGE(X161:AB161)))</f>
        <v>42.6139621</v>
      </c>
      <c r="AM161" s="45"/>
      <c r="AN161" s="3">
        <v>2.48</v>
      </c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</row>
    <row r="162" ht="13.5" customHeight="1">
      <c r="A162" s="45"/>
      <c r="B162" s="45"/>
      <c r="C162" s="43">
        <v>67100.0</v>
      </c>
      <c r="D162" s="45"/>
      <c r="E162" s="45"/>
      <c r="F162" s="45"/>
      <c r="G162" s="45"/>
      <c r="H162" s="45"/>
      <c r="I162" s="45"/>
      <c r="J162" s="45"/>
      <c r="K162" s="45"/>
      <c r="L162" s="53">
        <v>56751.9529</v>
      </c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63">
        <v>3.596362359334348</v>
      </c>
      <c r="Y162" s="57">
        <v>5.411130286127247</v>
      </c>
      <c r="Z162" s="45"/>
      <c r="AA162" s="45"/>
      <c r="AB162" s="45"/>
      <c r="AC162" s="3">
        <v>5.0</v>
      </c>
      <c r="AD162" s="45"/>
      <c r="AE162" s="45"/>
      <c r="AF162" s="35">
        <v>56751.9529</v>
      </c>
      <c r="AG162" s="50">
        <v>8.879779999999999E-11</v>
      </c>
      <c r="AH162" s="43" t="s">
        <v>38</v>
      </c>
      <c r="AI162" s="45"/>
      <c r="AJ162" s="55">
        <f t="shared" si="13"/>
        <v>43.67984894</v>
      </c>
      <c r="AK162" s="45"/>
      <c r="AL162" s="45">
        <f>LOG10(1196700000000000000*(C162^2)*optwidth*(AVERAGE(X162:AB162)))</f>
        <v>42.59100108</v>
      </c>
      <c r="AM162" s="45"/>
      <c r="AN162" s="3">
        <v>2.48</v>
      </c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</row>
    <row r="163" ht="13.5" customHeight="1">
      <c r="A163" s="45"/>
      <c r="B163" s="45"/>
      <c r="C163" s="43">
        <v>67100.0</v>
      </c>
      <c r="D163" s="45"/>
      <c r="E163" s="45"/>
      <c r="F163" s="45"/>
      <c r="G163" s="45"/>
      <c r="H163" s="45"/>
      <c r="I163" s="45"/>
      <c r="J163" s="45"/>
      <c r="K163" s="45"/>
      <c r="L163" s="53">
        <v>56753.0727</v>
      </c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63">
        <v>3.498384134226526</v>
      </c>
      <c r="Y163" s="57">
        <v>5.51165636401176</v>
      </c>
      <c r="Z163" s="45"/>
      <c r="AA163" s="45"/>
      <c r="AB163" s="45"/>
      <c r="AC163" s="3">
        <v>5.0</v>
      </c>
      <c r="AD163" s="45"/>
      <c r="AE163" s="45"/>
      <c r="AF163" s="35">
        <v>56753.0727</v>
      </c>
      <c r="AG163" s="50">
        <v>8.39475E-11</v>
      </c>
      <c r="AH163" s="43" t="s">
        <v>38</v>
      </c>
      <c r="AI163" s="45"/>
      <c r="AJ163" s="55">
        <f t="shared" si="13"/>
        <v>43.6554545</v>
      </c>
      <c r="AK163" s="45"/>
      <c r="AL163" s="45">
        <f>LOG10(1196700000000000000*(C163^2)*optwidth*(AVERAGE(X163:AB163)))</f>
        <v>42.59112391</v>
      </c>
      <c r="AM163" s="45"/>
      <c r="AN163" s="3">
        <v>2.48</v>
      </c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</row>
    <row r="164" ht="13.5" customHeight="1">
      <c r="A164" s="45"/>
      <c r="B164" s="45"/>
      <c r="C164" s="43">
        <v>67100.0</v>
      </c>
      <c r="D164" s="45"/>
      <c r="E164" s="45"/>
      <c r="F164" s="45"/>
      <c r="G164" s="45"/>
      <c r="H164" s="45"/>
      <c r="I164" s="45"/>
      <c r="J164" s="45"/>
      <c r="K164" s="45"/>
      <c r="L164" s="53">
        <v>56753.9419</v>
      </c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63">
        <v>3.697116529004142</v>
      </c>
      <c r="Y164" s="57">
        <v>5.562704762937489</v>
      </c>
      <c r="Z164" s="45"/>
      <c r="AA164" s="45"/>
      <c r="AB164" s="45"/>
      <c r="AC164" s="3">
        <v>5.0</v>
      </c>
      <c r="AD164" s="45"/>
      <c r="AE164" s="45"/>
      <c r="AF164" s="35">
        <v>56753.9419</v>
      </c>
      <c r="AG164" s="50">
        <v>8.54399E-11</v>
      </c>
      <c r="AH164" s="43" t="s">
        <v>38</v>
      </c>
      <c r="AI164" s="45"/>
      <c r="AJ164" s="55">
        <f t="shared" si="13"/>
        <v>43.66310747</v>
      </c>
      <c r="AK164" s="45"/>
      <c r="AL164" s="45">
        <f>LOG10(1196700000000000000*(C164^2)*optwidth*(AVERAGE(X164:AB164)))</f>
        <v>42.60299977</v>
      </c>
      <c r="AM164" s="45"/>
      <c r="AN164" s="3">
        <v>2.48</v>
      </c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</row>
    <row r="165" ht="13.5" customHeight="1">
      <c r="A165" s="45"/>
      <c r="B165" s="45"/>
      <c r="C165" s="43">
        <v>67100.0</v>
      </c>
      <c r="D165" s="45"/>
      <c r="E165" s="45"/>
      <c r="F165" s="45"/>
      <c r="G165" s="45"/>
      <c r="H165" s="45"/>
      <c r="I165" s="45"/>
      <c r="J165" s="45"/>
      <c r="K165" s="45"/>
      <c r="L165" s="53">
        <v>56755.2087</v>
      </c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63">
        <v>3.5634295624854855</v>
      </c>
      <c r="Y165" s="57">
        <v>5.8787139862873365</v>
      </c>
      <c r="Z165" s="45"/>
      <c r="AA165" s="45"/>
      <c r="AB165" s="45"/>
      <c r="AC165" s="3">
        <v>5.0</v>
      </c>
      <c r="AD165" s="45"/>
      <c r="AE165" s="45"/>
      <c r="AF165" s="35">
        <v>56755.2087</v>
      </c>
      <c r="AG165" s="50">
        <v>6.82773E-11</v>
      </c>
      <c r="AH165" s="43" t="s">
        <v>38</v>
      </c>
      <c r="AI165" s="45"/>
      <c r="AJ165" s="55">
        <f t="shared" si="13"/>
        <v>43.56572307</v>
      </c>
      <c r="AK165" s="45"/>
      <c r="AL165" s="45">
        <f>LOG10(1196700000000000000*(C165^2)*optwidth*(AVERAGE(X165:AB165)))</f>
        <v>42.61146777</v>
      </c>
      <c r="AM165" s="45"/>
      <c r="AN165" s="3">
        <v>2.48</v>
      </c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</row>
    <row r="166" ht="13.5" customHeight="1">
      <c r="A166" s="45"/>
      <c r="B166" s="45"/>
      <c r="C166" s="43">
        <v>67100.0</v>
      </c>
      <c r="D166" s="45"/>
      <c r="E166" s="45"/>
      <c r="F166" s="45"/>
      <c r="G166" s="45"/>
      <c r="H166" s="45"/>
      <c r="I166" s="45"/>
      <c r="J166" s="45"/>
      <c r="K166" s="45"/>
      <c r="L166" s="53">
        <v>56755.5411</v>
      </c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63">
        <v>3.6296736940780243</v>
      </c>
      <c r="Y166" s="57">
        <v>5.771414178545372</v>
      </c>
      <c r="Z166" s="45"/>
      <c r="AA166" s="45"/>
      <c r="AB166" s="45"/>
      <c r="AC166" s="3">
        <v>5.0</v>
      </c>
      <c r="AD166" s="45"/>
      <c r="AE166" s="45"/>
      <c r="AF166" s="35">
        <v>56755.5411</v>
      </c>
      <c r="AG166" s="50">
        <v>7.872409999999999E-11</v>
      </c>
      <c r="AH166" s="43" t="s">
        <v>38</v>
      </c>
      <c r="AI166" s="45"/>
      <c r="AJ166" s="55">
        <f t="shared" si="13"/>
        <v>43.62755444</v>
      </c>
      <c r="AK166" s="45"/>
      <c r="AL166" s="45">
        <f>LOG10(1196700000000000000*(C166^2)*optwidth*(AVERAGE(X166:AB166)))</f>
        <v>42.60957528</v>
      </c>
      <c r="AM166" s="45"/>
      <c r="AN166" s="3">
        <v>2.48</v>
      </c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</row>
    <row r="167" ht="13.5" customHeight="1">
      <c r="A167" s="45"/>
      <c r="B167" s="45"/>
      <c r="C167" s="43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3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55"/>
      <c r="AK167" s="45"/>
      <c r="AL167" s="45"/>
      <c r="AM167" s="47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</row>
    <row r="168" ht="13.5" customHeight="1">
      <c r="A168" s="45"/>
      <c r="B168" s="4" t="s">
        <v>3</v>
      </c>
      <c r="C168" s="4" t="s">
        <v>4</v>
      </c>
      <c r="D168" s="4" t="s">
        <v>5</v>
      </c>
      <c r="E168" s="4" t="s">
        <v>6</v>
      </c>
      <c r="F168" s="4" t="s">
        <v>7</v>
      </c>
      <c r="G168" s="4" t="s">
        <v>5</v>
      </c>
      <c r="H168" s="4" t="s">
        <v>6</v>
      </c>
      <c r="I168" s="4" t="s">
        <v>8</v>
      </c>
      <c r="J168" s="4" t="s">
        <v>5</v>
      </c>
      <c r="K168" s="4" t="s">
        <v>6</v>
      </c>
      <c r="L168" s="4" t="s">
        <v>9</v>
      </c>
      <c r="M168" s="4" t="s">
        <v>348</v>
      </c>
      <c r="N168" s="4" t="s">
        <v>11</v>
      </c>
      <c r="O168" s="47"/>
      <c r="P168" s="4"/>
      <c r="Q168" s="4"/>
      <c r="R168" s="4"/>
      <c r="S168" s="4" t="s">
        <v>12</v>
      </c>
      <c r="T168" s="47"/>
      <c r="U168" s="4"/>
      <c r="V168" s="4"/>
      <c r="W168" s="4"/>
      <c r="X168" s="4" t="s">
        <v>13</v>
      </c>
      <c r="Y168" s="4" t="s">
        <v>13</v>
      </c>
      <c r="Z168" s="4"/>
      <c r="AA168" s="4"/>
      <c r="AB168" s="4"/>
      <c r="AC168" s="5" t="s">
        <v>9</v>
      </c>
      <c r="AD168" s="5" t="s">
        <v>349</v>
      </c>
      <c r="AE168" s="4"/>
      <c r="AF168" s="4" t="s">
        <v>14</v>
      </c>
      <c r="AG168" s="4" t="s">
        <v>15</v>
      </c>
      <c r="AH168" s="4" t="s">
        <v>16</v>
      </c>
      <c r="AI168" s="4" t="s">
        <v>17</v>
      </c>
      <c r="AJ168" s="4" t="s">
        <v>18</v>
      </c>
      <c r="AK168" s="4" t="s">
        <v>19</v>
      </c>
      <c r="AL168" s="4" t="s">
        <v>20</v>
      </c>
      <c r="AM168" s="4" t="s">
        <v>21</v>
      </c>
      <c r="AN168" s="5" t="s">
        <v>22</v>
      </c>
      <c r="AO168" s="6" t="s">
        <v>5</v>
      </c>
      <c r="AP168" s="5" t="s">
        <v>23</v>
      </c>
      <c r="AQ168" s="4" t="s">
        <v>24</v>
      </c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</row>
    <row r="169" ht="13.5" customHeight="1">
      <c r="A169" s="45"/>
      <c r="B169" s="4"/>
      <c r="C169" s="4"/>
      <c r="D169" s="4"/>
      <c r="E169" s="4"/>
      <c r="F169" s="4"/>
      <c r="G169" s="4"/>
      <c r="H169" s="4"/>
      <c r="I169" s="4" t="s">
        <v>25</v>
      </c>
      <c r="J169" s="4"/>
      <c r="K169" s="4"/>
      <c r="L169" s="4" t="s">
        <v>17</v>
      </c>
      <c r="M169" s="4"/>
      <c r="N169" s="5" t="s">
        <v>350</v>
      </c>
      <c r="O169" s="4" t="s">
        <v>26</v>
      </c>
      <c r="P169" s="4" t="s">
        <v>27</v>
      </c>
      <c r="Q169" s="4" t="s">
        <v>28</v>
      </c>
      <c r="R169" s="4" t="s">
        <v>29</v>
      </c>
      <c r="S169" s="5" t="s">
        <v>351</v>
      </c>
      <c r="T169" s="4" t="s">
        <v>30</v>
      </c>
      <c r="U169" s="4" t="s">
        <v>31</v>
      </c>
      <c r="V169" s="4" t="s">
        <v>32</v>
      </c>
      <c r="W169" s="4" t="s">
        <v>33</v>
      </c>
      <c r="X169" s="5" t="s">
        <v>352</v>
      </c>
      <c r="Y169" s="4" t="s">
        <v>34</v>
      </c>
      <c r="Z169" s="4" t="s">
        <v>35</v>
      </c>
      <c r="AA169" s="4" t="s">
        <v>36</v>
      </c>
      <c r="AB169" s="4" t="s">
        <v>37</v>
      </c>
      <c r="AC169" s="5" t="s">
        <v>353</v>
      </c>
      <c r="AD169" s="5" t="s">
        <v>354</v>
      </c>
      <c r="AE169" s="4"/>
      <c r="AF169" s="4" t="s">
        <v>17</v>
      </c>
      <c r="AG169" s="4"/>
      <c r="AH169" s="4" t="s">
        <v>39</v>
      </c>
      <c r="AI169" s="4"/>
      <c r="AJ169" s="4"/>
      <c r="AK169" s="4"/>
      <c r="AL169" s="45"/>
      <c r="AM169" s="4"/>
      <c r="AN169" s="5" t="s">
        <v>355</v>
      </c>
      <c r="AO169" s="4"/>
      <c r="AP169" s="4"/>
      <c r="AQ169" s="4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</row>
    <row r="170" ht="13.5" customHeight="1">
      <c r="A170" s="45"/>
      <c r="B170" s="45"/>
      <c r="C170" s="45"/>
      <c r="D170" s="45"/>
      <c r="E170" s="45"/>
      <c r="F170" s="3"/>
      <c r="G170" s="45"/>
      <c r="H170" s="45"/>
      <c r="I170" s="3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3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3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</row>
    <row r="171" ht="13.5" customHeight="1">
      <c r="A171" s="45"/>
      <c r="B171" s="45" t="s">
        <v>368</v>
      </c>
      <c r="C171" s="45">
        <v>19000.0</v>
      </c>
      <c r="D171" s="45"/>
      <c r="E171" s="45" t="s">
        <v>369</v>
      </c>
      <c r="F171" s="3">
        <v>0.074</v>
      </c>
      <c r="G171" s="45"/>
      <c r="H171" s="45"/>
      <c r="I171" s="3">
        <v>3.76E7</v>
      </c>
      <c r="J171" s="45">
        <v>1.15E7</v>
      </c>
      <c r="K171" s="45" t="s">
        <v>363</v>
      </c>
      <c r="L171" s="53">
        <v>57438.36543</v>
      </c>
      <c r="M171" s="45"/>
      <c r="N171" s="45"/>
      <c r="O171" s="45"/>
      <c r="P171" s="45"/>
      <c r="Q171" s="45"/>
      <c r="R171" s="45"/>
      <c r="S171" s="45"/>
      <c r="T171" s="45">
        <v>17.60549852329163</v>
      </c>
      <c r="U171" s="45"/>
      <c r="V171" s="45"/>
      <c r="W171" s="45"/>
      <c r="X171" s="45"/>
      <c r="Y171" s="45">
        <f>T171*(100^(0.2*$F$15*yV))</f>
        <v>18.84726458</v>
      </c>
      <c r="Z171" s="47"/>
      <c r="AA171" s="45"/>
      <c r="AB171" s="45"/>
      <c r="AC171" s="3">
        <v>5.0</v>
      </c>
      <c r="AD171" s="45"/>
      <c r="AE171" s="45"/>
      <c r="AF171" s="53">
        <v>57438.36305</v>
      </c>
      <c r="AG171" s="50">
        <v>9.071287040000001E-10</v>
      </c>
      <c r="AH171" s="3" t="s">
        <v>38</v>
      </c>
      <c r="AI171" s="45"/>
      <c r="AJ171" s="55">
        <f t="shared" ref="AJ171:AJ472" si="14">LOG10(1.1967452E+44*(C171^2)*AG171)</f>
        <v>43.59317781</v>
      </c>
      <c r="AK171" s="45">
        <f>LOG10((10^AJ171)/(1.26E+38*$I$15))</f>
        <v>-2.082380584</v>
      </c>
      <c r="AL171" s="45">
        <f>LOG10(1196700000000000000*(C171^2)*optwidth*(AVERAGE(X171:AB171)))</f>
        <v>42.11673765</v>
      </c>
      <c r="AM171" s="45">
        <f>LOG10((10^AL171)/(1.26E+38*$I$15))</f>
        <v>-3.558820739</v>
      </c>
      <c r="AN171" s="3">
        <v>0.34</v>
      </c>
      <c r="AO171" s="3">
        <v>0.11</v>
      </c>
      <c r="AP171" s="45"/>
      <c r="AQ171" s="45" t="s">
        <v>371</v>
      </c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</row>
    <row r="172" ht="13.5" customHeight="1">
      <c r="A172" s="45"/>
      <c r="B172" s="45"/>
      <c r="C172" s="45">
        <v>19000.0</v>
      </c>
      <c r="D172" s="45"/>
      <c r="E172" s="45"/>
      <c r="F172" s="45"/>
      <c r="G172" s="45"/>
      <c r="H172" s="45"/>
      <c r="I172" s="45"/>
      <c r="J172" s="45"/>
      <c r="K172" s="45"/>
      <c r="L172" s="53">
        <v>57438.49798</v>
      </c>
      <c r="M172" s="45"/>
      <c r="N172" s="45"/>
      <c r="O172" s="45"/>
      <c r="P172" s="45"/>
      <c r="Q172" s="45"/>
      <c r="R172" s="45"/>
      <c r="S172" s="45"/>
      <c r="T172" s="45">
        <v>16.88144921385525</v>
      </c>
      <c r="U172" s="45"/>
      <c r="V172" s="45"/>
      <c r="W172" s="45"/>
      <c r="X172" s="45"/>
      <c r="Y172" s="45">
        <f>T172*(100^(0.2*$F$15*yV))</f>
        <v>18.072146</v>
      </c>
      <c r="Z172" s="47"/>
      <c r="AA172" s="45"/>
      <c r="AB172" s="45"/>
      <c r="AC172" s="3">
        <v>5.0</v>
      </c>
      <c r="AD172" s="45"/>
      <c r="AE172" s="45"/>
      <c r="AF172" s="53">
        <v>57438.49633</v>
      </c>
      <c r="AG172" s="50">
        <v>1.049617184E-9</v>
      </c>
      <c r="AH172" s="3" t="s">
        <v>38</v>
      </c>
      <c r="AI172" s="45"/>
      <c r="AJ172" s="55">
        <f t="shared" si="14"/>
        <v>43.65653983</v>
      </c>
      <c r="AK172" s="45"/>
      <c r="AL172" s="45">
        <f>LOG10(1196700000000000000*(C172^2)*optwidth*(AVERAGE(X172:AB172)))</f>
        <v>42.09849905</v>
      </c>
      <c r="AM172" s="45"/>
      <c r="AN172" s="3">
        <v>0.34</v>
      </c>
      <c r="AO172" s="45"/>
      <c r="AP172" s="45"/>
      <c r="AQ172" s="3" t="s">
        <v>414</v>
      </c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</row>
    <row r="173" ht="13.5" customHeight="1">
      <c r="A173" s="45"/>
      <c r="B173" s="45"/>
      <c r="C173" s="45">
        <v>19000.0</v>
      </c>
      <c r="D173" s="45"/>
      <c r="E173" s="45"/>
      <c r="F173" s="45"/>
      <c r="G173" s="45"/>
      <c r="H173" s="45"/>
      <c r="I173" s="45"/>
      <c r="J173" s="45"/>
      <c r="K173" s="45"/>
      <c r="L173" s="53">
        <v>57438.69833</v>
      </c>
      <c r="M173" s="45"/>
      <c r="N173" s="45"/>
      <c r="O173" s="45"/>
      <c r="P173" s="45"/>
      <c r="Q173" s="45"/>
      <c r="R173" s="45"/>
      <c r="S173" s="45"/>
      <c r="T173" s="45">
        <v>18.631598403402634</v>
      </c>
      <c r="U173" s="45"/>
      <c r="V173" s="45"/>
      <c r="W173" s="45"/>
      <c r="X173" s="45"/>
      <c r="Y173" s="45">
        <f>T173*(100^(0.2*$F$15*yV))</f>
        <v>19.94573821</v>
      </c>
      <c r="Z173" s="47"/>
      <c r="AA173" s="45"/>
      <c r="AB173" s="45"/>
      <c r="AC173" s="3">
        <v>5.0</v>
      </c>
      <c r="AD173" s="45"/>
      <c r="AE173" s="45"/>
      <c r="AF173" s="53">
        <v>57438.69553</v>
      </c>
      <c r="AG173" s="50">
        <v>1.320139872E-9</v>
      </c>
      <c r="AH173" s="45"/>
      <c r="AI173" s="45"/>
      <c r="AJ173" s="55">
        <f t="shared" si="14"/>
        <v>43.75612884</v>
      </c>
      <c r="AK173" s="45"/>
      <c r="AL173" s="45">
        <f>LOG10(1196700000000000000*(C173^2)*optwidth*(AVERAGE(X173:AB173)))</f>
        <v>42.14133944</v>
      </c>
      <c r="AM173" s="45"/>
      <c r="AN173" s="3">
        <v>0.34</v>
      </c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</row>
    <row r="174" ht="13.5" customHeight="1">
      <c r="A174" s="45"/>
      <c r="B174" s="45"/>
      <c r="C174" s="45">
        <v>19000.0</v>
      </c>
      <c r="D174" s="45"/>
      <c r="E174" s="45"/>
      <c r="F174" s="45"/>
      <c r="G174" s="45"/>
      <c r="H174" s="45"/>
      <c r="I174" s="45"/>
      <c r="J174" s="45"/>
      <c r="K174" s="45"/>
      <c r="L174" s="53">
        <v>57438.89947</v>
      </c>
      <c r="M174" s="45"/>
      <c r="N174" s="45"/>
      <c r="O174" s="45"/>
      <c r="P174" s="45"/>
      <c r="Q174" s="45"/>
      <c r="R174" s="45"/>
      <c r="S174" s="45"/>
      <c r="T174" s="45">
        <v>17.26746350219087</v>
      </c>
      <c r="U174" s="45"/>
      <c r="V174" s="45"/>
      <c r="W174" s="45"/>
      <c r="X174" s="45"/>
      <c r="Y174" s="45">
        <f>T174*(100^(0.2*$F$15*yV))</f>
        <v>18.48538698</v>
      </c>
      <c r="Z174" s="47"/>
      <c r="AA174" s="45"/>
      <c r="AB174" s="45"/>
      <c r="AC174" s="3">
        <v>5.0</v>
      </c>
      <c r="AD174" s="45"/>
      <c r="AE174" s="45"/>
      <c r="AF174" s="53">
        <v>57438.89851</v>
      </c>
      <c r="AG174" s="50">
        <v>1.17265728E-9</v>
      </c>
      <c r="AH174" s="45"/>
      <c r="AI174" s="45"/>
      <c r="AJ174" s="55">
        <f t="shared" si="14"/>
        <v>43.70468</v>
      </c>
      <c r="AK174" s="45"/>
      <c r="AL174" s="45">
        <f>LOG10(1196700000000000000*(C174^2)*optwidth*(AVERAGE(X174:AB174)))</f>
        <v>42.10831787</v>
      </c>
      <c r="AM174" s="45"/>
      <c r="AN174" s="3">
        <v>0.34</v>
      </c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</row>
    <row r="175" ht="13.5" customHeight="1">
      <c r="A175" s="45"/>
      <c r="B175" s="45"/>
      <c r="C175" s="45">
        <v>19000.0</v>
      </c>
      <c r="D175" s="45"/>
      <c r="E175" s="45"/>
      <c r="F175" s="45"/>
      <c r="G175" s="45"/>
      <c r="H175" s="45"/>
      <c r="I175" s="45"/>
      <c r="J175" s="45"/>
      <c r="K175" s="45"/>
      <c r="L175" s="53">
        <v>57439.04168</v>
      </c>
      <c r="M175" s="45"/>
      <c r="N175" s="45"/>
      <c r="O175" s="45"/>
      <c r="P175" s="45"/>
      <c r="Q175" s="45"/>
      <c r="R175" s="45"/>
      <c r="S175" s="45"/>
      <c r="T175" s="45">
        <v>19.195081526611986</v>
      </c>
      <c r="U175" s="45"/>
      <c r="V175" s="45"/>
      <c r="W175" s="45"/>
      <c r="X175" s="45"/>
      <c r="Y175" s="45">
        <f>T175*(100^(0.2*$F$15*yV))</f>
        <v>20.54896541</v>
      </c>
      <c r="Z175" s="47"/>
      <c r="AA175" s="45"/>
      <c r="AB175" s="45"/>
      <c r="AC175" s="3">
        <v>5.0</v>
      </c>
      <c r="AD175" s="45"/>
      <c r="AE175" s="45"/>
      <c r="AF175" s="53">
        <v>57439.03948</v>
      </c>
      <c r="AG175" s="50">
        <v>9.4345856E-10</v>
      </c>
      <c r="AH175" s="45"/>
      <c r="AI175" s="45"/>
      <c r="AJ175" s="55">
        <f t="shared" si="14"/>
        <v>43.61023173</v>
      </c>
      <c r="AK175" s="45"/>
      <c r="AL175" s="45">
        <f>LOG10(1196700000000000000*(C175^2)*optwidth*(AVERAGE(X175:AB175)))</f>
        <v>42.15427929</v>
      </c>
      <c r="AM175" s="45"/>
      <c r="AN175" s="3">
        <v>0.34</v>
      </c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</row>
    <row r="176" ht="13.5" customHeight="1">
      <c r="A176" s="45"/>
      <c r="B176" s="45"/>
      <c r="C176" s="45">
        <v>19000.0</v>
      </c>
      <c r="D176" s="45"/>
      <c r="E176" s="45"/>
      <c r="F176" s="45"/>
      <c r="G176" s="45"/>
      <c r="H176" s="45"/>
      <c r="I176" s="45"/>
      <c r="J176" s="45"/>
      <c r="K176" s="45"/>
      <c r="L176" s="53">
        <v>57439.36335</v>
      </c>
      <c r="M176" s="45"/>
      <c r="N176" s="45"/>
      <c r="O176" s="45"/>
      <c r="P176" s="45"/>
      <c r="Q176" s="45"/>
      <c r="R176" s="45"/>
      <c r="S176" s="45"/>
      <c r="T176" s="45">
        <v>17.49679717894707</v>
      </c>
      <c r="U176" s="45"/>
      <c r="V176" s="45"/>
      <c r="W176" s="45"/>
      <c r="X176" s="45"/>
      <c r="Y176" s="45">
        <f>T176*(100^(0.2*$F$15*yV))</f>
        <v>18.73089622</v>
      </c>
      <c r="Z176" s="47"/>
      <c r="AA176" s="45"/>
      <c r="AB176" s="45"/>
      <c r="AC176" s="3">
        <v>5.0</v>
      </c>
      <c r="AD176" s="45"/>
      <c r="AE176" s="45"/>
      <c r="AF176" s="53">
        <v>57439.36061</v>
      </c>
      <c r="AG176" s="50">
        <v>9.460077120000002E-10</v>
      </c>
      <c r="AH176" s="45"/>
      <c r="AI176" s="45"/>
      <c r="AJ176" s="55">
        <f t="shared" si="14"/>
        <v>43.61140357</v>
      </c>
      <c r="AK176" s="45"/>
      <c r="AL176" s="45">
        <f>LOG10(1196700000000000000*(C176^2)*optwidth*(AVERAGE(X176:AB176)))</f>
        <v>42.11404788</v>
      </c>
      <c r="AM176" s="45"/>
      <c r="AN176" s="3">
        <v>0.34</v>
      </c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</row>
    <row r="177" ht="13.5" customHeight="1">
      <c r="A177" s="45"/>
      <c r="B177" s="45"/>
      <c r="C177" s="45">
        <v>19000.0</v>
      </c>
      <c r="D177" s="45"/>
      <c r="E177" s="45"/>
      <c r="F177" s="45"/>
      <c r="G177" s="45"/>
      <c r="H177" s="45"/>
      <c r="I177" s="45"/>
      <c r="J177" s="45"/>
      <c r="K177" s="45"/>
      <c r="L177" s="53">
        <v>57439.57082</v>
      </c>
      <c r="M177" s="45"/>
      <c r="N177" s="45"/>
      <c r="O177" s="45"/>
      <c r="P177" s="45"/>
      <c r="Q177" s="45"/>
      <c r="R177" s="45"/>
      <c r="S177" s="45"/>
      <c r="T177" s="45">
        <v>18.189897527278596</v>
      </c>
      <c r="U177" s="45"/>
      <c r="V177" s="45"/>
      <c r="W177" s="45"/>
      <c r="X177" s="45"/>
      <c r="Y177" s="45">
        <f>T177*(100^(0.2*$F$15*yV))</f>
        <v>19.47288291</v>
      </c>
      <c r="Z177" s="47"/>
      <c r="AA177" s="45"/>
      <c r="AB177" s="45"/>
      <c r="AC177" s="3">
        <v>5.0</v>
      </c>
      <c r="AD177" s="45"/>
      <c r="AE177" s="45"/>
      <c r="AF177" s="53">
        <v>57439.56926</v>
      </c>
      <c r="AG177" s="50">
        <v>9.885417280000002E-10</v>
      </c>
      <c r="AH177" s="45"/>
      <c r="AI177" s="45"/>
      <c r="AJ177" s="55">
        <f t="shared" si="14"/>
        <v>43.6305039</v>
      </c>
      <c r="AK177" s="45"/>
      <c r="AL177" s="45">
        <f>LOG10(1196700000000000000*(C177^2)*optwidth*(AVERAGE(X177:AB177)))</f>
        <v>42.13091958</v>
      </c>
      <c r="AM177" s="45"/>
      <c r="AN177" s="3">
        <v>0.34</v>
      </c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</row>
    <row r="178" ht="13.5" customHeight="1">
      <c r="A178" s="45"/>
      <c r="B178" s="45"/>
      <c r="C178" s="45">
        <v>19000.0</v>
      </c>
      <c r="D178" s="45"/>
      <c r="E178" s="45"/>
      <c r="F178" s="45"/>
      <c r="G178" s="45"/>
      <c r="H178" s="45"/>
      <c r="I178" s="45"/>
      <c r="J178" s="45"/>
      <c r="K178" s="45"/>
      <c r="L178" s="53">
        <v>57439.70778</v>
      </c>
      <c r="M178" s="45"/>
      <c r="N178" s="45"/>
      <c r="O178" s="45"/>
      <c r="P178" s="45"/>
      <c r="Q178" s="45"/>
      <c r="R178" s="45"/>
      <c r="S178" s="45"/>
      <c r="T178" s="45">
        <v>18.142727089879273</v>
      </c>
      <c r="U178" s="45"/>
      <c r="V178" s="45"/>
      <c r="W178" s="45"/>
      <c r="X178" s="45"/>
      <c r="Y178" s="45">
        <f>T178*(100^(0.2*$F$15*yV))</f>
        <v>19.42238541</v>
      </c>
      <c r="Z178" s="47"/>
      <c r="AA178" s="45"/>
      <c r="AB178" s="45"/>
      <c r="AC178" s="3">
        <v>5.0</v>
      </c>
      <c r="AD178" s="45"/>
      <c r="AE178" s="45"/>
      <c r="AF178" s="53">
        <v>57439.70501</v>
      </c>
      <c r="AG178" s="50">
        <v>1.3297480319999999E-9</v>
      </c>
      <c r="AH178" s="45"/>
      <c r="AI178" s="45"/>
      <c r="AJ178" s="55">
        <f t="shared" si="14"/>
        <v>43.75927825</v>
      </c>
      <c r="AK178" s="45"/>
      <c r="AL178" s="45">
        <f>LOG10(1196700000000000000*(C178^2)*optwidth*(AVERAGE(X178:AB178)))</f>
        <v>42.12979189</v>
      </c>
      <c r="AM178" s="45"/>
      <c r="AN178" s="3">
        <v>0.34</v>
      </c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</row>
    <row r="179" ht="13.5" customHeight="1">
      <c r="A179" s="45"/>
      <c r="B179" s="45"/>
      <c r="C179" s="45">
        <v>19000.0</v>
      </c>
      <c r="D179" s="45"/>
      <c r="E179" s="45"/>
      <c r="F179" s="45"/>
      <c r="G179" s="45"/>
      <c r="H179" s="45"/>
      <c r="I179" s="45"/>
      <c r="J179" s="45"/>
      <c r="K179" s="45"/>
      <c r="L179" s="53">
        <v>57439.89652</v>
      </c>
      <c r="M179" s="45"/>
      <c r="N179" s="45"/>
      <c r="O179" s="45"/>
      <c r="P179" s="45"/>
      <c r="Q179" s="45"/>
      <c r="R179" s="45"/>
      <c r="S179" s="45"/>
      <c r="T179" s="45">
        <v>17.428618109629927</v>
      </c>
      <c r="U179" s="45"/>
      <c r="V179" s="45"/>
      <c r="W179" s="45"/>
      <c r="X179" s="45"/>
      <c r="Y179" s="45">
        <f>T179*(100^(0.2*$F$15*yV))</f>
        <v>18.65790828</v>
      </c>
      <c r="Z179" s="47"/>
      <c r="AA179" s="45"/>
      <c r="AB179" s="45"/>
      <c r="AC179" s="3">
        <v>5.0</v>
      </c>
      <c r="AD179" s="45"/>
      <c r="AE179" s="45"/>
      <c r="AF179" s="53">
        <v>57439.89459</v>
      </c>
      <c r="AG179" s="50">
        <v>1.0005084160000001E-9</v>
      </c>
      <c r="AH179" s="45"/>
      <c r="AI179" s="45"/>
      <c r="AJ179" s="55">
        <f t="shared" si="14"/>
        <v>43.63572964</v>
      </c>
      <c r="AK179" s="45"/>
      <c r="AL179" s="45">
        <f>LOG10(1196700000000000000*(C179^2)*optwidth*(AVERAGE(X179:AB179)))</f>
        <v>42.11235228</v>
      </c>
      <c r="AM179" s="45"/>
      <c r="AN179" s="3">
        <v>0.34</v>
      </c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</row>
    <row r="180" ht="13.5" customHeight="1">
      <c r="A180" s="45"/>
      <c r="B180" s="45"/>
      <c r="C180" s="45">
        <v>19000.0</v>
      </c>
      <c r="D180" s="45"/>
      <c r="E180" s="45"/>
      <c r="F180" s="45"/>
      <c r="G180" s="45"/>
      <c r="H180" s="45"/>
      <c r="I180" s="45"/>
      <c r="J180" s="45"/>
      <c r="K180" s="45"/>
      <c r="L180" s="53">
        <v>57440.03939</v>
      </c>
      <c r="M180" s="45"/>
      <c r="N180" s="45"/>
      <c r="O180" s="45"/>
      <c r="P180" s="45"/>
      <c r="Q180" s="45"/>
      <c r="R180" s="45"/>
      <c r="S180" s="45"/>
      <c r="T180" s="45">
        <v>18.481730512669667</v>
      </c>
      <c r="U180" s="45"/>
      <c r="V180" s="45"/>
      <c r="W180" s="45"/>
      <c r="X180" s="45"/>
      <c r="Y180" s="45">
        <f>T180*(100^(0.2*$F$15*yV))</f>
        <v>19.78529971</v>
      </c>
      <c r="Z180" s="47"/>
      <c r="AA180" s="45"/>
      <c r="AB180" s="45"/>
      <c r="AC180" s="3">
        <v>5.0</v>
      </c>
      <c r="AD180" s="45"/>
      <c r="AE180" s="45"/>
      <c r="AF180" s="53">
        <v>57440.0375</v>
      </c>
      <c r="AG180" s="50">
        <v>7.928656E-10</v>
      </c>
      <c r="AH180" s="45"/>
      <c r="AI180" s="45"/>
      <c r="AJ180" s="55">
        <f t="shared" si="14"/>
        <v>43.53470847</v>
      </c>
      <c r="AK180" s="45"/>
      <c r="AL180" s="45">
        <f>LOG10(1196700000000000000*(C180^2)*optwidth*(AVERAGE(X180:AB180)))</f>
        <v>42.13783196</v>
      </c>
      <c r="AM180" s="45"/>
      <c r="AN180" s="3">
        <v>0.34</v>
      </c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</row>
    <row r="181" ht="13.5" customHeight="1">
      <c r="A181" s="45"/>
      <c r="B181" s="45"/>
      <c r="C181" s="45">
        <v>19000.0</v>
      </c>
      <c r="D181" s="45"/>
      <c r="E181" s="45"/>
      <c r="F181" s="45"/>
      <c r="G181" s="45"/>
      <c r="H181" s="45"/>
      <c r="I181" s="45"/>
      <c r="J181" s="45"/>
      <c r="K181" s="45"/>
      <c r="L181" s="53">
        <v>57440.42723</v>
      </c>
      <c r="M181" s="45"/>
      <c r="N181" s="45"/>
      <c r="O181" s="45"/>
      <c r="P181" s="45"/>
      <c r="Q181" s="45"/>
      <c r="R181" s="45"/>
      <c r="S181" s="45"/>
      <c r="T181" s="45">
        <v>16.747188447778445</v>
      </c>
      <c r="U181" s="45"/>
      <c r="V181" s="45"/>
      <c r="W181" s="45"/>
      <c r="X181" s="45"/>
      <c r="Y181" s="45">
        <f>T181*(100^(0.2*$F$15*yV))</f>
        <v>17.92841544</v>
      </c>
      <c r="Z181" s="47"/>
      <c r="AA181" s="45"/>
      <c r="AB181" s="45"/>
      <c r="AC181" s="3">
        <v>5.0</v>
      </c>
      <c r="AD181" s="45"/>
      <c r="AE181" s="45"/>
      <c r="AF181" s="53">
        <v>57440.42692</v>
      </c>
      <c r="AG181" s="50">
        <v>8.49660896E-10</v>
      </c>
      <c r="AH181" s="45"/>
      <c r="AI181" s="45"/>
      <c r="AJ181" s="55">
        <f t="shared" si="14"/>
        <v>43.56475453</v>
      </c>
      <c r="AK181" s="45"/>
      <c r="AL181" s="45">
        <f>LOG10(1196700000000000000*(C181^2)*optwidth*(AVERAGE(X181:AB181)))</f>
        <v>42.09503123</v>
      </c>
      <c r="AM181" s="45"/>
      <c r="AN181" s="3">
        <v>0.34</v>
      </c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</row>
    <row r="182" ht="13.5" customHeight="1">
      <c r="A182" s="45"/>
      <c r="B182" s="45"/>
      <c r="C182" s="45">
        <v>19000.0</v>
      </c>
      <c r="D182" s="45"/>
      <c r="E182" s="45"/>
      <c r="F182" s="45"/>
      <c r="G182" s="45"/>
      <c r="H182" s="45"/>
      <c r="I182" s="45"/>
      <c r="J182" s="45"/>
      <c r="K182" s="45"/>
      <c r="L182" s="53">
        <v>57440.56987</v>
      </c>
      <c r="M182" s="45"/>
      <c r="N182" s="45"/>
      <c r="O182" s="45"/>
      <c r="P182" s="45"/>
      <c r="Q182" s="45"/>
      <c r="R182" s="45"/>
      <c r="S182" s="45"/>
      <c r="T182" s="45">
        <v>18.618829663101476</v>
      </c>
      <c r="U182" s="45"/>
      <c r="V182" s="45"/>
      <c r="W182" s="45"/>
      <c r="X182" s="45"/>
      <c r="Y182" s="45">
        <f>T182*(100^(0.2*$F$15*yV))</f>
        <v>19.93206885</v>
      </c>
      <c r="Z182" s="47"/>
      <c r="AA182" s="45"/>
      <c r="AB182" s="45"/>
      <c r="AC182" s="3">
        <v>5.0</v>
      </c>
      <c r="AD182" s="45"/>
      <c r="AE182" s="45"/>
      <c r="AF182" s="53">
        <v>57440.56835</v>
      </c>
      <c r="AG182" s="50">
        <v>7.02199616E-10</v>
      </c>
      <c r="AH182" s="45"/>
      <c r="AI182" s="45"/>
      <c r="AJ182" s="55">
        <f t="shared" si="14"/>
        <v>43.48196948</v>
      </c>
      <c r="AK182" s="45"/>
      <c r="AL182" s="45">
        <f>LOG10(1196700000000000000*(C182^2)*optwidth*(AVERAGE(X182:AB182)))</f>
        <v>42.1410417</v>
      </c>
      <c r="AM182" s="45"/>
      <c r="AN182" s="3">
        <v>0.34</v>
      </c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</row>
    <row r="183" ht="13.5" customHeight="1">
      <c r="A183" s="45"/>
      <c r="B183" s="45"/>
      <c r="C183" s="45">
        <v>19000.0</v>
      </c>
      <c r="D183" s="45"/>
      <c r="E183" s="45"/>
      <c r="F183" s="45"/>
      <c r="G183" s="45"/>
      <c r="H183" s="45"/>
      <c r="I183" s="45"/>
      <c r="J183" s="45"/>
      <c r="K183" s="45"/>
      <c r="L183" s="53">
        <v>57440.76608</v>
      </c>
      <c r="M183" s="45"/>
      <c r="N183" s="45"/>
      <c r="O183" s="45"/>
      <c r="P183" s="45"/>
      <c r="Q183" s="45"/>
      <c r="R183" s="45"/>
      <c r="S183" s="45"/>
      <c r="T183" s="45">
        <v>17.90475858116749</v>
      </c>
      <c r="U183" s="45"/>
      <c r="V183" s="45"/>
      <c r="W183" s="45"/>
      <c r="X183" s="45"/>
      <c r="Y183" s="45">
        <f>T183*(100^(0.2*$F$15*yV))</f>
        <v>19.1676323</v>
      </c>
      <c r="Z183" s="47"/>
      <c r="AA183" s="45"/>
      <c r="AB183" s="45"/>
      <c r="AC183" s="3">
        <v>5.0</v>
      </c>
      <c r="AD183" s="45"/>
      <c r="AE183" s="45"/>
      <c r="AF183" s="53">
        <v>57440.76372</v>
      </c>
      <c r="AG183" s="50">
        <v>1.243370496E-9</v>
      </c>
      <c r="AH183" s="45"/>
      <c r="AI183" s="45"/>
      <c r="AJ183" s="55">
        <f t="shared" si="14"/>
        <v>43.73010945</v>
      </c>
      <c r="AK183" s="45"/>
      <c r="AL183" s="45">
        <f>LOG10(1196700000000000000*(C183^2)*optwidth*(AVERAGE(X183:AB183)))</f>
        <v>42.12405779</v>
      </c>
      <c r="AM183" s="45"/>
      <c r="AN183" s="3">
        <v>0.34</v>
      </c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</row>
    <row r="184" ht="13.5" customHeight="1">
      <c r="A184" s="45"/>
      <c r="B184" s="45"/>
      <c r="C184" s="45">
        <v>19000.0</v>
      </c>
      <c r="D184" s="45"/>
      <c r="E184" s="45"/>
      <c r="F184" s="45"/>
      <c r="G184" s="45"/>
      <c r="H184" s="45"/>
      <c r="I184" s="45"/>
      <c r="J184" s="45"/>
      <c r="K184" s="45"/>
      <c r="L184" s="53">
        <v>57440.90295</v>
      </c>
      <c r="M184" s="45"/>
      <c r="N184" s="45"/>
      <c r="O184" s="45"/>
      <c r="P184" s="45"/>
      <c r="Q184" s="45"/>
      <c r="R184" s="45"/>
      <c r="S184" s="45"/>
      <c r="T184" s="45">
        <v>17.138994197094206</v>
      </c>
      <c r="U184" s="45"/>
      <c r="V184" s="45"/>
      <c r="W184" s="45"/>
      <c r="X184" s="45"/>
      <c r="Y184" s="45">
        <f>T184*(100^(0.2*$F$15*yV))</f>
        <v>18.34785637</v>
      </c>
      <c r="Z184" s="47"/>
      <c r="AA184" s="45"/>
      <c r="AB184" s="45"/>
      <c r="AC184" s="3">
        <v>5.0</v>
      </c>
      <c r="AD184" s="45"/>
      <c r="AE184" s="45"/>
      <c r="AF184" s="53">
        <v>57440.9013</v>
      </c>
      <c r="AG184" s="50">
        <v>8.466653760000002E-10</v>
      </c>
      <c r="AH184" s="45"/>
      <c r="AI184" s="45"/>
      <c r="AJ184" s="55">
        <f t="shared" si="14"/>
        <v>43.5632207</v>
      </c>
      <c r="AK184" s="45"/>
      <c r="AL184" s="45">
        <f>LOG10(1196700000000000000*(C184^2)*optwidth*(AVERAGE(X184:AB184)))</f>
        <v>42.10507466</v>
      </c>
      <c r="AM184" s="45"/>
      <c r="AN184" s="3">
        <v>0.34</v>
      </c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</row>
    <row r="185" ht="13.5" customHeight="1">
      <c r="A185" s="45"/>
      <c r="B185" s="45"/>
      <c r="C185" s="45">
        <v>19000.0</v>
      </c>
      <c r="D185" s="45"/>
      <c r="E185" s="45"/>
      <c r="F185" s="45"/>
      <c r="G185" s="45"/>
      <c r="H185" s="45"/>
      <c r="I185" s="45"/>
      <c r="J185" s="45"/>
      <c r="K185" s="45"/>
      <c r="L185" s="53">
        <v>57441.03667</v>
      </c>
      <c r="M185" s="45"/>
      <c r="N185" s="45"/>
      <c r="O185" s="45"/>
      <c r="P185" s="45"/>
      <c r="Q185" s="45"/>
      <c r="R185" s="45"/>
      <c r="S185" s="45"/>
      <c r="T185" s="45">
        <v>17.699950101064076</v>
      </c>
      <c r="U185" s="45"/>
      <c r="V185" s="45"/>
      <c r="W185" s="45"/>
      <c r="X185" s="45"/>
      <c r="Y185" s="45">
        <f>T185*(100^(0.2*$F$15*yV))</f>
        <v>18.94837809</v>
      </c>
      <c r="Z185" s="47"/>
      <c r="AA185" s="45"/>
      <c r="AB185" s="45"/>
      <c r="AC185" s="3">
        <v>5.0</v>
      </c>
      <c r="AD185" s="45"/>
      <c r="AE185" s="45"/>
      <c r="AF185" s="53">
        <v>57441.03471</v>
      </c>
      <c r="AG185" s="50">
        <v>1.0534687359999999E-9</v>
      </c>
      <c r="AH185" s="45"/>
      <c r="AI185" s="45"/>
      <c r="AJ185" s="55">
        <f t="shared" si="14"/>
        <v>43.65813055</v>
      </c>
      <c r="AK185" s="45"/>
      <c r="AL185" s="45">
        <f>LOG10(1196700000000000000*(C185^2)*optwidth*(AVERAGE(X185:AB185)))</f>
        <v>42.11906137</v>
      </c>
      <c r="AM185" s="45"/>
      <c r="AN185" s="3">
        <v>0.34</v>
      </c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</row>
    <row r="186" ht="13.5" customHeight="1">
      <c r="A186" s="45"/>
      <c r="B186" s="45"/>
      <c r="C186" s="45">
        <v>19000.0</v>
      </c>
      <c r="D186" s="45"/>
      <c r="E186" s="45"/>
      <c r="F186" s="45"/>
      <c r="G186" s="45"/>
      <c r="H186" s="45"/>
      <c r="I186" s="45"/>
      <c r="J186" s="45"/>
      <c r="K186" s="45"/>
      <c r="L186" s="53">
        <v>57441.42477</v>
      </c>
      <c r="M186" s="45"/>
      <c r="N186" s="45"/>
      <c r="O186" s="45"/>
      <c r="P186" s="45"/>
      <c r="Q186" s="45"/>
      <c r="R186" s="45"/>
      <c r="S186" s="45"/>
      <c r="T186" s="45">
        <v>17.420088994027687</v>
      </c>
      <c r="U186" s="45"/>
      <c r="V186" s="45"/>
      <c r="W186" s="45"/>
      <c r="X186" s="45"/>
      <c r="Y186" s="45">
        <f>T186*(100^(0.2*$F$15*yV))</f>
        <v>18.64877758</v>
      </c>
      <c r="Z186" s="47"/>
      <c r="AA186" s="45"/>
      <c r="AB186" s="45"/>
      <c r="AC186" s="3">
        <v>5.0</v>
      </c>
      <c r="AD186" s="45"/>
      <c r="AE186" s="45"/>
      <c r="AF186" s="53">
        <v>57441.42262</v>
      </c>
      <c r="AG186" s="50">
        <v>1.028989536E-9</v>
      </c>
      <c r="AH186" s="45"/>
      <c r="AI186" s="45"/>
      <c r="AJ186" s="55">
        <f t="shared" si="14"/>
        <v>43.64791985</v>
      </c>
      <c r="AK186" s="45"/>
      <c r="AL186" s="45">
        <f>LOG10(1196700000000000000*(C186^2)*optwidth*(AVERAGE(X186:AB186)))</f>
        <v>42.11213969</v>
      </c>
      <c r="AM186" s="45"/>
      <c r="AN186" s="3">
        <v>0.34</v>
      </c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</row>
    <row r="187" ht="13.5" customHeight="1">
      <c r="A187" s="45"/>
      <c r="B187" s="45"/>
      <c r="C187" s="45">
        <v>19000.0</v>
      </c>
      <c r="D187" s="45"/>
      <c r="E187" s="45"/>
      <c r="F187" s="45"/>
      <c r="G187" s="45"/>
      <c r="H187" s="45"/>
      <c r="I187" s="45"/>
      <c r="J187" s="45"/>
      <c r="K187" s="45"/>
      <c r="L187" s="53">
        <v>57441.56941</v>
      </c>
      <c r="M187" s="45"/>
      <c r="N187" s="45"/>
      <c r="O187" s="45"/>
      <c r="P187" s="45"/>
      <c r="Q187" s="45"/>
      <c r="R187" s="45"/>
      <c r="S187" s="45"/>
      <c r="T187" s="45">
        <v>18.21437485237515</v>
      </c>
      <c r="U187" s="45"/>
      <c r="V187" s="45"/>
      <c r="W187" s="45"/>
      <c r="X187" s="45"/>
      <c r="Y187" s="45">
        <f>T187*(100^(0.2*$F$15*yV))</f>
        <v>19.49908669</v>
      </c>
      <c r="Z187" s="47"/>
      <c r="AA187" s="45"/>
      <c r="AB187" s="45"/>
      <c r="AC187" s="3">
        <v>5.0</v>
      </c>
      <c r="AD187" s="45"/>
      <c r="AE187" s="45"/>
      <c r="AF187" s="53">
        <v>57441.56716</v>
      </c>
      <c r="AG187" s="50">
        <v>8.69388704E-10</v>
      </c>
      <c r="AH187" s="45"/>
      <c r="AI187" s="45"/>
      <c r="AJ187" s="55">
        <f t="shared" si="14"/>
        <v>43.57472289</v>
      </c>
      <c r="AK187" s="45"/>
      <c r="AL187" s="45">
        <f>LOG10(1196700000000000000*(C187^2)*optwidth*(AVERAGE(X187:AB187)))</f>
        <v>42.13150359</v>
      </c>
      <c r="AM187" s="45"/>
      <c r="AN187" s="3">
        <v>0.34</v>
      </c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</row>
    <row r="188" ht="13.5" customHeight="1">
      <c r="A188" s="45"/>
      <c r="B188" s="45"/>
      <c r="C188" s="45">
        <v>19000.0</v>
      </c>
      <c r="D188" s="45"/>
      <c r="E188" s="45"/>
      <c r="F188" s="45"/>
      <c r="G188" s="45"/>
      <c r="H188" s="45"/>
      <c r="I188" s="45"/>
      <c r="J188" s="45"/>
      <c r="K188" s="45"/>
      <c r="L188" s="53">
        <v>57441.76904</v>
      </c>
      <c r="M188" s="45"/>
      <c r="N188" s="45"/>
      <c r="O188" s="45"/>
      <c r="P188" s="45"/>
      <c r="Q188" s="45"/>
      <c r="R188" s="45"/>
      <c r="S188" s="45"/>
      <c r="T188" s="45">
        <v>18.092332303702808</v>
      </c>
      <c r="U188" s="45"/>
      <c r="V188" s="45"/>
      <c r="W188" s="45"/>
      <c r="X188" s="45"/>
      <c r="Y188" s="45">
        <f>T188*(100^(0.2*$F$15*yV))</f>
        <v>19.36843613</v>
      </c>
      <c r="Z188" s="47"/>
      <c r="AA188" s="45"/>
      <c r="AB188" s="45"/>
      <c r="AC188" s="3">
        <v>5.0</v>
      </c>
      <c r="AD188" s="45"/>
      <c r="AE188" s="45"/>
      <c r="AF188" s="53">
        <v>57441.76667</v>
      </c>
      <c r="AG188" s="50">
        <v>8.659989119999999E-10</v>
      </c>
      <c r="AH188" s="45"/>
      <c r="AI188" s="45"/>
      <c r="AJ188" s="55">
        <f t="shared" si="14"/>
        <v>43.57302624</v>
      </c>
      <c r="AK188" s="45"/>
      <c r="AL188" s="45">
        <f>LOG10(1196700000000000000*(C188^2)*optwidth*(AVERAGE(X188:AB188)))</f>
        <v>42.12858388</v>
      </c>
      <c r="AM188" s="45"/>
      <c r="AN188" s="3">
        <v>0.34</v>
      </c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</row>
    <row r="189" ht="13.5" customHeight="1">
      <c r="A189" s="45"/>
      <c r="B189" s="45"/>
      <c r="C189" s="45">
        <v>19000.0</v>
      </c>
      <c r="D189" s="45"/>
      <c r="E189" s="45"/>
      <c r="F189" s="45"/>
      <c r="G189" s="45"/>
      <c r="H189" s="45"/>
      <c r="I189" s="45"/>
      <c r="J189" s="45"/>
      <c r="K189" s="45"/>
      <c r="L189" s="53">
        <v>57441.89962</v>
      </c>
      <c r="M189" s="45"/>
      <c r="N189" s="45"/>
      <c r="O189" s="45"/>
      <c r="P189" s="45"/>
      <c r="Q189" s="45"/>
      <c r="R189" s="45"/>
      <c r="S189" s="45"/>
      <c r="T189" s="45">
        <v>18.593717042560744</v>
      </c>
      <c r="U189" s="45"/>
      <c r="V189" s="45"/>
      <c r="W189" s="45"/>
      <c r="X189" s="45"/>
      <c r="Y189" s="45">
        <f>T189*(100^(0.2*$F$15*yV))</f>
        <v>19.90518497</v>
      </c>
      <c r="Z189" s="47"/>
      <c r="AA189" s="45"/>
      <c r="AB189" s="45"/>
      <c r="AC189" s="3">
        <v>5.0</v>
      </c>
      <c r="AD189" s="45"/>
      <c r="AE189" s="45"/>
      <c r="AF189" s="53">
        <v>57441.89816</v>
      </c>
      <c r="AG189" s="50">
        <v>8.384720960000001E-10</v>
      </c>
      <c r="AH189" s="45"/>
      <c r="AI189" s="45"/>
      <c r="AJ189" s="55">
        <f t="shared" si="14"/>
        <v>43.55899751</v>
      </c>
      <c r="AK189" s="45"/>
      <c r="AL189" s="45">
        <f>LOG10(1196700000000000000*(C189^2)*optwidth*(AVERAGE(X189:AB189)))</f>
        <v>42.14045554</v>
      </c>
      <c r="AM189" s="45"/>
      <c r="AN189" s="3">
        <v>0.34</v>
      </c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</row>
    <row r="190" ht="13.5" customHeight="1">
      <c r="A190" s="45"/>
      <c r="B190" s="45"/>
      <c r="C190" s="45">
        <v>19000.0</v>
      </c>
      <c r="D190" s="45"/>
      <c r="E190" s="45"/>
      <c r="F190" s="45"/>
      <c r="G190" s="45"/>
      <c r="H190" s="45"/>
      <c r="I190" s="45"/>
      <c r="J190" s="45"/>
      <c r="K190" s="45"/>
      <c r="L190" s="53">
        <v>57442.03321</v>
      </c>
      <c r="M190" s="45"/>
      <c r="N190" s="45"/>
      <c r="O190" s="45"/>
      <c r="P190" s="45"/>
      <c r="Q190" s="45"/>
      <c r="R190" s="45"/>
      <c r="S190" s="45"/>
      <c r="T190" s="45">
        <v>17.401156790861496</v>
      </c>
      <c r="U190" s="45"/>
      <c r="V190" s="45"/>
      <c r="W190" s="45"/>
      <c r="X190" s="45"/>
      <c r="Y190" s="45">
        <f>T190*(100^(0.2*$F$15*yV))</f>
        <v>18.62851004</v>
      </c>
      <c r="Z190" s="47"/>
      <c r="AA190" s="45"/>
      <c r="AB190" s="45"/>
      <c r="AC190" s="3">
        <v>5.0</v>
      </c>
      <c r="AD190" s="45"/>
      <c r="AE190" s="45"/>
      <c r="AF190" s="53">
        <v>57442.03133</v>
      </c>
      <c r="AG190" s="50">
        <v>1.0886347200000001E-9</v>
      </c>
      <c r="AH190" s="45"/>
      <c r="AI190" s="45"/>
      <c r="AJ190" s="55">
        <f t="shared" si="14"/>
        <v>43.67239108</v>
      </c>
      <c r="AK190" s="45"/>
      <c r="AL190" s="45">
        <f>LOG10(1196700000000000000*(C190^2)*optwidth*(AVERAGE(X190:AB190)))</f>
        <v>42.11166744</v>
      </c>
      <c r="AM190" s="45"/>
      <c r="AN190" s="3">
        <v>0.34</v>
      </c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</row>
    <row r="191" ht="13.5" customHeight="1">
      <c r="A191" s="45"/>
      <c r="B191" s="45"/>
      <c r="C191" s="45">
        <v>19000.0</v>
      </c>
      <c r="D191" s="45"/>
      <c r="E191" s="45"/>
      <c r="F191" s="45"/>
      <c r="G191" s="45"/>
      <c r="H191" s="45"/>
      <c r="I191" s="45"/>
      <c r="J191" s="45"/>
      <c r="K191" s="45"/>
      <c r="L191" s="53">
        <v>57442.42187</v>
      </c>
      <c r="M191" s="45"/>
      <c r="N191" s="45"/>
      <c r="O191" s="45"/>
      <c r="P191" s="45"/>
      <c r="Q191" s="45"/>
      <c r="R191" s="45"/>
      <c r="S191" s="45"/>
      <c r="T191" s="45">
        <v>17.272392277834726</v>
      </c>
      <c r="U191" s="45"/>
      <c r="V191" s="45"/>
      <c r="W191" s="45"/>
      <c r="X191" s="45"/>
      <c r="Y191" s="45">
        <f>T191*(100^(0.2*$F$15*yV))</f>
        <v>18.4906634</v>
      </c>
      <c r="Z191" s="47"/>
      <c r="AA191" s="45"/>
      <c r="AB191" s="45"/>
      <c r="AC191" s="3">
        <v>5.0</v>
      </c>
      <c r="AD191" s="45"/>
      <c r="AE191" s="45"/>
      <c r="AF191" s="53">
        <v>57442.41977</v>
      </c>
      <c r="AG191" s="50">
        <v>1.21462416E-9</v>
      </c>
      <c r="AH191" s="45"/>
      <c r="AI191" s="45"/>
      <c r="AJ191" s="55">
        <f t="shared" si="14"/>
        <v>43.71995081</v>
      </c>
      <c r="AK191" s="45"/>
      <c r="AL191" s="45">
        <f>LOG10(1196700000000000000*(C191^2)*optwidth*(AVERAGE(X191:AB191)))</f>
        <v>42.10844182</v>
      </c>
      <c r="AM191" s="45"/>
      <c r="AN191" s="3">
        <v>0.34</v>
      </c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</row>
    <row r="192" ht="13.5" customHeight="1">
      <c r="A192" s="45"/>
      <c r="B192" s="45"/>
      <c r="C192" s="45">
        <v>19000.0</v>
      </c>
      <c r="D192" s="45"/>
      <c r="E192" s="45"/>
      <c r="F192" s="45"/>
      <c r="G192" s="45"/>
      <c r="H192" s="45"/>
      <c r="I192" s="45"/>
      <c r="J192" s="45"/>
      <c r="K192" s="45"/>
      <c r="L192" s="53">
        <v>57442.55654</v>
      </c>
      <c r="M192" s="45"/>
      <c r="N192" s="45"/>
      <c r="O192" s="45"/>
      <c r="P192" s="45"/>
      <c r="Q192" s="45"/>
      <c r="R192" s="45"/>
      <c r="S192" s="45"/>
      <c r="T192" s="45">
        <v>17.60480039642989</v>
      </c>
      <c r="U192" s="45"/>
      <c r="V192" s="45"/>
      <c r="W192" s="45"/>
      <c r="X192" s="45"/>
      <c r="Y192" s="45">
        <f>T192*(100^(0.2*$F$15*yV))</f>
        <v>18.84651721</v>
      </c>
      <c r="Z192" s="47"/>
      <c r="AA192" s="45"/>
      <c r="AB192" s="45"/>
      <c r="AC192" s="3">
        <v>5.0</v>
      </c>
      <c r="AD192" s="45"/>
      <c r="AE192" s="45"/>
      <c r="AF192" s="53">
        <v>57442.55474</v>
      </c>
      <c r="AG192" s="50">
        <v>1.133640928E-9</v>
      </c>
      <c r="AH192" s="45"/>
      <c r="AI192" s="45"/>
      <c r="AJ192" s="55">
        <f t="shared" si="14"/>
        <v>43.68998441</v>
      </c>
      <c r="AK192" s="45"/>
      <c r="AL192" s="45">
        <f>LOG10(1196700000000000000*(C192^2)*optwidth*(AVERAGE(X192:AB192)))</f>
        <v>42.11672043</v>
      </c>
      <c r="AM192" s="45"/>
      <c r="AN192" s="3">
        <v>0.34</v>
      </c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</row>
    <row r="193" ht="13.5" customHeight="1">
      <c r="A193" s="45"/>
      <c r="B193" s="45"/>
      <c r="C193" s="45">
        <v>19000.0</v>
      </c>
      <c r="D193" s="45"/>
      <c r="E193" s="45"/>
      <c r="F193" s="45"/>
      <c r="G193" s="45"/>
      <c r="H193" s="45"/>
      <c r="I193" s="45"/>
      <c r="J193" s="45"/>
      <c r="K193" s="45"/>
      <c r="L193" s="53">
        <v>57442.76233</v>
      </c>
      <c r="M193" s="45"/>
      <c r="N193" s="45"/>
      <c r="O193" s="45"/>
      <c r="P193" s="45"/>
      <c r="Q193" s="45"/>
      <c r="R193" s="45"/>
      <c r="S193" s="45"/>
      <c r="T193" s="45">
        <v>18.321988116139494</v>
      </c>
      <c r="U193" s="45"/>
      <c r="V193" s="45"/>
      <c r="W193" s="45"/>
      <c r="X193" s="45"/>
      <c r="Y193" s="45">
        <f>T193*(100^(0.2*$F$15*yV))</f>
        <v>19.61429023</v>
      </c>
      <c r="Z193" s="47"/>
      <c r="AA193" s="45"/>
      <c r="AB193" s="45"/>
      <c r="AC193" s="3">
        <v>5.0</v>
      </c>
      <c r="AD193" s="45"/>
      <c r="AE193" s="45"/>
      <c r="AF193" s="53">
        <v>57442.75976</v>
      </c>
      <c r="AG193" s="50">
        <v>1.2041824640000003E-9</v>
      </c>
      <c r="AH193" s="45"/>
      <c r="AI193" s="45"/>
      <c r="AJ193" s="55">
        <f t="shared" si="14"/>
        <v>43.71620119</v>
      </c>
      <c r="AK193" s="45"/>
      <c r="AL193" s="45">
        <f>LOG10(1196700000000000000*(C193^2)*optwidth*(AVERAGE(X193:AB193)))</f>
        <v>42.13406192</v>
      </c>
      <c r="AM193" s="45"/>
      <c r="AN193" s="3">
        <v>0.34</v>
      </c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</row>
    <row r="194" ht="13.5" customHeight="1">
      <c r="A194" s="45"/>
      <c r="B194" s="45"/>
      <c r="C194" s="45">
        <v>19000.0</v>
      </c>
      <c r="D194" s="45"/>
      <c r="E194" s="45"/>
      <c r="F194" s="45"/>
      <c r="G194" s="45"/>
      <c r="H194" s="45"/>
      <c r="I194" s="45"/>
      <c r="J194" s="45"/>
      <c r="K194" s="45"/>
      <c r="L194" s="53">
        <v>57442.89721</v>
      </c>
      <c r="M194" s="45"/>
      <c r="N194" s="45"/>
      <c r="O194" s="45"/>
      <c r="P194" s="45"/>
      <c r="Q194" s="45"/>
      <c r="R194" s="45"/>
      <c r="S194" s="45"/>
      <c r="T194" s="45">
        <v>17.559791160329688</v>
      </c>
      <c r="U194" s="45"/>
      <c r="V194" s="45"/>
      <c r="W194" s="45"/>
      <c r="X194" s="45"/>
      <c r="Y194" s="45">
        <f>T194*(100^(0.2*$F$15*yV))</f>
        <v>18.79833334</v>
      </c>
      <c r="Z194" s="47"/>
      <c r="AA194" s="45"/>
      <c r="AB194" s="45"/>
      <c r="AC194" s="3">
        <v>5.0</v>
      </c>
      <c r="AD194" s="45"/>
      <c r="AE194" s="45"/>
      <c r="AF194" s="53">
        <v>57442.89598</v>
      </c>
      <c r="AG194" s="50">
        <v>1.157651264E-9</v>
      </c>
      <c r="AH194" s="45"/>
      <c r="AI194" s="45"/>
      <c r="AJ194" s="55">
        <f t="shared" si="14"/>
        <v>43.69908665</v>
      </c>
      <c r="AK194" s="45"/>
      <c r="AL194" s="45">
        <f>LOG10(1196700000000000000*(C194^2)*optwidth*(AVERAGE(X194:AB194)))</f>
        <v>42.11560867</v>
      </c>
      <c r="AM194" s="45"/>
      <c r="AN194" s="3">
        <v>0.34</v>
      </c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</row>
    <row r="195" ht="13.5" customHeight="1">
      <c r="A195" s="45"/>
      <c r="B195" s="45"/>
      <c r="C195" s="45">
        <v>19000.0</v>
      </c>
      <c r="D195" s="45"/>
      <c r="E195" s="45"/>
      <c r="F195" s="45"/>
      <c r="G195" s="45"/>
      <c r="H195" s="45"/>
      <c r="I195" s="45"/>
      <c r="J195" s="45"/>
      <c r="K195" s="45"/>
      <c r="L195" s="53">
        <v>57443.03194</v>
      </c>
      <c r="M195" s="45"/>
      <c r="N195" s="45"/>
      <c r="O195" s="45"/>
      <c r="P195" s="45"/>
      <c r="Q195" s="45"/>
      <c r="R195" s="45"/>
      <c r="S195" s="45"/>
      <c r="T195" s="45">
        <v>18.120646334566644</v>
      </c>
      <c r="U195" s="45"/>
      <c r="V195" s="45"/>
      <c r="W195" s="45"/>
      <c r="X195" s="45"/>
      <c r="Y195" s="45">
        <f>T195*(100^(0.2*$F$15*yV))</f>
        <v>19.39874723</v>
      </c>
      <c r="Z195" s="47"/>
      <c r="AA195" s="45"/>
      <c r="AB195" s="45"/>
      <c r="AC195" s="3">
        <v>5.0</v>
      </c>
      <c r="AD195" s="45"/>
      <c r="AE195" s="45"/>
      <c r="AF195" s="53">
        <v>57443.02889</v>
      </c>
      <c r="AG195" s="50">
        <v>1.086265536E-9</v>
      </c>
      <c r="AH195" s="45"/>
      <c r="AI195" s="45"/>
      <c r="AJ195" s="55">
        <f t="shared" si="14"/>
        <v>43.6714449</v>
      </c>
      <c r="AK195" s="45"/>
      <c r="AL195" s="45">
        <f>LOG10(1196700000000000000*(C195^2)*optwidth*(AVERAGE(X195:AB195)))</f>
        <v>42.12926301</v>
      </c>
      <c r="AM195" s="45"/>
      <c r="AN195" s="3">
        <v>0.34</v>
      </c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</row>
    <row r="196" ht="13.5" customHeight="1">
      <c r="A196" s="45"/>
      <c r="B196" s="45"/>
      <c r="C196" s="45">
        <v>19000.0</v>
      </c>
      <c r="D196" s="45"/>
      <c r="E196" s="45"/>
      <c r="F196" s="45"/>
      <c r="G196" s="45"/>
      <c r="H196" s="45"/>
      <c r="I196" s="45"/>
      <c r="J196" s="45"/>
      <c r="K196" s="45"/>
      <c r="L196" s="53">
        <v>57443.41752</v>
      </c>
      <c r="M196" s="45"/>
      <c r="N196" s="45"/>
      <c r="O196" s="45"/>
      <c r="P196" s="45"/>
      <c r="Q196" s="45"/>
      <c r="R196" s="45"/>
      <c r="S196" s="45"/>
      <c r="T196" s="45">
        <v>18.028019859875602</v>
      </c>
      <c r="U196" s="45"/>
      <c r="V196" s="45"/>
      <c r="W196" s="45"/>
      <c r="X196" s="45"/>
      <c r="Y196" s="45">
        <f>T196*(100^(0.2*$F$15*yV))</f>
        <v>19.29958755</v>
      </c>
      <c r="Z196" s="47"/>
      <c r="AA196" s="45"/>
      <c r="AB196" s="45"/>
      <c r="AC196" s="3">
        <v>5.0</v>
      </c>
      <c r="AD196" s="45"/>
      <c r="AE196" s="45"/>
      <c r="AF196" s="53">
        <v>57443.4162</v>
      </c>
      <c r="AG196" s="50">
        <v>1.5717363200000001E-9</v>
      </c>
      <c r="AH196" s="45"/>
      <c r="AI196" s="45"/>
      <c r="AJ196" s="55">
        <f t="shared" si="14"/>
        <v>43.83188859</v>
      </c>
      <c r="AK196" s="45"/>
      <c r="AL196" s="45">
        <f>LOG10(1196700000000000000*(C196^2)*optwidth*(AVERAGE(X196:AB196)))</f>
        <v>42.12703735</v>
      </c>
      <c r="AM196" s="45"/>
      <c r="AN196" s="3">
        <v>0.34</v>
      </c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</row>
    <row r="197" ht="13.5" customHeight="1">
      <c r="A197" s="45"/>
      <c r="B197" s="45"/>
      <c r="C197" s="45">
        <v>19000.0</v>
      </c>
      <c r="D197" s="45"/>
      <c r="E197" s="45"/>
      <c r="F197" s="45"/>
      <c r="G197" s="45"/>
      <c r="H197" s="45"/>
      <c r="I197" s="45"/>
      <c r="J197" s="45"/>
      <c r="K197" s="45"/>
      <c r="L197" s="53">
        <v>57443.81689</v>
      </c>
      <c r="M197" s="45"/>
      <c r="N197" s="45"/>
      <c r="O197" s="45"/>
      <c r="P197" s="45"/>
      <c r="Q197" s="45"/>
      <c r="R197" s="45"/>
      <c r="S197" s="45"/>
      <c r="T197" s="45">
        <v>18.028307089212998</v>
      </c>
      <c r="U197" s="45"/>
      <c r="V197" s="45"/>
      <c r="W197" s="45"/>
      <c r="X197" s="45"/>
      <c r="Y197" s="45">
        <f>T197*(100^(0.2*$F$15*yV))</f>
        <v>19.29989504</v>
      </c>
      <c r="Z197" s="47"/>
      <c r="AA197" s="45"/>
      <c r="AB197" s="45"/>
      <c r="AC197" s="3">
        <v>5.0</v>
      </c>
      <c r="AD197" s="45"/>
      <c r="AE197" s="45"/>
      <c r="AF197" s="53">
        <v>57443.81582</v>
      </c>
      <c r="AG197" s="50">
        <v>9.6596048E-10</v>
      </c>
      <c r="AH197" s="45"/>
      <c r="AI197" s="45"/>
      <c r="AJ197" s="55">
        <f t="shared" si="14"/>
        <v>43.62046825</v>
      </c>
      <c r="AK197" s="45"/>
      <c r="AL197" s="45">
        <f>LOG10(1196700000000000000*(C197^2)*optwidth*(AVERAGE(X197:AB197)))</f>
        <v>42.12704427</v>
      </c>
      <c r="AM197" s="45"/>
      <c r="AN197" s="3">
        <v>0.34</v>
      </c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</row>
    <row r="198" ht="13.5" customHeight="1">
      <c r="A198" s="45"/>
      <c r="B198" s="45"/>
      <c r="C198" s="45">
        <v>19000.0</v>
      </c>
      <c r="D198" s="45"/>
      <c r="E198" s="45"/>
      <c r="F198" s="45"/>
      <c r="G198" s="45"/>
      <c r="H198" s="45"/>
      <c r="I198" s="45"/>
      <c r="J198" s="45"/>
      <c r="K198" s="45"/>
      <c r="L198" s="53">
        <v>57444.0251</v>
      </c>
      <c r="M198" s="45"/>
      <c r="N198" s="45"/>
      <c r="O198" s="45"/>
      <c r="P198" s="45"/>
      <c r="Q198" s="45"/>
      <c r="R198" s="45"/>
      <c r="S198" s="45"/>
      <c r="T198" s="45">
        <v>18.46510910941582</v>
      </c>
      <c r="U198" s="45"/>
      <c r="V198" s="45"/>
      <c r="W198" s="45"/>
      <c r="X198" s="45"/>
      <c r="Y198" s="45">
        <f>T198*(100^(0.2*$F$15*yV))</f>
        <v>19.76750595</v>
      </c>
      <c r="Z198" s="47"/>
      <c r="AA198" s="45"/>
      <c r="AB198" s="45"/>
      <c r="AC198" s="3">
        <v>5.0</v>
      </c>
      <c r="AD198" s="45"/>
      <c r="AE198" s="45"/>
      <c r="AF198" s="53">
        <v>57444.023</v>
      </c>
      <c r="AG198" s="50">
        <v>1.0269802879999999E-9</v>
      </c>
      <c r="AH198" s="45"/>
      <c r="AI198" s="45"/>
      <c r="AJ198" s="55">
        <f t="shared" si="14"/>
        <v>43.647071</v>
      </c>
      <c r="AK198" s="45"/>
      <c r="AL198" s="45">
        <f>LOG10(1196700000000000000*(C198^2)*optwidth*(AVERAGE(X198:AB198)))</f>
        <v>42.1374412</v>
      </c>
      <c r="AM198" s="45"/>
      <c r="AN198" s="3">
        <v>0.34</v>
      </c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</row>
    <row r="199" ht="13.5" customHeight="1">
      <c r="A199" s="45"/>
      <c r="B199" s="45"/>
      <c r="C199" s="45">
        <v>19000.0</v>
      </c>
      <c r="D199" s="45"/>
      <c r="E199" s="45"/>
      <c r="F199" s="45"/>
      <c r="G199" s="45"/>
      <c r="H199" s="45"/>
      <c r="I199" s="45"/>
      <c r="J199" s="45"/>
      <c r="K199" s="45"/>
      <c r="L199" s="53">
        <v>57444.34815</v>
      </c>
      <c r="M199" s="45"/>
      <c r="N199" s="45"/>
      <c r="O199" s="45"/>
      <c r="P199" s="45"/>
      <c r="Q199" s="45"/>
      <c r="R199" s="45"/>
      <c r="S199" s="45"/>
      <c r="T199" s="45">
        <v>18.00938785125995</v>
      </c>
      <c r="U199" s="45"/>
      <c r="V199" s="45"/>
      <c r="W199" s="45"/>
      <c r="X199" s="45"/>
      <c r="Y199" s="45">
        <f>T199*(100^(0.2*$F$15*yV))</f>
        <v>19.27964137</v>
      </c>
      <c r="Z199" s="47"/>
      <c r="AA199" s="45"/>
      <c r="AB199" s="45"/>
      <c r="AC199" s="3">
        <v>5.0</v>
      </c>
      <c r="AD199" s="45"/>
      <c r="AE199" s="45"/>
      <c r="AF199" s="53">
        <v>57444.34674</v>
      </c>
      <c r="AG199" s="50">
        <v>1.2028540160000002E-9</v>
      </c>
      <c r="AH199" s="45"/>
      <c r="AI199" s="45"/>
      <c r="AJ199" s="55">
        <f t="shared" si="14"/>
        <v>43.71572182</v>
      </c>
      <c r="AK199" s="45"/>
      <c r="AL199" s="45">
        <f>LOG10(1196700000000000000*(C199^2)*optwidth*(AVERAGE(X199:AB199)))</f>
        <v>42.12658828</v>
      </c>
      <c r="AM199" s="45"/>
      <c r="AN199" s="3">
        <v>0.34</v>
      </c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</row>
    <row r="200" ht="13.5" customHeight="1">
      <c r="A200" s="45"/>
      <c r="B200" s="45"/>
      <c r="C200" s="45">
        <v>19000.0</v>
      </c>
      <c r="D200" s="45"/>
      <c r="E200" s="45"/>
      <c r="F200" s="45"/>
      <c r="G200" s="45"/>
      <c r="H200" s="45"/>
      <c r="I200" s="45"/>
      <c r="J200" s="45"/>
      <c r="K200" s="45"/>
      <c r="L200" s="53">
        <v>57444.4815</v>
      </c>
      <c r="M200" s="45"/>
      <c r="N200" s="45"/>
      <c r="O200" s="45"/>
      <c r="P200" s="45"/>
      <c r="Q200" s="45"/>
      <c r="R200" s="45"/>
      <c r="S200" s="45"/>
      <c r="T200" s="45">
        <v>18.70197457768606</v>
      </c>
      <c r="U200" s="45"/>
      <c r="V200" s="45"/>
      <c r="W200" s="45"/>
      <c r="X200" s="45"/>
      <c r="Y200" s="45">
        <f>T200*(100^(0.2*$F$15*yV))</f>
        <v>20.02107822</v>
      </c>
      <c r="Z200" s="47"/>
      <c r="AA200" s="45"/>
      <c r="AB200" s="45"/>
      <c r="AC200" s="3">
        <v>5.0</v>
      </c>
      <c r="AD200" s="45"/>
      <c r="AE200" s="45"/>
      <c r="AF200" s="53">
        <v>57444.47947</v>
      </c>
      <c r="AG200" s="50">
        <v>1.1451967680000001E-9</v>
      </c>
      <c r="AH200" s="45"/>
      <c r="AI200" s="45"/>
      <c r="AJ200" s="55">
        <f t="shared" si="14"/>
        <v>43.69438901</v>
      </c>
      <c r="AK200" s="45"/>
      <c r="AL200" s="45">
        <f>LOG10(1196700000000000000*(C200^2)*optwidth*(AVERAGE(X200:AB200)))</f>
        <v>42.14297679</v>
      </c>
      <c r="AM200" s="45"/>
      <c r="AN200" s="3">
        <v>0.34</v>
      </c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</row>
    <row r="201" ht="13.5" customHeight="1">
      <c r="A201" s="45"/>
      <c r="B201" s="45"/>
      <c r="C201" s="45">
        <v>19000.0</v>
      </c>
      <c r="D201" s="45"/>
      <c r="E201" s="45"/>
      <c r="F201" s="45"/>
      <c r="G201" s="45"/>
      <c r="H201" s="45"/>
      <c r="I201" s="45"/>
      <c r="J201" s="45"/>
      <c r="K201" s="45"/>
      <c r="L201" s="53">
        <v>57444.75217</v>
      </c>
      <c r="M201" s="45"/>
      <c r="N201" s="45"/>
      <c r="O201" s="45"/>
      <c r="P201" s="45"/>
      <c r="Q201" s="45"/>
      <c r="R201" s="45"/>
      <c r="S201" s="45"/>
      <c r="T201" s="45">
        <v>19.12113792406509</v>
      </c>
      <c r="U201" s="45"/>
      <c r="V201" s="45"/>
      <c r="W201" s="45"/>
      <c r="X201" s="45"/>
      <c r="Y201" s="45">
        <f>T201*(100^(0.2*$F$15*yV))</f>
        <v>20.46980635</v>
      </c>
      <c r="Z201" s="47"/>
      <c r="AA201" s="45"/>
      <c r="AB201" s="45"/>
      <c r="AC201" s="3">
        <v>5.0</v>
      </c>
      <c r="AD201" s="45"/>
      <c r="AE201" s="45"/>
      <c r="AF201" s="53">
        <v>57444.7484</v>
      </c>
      <c r="AG201" s="50">
        <v>1.1979498880000002E-9</v>
      </c>
      <c r="AH201" s="45"/>
      <c r="AI201" s="45"/>
      <c r="AJ201" s="55">
        <f t="shared" si="14"/>
        <v>43.71394755</v>
      </c>
      <c r="AK201" s="45"/>
      <c r="AL201" s="45">
        <f>LOG10(1196700000000000000*(C201^2)*optwidth*(AVERAGE(X201:AB201)))</f>
        <v>42.15260306</v>
      </c>
      <c r="AM201" s="45"/>
      <c r="AN201" s="3">
        <v>0.34</v>
      </c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</row>
    <row r="202" ht="13.5" customHeight="1">
      <c r="A202" s="45"/>
      <c r="B202" s="45"/>
      <c r="C202" s="45">
        <v>19000.0</v>
      </c>
      <c r="D202" s="45"/>
      <c r="E202" s="45"/>
      <c r="F202" s="45"/>
      <c r="G202" s="45"/>
      <c r="H202" s="45"/>
      <c r="I202" s="45"/>
      <c r="J202" s="45"/>
      <c r="K202" s="45"/>
      <c r="L202" s="53">
        <v>57444.88335</v>
      </c>
      <c r="M202" s="45"/>
      <c r="N202" s="45"/>
      <c r="O202" s="45"/>
      <c r="P202" s="45"/>
      <c r="Q202" s="45"/>
      <c r="R202" s="45"/>
      <c r="S202" s="45"/>
      <c r="T202" s="45">
        <v>16.016006276463298</v>
      </c>
      <c r="U202" s="45"/>
      <c r="V202" s="45"/>
      <c r="W202" s="45"/>
      <c r="X202" s="45"/>
      <c r="Y202" s="45">
        <f>T202*(100^(0.2*$F$15*yV))</f>
        <v>17.14566091</v>
      </c>
      <c r="Z202" s="47"/>
      <c r="AA202" s="45"/>
      <c r="AB202" s="45"/>
      <c r="AC202" s="3">
        <v>5.0</v>
      </c>
      <c r="AD202" s="45"/>
      <c r="AE202" s="45"/>
      <c r="AF202" s="53">
        <v>57444.88143</v>
      </c>
      <c r="AG202" s="50">
        <v>1.2016202880000002E-9</v>
      </c>
      <c r="AH202" s="45"/>
      <c r="AI202" s="45"/>
      <c r="AJ202" s="55">
        <f t="shared" si="14"/>
        <v>43.71527615</v>
      </c>
      <c r="AK202" s="45"/>
      <c r="AL202" s="45">
        <f>LOG10(1196700000000000000*(C202^2)*optwidth*(AVERAGE(X202:AB202)))</f>
        <v>42.07564355</v>
      </c>
      <c r="AM202" s="45"/>
      <c r="AN202" s="3">
        <v>0.34</v>
      </c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</row>
    <row r="203" ht="13.5" customHeight="1">
      <c r="A203" s="45"/>
      <c r="B203" s="45"/>
      <c r="C203" s="45">
        <v>19000.0</v>
      </c>
      <c r="D203" s="45"/>
      <c r="E203" s="45"/>
      <c r="F203" s="45"/>
      <c r="G203" s="45"/>
      <c r="H203" s="45"/>
      <c r="I203" s="45"/>
      <c r="J203" s="45"/>
      <c r="K203" s="45"/>
      <c r="L203" s="53">
        <v>57445.34565</v>
      </c>
      <c r="M203" s="45"/>
      <c r="N203" s="45"/>
      <c r="O203" s="45"/>
      <c r="P203" s="45"/>
      <c r="Q203" s="45"/>
      <c r="R203" s="45"/>
      <c r="S203" s="45"/>
      <c r="T203" s="45">
        <v>17.41886926666782</v>
      </c>
      <c r="U203" s="45"/>
      <c r="V203" s="45"/>
      <c r="W203" s="45"/>
      <c r="X203" s="45"/>
      <c r="Y203" s="45">
        <f>T203*(100^(0.2*$F$15*yV))</f>
        <v>18.64747183</v>
      </c>
      <c r="Z203" s="47"/>
      <c r="AA203" s="45"/>
      <c r="AB203" s="45"/>
      <c r="AC203" s="3">
        <v>5.0</v>
      </c>
      <c r="AD203" s="45"/>
      <c r="AE203" s="45"/>
      <c r="AF203" s="53">
        <v>57445.3445</v>
      </c>
      <c r="AG203" s="50">
        <v>1.158681344E-9</v>
      </c>
      <c r="AH203" s="45"/>
      <c r="AI203" s="45"/>
      <c r="AJ203" s="55">
        <f t="shared" si="14"/>
        <v>43.69947291</v>
      </c>
      <c r="AK203" s="45"/>
      <c r="AL203" s="45">
        <f>LOG10(1196700000000000000*(C203^2)*optwidth*(AVERAGE(X203:AB203)))</f>
        <v>42.11210928</v>
      </c>
      <c r="AM203" s="45"/>
      <c r="AN203" s="3">
        <v>0.34</v>
      </c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</row>
    <row r="204" ht="13.5" customHeight="1">
      <c r="A204" s="45"/>
      <c r="B204" s="45"/>
      <c r="C204" s="45">
        <v>19000.0</v>
      </c>
      <c r="D204" s="45"/>
      <c r="E204" s="45"/>
      <c r="F204" s="45"/>
      <c r="G204" s="45"/>
      <c r="H204" s="45"/>
      <c r="I204" s="45"/>
      <c r="J204" s="45"/>
      <c r="K204" s="45"/>
      <c r="L204" s="53">
        <v>57445.4123</v>
      </c>
      <c r="M204" s="45"/>
      <c r="N204" s="45"/>
      <c r="O204" s="45"/>
      <c r="P204" s="45"/>
      <c r="Q204" s="45"/>
      <c r="R204" s="45"/>
      <c r="S204" s="45"/>
      <c r="T204" s="45">
        <v>17.926267869777572</v>
      </c>
      <c r="U204" s="45"/>
      <c r="V204" s="45"/>
      <c r="W204" s="45"/>
      <c r="X204" s="45"/>
      <c r="Y204" s="45">
        <f>T204*(100^(0.2*$F$15*yV))</f>
        <v>19.1906587</v>
      </c>
      <c r="Z204" s="47"/>
      <c r="AA204" s="45"/>
      <c r="AB204" s="45"/>
      <c r="AC204" s="3">
        <v>5.0</v>
      </c>
      <c r="AD204" s="45"/>
      <c r="AE204" s="45"/>
      <c r="AF204" s="53">
        <v>57445.41005</v>
      </c>
      <c r="AG204" s="50">
        <v>1.438722208E-9</v>
      </c>
      <c r="AH204" s="45"/>
      <c r="AI204" s="45"/>
      <c r="AJ204" s="55">
        <f t="shared" si="14"/>
        <v>43.79348584</v>
      </c>
      <c r="AK204" s="45"/>
      <c r="AL204" s="45">
        <f>LOG10(1196700000000000000*(C204^2)*optwidth*(AVERAGE(X204:AB204)))</f>
        <v>42.12457921</v>
      </c>
      <c r="AM204" s="45"/>
      <c r="AN204" s="3">
        <v>0.34</v>
      </c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</row>
    <row r="205" ht="13.5" customHeight="1">
      <c r="A205" s="45"/>
      <c r="B205" s="45"/>
      <c r="C205" s="45">
        <v>19000.0</v>
      </c>
      <c r="D205" s="45"/>
      <c r="E205" s="45"/>
      <c r="F205" s="45"/>
      <c r="G205" s="45"/>
      <c r="H205" s="45"/>
      <c r="I205" s="45"/>
      <c r="J205" s="45"/>
      <c r="K205" s="45"/>
      <c r="L205" s="53">
        <v>57445.67965</v>
      </c>
      <c r="M205" s="45"/>
      <c r="N205" s="45"/>
      <c r="O205" s="45"/>
      <c r="P205" s="45"/>
      <c r="Q205" s="45"/>
      <c r="R205" s="45"/>
      <c r="S205" s="45"/>
      <c r="T205" s="45">
        <v>17.85506291917685</v>
      </c>
      <c r="U205" s="45"/>
      <c r="V205" s="45"/>
      <c r="W205" s="45"/>
      <c r="X205" s="45"/>
      <c r="Y205" s="45">
        <f>T205*(100^(0.2*$F$15*yV))</f>
        <v>19.11443146</v>
      </c>
      <c r="Z205" s="47"/>
      <c r="AA205" s="45"/>
      <c r="AB205" s="45"/>
      <c r="AC205" s="3">
        <v>5.0</v>
      </c>
      <c r="AD205" s="45"/>
      <c r="AE205" s="45"/>
      <c r="AF205" s="53">
        <v>57445.67674</v>
      </c>
      <c r="AG205" s="50">
        <v>1.3827651840000002E-9</v>
      </c>
      <c r="AH205" s="45"/>
      <c r="AI205" s="45"/>
      <c r="AJ205" s="55">
        <f t="shared" si="14"/>
        <v>43.77625733</v>
      </c>
      <c r="AK205" s="45"/>
      <c r="AL205" s="45">
        <f>LOG10(1196700000000000000*(C205^2)*optwidth*(AVERAGE(X205:AB205)))</f>
        <v>42.12285071</v>
      </c>
      <c r="AM205" s="45"/>
      <c r="AN205" s="3">
        <v>0.34</v>
      </c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</row>
    <row r="206" ht="13.5" customHeight="1">
      <c r="A206" s="45"/>
      <c r="B206" s="45"/>
      <c r="C206" s="45">
        <v>19000.0</v>
      </c>
      <c r="D206" s="45"/>
      <c r="E206" s="45"/>
      <c r="F206" s="45"/>
      <c r="G206" s="45"/>
      <c r="H206" s="45"/>
      <c r="I206" s="45"/>
      <c r="J206" s="45"/>
      <c r="K206" s="45"/>
      <c r="L206" s="53">
        <v>57445.88058</v>
      </c>
      <c r="M206" s="45"/>
      <c r="N206" s="45"/>
      <c r="O206" s="45"/>
      <c r="P206" s="45"/>
      <c r="Q206" s="45"/>
      <c r="R206" s="45"/>
      <c r="S206" s="45"/>
      <c r="T206" s="45">
        <v>17.954352516101125</v>
      </c>
      <c r="U206" s="45"/>
      <c r="V206" s="45"/>
      <c r="W206" s="45"/>
      <c r="X206" s="45"/>
      <c r="Y206" s="45">
        <f>T206*(100^(0.2*$F$15*yV))</f>
        <v>19.22072424</v>
      </c>
      <c r="Z206" s="47"/>
      <c r="AA206" s="45"/>
      <c r="AB206" s="45"/>
      <c r="AC206" s="3">
        <v>5.0</v>
      </c>
      <c r="AD206" s="45"/>
      <c r="AE206" s="45"/>
      <c r="AF206" s="53">
        <v>57445.87712</v>
      </c>
      <c r="AG206" s="50">
        <v>1.222134272E-9</v>
      </c>
      <c r="AH206" s="45"/>
      <c r="AI206" s="45"/>
      <c r="AJ206" s="55">
        <f t="shared" si="14"/>
        <v>43.72262782</v>
      </c>
      <c r="AK206" s="45"/>
      <c r="AL206" s="45">
        <f>LOG10(1196700000000000000*(C206^2)*optwidth*(AVERAGE(X206:AB206)))</f>
        <v>42.12525907</v>
      </c>
      <c r="AM206" s="45"/>
      <c r="AN206" s="3">
        <v>0.34</v>
      </c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</row>
    <row r="207" ht="13.5" customHeight="1">
      <c r="A207" s="45"/>
      <c r="B207" s="45"/>
      <c r="C207" s="45">
        <v>19000.0</v>
      </c>
      <c r="D207" s="45"/>
      <c r="E207" s="45"/>
      <c r="F207" s="45"/>
      <c r="G207" s="45"/>
      <c r="H207" s="45"/>
      <c r="I207" s="45"/>
      <c r="J207" s="45"/>
      <c r="K207" s="45"/>
      <c r="L207" s="53">
        <v>57446.02219</v>
      </c>
      <c r="M207" s="45"/>
      <c r="N207" s="45"/>
      <c r="O207" s="45"/>
      <c r="P207" s="45"/>
      <c r="Q207" s="45"/>
      <c r="R207" s="45"/>
      <c r="S207" s="45"/>
      <c r="T207" s="45">
        <v>16.429274440157002</v>
      </c>
      <c r="U207" s="45"/>
      <c r="V207" s="45"/>
      <c r="W207" s="45"/>
      <c r="X207" s="45"/>
      <c r="Y207" s="45">
        <f>T207*(100^(0.2*$F$15*yV))</f>
        <v>17.58807805</v>
      </c>
      <c r="Z207" s="47"/>
      <c r="AA207" s="45"/>
      <c r="AB207" s="45"/>
      <c r="AC207" s="3">
        <v>5.0</v>
      </c>
      <c r="AD207" s="45"/>
      <c r="AE207" s="45"/>
      <c r="AF207" s="53">
        <v>57446.01882</v>
      </c>
      <c r="AG207" s="50">
        <v>1.0472184000000001E-9</v>
      </c>
      <c r="AH207" s="45"/>
      <c r="AI207" s="45"/>
      <c r="AJ207" s="55">
        <f t="shared" si="14"/>
        <v>43.65554616</v>
      </c>
      <c r="AK207" s="45"/>
      <c r="AL207" s="45">
        <f>LOG10(1196700000000000000*(C207^2)*optwidth*(AVERAGE(X207:AB207)))</f>
        <v>42.08670771</v>
      </c>
      <c r="AM207" s="45"/>
      <c r="AN207" s="3">
        <v>0.34</v>
      </c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</row>
    <row r="208" ht="13.5" customHeight="1">
      <c r="A208" s="45"/>
      <c r="B208" s="45"/>
      <c r="C208" s="45">
        <v>19000.0</v>
      </c>
      <c r="D208" s="45"/>
      <c r="E208" s="45"/>
      <c r="F208" s="45"/>
      <c r="G208" s="45"/>
      <c r="H208" s="45"/>
      <c r="I208" s="45"/>
      <c r="J208" s="45"/>
      <c r="K208" s="45"/>
      <c r="L208" s="53">
        <v>57446.34307</v>
      </c>
      <c r="M208" s="45"/>
      <c r="N208" s="45"/>
      <c r="O208" s="45"/>
      <c r="P208" s="45"/>
      <c r="Q208" s="45"/>
      <c r="R208" s="45"/>
      <c r="S208" s="45"/>
      <c r="T208" s="45">
        <v>18.576094325922348</v>
      </c>
      <c r="U208" s="45"/>
      <c r="V208" s="45"/>
      <c r="W208" s="45"/>
      <c r="X208" s="45"/>
      <c r="Y208" s="45">
        <f>T208*(100^(0.2*$F$15*yV))</f>
        <v>19.88631927</v>
      </c>
      <c r="Z208" s="47"/>
      <c r="AA208" s="45"/>
      <c r="AB208" s="45"/>
      <c r="AC208" s="3">
        <v>5.0</v>
      </c>
      <c r="AD208" s="45"/>
      <c r="AE208" s="45"/>
      <c r="AF208" s="53">
        <v>57446.34176</v>
      </c>
      <c r="AG208" s="50">
        <v>8.709942080000001E-10</v>
      </c>
      <c r="AH208" s="45"/>
      <c r="AI208" s="45"/>
      <c r="AJ208" s="55">
        <f t="shared" si="14"/>
        <v>43.57552416</v>
      </c>
      <c r="AK208" s="45"/>
      <c r="AL208" s="45">
        <f>LOG10(1196700000000000000*(C208^2)*optwidth*(AVERAGE(X208:AB208)))</f>
        <v>42.14004373</v>
      </c>
      <c r="AM208" s="45"/>
      <c r="AN208" s="3">
        <v>0.34</v>
      </c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</row>
    <row r="209" ht="13.5" customHeight="1">
      <c r="A209" s="45"/>
      <c r="B209" s="45"/>
      <c r="C209" s="45">
        <v>19000.0</v>
      </c>
      <c r="D209" s="45"/>
      <c r="E209" s="45"/>
      <c r="F209" s="45"/>
      <c r="G209" s="45"/>
      <c r="H209" s="45"/>
      <c r="I209" s="45"/>
      <c r="J209" s="45"/>
      <c r="K209" s="45"/>
      <c r="L209" s="53">
        <v>57446.47691</v>
      </c>
      <c r="M209" s="45"/>
      <c r="N209" s="45"/>
      <c r="O209" s="45"/>
      <c r="P209" s="45"/>
      <c r="Q209" s="45"/>
      <c r="R209" s="45"/>
      <c r="S209" s="45"/>
      <c r="T209" s="45">
        <v>18.62982017455338</v>
      </c>
      <c r="U209" s="45"/>
      <c r="V209" s="45"/>
      <c r="W209" s="45"/>
      <c r="X209" s="45"/>
      <c r="Y209" s="45">
        <f>T209*(100^(0.2*$F$15*yV))</f>
        <v>19.94383456</v>
      </c>
      <c r="Z209" s="47"/>
      <c r="AA209" s="45"/>
      <c r="AB209" s="45"/>
      <c r="AC209" s="3">
        <v>5.0</v>
      </c>
      <c r="AD209" s="45"/>
      <c r="AE209" s="45"/>
      <c r="AF209" s="53">
        <v>57446.47507</v>
      </c>
      <c r="AG209" s="50">
        <v>9.176071040000001E-10</v>
      </c>
      <c r="AH209" s="45"/>
      <c r="AI209" s="45"/>
      <c r="AJ209" s="55">
        <f t="shared" si="14"/>
        <v>43.59816566</v>
      </c>
      <c r="AK209" s="45"/>
      <c r="AL209" s="45">
        <f>LOG10(1196700000000000000*(C209^2)*optwidth*(AVERAGE(X209:AB209)))</f>
        <v>42.14129799</v>
      </c>
      <c r="AM209" s="45"/>
      <c r="AN209" s="3">
        <v>0.34</v>
      </c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</row>
    <row r="210" ht="13.5" customHeight="1">
      <c r="A210" s="45"/>
      <c r="B210" s="45"/>
      <c r="C210" s="45">
        <v>19000.0</v>
      </c>
      <c r="D210" s="45"/>
      <c r="E210" s="45"/>
      <c r="F210" s="45"/>
      <c r="G210" s="45"/>
      <c r="H210" s="45"/>
      <c r="I210" s="45"/>
      <c r="J210" s="45"/>
      <c r="K210" s="45"/>
      <c r="L210" s="53">
        <v>57446.67501</v>
      </c>
      <c r="M210" s="45"/>
      <c r="N210" s="45"/>
      <c r="O210" s="45"/>
      <c r="P210" s="45"/>
      <c r="Q210" s="45"/>
      <c r="R210" s="45"/>
      <c r="S210" s="45"/>
      <c r="T210" s="45">
        <v>18.046804459076743</v>
      </c>
      <c r="U210" s="45"/>
      <c r="V210" s="45"/>
      <c r="W210" s="45"/>
      <c r="X210" s="45"/>
      <c r="Y210" s="45">
        <f>T210*(100^(0.2*$F$15*yV))</f>
        <v>19.31969708</v>
      </c>
      <c r="Z210" s="47"/>
      <c r="AA210" s="45"/>
      <c r="AB210" s="45"/>
      <c r="AC210" s="3">
        <v>5.0</v>
      </c>
      <c r="AD210" s="45"/>
      <c r="AE210" s="45"/>
      <c r="AF210" s="53">
        <v>57446.67369</v>
      </c>
      <c r="AG210" s="50">
        <v>1.0194536000000001E-9</v>
      </c>
      <c r="AH210" s="45"/>
      <c r="AI210" s="45"/>
      <c r="AJ210" s="55">
        <f t="shared" si="14"/>
        <v>43.64387636</v>
      </c>
      <c r="AK210" s="45"/>
      <c r="AL210" s="45">
        <f>LOG10(1196700000000000000*(C210^2)*optwidth*(AVERAGE(X210:AB210)))</f>
        <v>42.12748964</v>
      </c>
      <c r="AM210" s="45"/>
      <c r="AN210" s="3">
        <v>0.34</v>
      </c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</row>
    <row r="211" ht="13.5" customHeight="1">
      <c r="A211" s="45"/>
      <c r="B211" s="45"/>
      <c r="C211" s="45">
        <v>19000.0</v>
      </c>
      <c r="D211" s="45"/>
      <c r="E211" s="45"/>
      <c r="F211" s="45"/>
      <c r="G211" s="45"/>
      <c r="H211" s="45"/>
      <c r="I211" s="45"/>
      <c r="J211" s="45"/>
      <c r="K211" s="45"/>
      <c r="L211" s="53">
        <v>57446.87815</v>
      </c>
      <c r="M211" s="45"/>
      <c r="N211" s="45"/>
      <c r="O211" s="45"/>
      <c r="P211" s="45"/>
      <c r="Q211" s="45"/>
      <c r="R211" s="45"/>
      <c r="S211" s="45"/>
      <c r="T211" s="45">
        <v>17.447073591881956</v>
      </c>
      <c r="U211" s="45"/>
      <c r="V211" s="45"/>
      <c r="W211" s="45"/>
      <c r="X211" s="45"/>
      <c r="Y211" s="45">
        <f>T211*(100^(0.2*$F$15*yV))</f>
        <v>18.67766548</v>
      </c>
      <c r="Z211" s="47"/>
      <c r="AA211" s="45"/>
      <c r="AB211" s="45"/>
      <c r="AC211" s="3">
        <v>5.0</v>
      </c>
      <c r="AD211" s="45"/>
      <c r="AE211" s="45"/>
      <c r="AF211" s="53">
        <v>57446.87571</v>
      </c>
      <c r="AG211" s="50">
        <v>9.778857280000001E-10</v>
      </c>
      <c r="AH211" s="45"/>
      <c r="AI211" s="45"/>
      <c r="AJ211" s="55">
        <f t="shared" si="14"/>
        <v>43.625797</v>
      </c>
      <c r="AK211" s="45"/>
      <c r="AL211" s="45">
        <f>LOG10(1196700000000000000*(C211^2)*optwidth*(AVERAGE(X211:AB211)))</f>
        <v>42.11281192</v>
      </c>
      <c r="AM211" s="45"/>
      <c r="AN211" s="3">
        <v>0.34</v>
      </c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</row>
    <row r="212" ht="13.5" customHeight="1">
      <c r="A212" s="45"/>
      <c r="B212" s="45"/>
      <c r="C212" s="45">
        <v>19000.0</v>
      </c>
      <c r="D212" s="45"/>
      <c r="E212" s="45"/>
      <c r="F212" s="45"/>
      <c r="G212" s="45"/>
      <c r="H212" s="45"/>
      <c r="I212" s="45"/>
      <c r="J212" s="45"/>
      <c r="K212" s="45"/>
      <c r="L212" s="53">
        <v>57447.08522</v>
      </c>
      <c r="M212" s="45"/>
      <c r="N212" s="45"/>
      <c r="O212" s="45"/>
      <c r="P212" s="45"/>
      <c r="Q212" s="45"/>
      <c r="R212" s="45"/>
      <c r="S212" s="45"/>
      <c r="T212" s="45">
        <v>17.11854506398986</v>
      </c>
      <c r="U212" s="45"/>
      <c r="V212" s="45"/>
      <c r="W212" s="45"/>
      <c r="X212" s="45"/>
      <c r="Y212" s="45">
        <f>T212*(100^(0.2*$F$15*yV))</f>
        <v>18.3259649</v>
      </c>
      <c r="Z212" s="47"/>
      <c r="AA212" s="45"/>
      <c r="AB212" s="45"/>
      <c r="AC212" s="3">
        <v>5.0</v>
      </c>
      <c r="AD212" s="45"/>
      <c r="AE212" s="45"/>
      <c r="AF212" s="53">
        <v>57447.08334</v>
      </c>
      <c r="AG212" s="50">
        <v>8.36947104E-10</v>
      </c>
      <c r="AH212" s="45"/>
      <c r="AI212" s="45"/>
      <c r="AJ212" s="55">
        <f t="shared" si="14"/>
        <v>43.55820691</v>
      </c>
      <c r="AK212" s="45"/>
      <c r="AL212" s="45">
        <f>LOG10(1196700000000000000*(C212^2)*optwidth*(AVERAGE(X212:AB212)))</f>
        <v>42.10455617</v>
      </c>
      <c r="AM212" s="45"/>
      <c r="AN212" s="3">
        <v>0.34</v>
      </c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</row>
    <row r="213" ht="13.5" customHeight="1">
      <c r="A213" s="45"/>
      <c r="B213" s="45"/>
      <c r="C213" s="45">
        <v>19000.0</v>
      </c>
      <c r="D213" s="45"/>
      <c r="E213" s="45"/>
      <c r="F213" s="45"/>
      <c r="G213" s="45"/>
      <c r="H213" s="45"/>
      <c r="I213" s="45"/>
      <c r="J213" s="45"/>
      <c r="K213" s="45"/>
      <c r="L213" s="53">
        <v>57447.33957</v>
      </c>
      <c r="M213" s="45"/>
      <c r="N213" s="45"/>
      <c r="O213" s="45"/>
      <c r="P213" s="45"/>
      <c r="Q213" s="45"/>
      <c r="R213" s="45"/>
      <c r="S213" s="45"/>
      <c r="T213" s="45">
        <v>17.93534950292467</v>
      </c>
      <c r="U213" s="45"/>
      <c r="V213" s="45"/>
      <c r="W213" s="45"/>
      <c r="X213" s="45"/>
      <c r="Y213" s="45">
        <f>T213*(100^(0.2*$F$15*yV))</f>
        <v>19.20038089</v>
      </c>
      <c r="Z213" s="47"/>
      <c r="AA213" s="45"/>
      <c r="AB213" s="45"/>
      <c r="AC213" s="3">
        <v>5.0</v>
      </c>
      <c r="AD213" s="45"/>
      <c r="AE213" s="45"/>
      <c r="AF213" s="53">
        <v>57447.33797</v>
      </c>
      <c r="AG213" s="50">
        <v>8.286768640000001E-10</v>
      </c>
      <c r="AH213" s="45"/>
      <c r="AI213" s="45"/>
      <c r="AJ213" s="55">
        <f t="shared" si="14"/>
        <v>43.55389411</v>
      </c>
      <c r="AK213" s="45"/>
      <c r="AL213" s="45">
        <f>LOG10(1196700000000000000*(C213^2)*optwidth*(AVERAGE(X213:AB213)))</f>
        <v>42.12479917</v>
      </c>
      <c r="AM213" s="45"/>
      <c r="AN213" s="3">
        <v>0.34</v>
      </c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</row>
    <row r="214" ht="13.5" customHeight="1">
      <c r="A214" s="45"/>
      <c r="B214" s="45"/>
      <c r="C214" s="45">
        <v>19000.0</v>
      </c>
      <c r="D214" s="45"/>
      <c r="E214" s="45"/>
      <c r="F214" s="45"/>
      <c r="G214" s="45"/>
      <c r="H214" s="45"/>
      <c r="I214" s="45"/>
      <c r="J214" s="45"/>
      <c r="K214" s="45"/>
      <c r="L214" s="53">
        <v>57447.47379</v>
      </c>
      <c r="M214" s="45"/>
      <c r="N214" s="45"/>
      <c r="O214" s="45"/>
      <c r="P214" s="45"/>
      <c r="Q214" s="45"/>
      <c r="R214" s="45"/>
      <c r="S214" s="45"/>
      <c r="T214" s="45">
        <v>18.38542391209318</v>
      </c>
      <c r="U214" s="45"/>
      <c r="V214" s="45"/>
      <c r="W214" s="45"/>
      <c r="X214" s="45"/>
      <c r="Y214" s="45">
        <f>T214*(100^(0.2*$F$15*yV))</f>
        <v>19.68220033</v>
      </c>
      <c r="Z214" s="47"/>
      <c r="AA214" s="45"/>
      <c r="AB214" s="45"/>
      <c r="AC214" s="3">
        <v>5.0</v>
      </c>
      <c r="AD214" s="45"/>
      <c r="AE214" s="45"/>
      <c r="AF214" s="53">
        <v>57447.47178</v>
      </c>
      <c r="AG214" s="50">
        <v>8.484472960000001E-10</v>
      </c>
      <c r="AH214" s="45"/>
      <c r="AI214" s="45"/>
      <c r="AJ214" s="55">
        <f t="shared" si="14"/>
        <v>43.56413377</v>
      </c>
      <c r="AK214" s="45"/>
      <c r="AL214" s="45">
        <f>LOG10(1196700000000000000*(C214^2)*optwidth*(AVERAGE(X214:AB214)))</f>
        <v>42.13556297</v>
      </c>
      <c r="AM214" s="45"/>
      <c r="AN214" s="3">
        <v>0.34</v>
      </c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</row>
    <row r="215" ht="13.5" customHeight="1">
      <c r="A215" s="45"/>
      <c r="B215" s="45"/>
      <c r="C215" s="45">
        <v>19000.0</v>
      </c>
      <c r="D215" s="45"/>
      <c r="E215" s="45"/>
      <c r="F215" s="45"/>
      <c r="G215" s="45"/>
      <c r="H215" s="45"/>
      <c r="I215" s="45"/>
      <c r="J215" s="45"/>
      <c r="K215" s="45"/>
      <c r="L215" s="53">
        <v>57447.6064</v>
      </c>
      <c r="M215" s="45"/>
      <c r="N215" s="45"/>
      <c r="O215" s="45"/>
      <c r="P215" s="45"/>
      <c r="Q215" s="45"/>
      <c r="R215" s="45"/>
      <c r="S215" s="45"/>
      <c r="T215" s="45">
        <v>18.56672446611376</v>
      </c>
      <c r="U215" s="45"/>
      <c r="V215" s="45"/>
      <c r="W215" s="45"/>
      <c r="X215" s="45"/>
      <c r="Y215" s="45">
        <f>T215*(100^(0.2*$F$15*yV))</f>
        <v>19.87628853</v>
      </c>
      <c r="Z215" s="47"/>
      <c r="AA215" s="45"/>
      <c r="AB215" s="45"/>
      <c r="AC215" s="3">
        <v>5.0</v>
      </c>
      <c r="AD215" s="45"/>
      <c r="AE215" s="45"/>
      <c r="AF215" s="53">
        <v>57447.60362</v>
      </c>
      <c r="AG215" s="50">
        <v>9.519016640000001E-10</v>
      </c>
      <c r="AH215" s="45"/>
      <c r="AI215" s="45"/>
      <c r="AJ215" s="55">
        <f t="shared" si="14"/>
        <v>43.61410098</v>
      </c>
      <c r="AK215" s="45"/>
      <c r="AL215" s="45">
        <f>LOG10(1196700000000000000*(C215^2)*optwidth*(AVERAGE(X215:AB215)))</f>
        <v>42.13982462</v>
      </c>
      <c r="AM215" s="45"/>
      <c r="AN215" s="3">
        <v>0.34</v>
      </c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</row>
    <row r="216" ht="13.5" customHeight="1">
      <c r="A216" s="45"/>
      <c r="B216" s="45"/>
      <c r="C216" s="45">
        <v>19000.0</v>
      </c>
      <c r="D216" s="45"/>
      <c r="E216" s="45"/>
      <c r="F216" s="45"/>
      <c r="G216" s="45"/>
      <c r="H216" s="45"/>
      <c r="I216" s="45"/>
      <c r="J216" s="45"/>
      <c r="K216" s="45"/>
      <c r="L216" s="53">
        <v>57447.94364</v>
      </c>
      <c r="M216" s="45"/>
      <c r="N216" s="45"/>
      <c r="O216" s="45"/>
      <c r="P216" s="45"/>
      <c r="Q216" s="45"/>
      <c r="R216" s="45"/>
      <c r="S216" s="45"/>
      <c r="T216" s="45">
        <v>17.867435721814985</v>
      </c>
      <c r="U216" s="45"/>
      <c r="V216" s="45"/>
      <c r="W216" s="45"/>
      <c r="X216" s="45"/>
      <c r="Y216" s="45">
        <f>T216*(100^(0.2*$F$15*yV))</f>
        <v>19.12767695</v>
      </c>
      <c r="Z216" s="47"/>
      <c r="AA216" s="45"/>
      <c r="AB216" s="45"/>
      <c r="AC216" s="3">
        <v>5.0</v>
      </c>
      <c r="AD216" s="45"/>
      <c r="AE216" s="45"/>
      <c r="AF216" s="53">
        <v>57447.94171</v>
      </c>
      <c r="AG216" s="50">
        <v>1.183487328E-9</v>
      </c>
      <c r="AH216" s="45"/>
      <c r="AI216" s="45"/>
      <c r="AJ216" s="55">
        <f t="shared" si="14"/>
        <v>43.70867251</v>
      </c>
      <c r="AK216" s="45"/>
      <c r="AL216" s="45">
        <f>LOG10(1196700000000000000*(C216^2)*optwidth*(AVERAGE(X216:AB216)))</f>
        <v>42.12315155</v>
      </c>
      <c r="AM216" s="45"/>
      <c r="AN216" s="3">
        <v>0.34</v>
      </c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</row>
    <row r="217" ht="13.5" customHeight="1">
      <c r="A217" s="45"/>
      <c r="B217" s="45"/>
      <c r="C217" s="45">
        <v>19000.0</v>
      </c>
      <c r="D217" s="45"/>
      <c r="E217" s="45"/>
      <c r="F217" s="45"/>
      <c r="G217" s="45"/>
      <c r="H217" s="45"/>
      <c r="I217" s="45"/>
      <c r="J217" s="45"/>
      <c r="K217" s="45"/>
      <c r="L217" s="53">
        <v>57448.0114</v>
      </c>
      <c r="M217" s="45"/>
      <c r="N217" s="45"/>
      <c r="O217" s="45"/>
      <c r="P217" s="45"/>
      <c r="Q217" s="45"/>
      <c r="R217" s="45"/>
      <c r="S217" s="45"/>
      <c r="T217" s="45">
        <v>17.442705312375665</v>
      </c>
      <c r="U217" s="45"/>
      <c r="V217" s="45"/>
      <c r="W217" s="45"/>
      <c r="X217" s="45"/>
      <c r="Y217" s="45">
        <f>T217*(100^(0.2*$F$15*yV))</f>
        <v>18.6729891</v>
      </c>
      <c r="Z217" s="47"/>
      <c r="AA217" s="45"/>
      <c r="AB217" s="45"/>
      <c r="AC217" s="3">
        <v>5.0</v>
      </c>
      <c r="AD217" s="45"/>
      <c r="AE217" s="45"/>
      <c r="AF217" s="53">
        <v>57448.00874</v>
      </c>
      <c r="AG217" s="50">
        <v>1.161508736E-9</v>
      </c>
      <c r="AH217" s="45"/>
      <c r="AI217" s="45"/>
      <c r="AJ217" s="55">
        <f t="shared" si="14"/>
        <v>43.70053138</v>
      </c>
      <c r="AK217" s="45"/>
      <c r="AL217" s="45">
        <f>LOG10(1196700000000000000*(C217^2)*optwidth*(AVERAGE(X217:AB217)))</f>
        <v>42.11270317</v>
      </c>
      <c r="AM217" s="45"/>
      <c r="AN217" s="3">
        <v>0.34</v>
      </c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</row>
    <row r="218" ht="13.5" customHeight="1">
      <c r="A218" s="45"/>
      <c r="B218" s="45"/>
      <c r="C218" s="45">
        <v>19000.0</v>
      </c>
      <c r="D218" s="45"/>
      <c r="E218" s="45"/>
      <c r="F218" s="45"/>
      <c r="G218" s="45"/>
      <c r="H218" s="45"/>
      <c r="I218" s="45"/>
      <c r="J218" s="45"/>
      <c r="K218" s="45"/>
      <c r="L218" s="53">
        <v>57448.3371</v>
      </c>
      <c r="M218" s="45"/>
      <c r="N218" s="45"/>
      <c r="O218" s="45"/>
      <c r="P218" s="45"/>
      <c r="Q218" s="45"/>
      <c r="R218" s="45"/>
      <c r="S218" s="45"/>
      <c r="T218" s="45">
        <v>17.405076274528096</v>
      </c>
      <c r="U218" s="45"/>
      <c r="V218" s="45"/>
      <c r="W218" s="45"/>
      <c r="X218" s="45"/>
      <c r="Y218" s="45">
        <f>T218*(100^(0.2*$F$15*yV))</f>
        <v>18.63270598</v>
      </c>
      <c r="Z218" s="47"/>
      <c r="AA218" s="45"/>
      <c r="AB218" s="45"/>
      <c r="AC218" s="3">
        <v>5.0</v>
      </c>
      <c r="AD218" s="45"/>
      <c r="AE218" s="45"/>
      <c r="AF218" s="53">
        <v>57448.3346</v>
      </c>
      <c r="AG218" s="50">
        <v>1.391054368E-9</v>
      </c>
      <c r="AH218" s="45"/>
      <c r="AI218" s="45"/>
      <c r="AJ218" s="55">
        <f t="shared" si="14"/>
        <v>43.778853</v>
      </c>
      <c r="AK218" s="45"/>
      <c r="AL218" s="45">
        <f>LOG10(1196700000000000000*(C218^2)*optwidth*(AVERAGE(X218:AB218)))</f>
        <v>42.11176525</v>
      </c>
      <c r="AM218" s="45"/>
      <c r="AN218" s="3">
        <v>0.34</v>
      </c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</row>
    <row r="219" ht="13.5" customHeight="1">
      <c r="A219" s="45"/>
      <c r="B219" s="45"/>
      <c r="C219" s="45">
        <v>19000.0</v>
      </c>
      <c r="D219" s="45"/>
      <c r="E219" s="45"/>
      <c r="F219" s="45"/>
      <c r="G219" s="45"/>
      <c r="H219" s="45"/>
      <c r="I219" s="45"/>
      <c r="J219" s="45"/>
      <c r="K219" s="45"/>
      <c r="L219" s="53">
        <v>57448.53643</v>
      </c>
      <c r="M219" s="45"/>
      <c r="N219" s="45"/>
      <c r="O219" s="45"/>
      <c r="P219" s="45"/>
      <c r="Q219" s="45"/>
      <c r="R219" s="45"/>
      <c r="S219" s="45"/>
      <c r="T219" s="45">
        <v>17.3785075608186</v>
      </c>
      <c r="U219" s="45"/>
      <c r="V219" s="45"/>
      <c r="W219" s="45"/>
      <c r="X219" s="45"/>
      <c r="Y219" s="45">
        <f>T219*(100^(0.2*$F$15*yV))</f>
        <v>18.60426329</v>
      </c>
      <c r="Z219" s="47"/>
      <c r="AA219" s="45"/>
      <c r="AB219" s="45"/>
      <c r="AC219" s="3">
        <v>5.0</v>
      </c>
      <c r="AD219" s="45"/>
      <c r="AE219" s="45"/>
      <c r="AF219" s="53">
        <v>57448.53393</v>
      </c>
      <c r="AG219" s="50">
        <v>1.29933936E-9</v>
      </c>
      <c r="AH219" s="45"/>
      <c r="AI219" s="45"/>
      <c r="AJ219" s="55">
        <f t="shared" si="14"/>
        <v>43.74923149</v>
      </c>
      <c r="AK219" s="45"/>
      <c r="AL219" s="45">
        <f>LOG10(1196700000000000000*(C219^2)*optwidth*(AVERAGE(X219:AB219)))</f>
        <v>42.1111018</v>
      </c>
      <c r="AM219" s="45"/>
      <c r="AN219" s="3">
        <v>0.34</v>
      </c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</row>
    <row r="220" ht="13.5" customHeight="1">
      <c r="A220" s="45"/>
      <c r="B220" s="45"/>
      <c r="C220" s="45">
        <v>19000.0</v>
      </c>
      <c r="D220" s="45"/>
      <c r="E220" s="45"/>
      <c r="F220" s="45"/>
      <c r="G220" s="45"/>
      <c r="H220" s="45"/>
      <c r="I220" s="45"/>
      <c r="J220" s="45"/>
      <c r="K220" s="45"/>
      <c r="L220" s="53">
        <v>57448.7362</v>
      </c>
      <c r="M220" s="45"/>
      <c r="N220" s="45"/>
      <c r="O220" s="45"/>
      <c r="P220" s="45"/>
      <c r="Q220" s="45"/>
      <c r="R220" s="45"/>
      <c r="S220" s="45"/>
      <c r="T220" s="45">
        <v>18.32149743268811</v>
      </c>
      <c r="U220" s="45"/>
      <c r="V220" s="45"/>
      <c r="W220" s="45"/>
      <c r="X220" s="45"/>
      <c r="Y220" s="45">
        <f>T220*(100^(0.2*$F$15*yV))</f>
        <v>19.61376493</v>
      </c>
      <c r="Z220" s="47"/>
      <c r="AA220" s="45"/>
      <c r="AB220" s="45"/>
      <c r="AC220" s="3">
        <v>5.0</v>
      </c>
      <c r="AD220" s="45"/>
      <c r="AE220" s="45"/>
      <c r="AF220" s="53">
        <v>57448.73489</v>
      </c>
      <c r="AG220" s="50">
        <v>1.5256076799999999E-9</v>
      </c>
      <c r="AH220" s="45"/>
      <c r="AI220" s="45"/>
      <c r="AJ220" s="55">
        <f t="shared" si="14"/>
        <v>43.81895176</v>
      </c>
      <c r="AK220" s="45"/>
      <c r="AL220" s="45">
        <f>LOG10(1196700000000000000*(C220^2)*optwidth*(AVERAGE(X220:AB220)))</f>
        <v>42.13405029</v>
      </c>
      <c r="AM220" s="45"/>
      <c r="AN220" s="3">
        <v>0.34</v>
      </c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</row>
    <row r="221" ht="13.5" customHeight="1">
      <c r="A221" s="45"/>
      <c r="B221" s="45"/>
      <c r="C221" s="45">
        <v>19000.0</v>
      </c>
      <c r="D221" s="45"/>
      <c r="E221" s="45"/>
      <c r="F221" s="45"/>
      <c r="G221" s="45"/>
      <c r="H221" s="45"/>
      <c r="I221" s="45"/>
      <c r="J221" s="45"/>
      <c r="K221" s="45"/>
      <c r="L221" s="53">
        <v>57448.94017</v>
      </c>
      <c r="M221" s="45"/>
      <c r="N221" s="45"/>
      <c r="O221" s="45"/>
      <c r="P221" s="45"/>
      <c r="Q221" s="45"/>
      <c r="R221" s="45"/>
      <c r="S221" s="45"/>
      <c r="T221" s="45">
        <v>17.792556629273356</v>
      </c>
      <c r="U221" s="45"/>
      <c r="V221" s="45"/>
      <c r="W221" s="45"/>
      <c r="X221" s="45"/>
      <c r="Y221" s="45">
        <f>T221*(100^(0.2*$F$15*yV))</f>
        <v>19.04751643</v>
      </c>
      <c r="Z221" s="47"/>
      <c r="AA221" s="45"/>
      <c r="AB221" s="45"/>
      <c r="AC221" s="3">
        <v>5.0</v>
      </c>
      <c r="AD221" s="45"/>
      <c r="AE221" s="45"/>
      <c r="AF221" s="53">
        <v>57448.93829</v>
      </c>
      <c r="AG221" s="50">
        <v>1.383797632E-9</v>
      </c>
      <c r="AH221" s="45"/>
      <c r="AI221" s="45"/>
      <c r="AJ221" s="55">
        <f t="shared" si="14"/>
        <v>43.77658148</v>
      </c>
      <c r="AK221" s="45"/>
      <c r="AL221" s="45">
        <f>LOG10(1196700000000000000*(C221^2)*optwidth*(AVERAGE(X221:AB221)))</f>
        <v>42.12132768</v>
      </c>
      <c r="AM221" s="45"/>
      <c r="AN221" s="3">
        <v>0.34</v>
      </c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</row>
    <row r="222" ht="13.5" customHeight="1">
      <c r="A222" s="45"/>
      <c r="B222" s="45"/>
      <c r="C222" s="45">
        <v>19000.0</v>
      </c>
      <c r="D222" s="45"/>
      <c r="E222" s="45"/>
      <c r="F222" s="45"/>
      <c r="G222" s="45"/>
      <c r="H222" s="45"/>
      <c r="I222" s="45"/>
      <c r="J222" s="45"/>
      <c r="K222" s="45"/>
      <c r="L222" s="53">
        <v>57449.0102</v>
      </c>
      <c r="M222" s="45"/>
      <c r="N222" s="45"/>
      <c r="O222" s="45"/>
      <c r="P222" s="45"/>
      <c r="Q222" s="45"/>
      <c r="R222" s="45"/>
      <c r="S222" s="45"/>
      <c r="T222" s="45">
        <v>17.73143562252837</v>
      </c>
      <c r="U222" s="45"/>
      <c r="V222" s="45"/>
      <c r="W222" s="45"/>
      <c r="X222" s="45"/>
      <c r="Y222" s="45">
        <f>T222*(100^(0.2*$F$15*yV))</f>
        <v>18.98208438</v>
      </c>
      <c r="Z222" s="47"/>
      <c r="AA222" s="45"/>
      <c r="AB222" s="45"/>
      <c r="AC222" s="3">
        <v>5.0</v>
      </c>
      <c r="AD222" s="45"/>
      <c r="AE222" s="45"/>
      <c r="AF222" s="53">
        <v>57449.00844</v>
      </c>
      <c r="AG222" s="50">
        <v>1.209239328E-9</v>
      </c>
      <c r="AH222" s="45"/>
      <c r="AI222" s="45"/>
      <c r="AJ222" s="55">
        <f t="shared" si="14"/>
        <v>43.71802116</v>
      </c>
      <c r="AK222" s="45"/>
      <c r="AL222" s="45">
        <f>LOG10(1196700000000000000*(C222^2)*optwidth*(AVERAGE(X222:AB222)))</f>
        <v>42.11983322</v>
      </c>
      <c r="AM222" s="45"/>
      <c r="AN222" s="3">
        <v>0.34</v>
      </c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</row>
    <row r="223" ht="13.5" customHeight="1">
      <c r="A223" s="45"/>
      <c r="B223" s="45"/>
      <c r="C223" s="45">
        <v>19000.0</v>
      </c>
      <c r="D223" s="45"/>
      <c r="E223" s="45"/>
      <c r="F223" s="45"/>
      <c r="G223" s="45"/>
      <c r="H223" s="45"/>
      <c r="I223" s="45"/>
      <c r="J223" s="45"/>
      <c r="K223" s="45"/>
      <c r="L223" s="53">
        <v>57449.26721</v>
      </c>
      <c r="M223" s="45"/>
      <c r="N223" s="45"/>
      <c r="O223" s="45"/>
      <c r="P223" s="45"/>
      <c r="Q223" s="45"/>
      <c r="R223" s="45"/>
      <c r="S223" s="45"/>
      <c r="T223" s="45">
        <v>17.629449261269617</v>
      </c>
      <c r="U223" s="45"/>
      <c r="V223" s="45"/>
      <c r="W223" s="45"/>
      <c r="X223" s="45"/>
      <c r="Y223" s="45">
        <f>T223*(100^(0.2*$F$15*yV))</f>
        <v>18.87290463</v>
      </c>
      <c r="Z223" s="47"/>
      <c r="AA223" s="45"/>
      <c r="AB223" s="45"/>
      <c r="AC223" s="3">
        <v>5.0</v>
      </c>
      <c r="AD223" s="45"/>
      <c r="AE223" s="45"/>
      <c r="AF223" s="53">
        <v>57449.26527</v>
      </c>
      <c r="AG223" s="50">
        <v>1.158050272E-9</v>
      </c>
      <c r="AH223" s="45"/>
      <c r="AI223" s="45"/>
      <c r="AJ223" s="55">
        <f t="shared" si="14"/>
        <v>43.69923631</v>
      </c>
      <c r="AK223" s="45"/>
      <c r="AL223" s="45">
        <f>LOG10(1196700000000000000*(C223^2)*optwidth*(AVERAGE(X223:AB223)))</f>
        <v>42.11732807</v>
      </c>
      <c r="AM223" s="45"/>
      <c r="AN223" s="3">
        <v>0.34</v>
      </c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</row>
    <row r="224" ht="13.5" customHeight="1">
      <c r="A224" s="45"/>
      <c r="B224" s="45"/>
      <c r="C224" s="45">
        <v>19000.0</v>
      </c>
      <c r="D224" s="45"/>
      <c r="E224" s="45"/>
      <c r="F224" s="45"/>
      <c r="G224" s="45"/>
      <c r="H224" s="45"/>
      <c r="I224" s="45"/>
      <c r="J224" s="45"/>
      <c r="K224" s="45"/>
      <c r="L224" s="53">
        <v>57449.46725</v>
      </c>
      <c r="M224" s="45"/>
      <c r="N224" s="45"/>
      <c r="O224" s="45"/>
      <c r="P224" s="45"/>
      <c r="Q224" s="45"/>
      <c r="R224" s="45"/>
      <c r="S224" s="45"/>
      <c r="T224" s="45">
        <v>17.376074090043403</v>
      </c>
      <c r="U224" s="45"/>
      <c r="V224" s="45"/>
      <c r="W224" s="45"/>
      <c r="X224" s="45"/>
      <c r="Y224" s="45">
        <f>T224*(100^(0.2*$F$15*yV))</f>
        <v>18.60165818</v>
      </c>
      <c r="Z224" s="47"/>
      <c r="AA224" s="45"/>
      <c r="AB224" s="45"/>
      <c r="AC224" s="3">
        <v>5.0</v>
      </c>
      <c r="AD224" s="45"/>
      <c r="AE224" s="45"/>
      <c r="AF224" s="53">
        <v>57449.46466</v>
      </c>
      <c r="AG224" s="50">
        <v>1.069315392E-9</v>
      </c>
      <c r="AH224" s="45"/>
      <c r="AI224" s="45"/>
      <c r="AJ224" s="55">
        <f t="shared" si="14"/>
        <v>43.66461471</v>
      </c>
      <c r="AK224" s="45"/>
      <c r="AL224" s="45">
        <f>LOG10(1196700000000000000*(C224^2)*optwidth*(AVERAGE(X224:AB224)))</f>
        <v>42.11104098</v>
      </c>
      <c r="AM224" s="45"/>
      <c r="AN224" s="3">
        <v>0.34</v>
      </c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</row>
    <row r="225" ht="13.5" customHeight="1">
      <c r="A225" s="45"/>
      <c r="B225" s="45"/>
      <c r="C225" s="45">
        <v>19000.0</v>
      </c>
      <c r="D225" s="45"/>
      <c r="E225" s="45"/>
      <c r="F225" s="45"/>
      <c r="G225" s="45"/>
      <c r="H225" s="45"/>
      <c r="I225" s="45"/>
      <c r="J225" s="45"/>
      <c r="K225" s="45"/>
      <c r="L225" s="53">
        <v>57449.66582</v>
      </c>
      <c r="M225" s="45"/>
      <c r="N225" s="45"/>
      <c r="O225" s="45"/>
      <c r="P225" s="45"/>
      <c r="Q225" s="45"/>
      <c r="R225" s="45"/>
      <c r="S225" s="45"/>
      <c r="T225" s="45">
        <v>18.209692415781078</v>
      </c>
      <c r="U225" s="45"/>
      <c r="V225" s="45"/>
      <c r="W225" s="45"/>
      <c r="X225" s="45"/>
      <c r="Y225" s="45">
        <f>T225*(100^(0.2*$F$15*yV))</f>
        <v>19.49407399</v>
      </c>
      <c r="Z225" s="47"/>
      <c r="AA225" s="45"/>
      <c r="AB225" s="45"/>
      <c r="AC225" s="3">
        <v>5.0</v>
      </c>
      <c r="AD225" s="45"/>
      <c r="AE225" s="45"/>
      <c r="AF225" s="53">
        <v>57449.66463</v>
      </c>
      <c r="AG225" s="50">
        <v>7.738564800000001E-10</v>
      </c>
      <c r="AH225" s="45"/>
      <c r="AI225" s="45"/>
      <c r="AJ225" s="55">
        <f t="shared" si="14"/>
        <v>43.52416932</v>
      </c>
      <c r="AK225" s="45"/>
      <c r="AL225" s="45">
        <f>LOG10(1196700000000000000*(C225^2)*optwidth*(AVERAGE(X225:AB225)))</f>
        <v>42.13139193</v>
      </c>
      <c r="AM225" s="45"/>
      <c r="AN225" s="3">
        <v>0.34</v>
      </c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</row>
    <row r="226" ht="13.5" customHeight="1">
      <c r="A226" s="45"/>
      <c r="B226" s="45"/>
      <c r="C226" s="45">
        <v>19000.0</v>
      </c>
      <c r="D226" s="45"/>
      <c r="E226" s="45"/>
      <c r="F226" s="45"/>
      <c r="G226" s="45"/>
      <c r="H226" s="45"/>
      <c r="I226" s="45"/>
      <c r="J226" s="45"/>
      <c r="K226" s="45"/>
      <c r="L226" s="53">
        <v>57449.94362</v>
      </c>
      <c r="M226" s="45"/>
      <c r="N226" s="45"/>
      <c r="O226" s="45"/>
      <c r="P226" s="45"/>
      <c r="Q226" s="45"/>
      <c r="R226" s="45"/>
      <c r="S226" s="45"/>
      <c r="T226" s="45">
        <v>18.91243589072135</v>
      </c>
      <c r="U226" s="45"/>
      <c r="V226" s="45"/>
      <c r="W226" s="45"/>
      <c r="X226" s="45"/>
      <c r="Y226" s="45">
        <f>T226*(100^(0.2*$F$15*yV))</f>
        <v>20.24638397</v>
      </c>
      <c r="Z226" s="47"/>
      <c r="AA226" s="45"/>
      <c r="AB226" s="45"/>
      <c r="AC226" s="3">
        <v>5.0</v>
      </c>
      <c r="AD226" s="45"/>
      <c r="AE226" s="45"/>
      <c r="AF226" s="53">
        <v>57449.94236</v>
      </c>
      <c r="AG226" s="50">
        <v>1.2050183680000001E-9</v>
      </c>
      <c r="AH226" s="45"/>
      <c r="AI226" s="45"/>
      <c r="AJ226" s="55">
        <f t="shared" si="14"/>
        <v>43.71650256</v>
      </c>
      <c r="AK226" s="45"/>
      <c r="AL226" s="45">
        <f>LOG10(1196700000000000000*(C226^2)*optwidth*(AVERAGE(X226:AB226)))</f>
        <v>42.14783679</v>
      </c>
      <c r="AM226" s="45"/>
      <c r="AN226" s="3">
        <v>0.34</v>
      </c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</row>
    <row r="227" ht="13.5" customHeight="1">
      <c r="A227" s="45"/>
      <c r="B227" s="45"/>
      <c r="C227" s="45">
        <v>19000.0</v>
      </c>
      <c r="D227" s="45"/>
      <c r="E227" s="45"/>
      <c r="F227" s="45"/>
      <c r="G227" s="45"/>
      <c r="H227" s="45"/>
      <c r="I227" s="45"/>
      <c r="J227" s="45"/>
      <c r="K227" s="45"/>
      <c r="L227" s="53">
        <v>57450.00866</v>
      </c>
      <c r="M227" s="45"/>
      <c r="N227" s="45"/>
      <c r="O227" s="45"/>
      <c r="P227" s="45"/>
      <c r="Q227" s="45"/>
      <c r="R227" s="45"/>
      <c r="S227" s="45"/>
      <c r="T227" s="45">
        <v>17.99604066298765</v>
      </c>
      <c r="U227" s="45"/>
      <c r="V227" s="45"/>
      <c r="W227" s="45"/>
      <c r="X227" s="45"/>
      <c r="Y227" s="45">
        <f>T227*(100^(0.2*$F$15*yV))</f>
        <v>19.26535277</v>
      </c>
      <c r="Z227" s="47"/>
      <c r="AA227" s="45"/>
      <c r="AB227" s="45"/>
      <c r="AC227" s="3">
        <v>5.0</v>
      </c>
      <c r="AD227" s="45"/>
      <c r="AE227" s="45"/>
      <c r="AF227" s="53">
        <v>57450.00728</v>
      </c>
      <c r="AG227" s="50">
        <v>1.042644608E-9</v>
      </c>
      <c r="AH227" s="45"/>
      <c r="AI227" s="45"/>
      <c r="AJ227" s="55">
        <f t="shared" si="14"/>
        <v>43.6536452</v>
      </c>
      <c r="AK227" s="45"/>
      <c r="AL227" s="45">
        <f>LOG10(1196700000000000000*(C227^2)*optwidth*(AVERAGE(X227:AB227)))</f>
        <v>42.12626629</v>
      </c>
      <c r="AM227" s="45"/>
      <c r="AN227" s="3">
        <v>0.34</v>
      </c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</row>
    <row r="228" ht="13.5" customHeight="1">
      <c r="A228" s="45"/>
      <c r="B228" s="45"/>
      <c r="C228" s="45">
        <v>19000.0</v>
      </c>
      <c r="D228" s="45"/>
      <c r="E228" s="45"/>
      <c r="F228" s="45"/>
      <c r="G228" s="45"/>
      <c r="H228" s="45"/>
      <c r="I228" s="45"/>
      <c r="J228" s="45"/>
      <c r="K228" s="45"/>
      <c r="L228" s="53">
        <v>57450.21072</v>
      </c>
      <c r="M228" s="45"/>
      <c r="N228" s="45"/>
      <c r="O228" s="45"/>
      <c r="P228" s="45"/>
      <c r="Q228" s="45"/>
      <c r="R228" s="45"/>
      <c r="S228" s="45"/>
      <c r="T228" s="45">
        <v>17.520501577875265</v>
      </c>
      <c r="U228" s="45"/>
      <c r="V228" s="45"/>
      <c r="W228" s="45"/>
      <c r="X228" s="45"/>
      <c r="Y228" s="45">
        <f>T228*(100^(0.2*$F$15*yV))</f>
        <v>18.75627255</v>
      </c>
      <c r="Z228" s="47"/>
      <c r="AA228" s="45"/>
      <c r="AB228" s="45"/>
      <c r="AC228" s="3">
        <v>5.0</v>
      </c>
      <c r="AD228" s="45"/>
      <c r="AE228" s="45"/>
      <c r="AF228" s="53">
        <v>57450.20865</v>
      </c>
      <c r="AG228" s="50">
        <v>9.77903488E-10</v>
      </c>
      <c r="AH228" s="45"/>
      <c r="AI228" s="45"/>
      <c r="AJ228" s="55">
        <f t="shared" si="14"/>
        <v>43.62580489</v>
      </c>
      <c r="AK228" s="45"/>
      <c r="AL228" s="45">
        <f>LOG10(1196700000000000000*(C228^2)*optwidth*(AVERAGE(X228:AB228)))</f>
        <v>42.11463586</v>
      </c>
      <c r="AM228" s="45"/>
      <c r="AN228" s="3">
        <v>0.34</v>
      </c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</row>
    <row r="229" ht="13.5" customHeight="1">
      <c r="A229" s="45"/>
      <c r="B229" s="45"/>
      <c r="C229" s="45">
        <v>19000.0</v>
      </c>
      <c r="D229" s="45"/>
      <c r="E229" s="45"/>
      <c r="F229" s="45"/>
      <c r="G229" s="45"/>
      <c r="H229" s="45"/>
      <c r="I229" s="45"/>
      <c r="J229" s="45"/>
      <c r="K229" s="45"/>
      <c r="L229" s="53">
        <v>57450.39708</v>
      </c>
      <c r="M229" s="45"/>
      <c r="N229" s="45"/>
      <c r="O229" s="45"/>
      <c r="P229" s="45"/>
      <c r="Q229" s="45"/>
      <c r="R229" s="45"/>
      <c r="S229" s="45"/>
      <c r="T229" s="45">
        <v>17.839785908793885</v>
      </c>
      <c r="U229" s="45"/>
      <c r="V229" s="45"/>
      <c r="W229" s="45"/>
      <c r="X229" s="45"/>
      <c r="Y229" s="45">
        <f>T229*(100^(0.2*$F$15*yV))</f>
        <v>19.09807692</v>
      </c>
      <c r="Z229" s="47"/>
      <c r="AA229" s="45"/>
      <c r="AB229" s="45"/>
      <c r="AC229" s="3">
        <v>5.0</v>
      </c>
      <c r="AD229" s="45"/>
      <c r="AE229" s="45"/>
      <c r="AF229" s="53">
        <v>57450.39518</v>
      </c>
      <c r="AG229" s="50">
        <v>1.030148672E-9</v>
      </c>
      <c r="AH229" s="45"/>
      <c r="AI229" s="45"/>
      <c r="AJ229" s="55">
        <f t="shared" si="14"/>
        <v>43.6484088</v>
      </c>
      <c r="AK229" s="45"/>
      <c r="AL229" s="45">
        <f>LOG10(1196700000000000000*(C229^2)*optwidth*(AVERAGE(X229:AB229)))</f>
        <v>42.12247896</v>
      </c>
      <c r="AM229" s="45"/>
      <c r="AN229" s="3">
        <v>0.34</v>
      </c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</row>
    <row r="230" ht="13.5" customHeight="1">
      <c r="A230" s="45"/>
      <c r="B230" s="45"/>
      <c r="C230" s="45">
        <v>19000.0</v>
      </c>
      <c r="D230" s="45"/>
      <c r="E230" s="45"/>
      <c r="F230" s="45"/>
      <c r="G230" s="45"/>
      <c r="H230" s="45"/>
      <c r="I230" s="45"/>
      <c r="J230" s="45"/>
      <c r="K230" s="45"/>
      <c r="L230" s="53">
        <v>57450.59548</v>
      </c>
      <c r="M230" s="45"/>
      <c r="N230" s="45"/>
      <c r="O230" s="45"/>
      <c r="P230" s="45"/>
      <c r="Q230" s="45"/>
      <c r="R230" s="45"/>
      <c r="S230" s="45"/>
      <c r="T230" s="45">
        <v>18.02253557471461</v>
      </c>
      <c r="U230" s="45"/>
      <c r="V230" s="45"/>
      <c r="W230" s="45"/>
      <c r="X230" s="45"/>
      <c r="Y230" s="45">
        <f>T230*(100^(0.2*$F$15*yV))</f>
        <v>19.29371644</v>
      </c>
      <c r="Z230" s="47"/>
      <c r="AA230" s="45"/>
      <c r="AB230" s="45"/>
      <c r="AC230" s="3">
        <v>5.0</v>
      </c>
      <c r="AD230" s="45"/>
      <c r="AE230" s="45"/>
      <c r="AF230" s="53">
        <v>57450.59435</v>
      </c>
      <c r="AG230" s="50">
        <v>9.96650944E-10</v>
      </c>
      <c r="AH230" s="45"/>
      <c r="AI230" s="45"/>
      <c r="AJ230" s="55">
        <f t="shared" si="14"/>
        <v>43.63405198</v>
      </c>
      <c r="AK230" s="45"/>
      <c r="AL230" s="45">
        <f>LOG10(1196700000000000000*(C230^2)*optwidth*(AVERAGE(X230:AB230)))</f>
        <v>42.12690522</v>
      </c>
      <c r="AM230" s="45"/>
      <c r="AN230" s="3">
        <v>0.34</v>
      </c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</row>
    <row r="231" ht="13.5" customHeight="1">
      <c r="A231" s="45"/>
      <c r="B231" s="45"/>
      <c r="C231" s="45">
        <v>19000.0</v>
      </c>
      <c r="D231" s="45"/>
      <c r="E231" s="45"/>
      <c r="F231" s="45"/>
      <c r="G231" s="45"/>
      <c r="H231" s="45"/>
      <c r="I231" s="45"/>
      <c r="J231" s="45"/>
      <c r="K231" s="45"/>
      <c r="L231" s="53">
        <v>57450.80449</v>
      </c>
      <c r="M231" s="45"/>
      <c r="N231" s="45"/>
      <c r="O231" s="45"/>
      <c r="P231" s="45"/>
      <c r="Q231" s="45"/>
      <c r="R231" s="45"/>
      <c r="S231" s="45"/>
      <c r="T231" s="45">
        <v>17.336230992720036</v>
      </c>
      <c r="U231" s="45"/>
      <c r="V231" s="45"/>
      <c r="W231" s="45"/>
      <c r="X231" s="45"/>
      <c r="Y231" s="45">
        <f>T231*(100^(0.2*$F$15*yV))</f>
        <v>18.55900484</v>
      </c>
      <c r="Z231" s="47"/>
      <c r="AA231" s="45"/>
      <c r="AB231" s="45"/>
      <c r="AC231" s="3">
        <v>5.0</v>
      </c>
      <c r="AD231" s="45"/>
      <c r="AE231" s="45"/>
      <c r="AF231" s="53">
        <v>57450.80168</v>
      </c>
      <c r="AG231" s="50">
        <v>9.0176992E-10</v>
      </c>
      <c r="AH231" s="45"/>
      <c r="AI231" s="45"/>
      <c r="AJ231" s="55">
        <f t="shared" si="14"/>
        <v>43.59060464</v>
      </c>
      <c r="AK231" s="45"/>
      <c r="AL231" s="45">
        <f>LOG10(1196700000000000000*(C231^2)*optwidth*(AVERAGE(X231:AB231)))</f>
        <v>42.11004401</v>
      </c>
      <c r="AM231" s="45"/>
      <c r="AN231" s="3">
        <v>0.34</v>
      </c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</row>
    <row r="232" ht="13.5" customHeight="1">
      <c r="A232" s="45"/>
      <c r="B232" s="45"/>
      <c r="C232" s="45">
        <v>19000.0</v>
      </c>
      <c r="D232" s="45"/>
      <c r="E232" s="45"/>
      <c r="F232" s="45"/>
      <c r="G232" s="45"/>
      <c r="H232" s="45"/>
      <c r="I232" s="45"/>
      <c r="J232" s="45"/>
      <c r="K232" s="45"/>
      <c r="L232" s="53">
        <v>57451.00894</v>
      </c>
      <c r="M232" s="45"/>
      <c r="N232" s="45"/>
      <c r="O232" s="45"/>
      <c r="P232" s="45"/>
      <c r="Q232" s="45"/>
      <c r="R232" s="45"/>
      <c r="S232" s="45"/>
      <c r="T232" s="45">
        <v>17.967535145898875</v>
      </c>
      <c r="U232" s="45"/>
      <c r="V232" s="45"/>
      <c r="W232" s="45"/>
      <c r="X232" s="45"/>
      <c r="Y232" s="45">
        <f>T232*(100^(0.2*$F$15*yV))</f>
        <v>19.23483668</v>
      </c>
      <c r="Z232" s="47"/>
      <c r="AA232" s="45"/>
      <c r="AB232" s="45"/>
      <c r="AC232" s="3">
        <v>5.0</v>
      </c>
      <c r="AD232" s="45"/>
      <c r="AE232" s="45"/>
      <c r="AF232" s="53">
        <v>57451.00761</v>
      </c>
      <c r="AG232" s="50">
        <v>1.0400149439999999E-9</v>
      </c>
      <c r="AH232" s="45"/>
      <c r="AI232" s="45"/>
      <c r="AJ232" s="55">
        <f t="shared" si="14"/>
        <v>43.65254848</v>
      </c>
      <c r="AK232" s="45"/>
      <c r="AL232" s="45">
        <f>LOG10(1196700000000000000*(C232^2)*optwidth*(AVERAGE(X232:AB232)))</f>
        <v>42.12557783</v>
      </c>
      <c r="AM232" s="45"/>
      <c r="AN232" s="3">
        <v>0.34</v>
      </c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</row>
    <row r="233" ht="13.5" customHeight="1">
      <c r="A233" s="45"/>
      <c r="B233" s="45"/>
      <c r="C233" s="45">
        <v>19000.0</v>
      </c>
      <c r="D233" s="45"/>
      <c r="E233" s="45"/>
      <c r="F233" s="45"/>
      <c r="G233" s="45"/>
      <c r="H233" s="45"/>
      <c r="I233" s="45"/>
      <c r="J233" s="45"/>
      <c r="K233" s="45"/>
      <c r="L233" s="53">
        <v>57451.26125</v>
      </c>
      <c r="M233" s="45"/>
      <c r="N233" s="45"/>
      <c r="O233" s="45"/>
      <c r="P233" s="45"/>
      <c r="Q233" s="45"/>
      <c r="R233" s="45"/>
      <c r="S233" s="45"/>
      <c r="T233" s="45">
        <v>17.931787061281636</v>
      </c>
      <c r="U233" s="45"/>
      <c r="V233" s="45"/>
      <c r="W233" s="45"/>
      <c r="X233" s="45"/>
      <c r="Y233" s="45">
        <f>T233*(100^(0.2*$F$15*yV))</f>
        <v>19.19656718</v>
      </c>
      <c r="Z233" s="47"/>
      <c r="AA233" s="45"/>
      <c r="AB233" s="45"/>
      <c r="AC233" s="3">
        <v>5.0</v>
      </c>
      <c r="AD233" s="45"/>
      <c r="AE233" s="45"/>
      <c r="AF233" s="53">
        <v>57451.25925</v>
      </c>
      <c r="AG233" s="50">
        <v>9.82409792E-10</v>
      </c>
      <c r="AH233" s="45"/>
      <c r="AI233" s="45"/>
      <c r="AJ233" s="55">
        <f t="shared" si="14"/>
        <v>43.62780158</v>
      </c>
      <c r="AK233" s="45"/>
      <c r="AL233" s="45">
        <f>LOG10(1196700000000000000*(C233^2)*optwidth*(AVERAGE(X233:AB233)))</f>
        <v>42.1247129</v>
      </c>
      <c r="AM233" s="45"/>
      <c r="AN233" s="3">
        <v>0.34</v>
      </c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</row>
    <row r="234" ht="13.5" customHeight="1">
      <c r="A234" s="45"/>
      <c r="B234" s="45"/>
      <c r="C234" s="45">
        <v>19000.0</v>
      </c>
      <c r="D234" s="45"/>
      <c r="E234" s="45"/>
      <c r="F234" s="45"/>
      <c r="G234" s="45"/>
      <c r="H234" s="45"/>
      <c r="I234" s="45"/>
      <c r="J234" s="45"/>
      <c r="K234" s="45"/>
      <c r="L234" s="53">
        <v>57451.46027</v>
      </c>
      <c r="M234" s="45"/>
      <c r="N234" s="45"/>
      <c r="O234" s="45"/>
      <c r="P234" s="45"/>
      <c r="Q234" s="45"/>
      <c r="R234" s="45"/>
      <c r="S234" s="45"/>
      <c r="T234" s="45">
        <v>18.2893197683066</v>
      </c>
      <c r="U234" s="45"/>
      <c r="V234" s="45"/>
      <c r="W234" s="45"/>
      <c r="X234" s="45"/>
      <c r="Y234" s="45">
        <f>T234*(100^(0.2*$F$15*yV))</f>
        <v>19.57931769</v>
      </c>
      <c r="Z234" s="47"/>
      <c r="AA234" s="45"/>
      <c r="AB234" s="45"/>
      <c r="AC234" s="3">
        <v>5.0</v>
      </c>
      <c r="AD234" s="45"/>
      <c r="AE234" s="45"/>
      <c r="AF234" s="53">
        <v>57451.45764</v>
      </c>
      <c r="AG234" s="50">
        <v>1.0809434560000001E-9</v>
      </c>
      <c r="AH234" s="45"/>
      <c r="AI234" s="45"/>
      <c r="AJ234" s="55">
        <f t="shared" si="14"/>
        <v>43.66931187</v>
      </c>
      <c r="AK234" s="45"/>
      <c r="AL234" s="45">
        <f>LOG10(1196700000000000000*(C234^2)*optwidth*(AVERAGE(X234:AB234)))</f>
        <v>42.13328688</v>
      </c>
      <c r="AM234" s="45"/>
      <c r="AN234" s="3">
        <v>0.34</v>
      </c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</row>
    <row r="235" ht="13.5" customHeight="1">
      <c r="A235" s="45"/>
      <c r="B235" s="45"/>
      <c r="C235" s="45">
        <v>19000.0</v>
      </c>
      <c r="D235" s="45"/>
      <c r="E235" s="45"/>
      <c r="F235" s="45"/>
      <c r="G235" s="45"/>
      <c r="H235" s="45"/>
      <c r="I235" s="45"/>
      <c r="J235" s="45"/>
      <c r="K235" s="45"/>
      <c r="L235" s="53">
        <v>57451.65985</v>
      </c>
      <c r="M235" s="45"/>
      <c r="N235" s="45"/>
      <c r="O235" s="45"/>
      <c r="P235" s="45"/>
      <c r="Q235" s="45"/>
      <c r="R235" s="45"/>
      <c r="S235" s="45"/>
      <c r="T235" s="45">
        <v>17.671055627580913</v>
      </c>
      <c r="U235" s="45"/>
      <c r="V235" s="45"/>
      <c r="W235" s="45"/>
      <c r="X235" s="45"/>
      <c r="Y235" s="45">
        <f>T235*(100^(0.2*$F$15*yV))</f>
        <v>18.91744561</v>
      </c>
      <c r="Z235" s="47"/>
      <c r="AA235" s="45"/>
      <c r="AB235" s="45"/>
      <c r="AC235" s="3">
        <v>5.0</v>
      </c>
      <c r="AD235" s="45"/>
      <c r="AE235" s="45"/>
      <c r="AF235" s="53">
        <v>57451.65817</v>
      </c>
      <c r="AG235" s="50">
        <v>1.005905088E-9</v>
      </c>
      <c r="AH235" s="45"/>
      <c r="AI235" s="45"/>
      <c r="AJ235" s="55">
        <f t="shared" si="14"/>
        <v>43.6380659</v>
      </c>
      <c r="AK235" s="45"/>
      <c r="AL235" s="45">
        <f>LOG10(1196700000000000000*(C235^2)*optwidth*(AVERAGE(X235:AB235)))</f>
        <v>42.11835182</v>
      </c>
      <c r="AM235" s="45"/>
      <c r="AN235" s="3">
        <v>0.34</v>
      </c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</row>
    <row r="236" ht="12.75" customHeight="1">
      <c r="A236" s="45"/>
      <c r="B236" s="45"/>
      <c r="C236" s="45">
        <v>19000.0</v>
      </c>
      <c r="D236" s="45"/>
      <c r="E236" s="45"/>
      <c r="F236" s="45"/>
      <c r="G236" s="45"/>
      <c r="H236" s="45"/>
      <c r="I236" s="45"/>
      <c r="J236" s="45"/>
      <c r="K236" s="45"/>
      <c r="L236" s="53">
        <v>57451.92964</v>
      </c>
      <c r="M236" s="45"/>
      <c r="N236" s="45"/>
      <c r="O236" s="45"/>
      <c r="P236" s="45"/>
      <c r="Q236" s="45"/>
      <c r="R236" s="45"/>
      <c r="S236" s="45"/>
      <c r="T236" s="45">
        <v>18.630278943633943</v>
      </c>
      <c r="U236" s="45"/>
      <c r="V236" s="45"/>
      <c r="W236" s="45"/>
      <c r="X236" s="45"/>
      <c r="Y236" s="45">
        <f>T236*(100^(0.2*$F$15*yV))</f>
        <v>19.94432569</v>
      </c>
      <c r="Z236" s="47"/>
      <c r="AA236" s="45"/>
      <c r="AB236" s="45"/>
      <c r="AC236" s="3">
        <v>5.0</v>
      </c>
      <c r="AD236" s="45"/>
      <c r="AE236" s="45"/>
      <c r="AF236" s="53">
        <v>57451.92777</v>
      </c>
      <c r="AG236" s="50">
        <v>9.892355520000001E-10</v>
      </c>
      <c r="AH236" s="45"/>
      <c r="AI236" s="45"/>
      <c r="AJ236" s="55">
        <f t="shared" si="14"/>
        <v>43.63080861</v>
      </c>
      <c r="AK236" s="45"/>
      <c r="AL236" s="45">
        <f>LOG10(1196700000000000000*(C236^2)*optwidth*(AVERAGE(X236:AB236)))</f>
        <v>42.14130868</v>
      </c>
      <c r="AM236" s="45"/>
      <c r="AN236" s="3">
        <v>0.34</v>
      </c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</row>
    <row r="237" ht="12.75" customHeight="1">
      <c r="A237" s="45"/>
      <c r="B237" s="45"/>
      <c r="C237" s="45">
        <v>19000.0</v>
      </c>
      <c r="D237" s="45"/>
      <c r="E237" s="45"/>
      <c r="F237" s="45"/>
      <c r="G237" s="45"/>
      <c r="H237" s="45"/>
      <c r="I237" s="45"/>
      <c r="J237" s="45"/>
      <c r="K237" s="45"/>
      <c r="L237" s="53">
        <v>57452.06765</v>
      </c>
      <c r="M237" s="45"/>
      <c r="N237" s="45"/>
      <c r="O237" s="45"/>
      <c r="P237" s="45"/>
      <c r="Q237" s="45"/>
      <c r="R237" s="45"/>
      <c r="S237" s="45"/>
      <c r="T237" s="45">
        <v>17.023869088297577</v>
      </c>
      <c r="U237" s="45"/>
      <c r="V237" s="45"/>
      <c r="W237" s="45"/>
      <c r="X237" s="45"/>
      <c r="Y237" s="45">
        <f>T237*(100^(0.2*$F$15*yV))</f>
        <v>18.22461116</v>
      </c>
      <c r="Z237" s="47"/>
      <c r="AA237" s="45"/>
      <c r="AB237" s="45"/>
      <c r="AC237" s="3">
        <v>5.0</v>
      </c>
      <c r="AD237" s="45"/>
      <c r="AE237" s="45"/>
      <c r="AF237" s="53">
        <v>57452.06561</v>
      </c>
      <c r="AG237" s="50">
        <v>9.82815904E-10</v>
      </c>
      <c r="AH237" s="45"/>
      <c r="AI237" s="45"/>
      <c r="AJ237" s="55">
        <f t="shared" si="14"/>
        <v>43.62798107</v>
      </c>
      <c r="AK237" s="45"/>
      <c r="AL237" s="45">
        <f>LOG10(1196700000000000000*(C237^2)*optwidth*(AVERAGE(X237:AB237)))</f>
        <v>42.10214759</v>
      </c>
      <c r="AM237" s="45"/>
      <c r="AN237" s="3">
        <v>0.34</v>
      </c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</row>
    <row r="238" ht="12.75" customHeight="1">
      <c r="A238" s="45"/>
      <c r="B238" s="45"/>
      <c r="C238" s="45">
        <v>19000.0</v>
      </c>
      <c r="D238" s="45"/>
      <c r="E238" s="45"/>
      <c r="F238" s="45"/>
      <c r="G238" s="45"/>
      <c r="H238" s="45"/>
      <c r="I238" s="45"/>
      <c r="J238" s="45"/>
      <c r="K238" s="45"/>
      <c r="L238" s="53">
        <v>57452.25868</v>
      </c>
      <c r="M238" s="45"/>
      <c r="N238" s="45"/>
      <c r="O238" s="45"/>
      <c r="P238" s="45"/>
      <c r="Q238" s="45"/>
      <c r="R238" s="45"/>
      <c r="S238" s="45"/>
      <c r="T238" s="45">
        <v>17.5541802150095</v>
      </c>
      <c r="U238" s="45"/>
      <c r="V238" s="45"/>
      <c r="W238" s="45"/>
      <c r="X238" s="45"/>
      <c r="Y238" s="45">
        <f>T238*(100^(0.2*$F$15*yV))</f>
        <v>18.79232664</v>
      </c>
      <c r="Z238" s="47"/>
      <c r="AA238" s="45"/>
      <c r="AB238" s="45"/>
      <c r="AC238" s="3">
        <v>5.0</v>
      </c>
      <c r="AD238" s="45"/>
      <c r="AE238" s="45"/>
      <c r="AF238" s="53">
        <v>57452.25559</v>
      </c>
      <c r="AG238" s="50">
        <v>9.615287679999999E-10</v>
      </c>
      <c r="AH238" s="45"/>
      <c r="AI238" s="45"/>
      <c r="AJ238" s="55">
        <f t="shared" si="14"/>
        <v>43.61847118</v>
      </c>
      <c r="AK238" s="45"/>
      <c r="AL238" s="45">
        <f>LOG10(1196700000000000000*(C238^2)*optwidth*(AVERAGE(X238:AB238)))</f>
        <v>42.11546988</v>
      </c>
      <c r="AM238" s="45"/>
      <c r="AN238" s="3">
        <v>0.34</v>
      </c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</row>
    <row r="239" ht="12.75" customHeight="1">
      <c r="A239" s="45"/>
      <c r="B239" s="45"/>
      <c r="C239" s="45">
        <v>19000.0</v>
      </c>
      <c r="D239" s="45"/>
      <c r="E239" s="45"/>
      <c r="F239" s="45"/>
      <c r="G239" s="45"/>
      <c r="H239" s="45"/>
      <c r="I239" s="45"/>
      <c r="J239" s="45"/>
      <c r="K239" s="45"/>
      <c r="L239" s="53">
        <v>57452.46193</v>
      </c>
      <c r="M239" s="45"/>
      <c r="N239" s="45"/>
      <c r="O239" s="45"/>
      <c r="P239" s="45"/>
      <c r="Q239" s="45"/>
      <c r="R239" s="45"/>
      <c r="S239" s="45"/>
      <c r="T239" s="45">
        <v>18.179141386987418</v>
      </c>
      <c r="U239" s="45"/>
      <c r="V239" s="45"/>
      <c r="W239" s="45"/>
      <c r="X239" s="45"/>
      <c r="Y239" s="45">
        <f>T239*(100^(0.2*$F$15*yV))</f>
        <v>19.46136811</v>
      </c>
      <c r="Z239" s="47"/>
      <c r="AA239" s="45"/>
      <c r="AB239" s="45"/>
      <c r="AC239" s="3">
        <v>5.0</v>
      </c>
      <c r="AD239" s="45"/>
      <c r="AE239" s="45"/>
      <c r="AF239" s="53">
        <v>57452.45922</v>
      </c>
      <c r="AG239" s="50">
        <v>8.392416960000001E-10</v>
      </c>
      <c r="AH239" s="45"/>
      <c r="AI239" s="45"/>
      <c r="AJ239" s="55">
        <f t="shared" si="14"/>
        <v>43.55939595</v>
      </c>
      <c r="AK239" s="45"/>
      <c r="AL239" s="45">
        <f>LOG10(1196700000000000000*(C239^2)*optwidth*(AVERAGE(X239:AB239)))</f>
        <v>42.13066269</v>
      </c>
      <c r="AM239" s="45"/>
      <c r="AN239" s="3">
        <v>0.34</v>
      </c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</row>
    <row r="240" ht="12.75" customHeight="1">
      <c r="A240" s="45"/>
      <c r="B240" s="45"/>
      <c r="C240" s="45">
        <v>19000.0</v>
      </c>
      <c r="D240" s="45"/>
      <c r="E240" s="45"/>
      <c r="F240" s="45"/>
      <c r="G240" s="45"/>
      <c r="H240" s="45"/>
      <c r="I240" s="45"/>
      <c r="J240" s="45"/>
      <c r="K240" s="45"/>
      <c r="L240" s="53">
        <v>57452.65658</v>
      </c>
      <c r="M240" s="45"/>
      <c r="N240" s="45"/>
      <c r="O240" s="45"/>
      <c r="P240" s="45"/>
      <c r="Q240" s="45"/>
      <c r="R240" s="45"/>
      <c r="S240" s="45"/>
      <c r="T240" s="45">
        <v>16.99600584792161</v>
      </c>
      <c r="U240" s="45"/>
      <c r="V240" s="45"/>
      <c r="W240" s="45"/>
      <c r="X240" s="45"/>
      <c r="Y240" s="45">
        <f>T240*(100^(0.2*$F$15*yV))</f>
        <v>18.19478264</v>
      </c>
      <c r="Z240" s="47"/>
      <c r="AA240" s="45"/>
      <c r="AB240" s="45"/>
      <c r="AC240" s="3">
        <v>5.0</v>
      </c>
      <c r="AD240" s="45"/>
      <c r="AE240" s="45"/>
      <c r="AF240" s="53">
        <v>57452.65517</v>
      </c>
      <c r="AG240" s="50">
        <v>1.040739552E-9</v>
      </c>
      <c r="AH240" s="45"/>
      <c r="AI240" s="45"/>
      <c r="AJ240" s="55">
        <f t="shared" si="14"/>
        <v>43.65285096</v>
      </c>
      <c r="AK240" s="45"/>
      <c r="AL240" s="45">
        <f>LOG10(1196700000000000000*(C240^2)*optwidth*(AVERAGE(X240:AB240)))</f>
        <v>42.1014362</v>
      </c>
      <c r="AM240" s="45"/>
      <c r="AN240" s="3">
        <v>0.34</v>
      </c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</row>
    <row r="241" ht="12.75" customHeight="1">
      <c r="A241" s="45"/>
      <c r="B241" s="45"/>
      <c r="C241" s="45">
        <v>19000.0</v>
      </c>
      <c r="D241" s="45"/>
      <c r="E241" s="45"/>
      <c r="F241" s="45"/>
      <c r="G241" s="45"/>
      <c r="H241" s="45"/>
      <c r="I241" s="45"/>
      <c r="J241" s="45"/>
      <c r="K241" s="45"/>
      <c r="L241" s="53">
        <v>57452.92623</v>
      </c>
      <c r="M241" s="45"/>
      <c r="N241" s="45"/>
      <c r="O241" s="45"/>
      <c r="P241" s="45"/>
      <c r="Q241" s="45"/>
      <c r="R241" s="45"/>
      <c r="S241" s="45"/>
      <c r="T241" s="45">
        <v>17.31628750292842</v>
      </c>
      <c r="U241" s="45"/>
      <c r="V241" s="45"/>
      <c r="W241" s="45"/>
      <c r="X241" s="45"/>
      <c r="Y241" s="45">
        <f>T241*(100^(0.2*$F$15*yV))</f>
        <v>18.53765468</v>
      </c>
      <c r="Z241" s="47"/>
      <c r="AA241" s="45"/>
      <c r="AB241" s="45"/>
      <c r="AC241" s="3">
        <v>5.0</v>
      </c>
      <c r="AD241" s="45"/>
      <c r="AE241" s="45"/>
      <c r="AF241" s="53">
        <v>57452.92433</v>
      </c>
      <c r="AG241" s="50">
        <v>1.0806261440000002E-9</v>
      </c>
      <c r="AH241" s="45"/>
      <c r="AI241" s="45"/>
      <c r="AJ241" s="55">
        <f t="shared" si="14"/>
        <v>43.66918437</v>
      </c>
      <c r="AK241" s="45"/>
      <c r="AL241" s="45">
        <f>LOG10(1196700000000000000*(C241^2)*optwidth*(AVERAGE(X241:AB241)))</f>
        <v>42.10954411</v>
      </c>
      <c r="AM241" s="45"/>
      <c r="AN241" s="3">
        <v>0.34</v>
      </c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</row>
    <row r="242" ht="12.75" customHeight="1">
      <c r="A242" s="45"/>
      <c r="B242" s="45"/>
      <c r="C242" s="45">
        <v>19000.0</v>
      </c>
      <c r="D242" s="45"/>
      <c r="E242" s="45"/>
      <c r="F242" s="45"/>
      <c r="G242" s="45"/>
      <c r="H242" s="45"/>
      <c r="I242" s="45"/>
      <c r="J242" s="45"/>
      <c r="K242" s="45"/>
      <c r="L242" s="53">
        <v>57453.1315</v>
      </c>
      <c r="M242" s="45"/>
      <c r="N242" s="45"/>
      <c r="O242" s="45"/>
      <c r="P242" s="45"/>
      <c r="Q242" s="45"/>
      <c r="R242" s="45"/>
      <c r="S242" s="45"/>
      <c r="T242" s="45">
        <v>16.513383767134876</v>
      </c>
      <c r="U242" s="45"/>
      <c r="V242" s="45"/>
      <c r="W242" s="45"/>
      <c r="X242" s="45"/>
      <c r="Y242" s="45">
        <f>T242*(100^(0.2*$F$15*yV))</f>
        <v>17.67811985</v>
      </c>
      <c r="Z242" s="47"/>
      <c r="AA242" s="45"/>
      <c r="AB242" s="45"/>
      <c r="AC242" s="3">
        <v>5.0</v>
      </c>
      <c r="AD242" s="45"/>
      <c r="AE242" s="45"/>
      <c r="AF242" s="53">
        <v>57453.12937</v>
      </c>
      <c r="AG242" s="50">
        <v>1.064529664E-9</v>
      </c>
      <c r="AH242" s="45"/>
      <c r="AI242" s="45"/>
      <c r="AJ242" s="55">
        <f t="shared" si="14"/>
        <v>43.66266666</v>
      </c>
      <c r="AK242" s="45"/>
      <c r="AL242" s="45">
        <f>LOG10(1196700000000000000*(C242^2)*optwidth*(AVERAGE(X242:AB242)))</f>
        <v>42.0889254</v>
      </c>
      <c r="AM242" s="45"/>
      <c r="AN242" s="3">
        <v>0.34</v>
      </c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</row>
    <row r="243" ht="12.75" customHeight="1">
      <c r="A243" s="45"/>
      <c r="B243" s="45"/>
      <c r="C243" s="45">
        <v>19000.0</v>
      </c>
      <c r="D243" s="45"/>
      <c r="E243" s="45"/>
      <c r="F243" s="45"/>
      <c r="G243" s="45"/>
      <c r="H243" s="45"/>
      <c r="I243" s="45"/>
      <c r="J243" s="45"/>
      <c r="K243" s="45"/>
      <c r="L243" s="53">
        <v>57453.25537</v>
      </c>
      <c r="M243" s="45"/>
      <c r="N243" s="45"/>
      <c r="O243" s="45"/>
      <c r="P243" s="45"/>
      <c r="Q243" s="45"/>
      <c r="R243" s="45"/>
      <c r="S243" s="45"/>
      <c r="T243" s="45">
        <v>17.737177217304104</v>
      </c>
      <c r="U243" s="45"/>
      <c r="V243" s="45"/>
      <c r="W243" s="45"/>
      <c r="X243" s="45"/>
      <c r="Y243" s="45">
        <f>T243*(100^(0.2*$F$15*yV))</f>
        <v>18.98823095</v>
      </c>
      <c r="Z243" s="47"/>
      <c r="AA243" s="45"/>
      <c r="AB243" s="45"/>
      <c r="AC243" s="3">
        <v>5.0</v>
      </c>
      <c r="AD243" s="45"/>
      <c r="AE243" s="45"/>
      <c r="AF243" s="53">
        <v>57453.25314</v>
      </c>
      <c r="AG243" s="50">
        <v>1.03888304E-9</v>
      </c>
      <c r="AH243" s="45"/>
      <c r="AI243" s="45"/>
      <c r="AJ243" s="55">
        <f t="shared" si="14"/>
        <v>43.65207555</v>
      </c>
      <c r="AK243" s="45"/>
      <c r="AL243" s="45">
        <f>LOG10(1196700000000000000*(C243^2)*optwidth*(AVERAGE(X243:AB243)))</f>
        <v>42.11997383</v>
      </c>
      <c r="AM243" s="45"/>
      <c r="AN243" s="3">
        <v>0.34</v>
      </c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</row>
    <row r="244" ht="12.75" customHeight="1">
      <c r="A244" s="45"/>
      <c r="B244" s="45"/>
      <c r="C244" s="45">
        <v>19000.0</v>
      </c>
      <c r="D244" s="45"/>
      <c r="E244" s="45"/>
      <c r="F244" s="45"/>
      <c r="G244" s="45"/>
      <c r="H244" s="45"/>
      <c r="I244" s="45"/>
      <c r="J244" s="45"/>
      <c r="K244" s="45"/>
      <c r="L244" s="53">
        <v>57453.453</v>
      </c>
      <c r="M244" s="45"/>
      <c r="N244" s="45"/>
      <c r="O244" s="45"/>
      <c r="P244" s="45"/>
      <c r="Q244" s="45"/>
      <c r="R244" s="45"/>
      <c r="S244" s="45"/>
      <c r="T244" s="45">
        <v>17.339083339612273</v>
      </c>
      <c r="U244" s="45"/>
      <c r="V244" s="45"/>
      <c r="W244" s="45"/>
      <c r="X244" s="45"/>
      <c r="Y244" s="45">
        <f>T244*(100^(0.2*$F$15*yV))</f>
        <v>18.56205837</v>
      </c>
      <c r="Z244" s="47"/>
      <c r="AA244" s="45"/>
      <c r="AB244" s="45"/>
      <c r="AC244" s="3">
        <v>5.0</v>
      </c>
      <c r="AD244" s="45"/>
      <c r="AE244" s="45"/>
      <c r="AF244" s="53">
        <v>57453.4509</v>
      </c>
      <c r="AG244" s="50">
        <v>1.113047616E-9</v>
      </c>
      <c r="AH244" s="45"/>
      <c r="AI244" s="45"/>
      <c r="AJ244" s="55">
        <f t="shared" si="14"/>
        <v>43.68202264</v>
      </c>
      <c r="AK244" s="45"/>
      <c r="AL244" s="45">
        <f>LOG10(1196700000000000000*(C244^2)*optwidth*(AVERAGE(X244:AB244)))</f>
        <v>42.11011546</v>
      </c>
      <c r="AM244" s="45"/>
      <c r="AN244" s="3">
        <v>0.34</v>
      </c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</row>
    <row r="245" ht="12.75" customHeight="1">
      <c r="A245" s="45"/>
      <c r="B245" s="45"/>
      <c r="C245" s="45">
        <v>19000.0</v>
      </c>
      <c r="D245" s="45"/>
      <c r="E245" s="45"/>
      <c r="F245" s="45"/>
      <c r="G245" s="45"/>
      <c r="H245" s="45"/>
      <c r="I245" s="45"/>
      <c r="J245" s="45"/>
      <c r="K245" s="45"/>
      <c r="L245" s="53">
        <v>57453.65231</v>
      </c>
      <c r="M245" s="45"/>
      <c r="N245" s="45"/>
      <c r="O245" s="45"/>
      <c r="P245" s="45"/>
      <c r="Q245" s="45"/>
      <c r="R245" s="45"/>
      <c r="S245" s="45"/>
      <c r="T245" s="45">
        <v>17.75905950512318</v>
      </c>
      <c r="U245" s="45"/>
      <c r="V245" s="45"/>
      <c r="W245" s="45"/>
      <c r="X245" s="45"/>
      <c r="Y245" s="45">
        <f>T245*(100^(0.2*$F$15*yV))</f>
        <v>19.01165665</v>
      </c>
      <c r="Z245" s="47"/>
      <c r="AA245" s="45"/>
      <c r="AB245" s="45"/>
      <c r="AC245" s="3">
        <v>5.0</v>
      </c>
      <c r="AD245" s="45"/>
      <c r="AE245" s="45"/>
      <c r="AF245" s="53">
        <v>57453.6513</v>
      </c>
      <c r="AG245" s="50">
        <v>1.204132736E-9</v>
      </c>
      <c r="AH245" s="45"/>
      <c r="AI245" s="45"/>
      <c r="AJ245" s="55">
        <f t="shared" si="14"/>
        <v>43.71618326</v>
      </c>
      <c r="AK245" s="45"/>
      <c r="AL245" s="45">
        <f>LOG10(1196700000000000000*(C245^2)*optwidth*(AVERAGE(X245:AB245)))</f>
        <v>42.12050929</v>
      </c>
      <c r="AM245" s="45"/>
      <c r="AN245" s="3">
        <v>0.34</v>
      </c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</row>
    <row r="246" ht="12.75" customHeight="1">
      <c r="A246" s="45"/>
      <c r="B246" s="45"/>
      <c r="C246" s="45">
        <v>19000.0</v>
      </c>
      <c r="D246" s="45"/>
      <c r="E246" s="45"/>
      <c r="F246" s="45"/>
      <c r="G246" s="45"/>
      <c r="H246" s="45"/>
      <c r="I246" s="45"/>
      <c r="J246" s="45"/>
      <c r="K246" s="45"/>
      <c r="L246" s="53">
        <v>57453.92268</v>
      </c>
      <c r="M246" s="45"/>
      <c r="N246" s="45"/>
      <c r="O246" s="45"/>
      <c r="P246" s="45"/>
      <c r="Q246" s="45"/>
      <c r="R246" s="45"/>
      <c r="S246" s="45"/>
      <c r="T246" s="45">
        <v>18.580003836348073</v>
      </c>
      <c r="U246" s="45"/>
      <c r="V246" s="45"/>
      <c r="W246" s="45"/>
      <c r="X246" s="45"/>
      <c r="Y246" s="45">
        <f>T246*(100^(0.2*$F$15*yV))</f>
        <v>19.89050453</v>
      </c>
      <c r="Z246" s="47"/>
      <c r="AA246" s="45"/>
      <c r="AB246" s="45"/>
      <c r="AC246" s="3">
        <v>5.0</v>
      </c>
      <c r="AD246" s="45"/>
      <c r="AE246" s="45"/>
      <c r="AF246" s="53">
        <v>57453.92078</v>
      </c>
      <c r="AG246" s="50">
        <v>1.056197856E-9</v>
      </c>
      <c r="AH246" s="45"/>
      <c r="AI246" s="45"/>
      <c r="AJ246" s="55">
        <f t="shared" si="14"/>
        <v>43.65925418</v>
      </c>
      <c r="AK246" s="45"/>
      <c r="AL246" s="45">
        <f>LOG10(1196700000000000000*(C246^2)*optwidth*(AVERAGE(X246:AB246)))</f>
        <v>42.14013512</v>
      </c>
      <c r="AM246" s="45"/>
      <c r="AN246" s="3">
        <v>0.34</v>
      </c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</row>
    <row r="247" ht="12.75" customHeight="1">
      <c r="A247" s="45"/>
      <c r="B247" s="45"/>
      <c r="C247" s="45">
        <v>19000.0</v>
      </c>
      <c r="D247" s="45"/>
      <c r="E247" s="45"/>
      <c r="F247" s="45"/>
      <c r="G247" s="45"/>
      <c r="H247" s="45"/>
      <c r="I247" s="45"/>
      <c r="J247" s="45"/>
      <c r="K247" s="45"/>
      <c r="L247" s="53">
        <v>57454.05987</v>
      </c>
      <c r="M247" s="45"/>
      <c r="N247" s="45"/>
      <c r="O247" s="45"/>
      <c r="P247" s="45"/>
      <c r="Q247" s="45"/>
      <c r="R247" s="45"/>
      <c r="S247" s="45"/>
      <c r="T247" s="45">
        <v>17.167750042529107</v>
      </c>
      <c r="U247" s="45"/>
      <c r="V247" s="45"/>
      <c r="W247" s="45"/>
      <c r="X247" s="45"/>
      <c r="Y247" s="45">
        <f>T247*(100^(0.2*$F$15*yV))</f>
        <v>18.37864045</v>
      </c>
      <c r="Z247" s="47"/>
      <c r="AA247" s="45"/>
      <c r="AB247" s="45"/>
      <c r="AC247" s="3">
        <v>5.0</v>
      </c>
      <c r="AD247" s="45"/>
      <c r="AE247" s="45"/>
      <c r="AF247" s="53">
        <v>57454.05783</v>
      </c>
      <c r="AG247" s="50">
        <v>1.262468416E-9</v>
      </c>
      <c r="AH247" s="45"/>
      <c r="AI247" s="45"/>
      <c r="AJ247" s="55">
        <f t="shared" si="14"/>
        <v>43.73672942</v>
      </c>
      <c r="AK247" s="45"/>
      <c r="AL247" s="45">
        <f>LOG10(1196700000000000000*(C247^2)*optwidth*(AVERAGE(X247:AB247)))</f>
        <v>42.10580271</v>
      </c>
      <c r="AM247" s="45"/>
      <c r="AN247" s="3">
        <v>0.34</v>
      </c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</row>
    <row r="248" ht="12.75" customHeight="1">
      <c r="A248" s="45"/>
      <c r="B248" s="45"/>
      <c r="C248" s="45">
        <v>19000.0</v>
      </c>
      <c r="D248" s="45"/>
      <c r="E248" s="45"/>
      <c r="F248" s="45"/>
      <c r="G248" s="45"/>
      <c r="H248" s="45"/>
      <c r="I248" s="45"/>
      <c r="J248" s="45"/>
      <c r="K248" s="45"/>
      <c r="L248" s="53">
        <v>57454.25025</v>
      </c>
      <c r="M248" s="45"/>
      <c r="N248" s="45"/>
      <c r="O248" s="45"/>
      <c r="P248" s="45"/>
      <c r="Q248" s="45"/>
      <c r="R248" s="45"/>
      <c r="S248" s="45"/>
      <c r="T248" s="45">
        <v>16.320361663105746</v>
      </c>
      <c r="U248" s="45"/>
      <c r="V248" s="45"/>
      <c r="W248" s="45"/>
      <c r="X248" s="45"/>
      <c r="Y248" s="45">
        <f>T248*(100^(0.2*$F$15*yV))</f>
        <v>17.47148335</v>
      </c>
      <c r="Z248" s="47"/>
      <c r="AA248" s="45"/>
      <c r="AB248" s="45"/>
      <c r="AC248" s="3">
        <v>5.0</v>
      </c>
      <c r="AD248" s="45"/>
      <c r="AE248" s="45"/>
      <c r="AF248" s="53">
        <v>57454.2489</v>
      </c>
      <c r="AG248" s="50">
        <v>1.1038656960000001E-9</v>
      </c>
      <c r="AH248" s="45"/>
      <c r="AI248" s="45"/>
      <c r="AJ248" s="55">
        <f t="shared" si="14"/>
        <v>43.67842513</v>
      </c>
      <c r="AK248" s="45"/>
      <c r="AL248" s="45">
        <f>LOG10(1196700000000000000*(C248^2)*optwidth*(AVERAGE(X248:AB248)))</f>
        <v>42.0838191</v>
      </c>
      <c r="AM248" s="45"/>
      <c r="AN248" s="3">
        <v>0.34</v>
      </c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</row>
    <row r="249" ht="12.75" customHeight="1">
      <c r="A249" s="45"/>
      <c r="B249" s="45"/>
      <c r="C249" s="45">
        <v>19000.0</v>
      </c>
      <c r="D249" s="45"/>
      <c r="E249" s="45"/>
      <c r="F249" s="45"/>
      <c r="G249" s="45"/>
      <c r="H249" s="45"/>
      <c r="I249" s="45"/>
      <c r="J249" s="45"/>
      <c r="K249" s="45"/>
      <c r="L249" s="53">
        <v>57454.45961</v>
      </c>
      <c r="M249" s="45"/>
      <c r="N249" s="45"/>
      <c r="O249" s="45"/>
      <c r="P249" s="45"/>
      <c r="Q249" s="45"/>
      <c r="R249" s="45"/>
      <c r="S249" s="45"/>
      <c r="T249" s="45">
        <v>17.369179588621723</v>
      </c>
      <c r="U249" s="45"/>
      <c r="V249" s="45"/>
      <c r="W249" s="45"/>
      <c r="X249" s="45"/>
      <c r="Y249" s="45">
        <f>T249*(100^(0.2*$F$15*yV))</f>
        <v>18.59427739</v>
      </c>
      <c r="Z249" s="47"/>
      <c r="AA249" s="45"/>
      <c r="AB249" s="45"/>
      <c r="AC249" s="3">
        <v>5.0</v>
      </c>
      <c r="AD249" s="45"/>
      <c r="AE249" s="45"/>
      <c r="AF249" s="53">
        <v>57454.45808</v>
      </c>
      <c r="AG249" s="50">
        <v>8.33159488E-10</v>
      </c>
      <c r="AH249" s="45"/>
      <c r="AI249" s="45"/>
      <c r="AJ249" s="55">
        <f t="shared" si="14"/>
        <v>43.55623704</v>
      </c>
      <c r="AK249" s="45"/>
      <c r="AL249" s="45">
        <f>LOG10(1196700000000000000*(C249^2)*optwidth*(AVERAGE(X249:AB249)))</f>
        <v>42.11086863</v>
      </c>
      <c r="AM249" s="45"/>
      <c r="AN249" s="3">
        <v>0.34</v>
      </c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</row>
    <row r="250" ht="12.75" customHeight="1">
      <c r="A250" s="45"/>
      <c r="B250" s="45"/>
      <c r="C250" s="45">
        <v>19000.0</v>
      </c>
      <c r="D250" s="45"/>
      <c r="E250" s="45"/>
      <c r="F250" s="45"/>
      <c r="G250" s="45"/>
      <c r="H250" s="45"/>
      <c r="I250" s="45"/>
      <c r="J250" s="45"/>
      <c r="K250" s="45"/>
      <c r="L250" s="53">
        <v>57454.71553</v>
      </c>
      <c r="M250" s="45"/>
      <c r="N250" s="45"/>
      <c r="O250" s="45"/>
      <c r="P250" s="45"/>
      <c r="Q250" s="45"/>
      <c r="R250" s="45"/>
      <c r="S250" s="45"/>
      <c r="T250" s="45">
        <v>17.984578417242034</v>
      </c>
      <c r="U250" s="45"/>
      <c r="V250" s="45"/>
      <c r="W250" s="45"/>
      <c r="X250" s="45"/>
      <c r="Y250" s="45">
        <f>T250*(100^(0.2*$F$15*yV))</f>
        <v>19.25308206</v>
      </c>
      <c r="Z250" s="47"/>
      <c r="AA250" s="45"/>
      <c r="AB250" s="45"/>
      <c r="AC250" s="3">
        <v>5.0</v>
      </c>
      <c r="AD250" s="45"/>
      <c r="AE250" s="45"/>
      <c r="AF250" s="53">
        <v>57454.71455</v>
      </c>
      <c r="AG250" s="50">
        <v>1.163118976E-9</v>
      </c>
      <c r="AH250" s="45"/>
      <c r="AI250" s="45"/>
      <c r="AJ250" s="55">
        <f t="shared" si="14"/>
        <v>43.70113304</v>
      </c>
      <c r="AK250" s="45"/>
      <c r="AL250" s="45">
        <f>LOG10(1196700000000000000*(C250^2)*optwidth*(AVERAGE(X250:AB250)))</f>
        <v>42.12598959</v>
      </c>
      <c r="AM250" s="45"/>
      <c r="AN250" s="3">
        <v>0.34</v>
      </c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</row>
    <row r="251" ht="12.75" customHeight="1">
      <c r="A251" s="45"/>
      <c r="B251" s="45"/>
      <c r="C251" s="45">
        <v>19000.0</v>
      </c>
      <c r="D251" s="45"/>
      <c r="E251" s="45"/>
      <c r="F251" s="45"/>
      <c r="G251" s="45"/>
      <c r="H251" s="45"/>
      <c r="I251" s="45"/>
      <c r="J251" s="45"/>
      <c r="K251" s="45"/>
      <c r="L251" s="53">
        <v>57454.98777</v>
      </c>
      <c r="M251" s="45"/>
      <c r="N251" s="45"/>
      <c r="O251" s="45"/>
      <c r="P251" s="45"/>
      <c r="Q251" s="45"/>
      <c r="R251" s="45"/>
      <c r="S251" s="45"/>
      <c r="T251" s="45">
        <v>17.430948856024035</v>
      </c>
      <c r="U251" s="45"/>
      <c r="V251" s="45"/>
      <c r="W251" s="45"/>
      <c r="X251" s="45"/>
      <c r="Y251" s="45">
        <f>T251*(100^(0.2*$F$15*yV))</f>
        <v>18.66040342</v>
      </c>
      <c r="Z251" s="47"/>
      <c r="AA251" s="45"/>
      <c r="AB251" s="45"/>
      <c r="AC251" s="3">
        <v>5.0</v>
      </c>
      <c r="AD251" s="45"/>
      <c r="AE251" s="45"/>
      <c r="AF251" s="53">
        <v>57454.98562</v>
      </c>
      <c r="AG251" s="50">
        <v>1.2487920320000002E-9</v>
      </c>
      <c r="AH251" s="45"/>
      <c r="AI251" s="45"/>
      <c r="AJ251" s="55">
        <f t="shared" si="14"/>
        <v>43.73199902</v>
      </c>
      <c r="AK251" s="45"/>
      <c r="AL251" s="45">
        <f>LOG10(1196700000000000000*(C251^2)*optwidth*(AVERAGE(X251:AB251)))</f>
        <v>42.11241035</v>
      </c>
      <c r="AM251" s="45"/>
      <c r="AN251" s="3">
        <v>0.34</v>
      </c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</row>
    <row r="252" ht="12.75" customHeight="1">
      <c r="A252" s="45"/>
      <c r="B252" s="45"/>
      <c r="C252" s="45">
        <v>19000.0</v>
      </c>
      <c r="D252" s="45"/>
      <c r="E252" s="45"/>
      <c r="F252" s="45"/>
      <c r="G252" s="45"/>
      <c r="H252" s="45"/>
      <c r="I252" s="45"/>
      <c r="J252" s="45"/>
      <c r="K252" s="45"/>
      <c r="L252" s="53">
        <v>57455.05574</v>
      </c>
      <c r="M252" s="45"/>
      <c r="N252" s="45"/>
      <c r="O252" s="45"/>
      <c r="P252" s="45"/>
      <c r="Q252" s="45"/>
      <c r="R252" s="45"/>
      <c r="S252" s="45"/>
      <c r="T252" s="45">
        <v>16.76721770744165</v>
      </c>
      <c r="U252" s="45"/>
      <c r="V252" s="45"/>
      <c r="W252" s="45"/>
      <c r="X252" s="45"/>
      <c r="Y252" s="45">
        <f>T252*(100^(0.2*$F$15*yV))</f>
        <v>17.94985742</v>
      </c>
      <c r="Z252" s="47"/>
      <c r="AA252" s="45"/>
      <c r="AB252" s="45"/>
      <c r="AC252" s="3">
        <v>5.0</v>
      </c>
      <c r="AD252" s="45"/>
      <c r="AE252" s="45"/>
      <c r="AF252" s="53">
        <v>57455.05374</v>
      </c>
      <c r="AG252" s="50">
        <v>1.390603264E-9</v>
      </c>
      <c r="AH252" s="45"/>
      <c r="AI252" s="45"/>
      <c r="AJ252" s="55">
        <f t="shared" si="14"/>
        <v>43.77871214</v>
      </c>
      <c r="AK252" s="45"/>
      <c r="AL252" s="45">
        <f>LOG10(1196700000000000000*(C252^2)*optwidth*(AVERAGE(X252:AB252)))</f>
        <v>42.09555033</v>
      </c>
      <c r="AM252" s="45"/>
      <c r="AN252" s="3">
        <v>0.34</v>
      </c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</row>
    <row r="253" ht="12.75" customHeight="1">
      <c r="A253" s="45"/>
      <c r="B253" s="45"/>
      <c r="C253" s="45">
        <v>19000.0</v>
      </c>
      <c r="D253" s="45"/>
      <c r="E253" s="45"/>
      <c r="F253" s="45"/>
      <c r="G253" s="45"/>
      <c r="H253" s="45"/>
      <c r="I253" s="45"/>
      <c r="J253" s="45"/>
      <c r="K253" s="45"/>
      <c r="L253" s="53">
        <v>57455.24878</v>
      </c>
      <c r="M253" s="45"/>
      <c r="N253" s="45"/>
      <c r="O253" s="45"/>
      <c r="P253" s="45"/>
      <c r="Q253" s="45"/>
      <c r="R253" s="45"/>
      <c r="S253" s="45"/>
      <c r="T253" s="45">
        <v>18.195729878546352</v>
      </c>
      <c r="U253" s="45"/>
      <c r="V253" s="45"/>
      <c r="W253" s="45"/>
      <c r="X253" s="45"/>
      <c r="Y253" s="45">
        <f>T253*(100^(0.2*$F$15*yV))</f>
        <v>19.47912663</v>
      </c>
      <c r="Z253" s="47"/>
      <c r="AA253" s="45"/>
      <c r="AB253" s="45"/>
      <c r="AC253" s="3">
        <v>5.0</v>
      </c>
      <c r="AD253" s="45"/>
      <c r="AE253" s="45"/>
      <c r="AF253" s="53">
        <v>57455.24644</v>
      </c>
      <c r="AG253" s="50">
        <v>1.3362138560000001E-9</v>
      </c>
      <c r="AH253" s="45"/>
      <c r="AI253" s="45"/>
      <c r="AJ253" s="55">
        <f t="shared" si="14"/>
        <v>43.76138487</v>
      </c>
      <c r="AK253" s="45"/>
      <c r="AL253" s="45">
        <f>LOG10(1196700000000000000*(C253^2)*optwidth*(AVERAGE(X253:AB253)))</f>
        <v>42.1310588</v>
      </c>
      <c r="AM253" s="45"/>
      <c r="AN253" s="3">
        <v>0.34</v>
      </c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</row>
    <row r="254" ht="12.75" customHeight="1">
      <c r="A254" s="45"/>
      <c r="B254" s="45"/>
      <c r="C254" s="45">
        <v>19000.0</v>
      </c>
      <c r="D254" s="45"/>
      <c r="E254" s="45"/>
      <c r="F254" s="45"/>
      <c r="G254" s="45"/>
      <c r="H254" s="45"/>
      <c r="I254" s="45"/>
      <c r="J254" s="45"/>
      <c r="K254" s="45"/>
      <c r="L254" s="53">
        <v>57455.44714</v>
      </c>
      <c r="M254" s="45"/>
      <c r="N254" s="45"/>
      <c r="O254" s="45"/>
      <c r="P254" s="45"/>
      <c r="Q254" s="45"/>
      <c r="R254" s="45"/>
      <c r="S254" s="45"/>
      <c r="T254" s="45">
        <v>17.758158921471537</v>
      </c>
      <c r="U254" s="45"/>
      <c r="V254" s="45"/>
      <c r="W254" s="45"/>
      <c r="X254" s="45"/>
      <c r="Y254" s="45">
        <f>T254*(100^(0.2*$F$15*yV))</f>
        <v>19.01069255</v>
      </c>
      <c r="Z254" s="47"/>
      <c r="AA254" s="45"/>
      <c r="AB254" s="45"/>
      <c r="AC254" s="3">
        <v>5.0</v>
      </c>
      <c r="AD254" s="45"/>
      <c r="AE254" s="45"/>
      <c r="AF254" s="53">
        <v>57455.44485</v>
      </c>
      <c r="AG254" s="50">
        <v>1.4504165760000001E-9</v>
      </c>
      <c r="AH254" s="45"/>
      <c r="AI254" s="45"/>
      <c r="AJ254" s="55">
        <f t="shared" si="14"/>
        <v>43.79700165</v>
      </c>
      <c r="AK254" s="45"/>
      <c r="AL254" s="45">
        <f>LOG10(1196700000000000000*(C254^2)*optwidth*(AVERAGE(X254:AB254)))</f>
        <v>42.12048726</v>
      </c>
      <c r="AM254" s="45"/>
      <c r="AN254" s="3">
        <v>0.34</v>
      </c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</row>
    <row r="255" ht="12.75" customHeight="1">
      <c r="A255" s="45"/>
      <c r="B255" s="45"/>
      <c r="C255" s="45">
        <v>19000.0</v>
      </c>
      <c r="D255" s="45"/>
      <c r="E255" s="45"/>
      <c r="F255" s="45"/>
      <c r="G255" s="45"/>
      <c r="H255" s="45"/>
      <c r="I255" s="45"/>
      <c r="J255" s="45"/>
      <c r="K255" s="45"/>
      <c r="L255" s="53">
        <v>57455.71469</v>
      </c>
      <c r="M255" s="45"/>
      <c r="N255" s="45"/>
      <c r="O255" s="45"/>
      <c r="P255" s="45"/>
      <c r="Q255" s="45"/>
      <c r="R255" s="45"/>
      <c r="S255" s="45"/>
      <c r="T255" s="45">
        <v>16.945117386321495</v>
      </c>
      <c r="U255" s="45"/>
      <c r="V255" s="45"/>
      <c r="W255" s="45"/>
      <c r="X255" s="45"/>
      <c r="Y255" s="45">
        <f>T255*(100^(0.2*$F$15*yV))</f>
        <v>18.14030487</v>
      </c>
      <c r="Z255" s="47"/>
      <c r="AA255" s="45"/>
      <c r="AB255" s="45"/>
      <c r="AC255" s="3">
        <v>5.0</v>
      </c>
      <c r="AD255" s="45"/>
      <c r="AE255" s="45"/>
      <c r="AF255" s="53">
        <v>57455.71269</v>
      </c>
      <c r="AG255" s="50">
        <v>1.438644064E-9</v>
      </c>
      <c r="AH255" s="45"/>
      <c r="AI255" s="45"/>
      <c r="AJ255" s="55">
        <f t="shared" si="14"/>
        <v>43.79346225</v>
      </c>
      <c r="AK255" s="45"/>
      <c r="AL255" s="45">
        <f>LOG10(1196700000000000000*(C255^2)*optwidth*(AVERAGE(X255:AB255)))</f>
        <v>42.10013391</v>
      </c>
      <c r="AM255" s="45"/>
      <c r="AN255" s="3">
        <v>0.34</v>
      </c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</row>
    <row r="256" ht="12.75" customHeight="1">
      <c r="A256" s="45"/>
      <c r="B256" s="45"/>
      <c r="C256" s="45">
        <v>19000.0</v>
      </c>
      <c r="D256" s="45"/>
      <c r="E256" s="45"/>
      <c r="F256" s="45"/>
      <c r="G256" s="45"/>
      <c r="H256" s="45"/>
      <c r="I256" s="45"/>
      <c r="J256" s="45"/>
      <c r="K256" s="45"/>
      <c r="L256" s="53">
        <v>57456.05221</v>
      </c>
      <c r="M256" s="45"/>
      <c r="N256" s="45"/>
      <c r="O256" s="45"/>
      <c r="P256" s="45"/>
      <c r="Q256" s="45"/>
      <c r="R256" s="45"/>
      <c r="S256" s="45"/>
      <c r="T256" s="45">
        <v>17.262201620301553</v>
      </c>
      <c r="U256" s="45"/>
      <c r="V256" s="45"/>
      <c r="W256" s="45"/>
      <c r="X256" s="45"/>
      <c r="Y256" s="45">
        <f>T256*(100^(0.2*$F$15*yV))</f>
        <v>18.47975396</v>
      </c>
      <c r="Z256" s="47"/>
      <c r="AA256" s="45"/>
      <c r="AB256" s="45"/>
      <c r="AC256" s="3">
        <v>5.0</v>
      </c>
      <c r="AD256" s="45"/>
      <c r="AE256" s="45"/>
      <c r="AF256" s="53">
        <v>57456.05021</v>
      </c>
      <c r="AG256" s="50">
        <v>1.6390088320000002E-9</v>
      </c>
      <c r="AH256" s="45"/>
      <c r="AI256" s="45"/>
      <c r="AJ256" s="55">
        <f t="shared" si="14"/>
        <v>43.85009019</v>
      </c>
      <c r="AK256" s="45"/>
      <c r="AL256" s="45">
        <f>LOG10(1196700000000000000*(C256^2)*optwidth*(AVERAGE(X256:AB256)))</f>
        <v>42.10818551</v>
      </c>
      <c r="AM256" s="45"/>
      <c r="AN256" s="3">
        <v>0.34</v>
      </c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</row>
    <row r="257" ht="12.75" customHeight="1">
      <c r="A257" s="45"/>
      <c r="B257" s="45"/>
      <c r="C257" s="45">
        <v>19000.0</v>
      </c>
      <c r="D257" s="45"/>
      <c r="E257" s="45"/>
      <c r="F257" s="45"/>
      <c r="G257" s="45"/>
      <c r="H257" s="45"/>
      <c r="I257" s="45"/>
      <c r="J257" s="45"/>
      <c r="K257" s="45"/>
      <c r="L257" s="53">
        <v>57456.17782</v>
      </c>
      <c r="M257" s="45"/>
      <c r="N257" s="45"/>
      <c r="O257" s="45"/>
      <c r="P257" s="45"/>
      <c r="Q257" s="45"/>
      <c r="R257" s="45"/>
      <c r="S257" s="45"/>
      <c r="T257" s="45">
        <v>19.159409238625443</v>
      </c>
      <c r="U257" s="45"/>
      <c r="V257" s="45"/>
      <c r="W257" s="45"/>
      <c r="X257" s="45"/>
      <c r="Y257" s="45">
        <f>T257*(100^(0.2*$F$15*yV))</f>
        <v>20.51077705</v>
      </c>
      <c r="Z257" s="47"/>
      <c r="AA257" s="45"/>
      <c r="AB257" s="45"/>
      <c r="AC257" s="3">
        <v>5.0</v>
      </c>
      <c r="AD257" s="45"/>
      <c r="AE257" s="45"/>
      <c r="AF257" s="53">
        <v>57456.17548</v>
      </c>
      <c r="AG257" s="50">
        <v>1.5700195199999998E-9</v>
      </c>
      <c r="AH257" s="45"/>
      <c r="AI257" s="45"/>
      <c r="AJ257" s="55">
        <f t="shared" si="14"/>
        <v>43.83141395</v>
      </c>
      <c r="AK257" s="45"/>
      <c r="AL257" s="45">
        <f>LOG10(1196700000000000000*(C257^2)*optwidth*(AVERAGE(X257:AB257)))</f>
        <v>42.15347144</v>
      </c>
      <c r="AM257" s="45"/>
      <c r="AN257" s="3">
        <v>0.34</v>
      </c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</row>
    <row r="258" ht="12.75" customHeight="1">
      <c r="A258" s="45"/>
      <c r="B258" s="45"/>
      <c r="C258" s="45">
        <v>19000.0</v>
      </c>
      <c r="D258" s="45"/>
      <c r="E258" s="45"/>
      <c r="F258" s="45"/>
      <c r="G258" s="45"/>
      <c r="H258" s="45"/>
      <c r="I258" s="45"/>
      <c r="J258" s="45"/>
      <c r="K258" s="45"/>
      <c r="L258" s="53">
        <v>57456.64278</v>
      </c>
      <c r="M258" s="45"/>
      <c r="N258" s="45"/>
      <c r="O258" s="45"/>
      <c r="P258" s="45"/>
      <c r="Q258" s="45"/>
      <c r="R258" s="45"/>
      <c r="S258" s="45"/>
      <c r="T258" s="45">
        <v>17.896318227409097</v>
      </c>
      <c r="U258" s="45"/>
      <c r="V258" s="45"/>
      <c r="W258" s="45"/>
      <c r="X258" s="45"/>
      <c r="Y258" s="45">
        <f>T258*(100^(0.2*$F$15*yV))</f>
        <v>19.15859663</v>
      </c>
      <c r="Z258" s="47"/>
      <c r="AA258" s="45"/>
      <c r="AB258" s="45"/>
      <c r="AC258" s="3">
        <v>5.0</v>
      </c>
      <c r="AD258" s="45"/>
      <c r="AE258" s="45"/>
      <c r="AF258" s="53">
        <v>57456.64166</v>
      </c>
      <c r="AG258" s="50">
        <v>1.3759465280000002E-9</v>
      </c>
      <c r="AH258" s="45"/>
      <c r="AI258" s="45"/>
      <c r="AJ258" s="55">
        <f t="shared" si="14"/>
        <v>43.77411045</v>
      </c>
      <c r="AK258" s="45"/>
      <c r="AL258" s="45">
        <f>LOG10(1196700000000000000*(C258^2)*optwidth*(AVERAGE(X258:AB258)))</f>
        <v>42.12385302</v>
      </c>
      <c r="AM258" s="45"/>
      <c r="AN258" s="3">
        <v>0.34</v>
      </c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</row>
    <row r="259" ht="12.75" customHeight="1">
      <c r="A259" s="45"/>
      <c r="B259" s="45"/>
      <c r="C259" s="45">
        <v>19000.0</v>
      </c>
      <c r="D259" s="45"/>
      <c r="E259" s="45"/>
      <c r="F259" s="45"/>
      <c r="G259" s="45"/>
      <c r="H259" s="45"/>
      <c r="I259" s="45"/>
      <c r="J259" s="45"/>
      <c r="K259" s="45"/>
      <c r="L259" s="53">
        <v>57456.91155</v>
      </c>
      <c r="M259" s="45"/>
      <c r="N259" s="45"/>
      <c r="O259" s="45"/>
      <c r="P259" s="45"/>
      <c r="Q259" s="45"/>
      <c r="R259" s="45"/>
      <c r="S259" s="45"/>
      <c r="T259" s="45">
        <v>18.94555303439394</v>
      </c>
      <c r="U259" s="45"/>
      <c r="V259" s="45"/>
      <c r="W259" s="45"/>
      <c r="X259" s="45"/>
      <c r="Y259" s="45">
        <f>T259*(100^(0.2*$F$15*yV))</f>
        <v>20.28183696</v>
      </c>
      <c r="Z259" s="47"/>
      <c r="AA259" s="45"/>
      <c r="AB259" s="45"/>
      <c r="AC259" s="3">
        <v>5.0</v>
      </c>
      <c r="AD259" s="45"/>
      <c r="AE259" s="45"/>
      <c r="AF259" s="53">
        <v>57456.90977</v>
      </c>
      <c r="AG259" s="50">
        <v>1.330021536E-9</v>
      </c>
      <c r="AH259" s="45"/>
      <c r="AI259" s="45"/>
      <c r="AJ259" s="55">
        <f t="shared" si="14"/>
        <v>43.75936757</v>
      </c>
      <c r="AK259" s="45"/>
      <c r="AL259" s="45">
        <f>LOG10(1196700000000000000*(C259^2)*optwidth*(AVERAGE(X259:AB259)))</f>
        <v>42.14859661</v>
      </c>
      <c r="AM259" s="45"/>
      <c r="AN259" s="3">
        <v>0.34</v>
      </c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</row>
    <row r="260" ht="12.75" customHeight="1">
      <c r="A260" s="45"/>
      <c r="B260" s="45"/>
      <c r="C260" s="45">
        <v>19000.0</v>
      </c>
      <c r="D260" s="45"/>
      <c r="E260" s="45"/>
      <c r="F260" s="45"/>
      <c r="G260" s="45"/>
      <c r="H260" s="45"/>
      <c r="I260" s="45"/>
      <c r="J260" s="45"/>
      <c r="K260" s="45"/>
      <c r="L260" s="53">
        <v>57457.04813</v>
      </c>
      <c r="M260" s="45"/>
      <c r="N260" s="45"/>
      <c r="O260" s="45"/>
      <c r="P260" s="45"/>
      <c r="Q260" s="45"/>
      <c r="R260" s="45"/>
      <c r="S260" s="45"/>
      <c r="T260" s="45">
        <v>17.985149883944562</v>
      </c>
      <c r="U260" s="45"/>
      <c r="V260" s="45"/>
      <c r="W260" s="45"/>
      <c r="X260" s="45"/>
      <c r="Y260" s="45">
        <f>T260*(100^(0.2*$F$15*yV))</f>
        <v>19.25369383</v>
      </c>
      <c r="Z260" s="47"/>
      <c r="AA260" s="45"/>
      <c r="AB260" s="45"/>
      <c r="AC260" s="3">
        <v>5.0</v>
      </c>
      <c r="AD260" s="45"/>
      <c r="AE260" s="45"/>
      <c r="AF260" s="53">
        <v>57457.04605</v>
      </c>
      <c r="AG260" s="50">
        <v>1.416112544E-9</v>
      </c>
      <c r="AH260" s="45"/>
      <c r="AI260" s="45"/>
      <c r="AJ260" s="55">
        <f t="shared" si="14"/>
        <v>43.78660667</v>
      </c>
      <c r="AK260" s="45"/>
      <c r="AL260" s="45">
        <f>LOG10(1196700000000000000*(C260^2)*optwidth*(AVERAGE(X260:AB260)))</f>
        <v>42.12600339</v>
      </c>
      <c r="AM260" s="45"/>
      <c r="AN260" s="3">
        <v>0.34</v>
      </c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</row>
    <row r="261" ht="12.75" customHeight="1">
      <c r="A261" s="45"/>
      <c r="B261" s="45"/>
      <c r="C261" s="45">
        <v>19000.0</v>
      </c>
      <c r="D261" s="45"/>
      <c r="E261" s="45"/>
      <c r="F261" s="45"/>
      <c r="G261" s="45"/>
      <c r="H261" s="45"/>
      <c r="I261" s="45"/>
      <c r="J261" s="45"/>
      <c r="K261" s="45"/>
      <c r="L261" s="53">
        <v>57457.31621</v>
      </c>
      <c r="M261" s="45"/>
      <c r="N261" s="45"/>
      <c r="O261" s="45"/>
      <c r="P261" s="45"/>
      <c r="Q261" s="45"/>
      <c r="R261" s="45"/>
      <c r="S261" s="45"/>
      <c r="T261" s="45">
        <v>17.743927106733004</v>
      </c>
      <c r="U261" s="45"/>
      <c r="V261" s="45"/>
      <c r="W261" s="45"/>
      <c r="X261" s="45"/>
      <c r="Y261" s="45">
        <f>T261*(100^(0.2*$F$15*yV))</f>
        <v>18.99545692</v>
      </c>
      <c r="Z261" s="47"/>
      <c r="AA261" s="45"/>
      <c r="AB261" s="45"/>
      <c r="AC261" s="3">
        <v>5.0</v>
      </c>
      <c r="AD261" s="45"/>
      <c r="AE261" s="45"/>
      <c r="AF261" s="53">
        <v>57457.31406</v>
      </c>
      <c r="AG261" s="50">
        <v>1.825690112E-9</v>
      </c>
      <c r="AH261" s="45"/>
      <c r="AI261" s="45"/>
      <c r="AJ261" s="55">
        <f t="shared" si="14"/>
        <v>43.89693596</v>
      </c>
      <c r="AK261" s="45"/>
      <c r="AL261" s="45">
        <f>LOG10(1196700000000000000*(C261^2)*optwidth*(AVERAGE(X261:AB261)))</f>
        <v>42.12013907</v>
      </c>
      <c r="AM261" s="45"/>
      <c r="AN261" s="3">
        <v>0.34</v>
      </c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</row>
    <row r="262" ht="12.75" customHeight="1">
      <c r="A262" s="45"/>
      <c r="B262" s="45"/>
      <c r="C262" s="45">
        <v>19000.0</v>
      </c>
      <c r="D262" s="45"/>
      <c r="E262" s="45"/>
      <c r="F262" s="45"/>
      <c r="G262" s="45"/>
      <c r="H262" s="45"/>
      <c r="I262" s="45"/>
      <c r="J262" s="45"/>
      <c r="K262" s="45"/>
      <c r="L262" s="53">
        <v>57457.45057</v>
      </c>
      <c r="M262" s="45"/>
      <c r="N262" s="45"/>
      <c r="O262" s="45"/>
      <c r="P262" s="45"/>
      <c r="Q262" s="45"/>
      <c r="R262" s="45"/>
      <c r="S262" s="45"/>
      <c r="T262" s="45">
        <v>17.908580327073444</v>
      </c>
      <c r="U262" s="45"/>
      <c r="V262" s="45"/>
      <c r="W262" s="45"/>
      <c r="X262" s="45"/>
      <c r="Y262" s="45">
        <f>T262*(100^(0.2*$F$15*yV))</f>
        <v>19.17172361</v>
      </c>
      <c r="Z262" s="47"/>
      <c r="AA262" s="45"/>
      <c r="AB262" s="45"/>
      <c r="AC262" s="3">
        <v>5.0</v>
      </c>
      <c r="AD262" s="45"/>
      <c r="AE262" s="45"/>
      <c r="AF262" s="53">
        <v>57457.44838</v>
      </c>
      <c r="AG262" s="50">
        <v>2.1210992960000005E-9</v>
      </c>
      <c r="AH262" s="45"/>
      <c r="AI262" s="45"/>
      <c r="AJ262" s="55">
        <f t="shared" si="14"/>
        <v>43.9620699</v>
      </c>
      <c r="AK262" s="45"/>
      <c r="AL262" s="45">
        <f>LOG10(1196700000000000000*(C262^2)*optwidth*(AVERAGE(X262:AB262)))</f>
        <v>42.12415048</v>
      </c>
      <c r="AM262" s="45"/>
      <c r="AN262" s="3">
        <v>0.34</v>
      </c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</row>
    <row r="263" ht="12.75" customHeight="1">
      <c r="A263" s="45"/>
      <c r="B263" s="45"/>
      <c r="C263" s="45">
        <v>19000.0</v>
      </c>
      <c r="D263" s="45"/>
      <c r="E263" s="45"/>
      <c r="F263" s="45"/>
      <c r="G263" s="45"/>
      <c r="H263" s="45"/>
      <c r="I263" s="45"/>
      <c r="J263" s="45"/>
      <c r="K263" s="45"/>
      <c r="L263" s="53">
        <v>57457.70692</v>
      </c>
      <c r="M263" s="45"/>
      <c r="N263" s="45"/>
      <c r="O263" s="45"/>
      <c r="P263" s="45"/>
      <c r="Q263" s="45"/>
      <c r="R263" s="45"/>
      <c r="S263" s="45"/>
      <c r="T263" s="45">
        <v>17.837120061506145</v>
      </c>
      <c r="U263" s="45"/>
      <c r="V263" s="45"/>
      <c r="W263" s="45"/>
      <c r="X263" s="45"/>
      <c r="Y263" s="45">
        <f>T263*(100^(0.2*$F$15*yV))</f>
        <v>19.09522304</v>
      </c>
      <c r="Z263" s="47"/>
      <c r="AA263" s="45"/>
      <c r="AB263" s="45"/>
      <c r="AC263" s="3">
        <v>5.0</v>
      </c>
      <c r="AD263" s="45"/>
      <c r="AE263" s="45"/>
      <c r="AF263" s="53">
        <v>57457.70534</v>
      </c>
      <c r="AG263" s="50">
        <v>2.0201325120000002E-9</v>
      </c>
      <c r="AH263" s="45"/>
      <c r="AI263" s="45"/>
      <c r="AJ263" s="55">
        <f t="shared" si="14"/>
        <v>43.94088875</v>
      </c>
      <c r="AK263" s="45"/>
      <c r="AL263" s="45">
        <f>LOG10(1196700000000000000*(C263^2)*optwidth*(AVERAGE(X263:AB263)))</f>
        <v>42.12241406</v>
      </c>
      <c r="AM263" s="45"/>
      <c r="AN263" s="3">
        <v>0.34</v>
      </c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</row>
    <row r="264" ht="12.75" customHeight="1">
      <c r="A264" s="45"/>
      <c r="B264" s="45"/>
      <c r="C264" s="45">
        <v>19000.0</v>
      </c>
      <c r="D264" s="45"/>
      <c r="E264" s="45"/>
      <c r="F264" s="45"/>
      <c r="G264" s="45"/>
      <c r="H264" s="45"/>
      <c r="I264" s="45"/>
      <c r="J264" s="45"/>
      <c r="K264" s="45"/>
      <c r="L264" s="53">
        <v>57457.90787</v>
      </c>
      <c r="M264" s="45"/>
      <c r="N264" s="45"/>
      <c r="O264" s="45"/>
      <c r="P264" s="45"/>
      <c r="Q264" s="45"/>
      <c r="R264" s="45"/>
      <c r="S264" s="45"/>
      <c r="T264" s="45">
        <v>18.705596858774385</v>
      </c>
      <c r="U264" s="45"/>
      <c r="V264" s="45"/>
      <c r="W264" s="45"/>
      <c r="X264" s="45"/>
      <c r="Y264" s="45">
        <f>T264*(100^(0.2*$F$15*yV))</f>
        <v>20.02495599</v>
      </c>
      <c r="Z264" s="47"/>
      <c r="AA264" s="45"/>
      <c r="AB264" s="45"/>
      <c r="AC264" s="3">
        <v>5.0</v>
      </c>
      <c r="AD264" s="45"/>
      <c r="AE264" s="45"/>
      <c r="AF264" s="53">
        <v>57457.9061</v>
      </c>
      <c r="AG264" s="50">
        <v>2.7960444160000003E-9</v>
      </c>
      <c r="AH264" s="45"/>
      <c r="AI264" s="45"/>
      <c r="AJ264" s="55">
        <f t="shared" si="14"/>
        <v>44.08205296</v>
      </c>
      <c r="AK264" s="45"/>
      <c r="AL264" s="45">
        <f>LOG10(1196700000000000000*(C264^2)*optwidth*(AVERAGE(X264:AB264)))</f>
        <v>42.14306089</v>
      </c>
      <c r="AM264" s="45"/>
      <c r="AN264" s="3">
        <v>0.34</v>
      </c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</row>
    <row r="265" ht="12.75" customHeight="1">
      <c r="A265" s="45"/>
      <c r="B265" s="45"/>
      <c r="C265" s="45">
        <v>19000.0</v>
      </c>
      <c r="D265" s="45"/>
      <c r="E265" s="45"/>
      <c r="F265" s="45"/>
      <c r="G265" s="45"/>
      <c r="H265" s="45"/>
      <c r="I265" s="45"/>
      <c r="J265" s="45"/>
      <c r="K265" s="45"/>
      <c r="L265" s="53">
        <v>57458.04315</v>
      </c>
      <c r="M265" s="45"/>
      <c r="N265" s="45"/>
      <c r="O265" s="45"/>
      <c r="P265" s="45"/>
      <c r="Q265" s="45"/>
      <c r="R265" s="45"/>
      <c r="S265" s="45"/>
      <c r="T265" s="45">
        <v>17.7387908876788</v>
      </c>
      <c r="U265" s="45"/>
      <c r="V265" s="45"/>
      <c r="W265" s="45"/>
      <c r="X265" s="45"/>
      <c r="Y265" s="45">
        <f>T265*(100^(0.2*$F$15*yV))</f>
        <v>18.98995843</v>
      </c>
      <c r="Z265" s="47"/>
      <c r="AA265" s="45"/>
      <c r="AB265" s="45"/>
      <c r="AC265" s="3">
        <v>5.0</v>
      </c>
      <c r="AD265" s="45"/>
      <c r="AE265" s="45"/>
      <c r="AF265" s="53">
        <v>57458.04114</v>
      </c>
      <c r="AG265" s="50">
        <v>1.819747616E-9</v>
      </c>
      <c r="AH265" s="45"/>
      <c r="AI265" s="45"/>
      <c r="AJ265" s="55">
        <f t="shared" si="14"/>
        <v>43.89552006</v>
      </c>
      <c r="AK265" s="45"/>
      <c r="AL265" s="45">
        <f>LOG10(1196700000000000000*(C265^2)*optwidth*(AVERAGE(X265:AB265)))</f>
        <v>42.12001334</v>
      </c>
      <c r="AM265" s="45"/>
      <c r="AN265" s="3">
        <v>0.34</v>
      </c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</row>
    <row r="266" ht="12.75" customHeight="1">
      <c r="A266" s="45"/>
      <c r="B266" s="45"/>
      <c r="C266" s="45">
        <v>19000.0</v>
      </c>
      <c r="D266" s="45"/>
      <c r="E266" s="45"/>
      <c r="F266" s="45"/>
      <c r="G266" s="45"/>
      <c r="H266" s="45"/>
      <c r="I266" s="45"/>
      <c r="J266" s="45"/>
      <c r="K266" s="45"/>
      <c r="L266" s="53">
        <v>57458.25285</v>
      </c>
      <c r="M266" s="45"/>
      <c r="N266" s="45"/>
      <c r="O266" s="45"/>
      <c r="P266" s="45"/>
      <c r="Q266" s="45"/>
      <c r="R266" s="45"/>
      <c r="S266" s="45"/>
      <c r="T266" s="45">
        <v>19.36680577473772</v>
      </c>
      <c r="U266" s="45"/>
      <c r="V266" s="45"/>
      <c r="W266" s="45"/>
      <c r="X266" s="45"/>
      <c r="Y266" s="45">
        <f>T266*(100^(0.2*$F$15*yV))</f>
        <v>20.73280186</v>
      </c>
      <c r="Z266" s="47"/>
      <c r="AA266" s="45"/>
      <c r="AB266" s="45"/>
      <c r="AC266" s="3">
        <v>5.0</v>
      </c>
      <c r="AD266" s="45"/>
      <c r="AE266" s="45"/>
      <c r="AF266" s="53">
        <v>57458.25092</v>
      </c>
      <c r="AG266" s="50">
        <v>2.6237487359999997E-9</v>
      </c>
      <c r="AH266" s="45"/>
      <c r="AI266" s="45"/>
      <c r="AJ266" s="55">
        <f t="shared" si="14"/>
        <v>44.05443114</v>
      </c>
      <c r="AK266" s="45"/>
      <c r="AL266" s="45">
        <f>LOG10(1196700000000000000*(C266^2)*optwidth*(AVERAGE(X266:AB266)))</f>
        <v>42.15814732</v>
      </c>
      <c r="AM266" s="45"/>
      <c r="AN266" s="3">
        <v>0.34</v>
      </c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</row>
    <row r="267" ht="12.75" customHeight="1">
      <c r="A267" s="45"/>
      <c r="B267" s="45"/>
      <c r="C267" s="45">
        <v>19000.0</v>
      </c>
      <c r="D267" s="45"/>
      <c r="E267" s="45"/>
      <c r="F267" s="45"/>
      <c r="G267" s="45"/>
      <c r="H267" s="45"/>
      <c r="I267" s="45"/>
      <c r="J267" s="45"/>
      <c r="K267" s="45"/>
      <c r="L267" s="53">
        <v>57458.44379</v>
      </c>
      <c r="M267" s="45"/>
      <c r="N267" s="45"/>
      <c r="O267" s="45"/>
      <c r="P267" s="45"/>
      <c r="Q267" s="45"/>
      <c r="R267" s="45"/>
      <c r="S267" s="45"/>
      <c r="T267" s="45">
        <v>19.335307288060285</v>
      </c>
      <c r="U267" s="45"/>
      <c r="V267" s="45"/>
      <c r="W267" s="45"/>
      <c r="X267" s="45"/>
      <c r="Y267" s="45">
        <f>T267*(100^(0.2*$F$15*yV))</f>
        <v>20.69908169</v>
      </c>
      <c r="Z267" s="47"/>
      <c r="AA267" s="45"/>
      <c r="AB267" s="45"/>
      <c r="AC267" s="3">
        <v>5.0</v>
      </c>
      <c r="AD267" s="45"/>
      <c r="AE267" s="45"/>
      <c r="AF267" s="53">
        <v>57458.44225</v>
      </c>
      <c r="AG267" s="50">
        <v>2.263625664E-9</v>
      </c>
      <c r="AH267" s="45"/>
      <c r="AI267" s="45"/>
      <c r="AJ267" s="55">
        <f t="shared" si="14"/>
        <v>43.99031351</v>
      </c>
      <c r="AK267" s="45"/>
      <c r="AL267" s="45">
        <f>LOG10(1196700000000000000*(C267^2)*optwidth*(AVERAGE(X267:AB267)))</f>
        <v>42.1574404</v>
      </c>
      <c r="AM267" s="45"/>
      <c r="AN267" s="3">
        <v>0.34</v>
      </c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</row>
    <row r="268" ht="12.75" customHeight="1">
      <c r="A268" s="45"/>
      <c r="B268" s="45"/>
      <c r="C268" s="45">
        <v>19000.0</v>
      </c>
      <c r="D268" s="45"/>
      <c r="E268" s="45"/>
      <c r="F268" s="45"/>
      <c r="G268" s="45"/>
      <c r="H268" s="45"/>
      <c r="I268" s="45"/>
      <c r="J268" s="45"/>
      <c r="K268" s="45"/>
      <c r="L268" s="53">
        <v>57458.7047</v>
      </c>
      <c r="M268" s="45"/>
      <c r="N268" s="45"/>
      <c r="O268" s="45"/>
      <c r="P268" s="45"/>
      <c r="Q268" s="45"/>
      <c r="R268" s="45"/>
      <c r="S268" s="45"/>
      <c r="T268" s="45">
        <v>18.350758921435716</v>
      </c>
      <c r="U268" s="45"/>
      <c r="V268" s="45"/>
      <c r="W268" s="45"/>
      <c r="X268" s="45"/>
      <c r="Y268" s="45">
        <f>T268*(100^(0.2*$F$15*yV))</f>
        <v>19.64509032</v>
      </c>
      <c r="Z268" s="47"/>
      <c r="AA268" s="45"/>
      <c r="AB268" s="45"/>
      <c r="AC268" s="3">
        <v>5.0</v>
      </c>
      <c r="AD268" s="45"/>
      <c r="AE268" s="45"/>
      <c r="AF268" s="53">
        <v>57458.70314</v>
      </c>
      <c r="AG268" s="50">
        <v>2.361208576E-9</v>
      </c>
      <c r="AH268" s="45"/>
      <c r="AI268" s="45"/>
      <c r="AJ268" s="55">
        <f t="shared" si="14"/>
        <v>44.00864325</v>
      </c>
      <c r="AK268" s="45"/>
      <c r="AL268" s="45">
        <f>LOG10(1196700000000000000*(C268^2)*optwidth*(AVERAGE(X268:AB268)))</f>
        <v>42.13474335</v>
      </c>
      <c r="AM268" s="45"/>
      <c r="AN268" s="3">
        <v>0.34</v>
      </c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</row>
    <row r="269" ht="12.75" customHeight="1">
      <c r="A269" s="45"/>
      <c r="B269" s="45"/>
      <c r="C269" s="45">
        <v>19000.0</v>
      </c>
      <c r="D269" s="45"/>
      <c r="E269" s="45"/>
      <c r="F269" s="45"/>
      <c r="G269" s="45"/>
      <c r="H269" s="45"/>
      <c r="I269" s="45"/>
      <c r="J269" s="45"/>
      <c r="K269" s="45"/>
      <c r="L269" s="53">
        <v>57458.90952</v>
      </c>
      <c r="M269" s="45"/>
      <c r="N269" s="45"/>
      <c r="O269" s="45"/>
      <c r="P269" s="45"/>
      <c r="Q269" s="45"/>
      <c r="R269" s="45"/>
      <c r="S269" s="45"/>
      <c r="T269" s="45">
        <v>19.217147322063276</v>
      </c>
      <c r="U269" s="45"/>
      <c r="V269" s="45"/>
      <c r="W269" s="45"/>
      <c r="X269" s="45"/>
      <c r="Y269" s="45">
        <f>T269*(100^(0.2*$F$15*yV))</f>
        <v>20.57258757</v>
      </c>
      <c r="Z269" s="47"/>
      <c r="AA269" s="45"/>
      <c r="AB269" s="45"/>
      <c r="AC269" s="3">
        <v>5.0</v>
      </c>
      <c r="AD269" s="45"/>
      <c r="AE269" s="45"/>
      <c r="AF269" s="53">
        <v>57458.90804</v>
      </c>
      <c r="AG269" s="50">
        <v>2.3263977920000003E-9</v>
      </c>
      <c r="AH269" s="45"/>
      <c r="AI269" s="45"/>
      <c r="AJ269" s="55">
        <f t="shared" si="14"/>
        <v>44.00219287</v>
      </c>
      <c r="AK269" s="45"/>
      <c r="AL269" s="45">
        <f>LOG10(1196700000000000000*(C269^2)*optwidth*(AVERAGE(X269:AB269)))</f>
        <v>42.15477824</v>
      </c>
      <c r="AM269" s="45"/>
      <c r="AN269" s="3">
        <v>0.34</v>
      </c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</row>
    <row r="270" ht="12.75" customHeight="1">
      <c r="A270" s="45"/>
      <c r="B270" s="45"/>
      <c r="C270" s="45">
        <v>19000.0</v>
      </c>
      <c r="D270" s="45"/>
      <c r="E270" s="45"/>
      <c r="F270" s="45"/>
      <c r="G270" s="45"/>
      <c r="H270" s="45"/>
      <c r="I270" s="45"/>
      <c r="J270" s="45"/>
      <c r="K270" s="45"/>
      <c r="L270" s="53">
        <v>57459.10923</v>
      </c>
      <c r="M270" s="45"/>
      <c r="N270" s="45"/>
      <c r="O270" s="45"/>
      <c r="P270" s="45"/>
      <c r="Q270" s="45"/>
      <c r="R270" s="45"/>
      <c r="S270" s="45"/>
      <c r="T270" s="45">
        <v>17.51160444968448</v>
      </c>
      <c r="U270" s="45"/>
      <c r="V270" s="45"/>
      <c r="W270" s="45"/>
      <c r="X270" s="45"/>
      <c r="Y270" s="45">
        <f>T270*(100^(0.2*$F$15*yV))</f>
        <v>18.74674789</v>
      </c>
      <c r="Z270" s="47"/>
      <c r="AA270" s="45"/>
      <c r="AB270" s="45"/>
      <c r="AC270" s="3">
        <v>5.0</v>
      </c>
      <c r="AD270" s="45"/>
      <c r="AE270" s="45"/>
      <c r="AF270" s="53">
        <v>57459.10789</v>
      </c>
      <c r="AG270" s="50">
        <v>2.4315879040000002E-9</v>
      </c>
      <c r="AH270" s="45"/>
      <c r="AI270" s="45"/>
      <c r="AJ270" s="55">
        <f t="shared" si="14"/>
        <v>44.02139887</v>
      </c>
      <c r="AK270" s="45"/>
      <c r="AL270" s="45">
        <f>LOG10(1196700000000000000*(C270^2)*optwidth*(AVERAGE(X270:AB270)))</f>
        <v>42.11441526</v>
      </c>
      <c r="AM270" s="45"/>
      <c r="AN270" s="3">
        <v>0.34</v>
      </c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</row>
    <row r="271" ht="12.75" customHeight="1">
      <c r="A271" s="45"/>
      <c r="B271" s="45"/>
      <c r="C271" s="45">
        <v>19000.0</v>
      </c>
      <c r="D271" s="45"/>
      <c r="E271" s="45"/>
      <c r="F271" s="45"/>
      <c r="G271" s="45"/>
      <c r="H271" s="45"/>
      <c r="I271" s="45"/>
      <c r="J271" s="45"/>
      <c r="K271" s="45"/>
      <c r="L271" s="53">
        <v>57459.30561</v>
      </c>
      <c r="M271" s="45"/>
      <c r="N271" s="45"/>
      <c r="O271" s="45"/>
      <c r="P271" s="45"/>
      <c r="Q271" s="45"/>
      <c r="R271" s="45"/>
      <c r="S271" s="45"/>
      <c r="T271" s="45">
        <v>18.16853783728174</v>
      </c>
      <c r="U271" s="45"/>
      <c r="V271" s="45"/>
      <c r="W271" s="45"/>
      <c r="X271" s="45"/>
      <c r="Y271" s="45">
        <f>T271*(100^(0.2*$F$15*yV))</f>
        <v>19.45001666</v>
      </c>
      <c r="Z271" s="47"/>
      <c r="AA271" s="45"/>
      <c r="AB271" s="45"/>
      <c r="AC271" s="3">
        <v>5.0</v>
      </c>
      <c r="AD271" s="45"/>
      <c r="AE271" s="45"/>
      <c r="AF271" s="53">
        <v>57459.30288</v>
      </c>
      <c r="AG271" s="50">
        <v>1.979966496E-9</v>
      </c>
      <c r="AH271" s="45"/>
      <c r="AI271" s="45"/>
      <c r="AJ271" s="55">
        <f t="shared" si="14"/>
        <v>43.93216674</v>
      </c>
      <c r="AK271" s="45"/>
      <c r="AL271" s="45">
        <f>LOG10(1196700000000000000*(C271^2)*optwidth*(AVERAGE(X271:AB271)))</f>
        <v>42.1304093</v>
      </c>
      <c r="AM271" s="45"/>
      <c r="AN271" s="3">
        <v>0.34</v>
      </c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</row>
    <row r="272" ht="12.75" customHeight="1">
      <c r="A272" s="45"/>
      <c r="B272" s="45"/>
      <c r="C272" s="45">
        <v>19000.0</v>
      </c>
      <c r="D272" s="45"/>
      <c r="E272" s="45"/>
      <c r="F272" s="45"/>
      <c r="G272" s="45"/>
      <c r="H272" s="45"/>
      <c r="I272" s="45"/>
      <c r="J272" s="45"/>
      <c r="K272" s="45"/>
      <c r="L272" s="53">
        <v>57459.50124</v>
      </c>
      <c r="M272" s="45"/>
      <c r="N272" s="45"/>
      <c r="O272" s="45"/>
      <c r="P272" s="45"/>
      <c r="Q272" s="45"/>
      <c r="R272" s="45"/>
      <c r="S272" s="45"/>
      <c r="T272" s="45">
        <v>18.67891544744292</v>
      </c>
      <c r="U272" s="45"/>
      <c r="V272" s="45"/>
      <c r="W272" s="45"/>
      <c r="X272" s="45"/>
      <c r="Y272" s="45">
        <f>T272*(100^(0.2*$F$15*yV))</f>
        <v>19.99639266</v>
      </c>
      <c r="Z272" s="47"/>
      <c r="AA272" s="45"/>
      <c r="AB272" s="45"/>
      <c r="AC272" s="3">
        <v>5.0</v>
      </c>
      <c r="AD272" s="45"/>
      <c r="AE272" s="45"/>
      <c r="AF272" s="53">
        <v>57459.49903</v>
      </c>
      <c r="AG272" s="50">
        <v>2.152188768E-9</v>
      </c>
      <c r="AH272" s="45"/>
      <c r="AI272" s="45"/>
      <c r="AJ272" s="55">
        <f t="shared" si="14"/>
        <v>43.96838926</v>
      </c>
      <c r="AK272" s="45"/>
      <c r="AL272" s="45">
        <f>LOG10(1196700000000000000*(C272^2)*optwidth*(AVERAGE(X272:AB272)))</f>
        <v>42.14244098</v>
      </c>
      <c r="AM272" s="45"/>
      <c r="AN272" s="3">
        <v>0.34</v>
      </c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</row>
    <row r="273" ht="12.75" customHeight="1">
      <c r="A273" s="45"/>
      <c r="B273" s="45"/>
      <c r="C273" s="45">
        <v>19000.0</v>
      </c>
      <c r="D273" s="45"/>
      <c r="E273" s="45"/>
      <c r="F273" s="45"/>
      <c r="G273" s="45"/>
      <c r="H273" s="45"/>
      <c r="I273" s="45"/>
      <c r="J273" s="45"/>
      <c r="K273" s="45"/>
      <c r="L273" s="53">
        <v>57459.96909</v>
      </c>
      <c r="M273" s="45"/>
      <c r="N273" s="45"/>
      <c r="O273" s="45"/>
      <c r="P273" s="45"/>
      <c r="Q273" s="45"/>
      <c r="R273" s="45"/>
      <c r="S273" s="45"/>
      <c r="T273" s="45">
        <v>19.14739148336271</v>
      </c>
      <c r="U273" s="45"/>
      <c r="V273" s="45"/>
      <c r="W273" s="45"/>
      <c r="X273" s="45"/>
      <c r="Y273" s="45">
        <f>T273*(100^(0.2*$F$15*yV))</f>
        <v>20.49791165</v>
      </c>
      <c r="Z273" s="47"/>
      <c r="AA273" s="45"/>
      <c r="AB273" s="45"/>
      <c r="AC273" s="3">
        <v>5.0</v>
      </c>
      <c r="AD273" s="45"/>
      <c r="AE273" s="45"/>
      <c r="AF273" s="53">
        <v>57459.96735</v>
      </c>
      <c r="AG273" s="50">
        <v>2.037027008E-9</v>
      </c>
      <c r="AH273" s="45"/>
      <c r="AI273" s="45"/>
      <c r="AJ273" s="55">
        <f t="shared" si="14"/>
        <v>43.94450568</v>
      </c>
      <c r="AK273" s="45"/>
      <c r="AL273" s="45">
        <f>LOG10(1196700000000000000*(C273^2)*optwidth*(AVERAGE(X273:AB273)))</f>
        <v>42.15319894</v>
      </c>
      <c r="AM273" s="45"/>
      <c r="AN273" s="3">
        <v>0.34</v>
      </c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</row>
    <row r="274" ht="12.75" customHeight="1">
      <c r="A274" s="45"/>
      <c r="B274" s="45"/>
      <c r="C274" s="45">
        <v>19000.0</v>
      </c>
      <c r="D274" s="45"/>
      <c r="E274" s="45"/>
      <c r="F274" s="45"/>
      <c r="G274" s="45"/>
      <c r="H274" s="45"/>
      <c r="I274" s="45"/>
      <c r="J274" s="45"/>
      <c r="K274" s="45"/>
      <c r="L274" s="53">
        <v>57460.49867</v>
      </c>
      <c r="M274" s="45"/>
      <c r="N274" s="45"/>
      <c r="O274" s="45"/>
      <c r="P274" s="45"/>
      <c r="Q274" s="45"/>
      <c r="R274" s="45"/>
      <c r="S274" s="45"/>
      <c r="T274" s="45">
        <v>19.869600729856366</v>
      </c>
      <c r="U274" s="45"/>
      <c r="V274" s="45"/>
      <c r="W274" s="45"/>
      <c r="X274" s="45"/>
      <c r="Y274" s="45">
        <f>T274*(100^(0.2*$F$15*yV))</f>
        <v>21.27106037</v>
      </c>
      <c r="Z274" s="47"/>
      <c r="AA274" s="45"/>
      <c r="AB274" s="45"/>
      <c r="AC274" s="3">
        <v>5.0</v>
      </c>
      <c r="AD274" s="45"/>
      <c r="AE274" s="45"/>
      <c r="AF274" s="53">
        <v>57460.49661</v>
      </c>
      <c r="AG274" s="50">
        <v>1.9491836800000004E-9</v>
      </c>
      <c r="AH274" s="45"/>
      <c r="AI274" s="45"/>
      <c r="AJ274" s="55">
        <f t="shared" si="14"/>
        <v>43.92536166</v>
      </c>
      <c r="AK274" s="45"/>
      <c r="AL274" s="45">
        <f>LOG10(1196700000000000000*(C274^2)*optwidth*(AVERAGE(X274:AB274)))</f>
        <v>42.16927846</v>
      </c>
      <c r="AM274" s="45"/>
      <c r="AN274" s="3">
        <v>0.34</v>
      </c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</row>
    <row r="275" ht="12.75" customHeight="1">
      <c r="A275" s="45"/>
      <c r="B275" s="45"/>
      <c r="C275" s="45">
        <v>19000.0</v>
      </c>
      <c r="D275" s="45"/>
      <c r="E275" s="45"/>
      <c r="F275" s="45"/>
      <c r="G275" s="45"/>
      <c r="H275" s="45"/>
      <c r="I275" s="45"/>
      <c r="J275" s="45"/>
      <c r="K275" s="45"/>
      <c r="L275" s="53">
        <v>57460.70093</v>
      </c>
      <c r="M275" s="45"/>
      <c r="N275" s="45"/>
      <c r="O275" s="45"/>
      <c r="P275" s="45"/>
      <c r="Q275" s="45"/>
      <c r="R275" s="45"/>
      <c r="S275" s="45"/>
      <c r="T275" s="45">
        <v>19.33042339200039</v>
      </c>
      <c r="U275" s="45"/>
      <c r="V275" s="45"/>
      <c r="W275" s="45"/>
      <c r="X275" s="45"/>
      <c r="Y275" s="45">
        <f>T275*(100^(0.2*$F$15*yV))</f>
        <v>20.69385332</v>
      </c>
      <c r="Z275" s="47"/>
      <c r="AA275" s="45"/>
      <c r="AB275" s="45"/>
      <c r="AC275" s="3">
        <v>5.0</v>
      </c>
      <c r="AD275" s="45"/>
      <c r="AE275" s="45"/>
      <c r="AF275" s="53">
        <v>57460.69951</v>
      </c>
      <c r="AG275" s="50">
        <v>2.2568520000000003E-9</v>
      </c>
      <c r="AH275" s="45"/>
      <c r="AI275" s="45"/>
      <c r="AJ275" s="55">
        <f t="shared" si="14"/>
        <v>43.98901198</v>
      </c>
      <c r="AK275" s="45"/>
      <c r="AL275" s="45">
        <f>LOG10(1196700000000000000*(C275^2)*optwidth*(AVERAGE(X275:AB275)))</f>
        <v>42.15733069</v>
      </c>
      <c r="AM275" s="45"/>
      <c r="AN275" s="3">
        <v>0.34</v>
      </c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</row>
    <row r="276" ht="12.75" customHeight="1">
      <c r="A276" s="45"/>
      <c r="B276" s="45"/>
      <c r="C276" s="45">
        <v>19000.0</v>
      </c>
      <c r="D276" s="45"/>
      <c r="E276" s="45"/>
      <c r="F276" s="45"/>
      <c r="G276" s="45"/>
      <c r="H276" s="45"/>
      <c r="I276" s="45"/>
      <c r="J276" s="45"/>
      <c r="K276" s="45"/>
      <c r="L276" s="53">
        <v>57460.90037</v>
      </c>
      <c r="M276" s="45"/>
      <c r="N276" s="45"/>
      <c r="O276" s="45"/>
      <c r="P276" s="45"/>
      <c r="Q276" s="45"/>
      <c r="R276" s="45"/>
      <c r="S276" s="45"/>
      <c r="T276" s="45">
        <v>19.120084749827953</v>
      </c>
      <c r="U276" s="45"/>
      <c r="V276" s="45"/>
      <c r="W276" s="45"/>
      <c r="X276" s="45"/>
      <c r="Y276" s="45">
        <f>T276*(100^(0.2*$F$15*yV))</f>
        <v>20.46867889</v>
      </c>
      <c r="Z276" s="47"/>
      <c r="AA276" s="45"/>
      <c r="AB276" s="45"/>
      <c r="AC276" s="3">
        <v>5.0</v>
      </c>
      <c r="AD276" s="45"/>
      <c r="AE276" s="45"/>
      <c r="AF276" s="53">
        <v>57460.89716</v>
      </c>
      <c r="AG276" s="50">
        <v>1.90307872E-9</v>
      </c>
      <c r="AH276" s="45"/>
      <c r="AI276" s="45"/>
      <c r="AJ276" s="55">
        <f t="shared" si="14"/>
        <v>43.91496565</v>
      </c>
      <c r="AK276" s="45"/>
      <c r="AL276" s="45">
        <f>LOG10(1196700000000000000*(C276^2)*optwidth*(AVERAGE(X276:AB276)))</f>
        <v>42.15257914</v>
      </c>
      <c r="AM276" s="45"/>
      <c r="AN276" s="3">
        <v>0.34</v>
      </c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</row>
    <row r="277" ht="12.75" customHeight="1">
      <c r="A277" s="45"/>
      <c r="B277" s="45"/>
      <c r="C277" s="45">
        <v>19000.0</v>
      </c>
      <c r="D277" s="45"/>
      <c r="E277" s="45"/>
      <c r="F277" s="45"/>
      <c r="G277" s="45"/>
      <c r="H277" s="45"/>
      <c r="I277" s="45"/>
      <c r="J277" s="45"/>
      <c r="K277" s="45"/>
      <c r="L277" s="53">
        <v>57461.16977</v>
      </c>
      <c r="M277" s="45"/>
      <c r="N277" s="45"/>
      <c r="O277" s="45"/>
      <c r="P277" s="45"/>
      <c r="Q277" s="45"/>
      <c r="R277" s="45"/>
      <c r="S277" s="45"/>
      <c r="T277" s="45">
        <v>19.224424795934837</v>
      </c>
      <c r="U277" s="45"/>
      <c r="V277" s="45"/>
      <c r="W277" s="45"/>
      <c r="X277" s="45"/>
      <c r="Y277" s="45">
        <f>T277*(100^(0.2*$F$15*yV))</f>
        <v>20.58037834</v>
      </c>
      <c r="Z277" s="47"/>
      <c r="AA277" s="45"/>
      <c r="AB277" s="45"/>
      <c r="AC277" s="3">
        <v>5.0</v>
      </c>
      <c r="AD277" s="45"/>
      <c r="AE277" s="45"/>
      <c r="AF277" s="53">
        <v>57461.16724</v>
      </c>
      <c r="AG277" s="50">
        <v>2.1458366080000002E-9</v>
      </c>
      <c r="AH277" s="45"/>
      <c r="AI277" s="45"/>
      <c r="AJ277" s="55">
        <f t="shared" si="14"/>
        <v>43.96710555</v>
      </c>
      <c r="AK277" s="45"/>
      <c r="AL277" s="45">
        <f>LOG10(1196700000000000000*(C277^2)*optwidth*(AVERAGE(X277:AB277)))</f>
        <v>42.15494268</v>
      </c>
      <c r="AM277" s="45"/>
      <c r="AN277" s="3">
        <v>0.34</v>
      </c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</row>
    <row r="278" ht="12.75" customHeight="1">
      <c r="A278" s="45"/>
      <c r="B278" s="45"/>
      <c r="C278" s="45">
        <v>19000.0</v>
      </c>
      <c r="D278" s="45"/>
      <c r="E278" s="45"/>
      <c r="F278" s="45"/>
      <c r="G278" s="45"/>
      <c r="H278" s="45"/>
      <c r="I278" s="45"/>
      <c r="J278" s="45"/>
      <c r="K278" s="45"/>
      <c r="L278" s="53">
        <v>57461.69404</v>
      </c>
      <c r="M278" s="45"/>
      <c r="N278" s="45"/>
      <c r="O278" s="45"/>
      <c r="P278" s="45"/>
      <c r="Q278" s="45"/>
      <c r="R278" s="45"/>
      <c r="S278" s="45"/>
      <c r="T278" s="45">
        <v>20.081612881848805</v>
      </c>
      <c r="U278" s="45"/>
      <c r="V278" s="45"/>
      <c r="W278" s="45"/>
      <c r="X278" s="45"/>
      <c r="Y278" s="45">
        <f>T278*(100^(0.2*$F$15*yV))</f>
        <v>21.49802635</v>
      </c>
      <c r="Z278" s="47"/>
      <c r="AA278" s="45"/>
      <c r="AB278" s="45"/>
      <c r="AC278" s="3">
        <v>5.0</v>
      </c>
      <c r="AD278" s="45"/>
      <c r="AE278" s="45"/>
      <c r="AF278" s="53">
        <v>57461.6926</v>
      </c>
      <c r="AG278" s="50">
        <v>1.897828864E-9</v>
      </c>
      <c r="AH278" s="45"/>
      <c r="AI278" s="45"/>
      <c r="AJ278" s="55">
        <f t="shared" si="14"/>
        <v>43.91376594</v>
      </c>
      <c r="AK278" s="45"/>
      <c r="AL278" s="45">
        <f>LOG10(1196700000000000000*(C278^2)*optwidth*(AVERAGE(X278:AB278)))</f>
        <v>42.17388791</v>
      </c>
      <c r="AM278" s="45"/>
      <c r="AN278" s="3">
        <v>0.34</v>
      </c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</row>
    <row r="279" ht="12.75" customHeight="1">
      <c r="A279" s="45"/>
      <c r="B279" s="45"/>
      <c r="C279" s="45">
        <v>19000.0</v>
      </c>
      <c r="D279" s="45"/>
      <c r="E279" s="45"/>
      <c r="F279" s="45"/>
      <c r="G279" s="45"/>
      <c r="H279" s="45"/>
      <c r="I279" s="45"/>
      <c r="J279" s="45"/>
      <c r="K279" s="45"/>
      <c r="L279" s="53">
        <v>57461.96025</v>
      </c>
      <c r="M279" s="45"/>
      <c r="N279" s="45"/>
      <c r="O279" s="45"/>
      <c r="P279" s="45"/>
      <c r="Q279" s="45"/>
      <c r="R279" s="45"/>
      <c r="S279" s="45"/>
      <c r="T279" s="45">
        <v>18.370569767123612</v>
      </c>
      <c r="U279" s="45"/>
      <c r="V279" s="45"/>
      <c r="W279" s="45"/>
      <c r="X279" s="45"/>
      <c r="Y279" s="45">
        <f>T279*(100^(0.2*$F$15*yV))</f>
        <v>19.66629848</v>
      </c>
      <c r="Z279" s="47"/>
      <c r="AA279" s="45"/>
      <c r="AB279" s="45"/>
      <c r="AC279" s="3">
        <v>5.0</v>
      </c>
      <c r="AD279" s="45"/>
      <c r="AE279" s="45"/>
      <c r="AF279" s="53">
        <v>57461.95835</v>
      </c>
      <c r="AG279" s="50">
        <v>2.128357216E-9</v>
      </c>
      <c r="AH279" s="45"/>
      <c r="AI279" s="45"/>
      <c r="AJ279" s="55">
        <f t="shared" si="14"/>
        <v>43.96355342</v>
      </c>
      <c r="AK279" s="45"/>
      <c r="AL279" s="45">
        <f>LOG10(1196700000000000000*(C279^2)*optwidth*(AVERAGE(X279:AB279)))</f>
        <v>42.13521195</v>
      </c>
      <c r="AM279" s="45"/>
      <c r="AN279" s="3">
        <v>0.34</v>
      </c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</row>
    <row r="280" ht="12.75" customHeight="1">
      <c r="A280" s="45"/>
      <c r="B280" s="45"/>
      <c r="C280" s="45">
        <v>19000.0</v>
      </c>
      <c r="D280" s="45"/>
      <c r="E280" s="45"/>
      <c r="F280" s="45"/>
      <c r="G280" s="45"/>
      <c r="H280" s="45"/>
      <c r="I280" s="45"/>
      <c r="J280" s="45"/>
      <c r="K280" s="45"/>
      <c r="L280" s="53">
        <v>57462.16883</v>
      </c>
      <c r="M280" s="45"/>
      <c r="N280" s="45"/>
      <c r="O280" s="45"/>
      <c r="P280" s="45"/>
      <c r="Q280" s="45"/>
      <c r="R280" s="45"/>
      <c r="S280" s="45"/>
      <c r="T280" s="45">
        <v>20.011102068813464</v>
      </c>
      <c r="U280" s="45"/>
      <c r="V280" s="45"/>
      <c r="W280" s="45"/>
      <c r="X280" s="45"/>
      <c r="Y280" s="45">
        <f>T280*(100^(0.2*$F$15*yV))</f>
        <v>21.42254221</v>
      </c>
      <c r="Z280" s="47"/>
      <c r="AA280" s="45"/>
      <c r="AB280" s="45"/>
      <c r="AC280" s="3">
        <v>5.0</v>
      </c>
      <c r="AD280" s="45"/>
      <c r="AE280" s="45"/>
      <c r="AF280" s="53">
        <v>57462.1668</v>
      </c>
      <c r="AG280" s="50">
        <v>2.319654912E-9</v>
      </c>
      <c r="AH280" s="45"/>
      <c r="AI280" s="45"/>
      <c r="AJ280" s="55">
        <f t="shared" si="14"/>
        <v>44.00093228</v>
      </c>
      <c r="AK280" s="45"/>
      <c r="AL280" s="45">
        <f>LOG10(1196700000000000000*(C280^2)*optwidth*(AVERAGE(X280:AB280)))</f>
        <v>42.17236033</v>
      </c>
      <c r="AM280" s="45"/>
      <c r="AN280" s="3">
        <v>0.34</v>
      </c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</row>
    <row r="281" ht="12.75" customHeight="1">
      <c r="A281" s="45"/>
      <c r="B281" s="45"/>
      <c r="C281" s="45">
        <v>19000.0</v>
      </c>
      <c r="D281" s="45"/>
      <c r="E281" s="45"/>
      <c r="F281" s="45"/>
      <c r="G281" s="45"/>
      <c r="H281" s="45"/>
      <c r="I281" s="45"/>
      <c r="J281" s="45"/>
      <c r="K281" s="45"/>
      <c r="L281" s="53">
        <v>57462.29301</v>
      </c>
      <c r="M281" s="45"/>
      <c r="N281" s="45"/>
      <c r="O281" s="45"/>
      <c r="P281" s="45"/>
      <c r="Q281" s="45"/>
      <c r="R281" s="45"/>
      <c r="S281" s="45"/>
      <c r="T281" s="45">
        <v>19.51050421866111</v>
      </c>
      <c r="U281" s="45"/>
      <c r="V281" s="45"/>
      <c r="W281" s="45"/>
      <c r="X281" s="45"/>
      <c r="Y281" s="45">
        <f>T281*(100^(0.2*$F$15*yV))</f>
        <v>20.88663576</v>
      </c>
      <c r="Z281" s="47"/>
      <c r="AA281" s="45"/>
      <c r="AB281" s="45"/>
      <c r="AC281" s="3">
        <v>5.0</v>
      </c>
      <c r="AD281" s="45"/>
      <c r="AE281" s="45"/>
      <c r="AF281" s="53">
        <v>57462.29006</v>
      </c>
      <c r="AG281" s="50">
        <v>1.913094176E-9</v>
      </c>
      <c r="AH281" s="45"/>
      <c r="AI281" s="45"/>
      <c r="AJ281" s="55">
        <f t="shared" si="14"/>
        <v>43.91724525</v>
      </c>
      <c r="AK281" s="45"/>
      <c r="AL281" s="45">
        <f>LOG10(1196700000000000000*(C281^2)*optwidth*(AVERAGE(X281:AB281)))</f>
        <v>42.16135782</v>
      </c>
      <c r="AM281" s="45"/>
      <c r="AN281" s="3">
        <v>0.34</v>
      </c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</row>
    <row r="282" ht="12.75" customHeight="1">
      <c r="A282" s="45"/>
      <c r="B282" s="45"/>
      <c r="C282" s="45">
        <v>19000.0</v>
      </c>
      <c r="D282" s="45"/>
      <c r="E282" s="45"/>
      <c r="F282" s="45"/>
      <c r="G282" s="45"/>
      <c r="H282" s="45"/>
      <c r="I282" s="45"/>
      <c r="J282" s="45"/>
      <c r="K282" s="45"/>
      <c r="L282" s="53">
        <v>57462.49179</v>
      </c>
      <c r="M282" s="45"/>
      <c r="N282" s="45"/>
      <c r="O282" s="45"/>
      <c r="P282" s="45"/>
      <c r="Q282" s="45"/>
      <c r="R282" s="45"/>
      <c r="S282" s="45"/>
      <c r="T282" s="45">
        <v>18.916670528799823</v>
      </c>
      <c r="U282" s="45"/>
      <c r="V282" s="45"/>
      <c r="W282" s="45"/>
      <c r="X282" s="45"/>
      <c r="Y282" s="45">
        <f>T282*(100^(0.2*$F$15*yV))</f>
        <v>20.25091729</v>
      </c>
      <c r="Z282" s="47"/>
      <c r="AA282" s="45"/>
      <c r="AB282" s="45"/>
      <c r="AC282" s="3">
        <v>5.0</v>
      </c>
      <c r="AD282" s="45"/>
      <c r="AE282" s="45"/>
      <c r="AF282" s="53">
        <v>57462.49008</v>
      </c>
      <c r="AG282" s="50">
        <v>1.9119516160000002E-9</v>
      </c>
      <c r="AH282" s="45"/>
      <c r="AI282" s="45"/>
      <c r="AJ282" s="55">
        <f t="shared" si="14"/>
        <v>43.91698579</v>
      </c>
      <c r="AK282" s="45"/>
      <c r="AL282" s="45">
        <f>LOG10(1196700000000000000*(C282^2)*optwidth*(AVERAGE(X282:AB282)))</f>
        <v>42.14793402</v>
      </c>
      <c r="AM282" s="45"/>
      <c r="AN282" s="3">
        <v>0.34</v>
      </c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</row>
    <row r="283" ht="12.75" customHeight="1">
      <c r="A283" s="45"/>
      <c r="B283" s="45"/>
      <c r="C283" s="45">
        <v>19000.0</v>
      </c>
      <c r="D283" s="45"/>
      <c r="E283" s="45"/>
      <c r="F283" s="45"/>
      <c r="G283" s="45"/>
      <c r="H283" s="45"/>
      <c r="I283" s="45"/>
      <c r="J283" s="45"/>
      <c r="K283" s="45"/>
      <c r="L283" s="53">
        <v>57462.76226</v>
      </c>
      <c r="M283" s="45"/>
      <c r="N283" s="45"/>
      <c r="O283" s="45"/>
      <c r="P283" s="45"/>
      <c r="Q283" s="45"/>
      <c r="R283" s="45"/>
      <c r="S283" s="45"/>
      <c r="T283" s="45">
        <v>19.62374637957923</v>
      </c>
      <c r="U283" s="45"/>
      <c r="V283" s="45"/>
      <c r="W283" s="45"/>
      <c r="X283" s="45"/>
      <c r="Y283" s="45">
        <f>T283*(100^(0.2*$F$15*yV))</f>
        <v>21.00786521</v>
      </c>
      <c r="Z283" s="47"/>
      <c r="AA283" s="45"/>
      <c r="AB283" s="45"/>
      <c r="AC283" s="3">
        <v>5.0</v>
      </c>
      <c r="AD283" s="45"/>
      <c r="AE283" s="45"/>
      <c r="AF283" s="53">
        <v>57462.76081</v>
      </c>
      <c r="AG283" s="50">
        <v>1.7689895360000002E-9</v>
      </c>
      <c r="AH283" s="45"/>
      <c r="AI283" s="45"/>
      <c r="AJ283" s="55">
        <f t="shared" si="14"/>
        <v>43.88323416</v>
      </c>
      <c r="AK283" s="45"/>
      <c r="AL283" s="45">
        <f>LOG10(1196700000000000000*(C283^2)*optwidth*(AVERAGE(X283:AB283)))</f>
        <v>42.16387125</v>
      </c>
      <c r="AM283" s="45"/>
      <c r="AN283" s="3">
        <v>0.34</v>
      </c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</row>
    <row r="284" ht="12.75" customHeight="1">
      <c r="A284" s="45"/>
      <c r="B284" s="45"/>
      <c r="C284" s="45">
        <v>19000.0</v>
      </c>
      <c r="D284" s="45"/>
      <c r="E284" s="45"/>
      <c r="F284" s="45"/>
      <c r="G284" s="45"/>
      <c r="H284" s="45"/>
      <c r="I284" s="45"/>
      <c r="J284" s="45"/>
      <c r="K284" s="45"/>
      <c r="L284" s="53">
        <v>57463.02348</v>
      </c>
      <c r="M284" s="45"/>
      <c r="N284" s="45"/>
      <c r="O284" s="45"/>
      <c r="P284" s="45"/>
      <c r="Q284" s="45"/>
      <c r="R284" s="45"/>
      <c r="S284" s="45"/>
      <c r="T284" s="45">
        <v>20.52215586470645</v>
      </c>
      <c r="U284" s="45"/>
      <c r="V284" s="45"/>
      <c r="W284" s="45"/>
      <c r="X284" s="45"/>
      <c r="Y284" s="45">
        <f>T284*(100^(0.2*$F$15*yV))</f>
        <v>21.96964208</v>
      </c>
      <c r="Z284" s="47"/>
      <c r="AA284" s="45"/>
      <c r="AB284" s="45"/>
      <c r="AC284" s="3">
        <v>5.0</v>
      </c>
      <c r="AD284" s="45"/>
      <c r="AE284" s="45"/>
      <c r="AF284" s="53">
        <v>57463.02119</v>
      </c>
      <c r="AG284" s="50">
        <v>1.736108672E-9</v>
      </c>
      <c r="AH284" s="45"/>
      <c r="AI284" s="45"/>
      <c r="AJ284" s="55">
        <f t="shared" si="14"/>
        <v>43.8750858</v>
      </c>
      <c r="AK284" s="45"/>
      <c r="AL284" s="45">
        <f>LOG10(1196700000000000000*(C284^2)*optwidth*(AVERAGE(X284:AB284)))</f>
        <v>42.18331231</v>
      </c>
      <c r="AM284" s="45"/>
      <c r="AN284" s="3">
        <v>0.34</v>
      </c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</row>
    <row r="285" ht="12.75" customHeight="1">
      <c r="A285" s="45"/>
      <c r="B285" s="45"/>
      <c r="C285" s="45">
        <v>19000.0</v>
      </c>
      <c r="D285" s="45"/>
      <c r="E285" s="45"/>
      <c r="F285" s="45"/>
      <c r="G285" s="45"/>
      <c r="H285" s="45"/>
      <c r="I285" s="45"/>
      <c r="J285" s="45"/>
      <c r="K285" s="45"/>
      <c r="L285" s="53">
        <v>57463.28921</v>
      </c>
      <c r="M285" s="45"/>
      <c r="N285" s="45"/>
      <c r="O285" s="45"/>
      <c r="P285" s="45"/>
      <c r="Q285" s="45"/>
      <c r="R285" s="45"/>
      <c r="S285" s="45"/>
      <c r="T285" s="45">
        <v>19.844221823784082</v>
      </c>
      <c r="U285" s="45"/>
      <c r="V285" s="45"/>
      <c r="W285" s="45"/>
      <c r="X285" s="45"/>
      <c r="Y285" s="45">
        <f>T285*(100^(0.2*$F$15*yV))</f>
        <v>21.24389142</v>
      </c>
      <c r="Z285" s="47"/>
      <c r="AA285" s="45"/>
      <c r="AB285" s="45"/>
      <c r="AC285" s="3">
        <v>5.0</v>
      </c>
      <c r="AD285" s="45"/>
      <c r="AE285" s="45"/>
      <c r="AF285" s="53">
        <v>57463.28647</v>
      </c>
      <c r="AG285" s="50">
        <v>1.882738784E-9</v>
      </c>
      <c r="AH285" s="45"/>
      <c r="AI285" s="45"/>
      <c r="AJ285" s="55">
        <f t="shared" si="14"/>
        <v>43.91029897</v>
      </c>
      <c r="AK285" s="45"/>
      <c r="AL285" s="45">
        <f>LOG10(1196700000000000000*(C285^2)*optwidth*(AVERAGE(X285:AB285)))</f>
        <v>42.1687234</v>
      </c>
      <c r="AM285" s="45"/>
      <c r="AN285" s="3">
        <v>0.34</v>
      </c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</row>
    <row r="286" ht="12.75" customHeight="1">
      <c r="A286" s="45"/>
      <c r="B286" s="45"/>
      <c r="C286" s="45">
        <v>19000.0</v>
      </c>
      <c r="D286" s="45"/>
      <c r="E286" s="45"/>
      <c r="F286" s="45"/>
      <c r="G286" s="45"/>
      <c r="H286" s="45"/>
      <c r="I286" s="45"/>
      <c r="J286" s="45"/>
      <c r="K286" s="45"/>
      <c r="L286" s="53">
        <v>57463.55471</v>
      </c>
      <c r="M286" s="45"/>
      <c r="N286" s="45"/>
      <c r="O286" s="45"/>
      <c r="P286" s="45"/>
      <c r="Q286" s="45"/>
      <c r="R286" s="45"/>
      <c r="S286" s="45"/>
      <c r="T286" s="45">
        <v>20.581944446469606</v>
      </c>
      <c r="U286" s="45"/>
      <c r="V286" s="45"/>
      <c r="W286" s="45"/>
      <c r="X286" s="45"/>
      <c r="Y286" s="45">
        <f>T286*(100^(0.2*$F$15*yV))</f>
        <v>22.03364773</v>
      </c>
      <c r="Z286" s="47"/>
      <c r="AA286" s="45"/>
      <c r="AB286" s="45"/>
      <c r="AC286" s="3">
        <v>5.0</v>
      </c>
      <c r="AD286" s="45"/>
      <c r="AE286" s="45"/>
      <c r="AF286" s="53">
        <v>57463.55325</v>
      </c>
      <c r="AG286" s="50">
        <v>2.582597632E-9</v>
      </c>
      <c r="AH286" s="45"/>
      <c r="AI286" s="45"/>
      <c r="AJ286" s="55">
        <f t="shared" si="14"/>
        <v>44.04756564</v>
      </c>
      <c r="AK286" s="45"/>
      <c r="AL286" s="45">
        <f>LOG10(1196700000000000000*(C286^2)*optwidth*(AVERAGE(X286:AB286)))</f>
        <v>42.18457573</v>
      </c>
      <c r="AM286" s="45"/>
      <c r="AN286" s="3">
        <v>0.34</v>
      </c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</row>
    <row r="287" ht="12.75" customHeight="1">
      <c r="A287" s="45"/>
      <c r="B287" s="45"/>
      <c r="C287" s="45">
        <v>19000.0</v>
      </c>
      <c r="D287" s="45"/>
      <c r="E287" s="45"/>
      <c r="F287" s="45"/>
      <c r="G287" s="45"/>
      <c r="H287" s="45"/>
      <c r="I287" s="45"/>
      <c r="J287" s="45"/>
      <c r="K287" s="45"/>
      <c r="L287" s="53">
        <v>57463.68744</v>
      </c>
      <c r="M287" s="45"/>
      <c r="N287" s="45"/>
      <c r="O287" s="45"/>
      <c r="P287" s="45"/>
      <c r="Q287" s="45"/>
      <c r="R287" s="45"/>
      <c r="S287" s="45"/>
      <c r="T287" s="45">
        <v>20.146790005660478</v>
      </c>
      <c r="U287" s="45"/>
      <c r="V287" s="45"/>
      <c r="W287" s="45"/>
      <c r="X287" s="45"/>
      <c r="Y287" s="45">
        <f>T287*(100^(0.2*$F$15*yV))</f>
        <v>21.5678006</v>
      </c>
      <c r="Z287" s="47"/>
      <c r="AA287" s="45"/>
      <c r="AB287" s="45"/>
      <c r="AC287" s="3">
        <v>5.0</v>
      </c>
      <c r="AD287" s="45"/>
      <c r="AE287" s="45"/>
      <c r="AF287" s="53">
        <v>57463.68628</v>
      </c>
      <c r="AG287" s="50">
        <v>2.315932416E-9</v>
      </c>
      <c r="AH287" s="45"/>
      <c r="AI287" s="45"/>
      <c r="AJ287" s="55">
        <f t="shared" si="14"/>
        <v>44.00023478</v>
      </c>
      <c r="AK287" s="45"/>
      <c r="AL287" s="45">
        <f>LOG10(1196700000000000000*(C287^2)*optwidth*(AVERAGE(X287:AB287)))</f>
        <v>42.17529518</v>
      </c>
      <c r="AM287" s="45"/>
      <c r="AN287" s="3">
        <v>0.34</v>
      </c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</row>
    <row r="288" ht="12.75" customHeight="1">
      <c r="A288" s="45"/>
      <c r="B288" s="45"/>
      <c r="C288" s="45">
        <v>19000.0</v>
      </c>
      <c r="D288" s="45"/>
      <c r="E288" s="45"/>
      <c r="F288" s="45"/>
      <c r="G288" s="45"/>
      <c r="H288" s="45"/>
      <c r="I288" s="45"/>
      <c r="J288" s="45"/>
      <c r="K288" s="45"/>
      <c r="L288" s="53">
        <v>57463.8916</v>
      </c>
      <c r="M288" s="45"/>
      <c r="N288" s="45"/>
      <c r="O288" s="45"/>
      <c r="P288" s="45"/>
      <c r="Q288" s="45"/>
      <c r="R288" s="45"/>
      <c r="S288" s="45"/>
      <c r="T288" s="45">
        <v>19.907635678607832</v>
      </c>
      <c r="U288" s="45"/>
      <c r="V288" s="45"/>
      <c r="W288" s="45"/>
      <c r="X288" s="45"/>
      <c r="Y288" s="45">
        <f>T288*(100^(0.2*$F$15*yV))</f>
        <v>21.31177804</v>
      </c>
      <c r="Z288" s="47"/>
      <c r="AA288" s="45"/>
      <c r="AB288" s="45"/>
      <c r="AC288" s="3">
        <v>5.0</v>
      </c>
      <c r="AD288" s="45"/>
      <c r="AE288" s="45"/>
      <c r="AF288" s="53">
        <v>57463.88999</v>
      </c>
      <c r="AG288" s="50">
        <v>2.299986304E-9</v>
      </c>
      <c r="AH288" s="45"/>
      <c r="AI288" s="45"/>
      <c r="AJ288" s="55">
        <f t="shared" si="14"/>
        <v>43.99723415</v>
      </c>
      <c r="AK288" s="45"/>
      <c r="AL288" s="45">
        <f>LOG10(1196700000000000000*(C288^2)*optwidth*(AVERAGE(X288:AB288)))</f>
        <v>42.17010901</v>
      </c>
      <c r="AM288" s="45"/>
      <c r="AN288" s="3">
        <v>0.34</v>
      </c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</row>
    <row r="289" ht="12.75" customHeight="1">
      <c r="A289" s="45"/>
      <c r="B289" s="45"/>
      <c r="C289" s="45">
        <v>19000.0</v>
      </c>
      <c r="D289" s="45"/>
      <c r="E289" s="45"/>
      <c r="F289" s="45"/>
      <c r="G289" s="45"/>
      <c r="H289" s="45"/>
      <c r="I289" s="45"/>
      <c r="J289" s="45"/>
      <c r="K289" s="45"/>
      <c r="L289" s="53">
        <v>57464.02913</v>
      </c>
      <c r="M289" s="45"/>
      <c r="N289" s="45"/>
      <c r="O289" s="45"/>
      <c r="P289" s="45"/>
      <c r="Q289" s="45"/>
      <c r="R289" s="45"/>
      <c r="S289" s="45"/>
      <c r="T289" s="45">
        <v>19.646839418841367</v>
      </c>
      <c r="U289" s="45"/>
      <c r="V289" s="45"/>
      <c r="W289" s="45"/>
      <c r="X289" s="45"/>
      <c r="Y289" s="45">
        <f>T289*(100^(0.2*$F$15*yV))</f>
        <v>21.03258707</v>
      </c>
      <c r="Z289" s="47"/>
      <c r="AA289" s="45"/>
      <c r="AB289" s="45"/>
      <c r="AC289" s="3">
        <v>5.0</v>
      </c>
      <c r="AD289" s="45"/>
      <c r="AE289" s="45"/>
      <c r="AF289" s="53">
        <v>57464.02645</v>
      </c>
      <c r="AG289" s="50">
        <v>2.324023872E-9</v>
      </c>
      <c r="AH289" s="45"/>
      <c r="AI289" s="45"/>
      <c r="AJ289" s="55">
        <f t="shared" si="14"/>
        <v>44.00174948</v>
      </c>
      <c r="AK289" s="45"/>
      <c r="AL289" s="45">
        <f>LOG10(1196700000000000000*(C289^2)*optwidth*(AVERAGE(X289:AB289)))</f>
        <v>42.16438202</v>
      </c>
      <c r="AM289" s="45"/>
      <c r="AN289" s="3">
        <v>0.34</v>
      </c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</row>
    <row r="290" ht="12.75" customHeight="1">
      <c r="A290" s="45"/>
      <c r="B290" s="45"/>
      <c r="C290" s="45">
        <v>19000.0</v>
      </c>
      <c r="D290" s="45"/>
      <c r="E290" s="45"/>
      <c r="F290" s="45"/>
      <c r="G290" s="45"/>
      <c r="H290" s="45"/>
      <c r="I290" s="45"/>
      <c r="J290" s="45"/>
      <c r="K290" s="45"/>
      <c r="L290" s="53">
        <v>57464.2929</v>
      </c>
      <c r="M290" s="45"/>
      <c r="N290" s="45"/>
      <c r="O290" s="45"/>
      <c r="P290" s="45"/>
      <c r="Q290" s="45"/>
      <c r="R290" s="45"/>
      <c r="S290" s="45"/>
      <c r="T290" s="45">
        <v>19.51936045656428</v>
      </c>
      <c r="U290" s="45"/>
      <c r="V290" s="45"/>
      <c r="W290" s="45"/>
      <c r="X290" s="45"/>
      <c r="Y290" s="45">
        <f>T290*(100^(0.2*$F$15*yV))</f>
        <v>20.89611665</v>
      </c>
      <c r="Z290" s="47"/>
      <c r="AA290" s="45"/>
      <c r="AB290" s="45"/>
      <c r="AC290" s="3">
        <v>5.0</v>
      </c>
      <c r="AD290" s="45"/>
      <c r="AE290" s="45"/>
      <c r="AF290" s="53">
        <v>57464.29104</v>
      </c>
      <c r="AG290" s="50">
        <v>1.8539261440000002E-9</v>
      </c>
      <c r="AH290" s="45"/>
      <c r="AI290" s="45"/>
      <c r="AJ290" s="55">
        <f t="shared" si="14"/>
        <v>43.90360133</v>
      </c>
      <c r="AK290" s="45"/>
      <c r="AL290" s="45">
        <f>LOG10(1196700000000000000*(C290^2)*optwidth*(AVERAGE(X290:AB290)))</f>
        <v>42.16155491</v>
      </c>
      <c r="AM290" s="45"/>
      <c r="AN290" s="3">
        <v>0.34</v>
      </c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</row>
    <row r="291" ht="12.75" customHeight="1">
      <c r="A291" s="45"/>
      <c r="B291" s="45"/>
      <c r="C291" s="45">
        <v>19000.0</v>
      </c>
      <c r="D291" s="45"/>
      <c r="E291" s="45"/>
      <c r="F291" s="45"/>
      <c r="G291" s="45"/>
      <c r="H291" s="45"/>
      <c r="I291" s="45"/>
      <c r="J291" s="45"/>
      <c r="K291" s="45"/>
      <c r="L291" s="53">
        <v>57464.68596</v>
      </c>
      <c r="M291" s="45"/>
      <c r="N291" s="45"/>
      <c r="O291" s="45"/>
      <c r="P291" s="45"/>
      <c r="Q291" s="45"/>
      <c r="R291" s="45"/>
      <c r="S291" s="45"/>
      <c r="T291" s="45">
        <v>19.282247651920166</v>
      </c>
      <c r="U291" s="45"/>
      <c r="V291" s="45"/>
      <c r="W291" s="45"/>
      <c r="X291" s="45"/>
      <c r="Y291" s="45">
        <f>T291*(100^(0.2*$F$15*yV))</f>
        <v>20.64227961</v>
      </c>
      <c r="Z291" s="47"/>
      <c r="AA291" s="45"/>
      <c r="AB291" s="45"/>
      <c r="AC291" s="3">
        <v>5.0</v>
      </c>
      <c r="AD291" s="45"/>
      <c r="AE291" s="45"/>
      <c r="AF291" s="53">
        <v>57464.68334</v>
      </c>
      <c r="AG291" s="50">
        <v>1.793199968E-9</v>
      </c>
      <c r="AH291" s="45"/>
      <c r="AI291" s="45"/>
      <c r="AJ291" s="55">
        <f t="shared" si="14"/>
        <v>43.88913762</v>
      </c>
      <c r="AK291" s="45"/>
      <c r="AL291" s="45">
        <f>LOG10(1196700000000000000*(C291^2)*optwidth*(AVERAGE(X291:AB291)))</f>
        <v>42.15624698</v>
      </c>
      <c r="AM291" s="45"/>
      <c r="AN291" s="3">
        <v>0.34</v>
      </c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</row>
    <row r="292" ht="12.75" customHeight="1">
      <c r="A292" s="45"/>
      <c r="B292" s="45"/>
      <c r="C292" s="45">
        <v>19000.0</v>
      </c>
      <c r="D292" s="45"/>
      <c r="E292" s="45"/>
      <c r="F292" s="45"/>
      <c r="G292" s="45"/>
      <c r="H292" s="45"/>
      <c r="I292" s="45"/>
      <c r="J292" s="45"/>
      <c r="K292" s="45"/>
      <c r="L292" s="53">
        <v>57464.8892</v>
      </c>
      <c r="M292" s="45"/>
      <c r="N292" s="45"/>
      <c r="O292" s="45"/>
      <c r="P292" s="45"/>
      <c r="Q292" s="45"/>
      <c r="R292" s="45"/>
      <c r="S292" s="45"/>
      <c r="T292" s="45">
        <v>19.68848567811618</v>
      </c>
      <c r="U292" s="45"/>
      <c r="V292" s="45"/>
      <c r="W292" s="45"/>
      <c r="X292" s="45"/>
      <c r="Y292" s="45">
        <f>T292*(100^(0.2*$F$15*yV))</f>
        <v>21.07717076</v>
      </c>
      <c r="Z292" s="47"/>
      <c r="AA292" s="45"/>
      <c r="AB292" s="45"/>
      <c r="AC292" s="3">
        <v>5.0</v>
      </c>
      <c r="AD292" s="45"/>
      <c r="AE292" s="45"/>
      <c r="AF292" s="53">
        <v>57464.88565</v>
      </c>
      <c r="AG292" s="50">
        <v>1.800240032E-9</v>
      </c>
      <c r="AH292" s="45"/>
      <c r="AI292" s="45"/>
      <c r="AJ292" s="55">
        <f t="shared" si="14"/>
        <v>43.89083931</v>
      </c>
      <c r="AK292" s="45"/>
      <c r="AL292" s="45">
        <f>LOG10(1196700000000000000*(C292^2)*optwidth*(AVERAGE(X292:AB292)))</f>
        <v>42.16530164</v>
      </c>
      <c r="AM292" s="45"/>
      <c r="AN292" s="3">
        <v>0.34</v>
      </c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</row>
    <row r="293" ht="12.75" customHeight="1">
      <c r="A293" s="45"/>
      <c r="B293" s="45"/>
      <c r="C293" s="45">
        <v>19000.0</v>
      </c>
      <c r="D293" s="45"/>
      <c r="E293" s="45"/>
      <c r="F293" s="45"/>
      <c r="G293" s="45"/>
      <c r="H293" s="45"/>
      <c r="I293" s="45"/>
      <c r="J293" s="45"/>
      <c r="K293" s="45"/>
      <c r="L293" s="53">
        <v>57465.02857</v>
      </c>
      <c r="M293" s="45"/>
      <c r="N293" s="45"/>
      <c r="O293" s="45"/>
      <c r="P293" s="45"/>
      <c r="Q293" s="45"/>
      <c r="R293" s="45"/>
      <c r="S293" s="45"/>
      <c r="T293" s="45">
        <v>19.572428071297104</v>
      </c>
      <c r="U293" s="45"/>
      <c r="V293" s="45"/>
      <c r="W293" s="45"/>
      <c r="X293" s="45"/>
      <c r="Y293" s="45">
        <f>T293*(100^(0.2*$F$15*yV))</f>
        <v>20.95292728</v>
      </c>
      <c r="Z293" s="47"/>
      <c r="AA293" s="45"/>
      <c r="AB293" s="45"/>
      <c r="AC293" s="3">
        <v>5.0</v>
      </c>
      <c r="AD293" s="45"/>
      <c r="AE293" s="45"/>
      <c r="AF293" s="53">
        <v>57465.02629</v>
      </c>
      <c r="AG293" s="50">
        <v>2.022778752E-9</v>
      </c>
      <c r="AH293" s="45"/>
      <c r="AI293" s="45"/>
      <c r="AJ293" s="55">
        <f t="shared" si="14"/>
        <v>43.94145728</v>
      </c>
      <c r="AK293" s="45"/>
      <c r="AL293" s="45">
        <f>LOG10(1196700000000000000*(C293^2)*optwidth*(AVERAGE(X293:AB293)))</f>
        <v>42.16273403</v>
      </c>
      <c r="AM293" s="45"/>
      <c r="AN293" s="3">
        <v>0.34</v>
      </c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</row>
    <row r="294" ht="12.75" customHeight="1">
      <c r="A294" s="45"/>
      <c r="B294" s="45"/>
      <c r="C294" s="45">
        <v>19000.0</v>
      </c>
      <c r="D294" s="45"/>
      <c r="E294" s="45"/>
      <c r="F294" s="45"/>
      <c r="G294" s="45"/>
      <c r="H294" s="45"/>
      <c r="I294" s="45"/>
      <c r="J294" s="45"/>
      <c r="K294" s="45"/>
      <c r="L294" s="53">
        <v>57465.2293</v>
      </c>
      <c r="M294" s="45"/>
      <c r="N294" s="45"/>
      <c r="O294" s="45"/>
      <c r="P294" s="45"/>
      <c r="Q294" s="45"/>
      <c r="R294" s="45"/>
      <c r="S294" s="45"/>
      <c r="T294" s="45">
        <v>20.726429779098588</v>
      </c>
      <c r="U294" s="45"/>
      <c r="V294" s="45"/>
      <c r="W294" s="45"/>
      <c r="X294" s="45"/>
      <c r="Y294" s="45">
        <f>T294*(100^(0.2*$F$15*yV))</f>
        <v>22.18832402</v>
      </c>
      <c r="Z294" s="47"/>
      <c r="AA294" s="45"/>
      <c r="AB294" s="45"/>
      <c r="AC294" s="3">
        <v>5.0</v>
      </c>
      <c r="AD294" s="45"/>
      <c r="AE294" s="45"/>
      <c r="AF294" s="53">
        <v>57465.22621</v>
      </c>
      <c r="AG294" s="50">
        <v>1.6454261120000001E-9</v>
      </c>
      <c r="AH294" s="45"/>
      <c r="AI294" s="45"/>
      <c r="AJ294" s="55">
        <f t="shared" si="14"/>
        <v>43.85178728</v>
      </c>
      <c r="AK294" s="45"/>
      <c r="AL294" s="45">
        <f>LOG10(1196700000000000000*(C294^2)*optwidth*(AVERAGE(X294:AB294)))</f>
        <v>42.18761382</v>
      </c>
      <c r="AM294" s="45"/>
      <c r="AN294" s="3">
        <v>0.34</v>
      </c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</row>
    <row r="295" ht="12.75" customHeight="1">
      <c r="A295" s="45"/>
      <c r="B295" s="45"/>
      <c r="C295" s="45">
        <v>19000.0</v>
      </c>
      <c r="D295" s="45"/>
      <c r="E295" s="45"/>
      <c r="F295" s="45"/>
      <c r="G295" s="45"/>
      <c r="H295" s="45"/>
      <c r="I295" s="45"/>
      <c r="J295" s="45"/>
      <c r="K295" s="45"/>
      <c r="L295" s="53">
        <v>57465.41735</v>
      </c>
      <c r="M295" s="45"/>
      <c r="N295" s="45"/>
      <c r="O295" s="45"/>
      <c r="P295" s="45"/>
      <c r="Q295" s="45"/>
      <c r="R295" s="45"/>
      <c r="S295" s="45"/>
      <c r="T295" s="45">
        <v>19.233829562086513</v>
      </c>
      <c r="U295" s="45"/>
      <c r="V295" s="45"/>
      <c r="W295" s="45"/>
      <c r="X295" s="45"/>
      <c r="Y295" s="45">
        <f>T295*(100^(0.2*$F$15*yV))</f>
        <v>20.59044645</v>
      </c>
      <c r="Z295" s="47"/>
      <c r="AA295" s="45"/>
      <c r="AB295" s="45"/>
      <c r="AC295" s="3">
        <v>5.0</v>
      </c>
      <c r="AD295" s="45"/>
      <c r="AE295" s="45"/>
      <c r="AF295" s="53">
        <v>57465.41474</v>
      </c>
      <c r="AG295" s="50">
        <v>1.7114447680000003E-9</v>
      </c>
      <c r="AH295" s="45"/>
      <c r="AI295" s="45"/>
      <c r="AJ295" s="55">
        <f t="shared" si="14"/>
        <v>43.86887178</v>
      </c>
      <c r="AK295" s="45"/>
      <c r="AL295" s="45">
        <f>LOG10(1196700000000000000*(C295^2)*optwidth*(AVERAGE(X295:AB295)))</f>
        <v>42.15515509</v>
      </c>
      <c r="AM295" s="45"/>
      <c r="AN295" s="3">
        <v>0.34</v>
      </c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</row>
    <row r="296" ht="12.75" customHeight="1">
      <c r="A296" s="45"/>
      <c r="B296" s="45"/>
      <c r="C296" s="45">
        <v>19000.0</v>
      </c>
      <c r="D296" s="45"/>
      <c r="E296" s="45"/>
      <c r="F296" s="45"/>
      <c r="G296" s="45"/>
      <c r="H296" s="45"/>
      <c r="I296" s="45"/>
      <c r="J296" s="45"/>
      <c r="K296" s="45"/>
      <c r="L296" s="53">
        <v>57465.88068</v>
      </c>
      <c r="M296" s="45"/>
      <c r="N296" s="45"/>
      <c r="O296" s="45"/>
      <c r="P296" s="45"/>
      <c r="Q296" s="45"/>
      <c r="R296" s="45"/>
      <c r="S296" s="45"/>
      <c r="T296" s="45">
        <v>19.304773213776123</v>
      </c>
      <c r="U296" s="45"/>
      <c r="V296" s="45"/>
      <c r="W296" s="45"/>
      <c r="X296" s="45"/>
      <c r="Y296" s="45">
        <f>T296*(100^(0.2*$F$15*yV))</f>
        <v>20.66639396</v>
      </c>
      <c r="Z296" s="47"/>
      <c r="AA296" s="45"/>
      <c r="AB296" s="45"/>
      <c r="AC296" s="3">
        <v>5.0</v>
      </c>
      <c r="AD296" s="45"/>
      <c r="AE296" s="45"/>
      <c r="AF296" s="53">
        <v>57465.87904</v>
      </c>
      <c r="AG296" s="50">
        <v>1.531490976E-9</v>
      </c>
      <c r="AH296" s="45"/>
      <c r="AI296" s="45"/>
      <c r="AJ296" s="55">
        <f t="shared" si="14"/>
        <v>43.82062334</v>
      </c>
      <c r="AK296" s="45"/>
      <c r="AL296" s="45">
        <f>LOG10(1196700000000000000*(C296^2)*optwidth*(AVERAGE(X296:AB296)))</f>
        <v>42.15675403</v>
      </c>
      <c r="AM296" s="45"/>
      <c r="AN296" s="3">
        <v>0.34</v>
      </c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</row>
    <row r="297" ht="12.75" customHeight="1">
      <c r="A297" s="45"/>
      <c r="B297" s="45"/>
      <c r="C297" s="45">
        <v>19000.0</v>
      </c>
      <c r="D297" s="45"/>
      <c r="E297" s="45"/>
      <c r="F297" s="45"/>
      <c r="G297" s="45"/>
      <c r="H297" s="45"/>
      <c r="I297" s="45"/>
      <c r="J297" s="45"/>
      <c r="K297" s="45"/>
      <c r="L297" s="53">
        <v>57466.0135</v>
      </c>
      <c r="M297" s="45"/>
      <c r="N297" s="45"/>
      <c r="O297" s="45"/>
      <c r="P297" s="45"/>
      <c r="Q297" s="45"/>
      <c r="R297" s="45"/>
      <c r="S297" s="45"/>
      <c r="T297" s="45">
        <v>20.12986242391156</v>
      </c>
      <c r="U297" s="45"/>
      <c r="V297" s="45"/>
      <c r="W297" s="45"/>
      <c r="X297" s="45"/>
      <c r="Y297" s="45">
        <f>T297*(100^(0.2*$F$15*yV))</f>
        <v>21.54967907</v>
      </c>
      <c r="Z297" s="47"/>
      <c r="AA297" s="45"/>
      <c r="AB297" s="45"/>
      <c r="AC297" s="3">
        <v>5.0</v>
      </c>
      <c r="AD297" s="45"/>
      <c r="AE297" s="45"/>
      <c r="AF297" s="53">
        <v>57466.0118</v>
      </c>
      <c r="AG297" s="50">
        <v>1.626130464E-9</v>
      </c>
      <c r="AH297" s="45"/>
      <c r="AI297" s="45"/>
      <c r="AJ297" s="55">
        <f t="shared" si="14"/>
        <v>43.84666428</v>
      </c>
      <c r="AK297" s="45"/>
      <c r="AL297" s="45">
        <f>LOG10(1196700000000000000*(C297^2)*optwidth*(AVERAGE(X297:AB297)))</f>
        <v>42.17493013</v>
      </c>
      <c r="AM297" s="45"/>
      <c r="AN297" s="3">
        <v>0.34</v>
      </c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</row>
    <row r="298" ht="12.75" customHeight="1">
      <c r="A298" s="45"/>
      <c r="B298" s="45"/>
      <c r="C298" s="45">
        <v>19000.0</v>
      </c>
      <c r="D298" s="45"/>
      <c r="E298" s="45"/>
      <c r="F298" s="45"/>
      <c r="G298" s="45"/>
      <c r="H298" s="45"/>
      <c r="I298" s="45"/>
      <c r="J298" s="45"/>
      <c r="K298" s="45"/>
      <c r="L298" s="53">
        <v>57466.21368</v>
      </c>
      <c r="M298" s="45"/>
      <c r="N298" s="45"/>
      <c r="O298" s="45"/>
      <c r="P298" s="45"/>
      <c r="Q298" s="45"/>
      <c r="R298" s="45"/>
      <c r="S298" s="45"/>
      <c r="T298" s="45">
        <v>20.398099718700045</v>
      </c>
      <c r="U298" s="45"/>
      <c r="V298" s="45"/>
      <c r="W298" s="45"/>
      <c r="X298" s="45"/>
      <c r="Y298" s="45">
        <f>T298*(100^(0.2*$F$15*yV))</f>
        <v>21.8368359</v>
      </c>
      <c r="Z298" s="47"/>
      <c r="AA298" s="45"/>
      <c r="AB298" s="45"/>
      <c r="AC298" s="3">
        <v>5.0</v>
      </c>
      <c r="AD298" s="45"/>
      <c r="AE298" s="45"/>
      <c r="AF298" s="53">
        <v>57466.2119</v>
      </c>
      <c r="AG298" s="50">
        <v>1.516435232E-9</v>
      </c>
      <c r="AH298" s="45"/>
      <c r="AI298" s="45"/>
      <c r="AJ298" s="55">
        <f t="shared" si="14"/>
        <v>43.81633276</v>
      </c>
      <c r="AK298" s="45"/>
      <c r="AL298" s="45">
        <f>LOG10(1196700000000000000*(C298^2)*optwidth*(AVERAGE(X298:AB298)))</f>
        <v>42.18067903</v>
      </c>
      <c r="AM298" s="45"/>
      <c r="AN298" s="3">
        <v>0.34</v>
      </c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</row>
    <row r="299" ht="12.75" customHeight="1">
      <c r="A299" s="45"/>
      <c r="B299" s="45"/>
      <c r="C299" s="45">
        <v>19000.0</v>
      </c>
      <c r="D299" s="45"/>
      <c r="E299" s="45"/>
      <c r="F299" s="45"/>
      <c r="G299" s="45"/>
      <c r="H299" s="45"/>
      <c r="I299" s="45"/>
      <c r="J299" s="45"/>
      <c r="K299" s="45"/>
      <c r="L299" s="53">
        <v>57466.41174</v>
      </c>
      <c r="M299" s="45"/>
      <c r="N299" s="45"/>
      <c r="O299" s="45"/>
      <c r="P299" s="45"/>
      <c r="Q299" s="45"/>
      <c r="R299" s="45"/>
      <c r="S299" s="45"/>
      <c r="T299" s="45">
        <v>20.183775769471154</v>
      </c>
      <c r="U299" s="45"/>
      <c r="V299" s="45"/>
      <c r="W299" s="45"/>
      <c r="X299" s="45"/>
      <c r="Y299" s="45">
        <f>T299*(100^(0.2*$F$15*yV))</f>
        <v>21.60739508</v>
      </c>
      <c r="Z299" s="47"/>
      <c r="AA299" s="45"/>
      <c r="AB299" s="45"/>
      <c r="AC299" s="3">
        <v>5.0</v>
      </c>
      <c r="AD299" s="45"/>
      <c r="AE299" s="45"/>
      <c r="AF299" s="53">
        <v>57466.41054</v>
      </c>
      <c r="AG299" s="50">
        <v>1.4687744959999999E-9</v>
      </c>
      <c r="AH299" s="45"/>
      <c r="AI299" s="45"/>
      <c r="AJ299" s="55">
        <f t="shared" si="14"/>
        <v>43.80246402</v>
      </c>
      <c r="AK299" s="45"/>
      <c r="AL299" s="45">
        <f>LOG10(1196700000000000000*(C299^2)*optwidth*(AVERAGE(X299:AB299)))</f>
        <v>42.17609174</v>
      </c>
      <c r="AM299" s="45"/>
      <c r="AN299" s="3">
        <v>0.34</v>
      </c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</row>
    <row r="300" ht="12.75" customHeight="1">
      <c r="A300" s="45"/>
      <c r="B300" s="45"/>
      <c r="C300" s="45">
        <v>19000.0</v>
      </c>
      <c r="D300" s="45"/>
      <c r="E300" s="45"/>
      <c r="F300" s="45"/>
      <c r="G300" s="45"/>
      <c r="H300" s="45"/>
      <c r="I300" s="45"/>
      <c r="J300" s="45"/>
      <c r="K300" s="45"/>
      <c r="L300" s="53">
        <v>57466.61246</v>
      </c>
      <c r="M300" s="45"/>
      <c r="N300" s="45"/>
      <c r="O300" s="45"/>
      <c r="P300" s="45"/>
      <c r="Q300" s="45"/>
      <c r="R300" s="45"/>
      <c r="S300" s="45"/>
      <c r="T300" s="45">
        <v>20.52413754766968</v>
      </c>
      <c r="U300" s="45"/>
      <c r="V300" s="45"/>
      <c r="W300" s="45"/>
      <c r="X300" s="45"/>
      <c r="Y300" s="45">
        <f>T300*(100^(0.2*$F$15*yV))</f>
        <v>21.97176354</v>
      </c>
      <c r="Z300" s="47"/>
      <c r="AA300" s="45"/>
      <c r="AB300" s="45"/>
      <c r="AC300" s="3">
        <v>5.0</v>
      </c>
      <c r="AD300" s="45"/>
      <c r="AE300" s="45"/>
      <c r="AF300" s="53">
        <v>57466.61045</v>
      </c>
      <c r="AG300" s="50">
        <v>1.7126690240000002E-9</v>
      </c>
      <c r="AH300" s="45"/>
      <c r="AI300" s="45"/>
      <c r="AJ300" s="55">
        <f t="shared" si="14"/>
        <v>43.86918234</v>
      </c>
      <c r="AK300" s="45"/>
      <c r="AL300" s="45">
        <f>LOG10(1196700000000000000*(C300^2)*optwidth*(AVERAGE(X300:AB300)))</f>
        <v>42.18335424</v>
      </c>
      <c r="AM300" s="45"/>
      <c r="AN300" s="3">
        <v>0.34</v>
      </c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</row>
    <row r="301" ht="12.75" customHeight="1">
      <c r="A301" s="45"/>
      <c r="B301" s="45"/>
      <c r="C301" s="45">
        <v>19000.0</v>
      </c>
      <c r="D301" s="45"/>
      <c r="E301" s="45"/>
      <c r="F301" s="45"/>
      <c r="G301" s="45"/>
      <c r="H301" s="45"/>
      <c r="I301" s="45"/>
      <c r="J301" s="45"/>
      <c r="K301" s="45"/>
      <c r="L301" s="53">
        <v>57466.94536</v>
      </c>
      <c r="M301" s="45"/>
      <c r="N301" s="45"/>
      <c r="O301" s="45"/>
      <c r="P301" s="45"/>
      <c r="Q301" s="45"/>
      <c r="R301" s="45"/>
      <c r="S301" s="45"/>
      <c r="T301" s="45">
        <v>19.857202994116022</v>
      </c>
      <c r="U301" s="45"/>
      <c r="V301" s="45"/>
      <c r="W301" s="45"/>
      <c r="X301" s="45"/>
      <c r="Y301" s="45">
        <f>T301*(100^(0.2*$F$15*yV))</f>
        <v>21.25778819</v>
      </c>
      <c r="Z301" s="47"/>
      <c r="AA301" s="45"/>
      <c r="AB301" s="45"/>
      <c r="AC301" s="3">
        <v>5.0</v>
      </c>
      <c r="AD301" s="45"/>
      <c r="AE301" s="45"/>
      <c r="AF301" s="53">
        <v>57466.94463</v>
      </c>
      <c r="AG301" s="50">
        <v>1.16379504E-9</v>
      </c>
      <c r="AH301" s="45"/>
      <c r="AI301" s="45"/>
      <c r="AJ301" s="55">
        <f t="shared" si="14"/>
        <v>43.7013854</v>
      </c>
      <c r="AK301" s="45"/>
      <c r="AL301" s="45">
        <f>LOG10(1196700000000000000*(C301^2)*optwidth*(AVERAGE(X301:AB301)))</f>
        <v>42.1690074</v>
      </c>
      <c r="AM301" s="45"/>
      <c r="AN301" s="3">
        <v>0.34</v>
      </c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</row>
    <row r="302" ht="12.75" customHeight="1">
      <c r="A302" s="45"/>
      <c r="B302" s="45"/>
      <c r="C302" s="45">
        <v>19000.0</v>
      </c>
      <c r="D302" s="45"/>
      <c r="E302" s="45"/>
      <c r="F302" s="45"/>
      <c r="G302" s="45"/>
      <c r="H302" s="45"/>
      <c r="I302" s="45"/>
      <c r="J302" s="45"/>
      <c r="K302" s="45"/>
      <c r="L302" s="53">
        <v>57467.01411</v>
      </c>
      <c r="M302" s="45"/>
      <c r="N302" s="45"/>
      <c r="O302" s="45"/>
      <c r="P302" s="45"/>
      <c r="Q302" s="45"/>
      <c r="R302" s="45"/>
      <c r="S302" s="45"/>
      <c r="T302" s="45">
        <v>19.74229530197063</v>
      </c>
      <c r="U302" s="45"/>
      <c r="V302" s="45"/>
      <c r="W302" s="45"/>
      <c r="X302" s="45"/>
      <c r="Y302" s="45">
        <f>T302*(100^(0.2*$F$15*yV))</f>
        <v>21.13477573</v>
      </c>
      <c r="Z302" s="47"/>
      <c r="AA302" s="45"/>
      <c r="AB302" s="45"/>
      <c r="AC302" s="3">
        <v>5.0</v>
      </c>
      <c r="AD302" s="45"/>
      <c r="AE302" s="45"/>
      <c r="AF302" s="53">
        <v>57467.01241</v>
      </c>
      <c r="AG302" s="50">
        <v>9.56564256E-10</v>
      </c>
      <c r="AH302" s="45"/>
      <c r="AI302" s="45"/>
      <c r="AJ302" s="55">
        <f t="shared" si="14"/>
        <v>43.61622304</v>
      </c>
      <c r="AK302" s="45"/>
      <c r="AL302" s="45">
        <f>LOG10(1196700000000000000*(C302^2)*optwidth*(AVERAGE(X302:AB302)))</f>
        <v>42.16648697</v>
      </c>
      <c r="AM302" s="45"/>
      <c r="AN302" s="3">
        <v>0.34</v>
      </c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</row>
    <row r="303" ht="12.75" customHeight="1">
      <c r="A303" s="45"/>
      <c r="B303" s="45"/>
      <c r="C303" s="45">
        <v>19000.0</v>
      </c>
      <c r="D303" s="45"/>
      <c r="E303" s="45"/>
      <c r="F303" s="45"/>
      <c r="G303" s="45"/>
      <c r="H303" s="45"/>
      <c r="I303" s="45"/>
      <c r="J303" s="45"/>
      <c r="K303" s="45"/>
      <c r="L303" s="53">
        <v>57467.20994</v>
      </c>
      <c r="M303" s="45"/>
      <c r="N303" s="45"/>
      <c r="O303" s="45"/>
      <c r="P303" s="45"/>
      <c r="Q303" s="45"/>
      <c r="R303" s="45"/>
      <c r="S303" s="45"/>
      <c r="T303" s="45">
        <v>20.029048915780514</v>
      </c>
      <c r="U303" s="45"/>
      <c r="V303" s="45"/>
      <c r="W303" s="45"/>
      <c r="X303" s="45"/>
      <c r="Y303" s="45">
        <f>T303*(100^(0.2*$F$15*yV))</f>
        <v>21.4417549</v>
      </c>
      <c r="Z303" s="47"/>
      <c r="AA303" s="45"/>
      <c r="AB303" s="45"/>
      <c r="AC303" s="3">
        <v>5.0</v>
      </c>
      <c r="AD303" s="45"/>
      <c r="AE303" s="45"/>
      <c r="AF303" s="53">
        <v>57467.20794</v>
      </c>
      <c r="AG303" s="50">
        <v>7.466896000000001E-10</v>
      </c>
      <c r="AH303" s="45"/>
      <c r="AI303" s="45"/>
      <c r="AJ303" s="55">
        <f t="shared" si="14"/>
        <v>43.508649</v>
      </c>
      <c r="AK303" s="45"/>
      <c r="AL303" s="45">
        <f>LOG10(1196700000000000000*(C303^2)*optwidth*(AVERAGE(X303:AB303)))</f>
        <v>42.17274965</v>
      </c>
      <c r="AM303" s="45"/>
      <c r="AN303" s="3">
        <v>0.34</v>
      </c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</row>
    <row r="304" ht="12.75" customHeight="1">
      <c r="A304" s="45"/>
      <c r="B304" s="45"/>
      <c r="C304" s="45">
        <v>19000.0</v>
      </c>
      <c r="D304" s="45"/>
      <c r="E304" s="45"/>
      <c r="F304" s="45"/>
      <c r="G304" s="45"/>
      <c r="H304" s="45"/>
      <c r="I304" s="45"/>
      <c r="J304" s="45"/>
      <c r="K304" s="45"/>
      <c r="L304" s="53">
        <v>57467.41581</v>
      </c>
      <c r="M304" s="45"/>
      <c r="N304" s="45"/>
      <c r="O304" s="45"/>
      <c r="P304" s="45"/>
      <c r="Q304" s="45"/>
      <c r="R304" s="45"/>
      <c r="S304" s="45"/>
      <c r="T304" s="45">
        <v>18.751762990816903</v>
      </c>
      <c r="U304" s="45"/>
      <c r="V304" s="45"/>
      <c r="W304" s="45"/>
      <c r="X304" s="45"/>
      <c r="Y304" s="45">
        <f>T304*(100^(0.2*$F$15*yV))</f>
        <v>20.07437835</v>
      </c>
      <c r="Z304" s="47"/>
      <c r="AA304" s="45"/>
      <c r="AB304" s="45"/>
      <c r="AC304" s="3">
        <v>5.0</v>
      </c>
      <c r="AD304" s="45"/>
      <c r="AE304" s="45"/>
      <c r="AF304" s="53">
        <v>57467.41388</v>
      </c>
      <c r="AG304" s="50">
        <v>1.104856704E-9</v>
      </c>
      <c r="AH304" s="45"/>
      <c r="AI304" s="45"/>
      <c r="AJ304" s="55">
        <f t="shared" si="14"/>
        <v>43.67881485</v>
      </c>
      <c r="AK304" s="45"/>
      <c r="AL304" s="45">
        <f>LOG10(1196700000000000000*(C304^2)*optwidth*(AVERAGE(X304:AB304)))</f>
        <v>42.14413143</v>
      </c>
      <c r="AM304" s="45"/>
      <c r="AN304" s="3">
        <v>0.34</v>
      </c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</row>
    <row r="305" ht="12.75" customHeight="1">
      <c r="A305" s="45"/>
      <c r="B305" s="45"/>
      <c r="C305" s="45">
        <v>19000.0</v>
      </c>
      <c r="D305" s="45"/>
      <c r="E305" s="45"/>
      <c r="F305" s="45"/>
      <c r="G305" s="45"/>
      <c r="H305" s="45"/>
      <c r="I305" s="45"/>
      <c r="J305" s="45"/>
      <c r="K305" s="45"/>
      <c r="L305" s="53">
        <v>57467.61408</v>
      </c>
      <c r="M305" s="45"/>
      <c r="N305" s="45"/>
      <c r="O305" s="45"/>
      <c r="P305" s="45"/>
      <c r="Q305" s="45"/>
      <c r="R305" s="45"/>
      <c r="S305" s="45"/>
      <c r="T305" s="45">
        <v>21.570809231747873</v>
      </c>
      <c r="U305" s="45"/>
      <c r="V305" s="45"/>
      <c r="W305" s="45"/>
      <c r="X305" s="45"/>
      <c r="Y305" s="45">
        <f>T305*(100^(0.2*$F$15*yV))</f>
        <v>23.09225997</v>
      </c>
      <c r="Z305" s="47"/>
      <c r="AA305" s="45"/>
      <c r="AB305" s="45"/>
      <c r="AC305" s="3">
        <v>5.0</v>
      </c>
      <c r="AD305" s="45"/>
      <c r="AE305" s="45"/>
      <c r="AF305" s="53">
        <v>57467.61302</v>
      </c>
      <c r="AG305" s="50">
        <v>1.0790893120000002E-9</v>
      </c>
      <c r="AH305" s="45"/>
      <c r="AI305" s="45"/>
      <c r="AJ305" s="55">
        <f t="shared" si="14"/>
        <v>43.66856629</v>
      </c>
      <c r="AK305" s="45"/>
      <c r="AL305" s="45">
        <f>LOG10(1196700000000000000*(C305^2)*optwidth*(AVERAGE(X305:AB305)))</f>
        <v>42.20495576</v>
      </c>
      <c r="AM305" s="45"/>
      <c r="AN305" s="3">
        <v>0.34</v>
      </c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</row>
    <row r="306" ht="12.75" customHeight="1">
      <c r="A306" s="45"/>
      <c r="B306" s="45"/>
      <c r="C306" s="45">
        <v>19000.0</v>
      </c>
      <c r="D306" s="45"/>
      <c r="E306" s="45"/>
      <c r="F306" s="45"/>
      <c r="G306" s="45"/>
      <c r="H306" s="45"/>
      <c r="I306" s="45"/>
      <c r="J306" s="45"/>
      <c r="K306" s="45"/>
      <c r="L306" s="53">
        <v>57467.87437</v>
      </c>
      <c r="M306" s="45"/>
      <c r="N306" s="45"/>
      <c r="O306" s="45"/>
      <c r="P306" s="45"/>
      <c r="Q306" s="45"/>
      <c r="R306" s="45"/>
      <c r="S306" s="45"/>
      <c r="T306" s="45">
        <v>18.93852987816487</v>
      </c>
      <c r="U306" s="45"/>
      <c r="V306" s="45"/>
      <c r="W306" s="45"/>
      <c r="X306" s="45"/>
      <c r="Y306" s="45">
        <f>T306*(100^(0.2*$F$15*yV))</f>
        <v>20.27431844</v>
      </c>
      <c r="Z306" s="47"/>
      <c r="AA306" s="45"/>
      <c r="AB306" s="45"/>
      <c r="AC306" s="3">
        <v>5.0</v>
      </c>
      <c r="AD306" s="45"/>
      <c r="AE306" s="45"/>
      <c r="AF306" s="53">
        <v>57467.87236</v>
      </c>
      <c r="AG306" s="50">
        <v>1.12185776E-9</v>
      </c>
      <c r="AH306" s="45"/>
      <c r="AI306" s="45"/>
      <c r="AJ306" s="55">
        <f t="shared" si="14"/>
        <v>43.68544669</v>
      </c>
      <c r="AK306" s="45"/>
      <c r="AL306" s="45">
        <f>LOG10(1196700000000000000*(C306^2)*optwidth*(AVERAGE(X306:AB306)))</f>
        <v>42.14843559</v>
      </c>
      <c r="AM306" s="45"/>
      <c r="AN306" s="3">
        <v>0.34</v>
      </c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</row>
    <row r="307" ht="12.75" customHeight="1">
      <c r="A307" s="45"/>
      <c r="B307" s="45"/>
      <c r="C307" s="45">
        <v>19000.0</v>
      </c>
      <c r="D307" s="45"/>
      <c r="E307" s="45"/>
      <c r="F307" s="45"/>
      <c r="G307" s="45"/>
      <c r="H307" s="45"/>
      <c r="I307" s="45"/>
      <c r="J307" s="45"/>
      <c r="K307" s="45"/>
      <c r="L307" s="53">
        <v>57468.08215</v>
      </c>
      <c r="M307" s="45"/>
      <c r="N307" s="45"/>
      <c r="O307" s="45"/>
      <c r="P307" s="45"/>
      <c r="Q307" s="45"/>
      <c r="R307" s="45"/>
      <c r="S307" s="45"/>
      <c r="T307" s="45">
        <v>19.682798936165305</v>
      </c>
      <c r="U307" s="45"/>
      <c r="V307" s="45"/>
      <c r="W307" s="45"/>
      <c r="X307" s="45"/>
      <c r="Y307" s="45">
        <f>T307*(100^(0.2*$F$15*yV))</f>
        <v>21.07108292</v>
      </c>
      <c r="Z307" s="47"/>
      <c r="AA307" s="45"/>
      <c r="AB307" s="45"/>
      <c r="AC307" s="3">
        <v>5.0</v>
      </c>
      <c r="AD307" s="45"/>
      <c r="AE307" s="45"/>
      <c r="AF307" s="53">
        <v>57468.0801</v>
      </c>
      <c r="AG307" s="50">
        <v>8.963104960000001E-10</v>
      </c>
      <c r="AH307" s="45"/>
      <c r="AI307" s="45"/>
      <c r="AJ307" s="55">
        <f t="shared" si="14"/>
        <v>43.58796738</v>
      </c>
      <c r="AK307" s="45"/>
      <c r="AL307" s="45">
        <f>LOG10(1196700000000000000*(C307^2)*optwidth*(AVERAGE(X307:AB307)))</f>
        <v>42.16517618</v>
      </c>
      <c r="AM307" s="45"/>
      <c r="AN307" s="3">
        <v>0.34</v>
      </c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</row>
    <row r="308" ht="12.75" customHeight="1">
      <c r="A308" s="45"/>
      <c r="B308" s="45"/>
      <c r="C308" s="45">
        <v>19000.0</v>
      </c>
      <c r="D308" s="45"/>
      <c r="E308" s="45"/>
      <c r="F308" s="45"/>
      <c r="G308" s="45"/>
      <c r="H308" s="45"/>
      <c r="I308" s="45"/>
      <c r="J308" s="45"/>
      <c r="K308" s="45"/>
      <c r="L308" s="53">
        <v>57468.20547</v>
      </c>
      <c r="M308" s="45"/>
      <c r="N308" s="45"/>
      <c r="O308" s="45"/>
      <c r="P308" s="45"/>
      <c r="Q308" s="45"/>
      <c r="R308" s="45"/>
      <c r="S308" s="45"/>
      <c r="T308" s="45">
        <v>18.982906810793164</v>
      </c>
      <c r="U308" s="45"/>
      <c r="V308" s="45"/>
      <c r="W308" s="45"/>
      <c r="X308" s="45"/>
      <c r="Y308" s="45">
        <f>T308*(100^(0.2*$F$15*yV))</f>
        <v>20.3218254</v>
      </c>
      <c r="Z308" s="47"/>
      <c r="AA308" s="45"/>
      <c r="AB308" s="45"/>
      <c r="AC308" s="3">
        <v>5.0</v>
      </c>
      <c r="AD308" s="45"/>
      <c r="AE308" s="45"/>
      <c r="AF308" s="53">
        <v>57468.20388</v>
      </c>
      <c r="AG308" s="50">
        <v>1.19167232E-9</v>
      </c>
      <c r="AH308" s="45"/>
      <c r="AI308" s="45"/>
      <c r="AJ308" s="55">
        <f t="shared" si="14"/>
        <v>43.71166575</v>
      </c>
      <c r="AK308" s="45"/>
      <c r="AL308" s="45">
        <f>LOG10(1196700000000000000*(C308^2)*optwidth*(AVERAGE(X308:AB308)))</f>
        <v>42.14945204</v>
      </c>
      <c r="AM308" s="45"/>
      <c r="AN308" s="3">
        <v>0.34</v>
      </c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</row>
    <row r="309" ht="12.75" customHeight="1">
      <c r="A309" s="45"/>
      <c r="B309" s="45"/>
      <c r="C309" s="45">
        <v>19000.0</v>
      </c>
      <c r="D309" s="45"/>
      <c r="E309" s="45"/>
      <c r="F309" s="45"/>
      <c r="G309" s="45"/>
      <c r="H309" s="45"/>
      <c r="I309" s="45"/>
      <c r="J309" s="45"/>
      <c r="K309" s="45"/>
      <c r="L309" s="53">
        <v>57468.40533</v>
      </c>
      <c r="M309" s="45"/>
      <c r="N309" s="45"/>
      <c r="O309" s="45"/>
      <c r="P309" s="45"/>
      <c r="Q309" s="45"/>
      <c r="R309" s="45"/>
      <c r="S309" s="45"/>
      <c r="T309" s="45">
        <v>18.604792326560137</v>
      </c>
      <c r="U309" s="45"/>
      <c r="V309" s="45"/>
      <c r="W309" s="45"/>
      <c r="X309" s="45"/>
      <c r="Y309" s="45">
        <f>T309*(100^(0.2*$F$15*yV))</f>
        <v>19.91704142</v>
      </c>
      <c r="Z309" s="47"/>
      <c r="AA309" s="45"/>
      <c r="AB309" s="45"/>
      <c r="AC309" s="3">
        <v>5.0</v>
      </c>
      <c r="AD309" s="45"/>
      <c r="AE309" s="45"/>
      <c r="AF309" s="53">
        <v>57468.40345</v>
      </c>
      <c r="AG309" s="50">
        <v>1.163152128E-9</v>
      </c>
      <c r="AH309" s="45"/>
      <c r="AI309" s="45"/>
      <c r="AJ309" s="55">
        <f t="shared" si="14"/>
        <v>43.70114542</v>
      </c>
      <c r="AK309" s="45"/>
      <c r="AL309" s="45">
        <f>LOG10(1196700000000000000*(C309^2)*optwidth*(AVERAGE(X309:AB309)))</f>
        <v>42.14071415</v>
      </c>
      <c r="AM309" s="45"/>
      <c r="AN309" s="3">
        <v>0.34</v>
      </c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</row>
    <row r="310" ht="12.75" customHeight="1">
      <c r="A310" s="45"/>
      <c r="B310" s="45"/>
      <c r="C310" s="45">
        <v>19000.0</v>
      </c>
      <c r="D310" s="45"/>
      <c r="E310" s="45"/>
      <c r="F310" s="45"/>
      <c r="G310" s="45"/>
      <c r="H310" s="45"/>
      <c r="I310" s="45"/>
      <c r="J310" s="45"/>
      <c r="K310" s="45"/>
      <c r="L310" s="53">
        <v>57468.60506</v>
      </c>
      <c r="M310" s="45"/>
      <c r="N310" s="45"/>
      <c r="O310" s="45"/>
      <c r="P310" s="45"/>
      <c r="Q310" s="45"/>
      <c r="R310" s="45"/>
      <c r="S310" s="45"/>
      <c r="T310" s="45">
        <v>20.477616368251773</v>
      </c>
      <c r="U310" s="45"/>
      <c r="V310" s="45"/>
      <c r="W310" s="45"/>
      <c r="X310" s="45"/>
      <c r="Y310" s="45">
        <f>T310*(100^(0.2*$F$15*yV))</f>
        <v>21.92196109</v>
      </c>
      <c r="Z310" s="47"/>
      <c r="AA310" s="45"/>
      <c r="AB310" s="45"/>
      <c r="AC310" s="3">
        <v>5.0</v>
      </c>
      <c r="AD310" s="45"/>
      <c r="AE310" s="45"/>
      <c r="AF310" s="53">
        <v>57468.60264</v>
      </c>
      <c r="AG310" s="50">
        <v>1.262927808E-9</v>
      </c>
      <c r="AH310" s="45"/>
      <c r="AI310" s="45"/>
      <c r="AJ310" s="55">
        <f t="shared" si="14"/>
        <v>43.73688742</v>
      </c>
      <c r="AK310" s="45"/>
      <c r="AL310" s="45">
        <f>LOG10(1196700000000000000*(C310^2)*optwidth*(AVERAGE(X310:AB310)))</f>
        <v>42.18236873</v>
      </c>
      <c r="AM310" s="45"/>
      <c r="AN310" s="3">
        <v>0.34</v>
      </c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</row>
    <row r="311" ht="12.75" customHeight="1">
      <c r="A311" s="45"/>
      <c r="B311" s="45"/>
      <c r="C311" s="45">
        <v>19000.0</v>
      </c>
      <c r="D311" s="45"/>
      <c r="E311" s="45"/>
      <c r="F311" s="45"/>
      <c r="G311" s="45"/>
      <c r="H311" s="45"/>
      <c r="I311" s="45"/>
      <c r="J311" s="45"/>
      <c r="K311" s="45"/>
      <c r="L311" s="53">
        <v>57468.94717</v>
      </c>
      <c r="M311" s="45"/>
      <c r="N311" s="45"/>
      <c r="O311" s="45"/>
      <c r="P311" s="45"/>
      <c r="Q311" s="45"/>
      <c r="R311" s="45"/>
      <c r="S311" s="45"/>
      <c r="T311" s="45">
        <v>20.0474505425318</v>
      </c>
      <c r="U311" s="45"/>
      <c r="V311" s="45"/>
      <c r="W311" s="45"/>
      <c r="X311" s="45"/>
      <c r="Y311" s="45">
        <f>T311*(100^(0.2*$F$15*yV))</f>
        <v>21.46145444</v>
      </c>
      <c r="Z311" s="47"/>
      <c r="AA311" s="45"/>
      <c r="AB311" s="45"/>
      <c r="AC311" s="3">
        <v>5.0</v>
      </c>
      <c r="AD311" s="45"/>
      <c r="AE311" s="45"/>
      <c r="AF311" s="53">
        <v>57468.94529</v>
      </c>
      <c r="AG311" s="50">
        <v>1.008624736E-9</v>
      </c>
      <c r="AH311" s="45"/>
      <c r="AI311" s="45"/>
      <c r="AJ311" s="55">
        <f t="shared" si="14"/>
        <v>43.63923851</v>
      </c>
      <c r="AK311" s="45"/>
      <c r="AL311" s="45">
        <f>LOG10(1196700000000000000*(C311^2)*optwidth*(AVERAGE(X311:AB311)))</f>
        <v>42.17314847</v>
      </c>
      <c r="AM311" s="45"/>
      <c r="AN311" s="3">
        <v>0.34</v>
      </c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</row>
    <row r="312" ht="12.75" customHeight="1">
      <c r="A312" s="45"/>
      <c r="B312" s="45"/>
      <c r="C312" s="45">
        <v>19000.0</v>
      </c>
      <c r="D312" s="45"/>
      <c r="E312" s="45"/>
      <c r="F312" s="45"/>
      <c r="G312" s="45"/>
      <c r="H312" s="45"/>
      <c r="I312" s="45"/>
      <c r="J312" s="45"/>
      <c r="K312" s="45"/>
      <c r="L312" s="53">
        <v>57469.00885</v>
      </c>
      <c r="M312" s="45"/>
      <c r="N312" s="45"/>
      <c r="O312" s="45"/>
      <c r="P312" s="45"/>
      <c r="Q312" s="45"/>
      <c r="R312" s="45"/>
      <c r="S312" s="45"/>
      <c r="T312" s="45">
        <v>20.21202796624153</v>
      </c>
      <c r="U312" s="45"/>
      <c r="V312" s="45"/>
      <c r="W312" s="45"/>
      <c r="X312" s="45"/>
      <c r="Y312" s="45">
        <f>T312*(100^(0.2*$F$15*yV))</f>
        <v>21.63763998</v>
      </c>
      <c r="Z312" s="47"/>
      <c r="AA312" s="45"/>
      <c r="AB312" s="45"/>
      <c r="AC312" s="3">
        <v>5.0</v>
      </c>
      <c r="AD312" s="45"/>
      <c r="AE312" s="45"/>
      <c r="AF312" s="53">
        <v>57469.0077</v>
      </c>
      <c r="AG312" s="50">
        <v>9.992368E-10</v>
      </c>
      <c r="AH312" s="45"/>
      <c r="AI312" s="45"/>
      <c r="AJ312" s="55">
        <f t="shared" si="14"/>
        <v>43.63517732</v>
      </c>
      <c r="AK312" s="45"/>
      <c r="AL312" s="45">
        <f>LOG10(1196700000000000000*(C312^2)*optwidth*(AVERAGE(X312:AB312)))</f>
        <v>42.17669921</v>
      </c>
      <c r="AM312" s="45"/>
      <c r="AN312" s="3">
        <v>0.34</v>
      </c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</row>
    <row r="313" ht="12.75" customHeight="1">
      <c r="A313" s="45"/>
      <c r="B313" s="45"/>
      <c r="C313" s="45">
        <v>19000.0</v>
      </c>
      <c r="D313" s="45"/>
      <c r="E313" s="45"/>
      <c r="F313" s="45"/>
      <c r="G313" s="45"/>
      <c r="H313" s="45"/>
      <c r="I313" s="45"/>
      <c r="J313" s="45"/>
      <c r="K313" s="45"/>
      <c r="L313" s="53">
        <v>57469.20232</v>
      </c>
      <c r="M313" s="45"/>
      <c r="N313" s="45"/>
      <c r="O313" s="45"/>
      <c r="P313" s="45"/>
      <c r="Q313" s="45"/>
      <c r="R313" s="45"/>
      <c r="S313" s="45"/>
      <c r="T313" s="45">
        <v>19.460753703845626</v>
      </c>
      <c r="U313" s="45"/>
      <c r="V313" s="45"/>
      <c r="W313" s="45"/>
      <c r="X313" s="45"/>
      <c r="Y313" s="45">
        <f>T313*(100^(0.2*$F$15*yV))</f>
        <v>20.8333762</v>
      </c>
      <c r="Z313" s="47"/>
      <c r="AA313" s="45"/>
      <c r="AB313" s="45"/>
      <c r="AC313" s="3">
        <v>5.0</v>
      </c>
      <c r="AD313" s="45"/>
      <c r="AE313" s="45"/>
      <c r="AF313" s="53">
        <v>57469.2003</v>
      </c>
      <c r="AG313" s="50">
        <v>1.221522144E-9</v>
      </c>
      <c r="AH313" s="45"/>
      <c r="AI313" s="45"/>
      <c r="AJ313" s="55">
        <f t="shared" si="14"/>
        <v>43.72241024</v>
      </c>
      <c r="AK313" s="45"/>
      <c r="AL313" s="45">
        <f>LOG10(1196700000000000000*(C313^2)*optwidth*(AVERAGE(X313:AB313)))</f>
        <v>42.16024898</v>
      </c>
      <c r="AM313" s="45"/>
      <c r="AN313" s="3">
        <v>0.34</v>
      </c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</row>
    <row r="314" ht="12.75" customHeight="1">
      <c r="A314" s="45"/>
      <c r="B314" s="45"/>
      <c r="C314" s="45">
        <v>19000.0</v>
      </c>
      <c r="D314" s="45"/>
      <c r="E314" s="45"/>
      <c r="F314" s="45"/>
      <c r="G314" s="45"/>
      <c r="H314" s="45"/>
      <c r="I314" s="45"/>
      <c r="J314" s="45"/>
      <c r="K314" s="45"/>
      <c r="L314" s="53">
        <v>57469.53497</v>
      </c>
      <c r="M314" s="45"/>
      <c r="N314" s="45"/>
      <c r="O314" s="45"/>
      <c r="P314" s="45"/>
      <c r="Q314" s="45"/>
      <c r="R314" s="45"/>
      <c r="S314" s="45"/>
      <c r="T314" s="45">
        <v>19.7263819988194</v>
      </c>
      <c r="U314" s="45"/>
      <c r="V314" s="45"/>
      <c r="W314" s="45"/>
      <c r="X314" s="45"/>
      <c r="Y314" s="45">
        <f>T314*(100^(0.2*$F$15*yV))</f>
        <v>21.11774002</v>
      </c>
      <c r="Z314" s="47"/>
      <c r="AA314" s="45"/>
      <c r="AB314" s="45"/>
      <c r="AC314" s="3">
        <v>5.0</v>
      </c>
      <c r="AD314" s="45"/>
      <c r="AE314" s="45"/>
      <c r="AF314" s="53">
        <v>57469.53354</v>
      </c>
      <c r="AG314" s="50">
        <v>1.440900768E-9</v>
      </c>
      <c r="AH314" s="45"/>
      <c r="AI314" s="45"/>
      <c r="AJ314" s="55">
        <f t="shared" si="14"/>
        <v>43.79414297</v>
      </c>
      <c r="AK314" s="45"/>
      <c r="AL314" s="45">
        <f>LOG10(1196700000000000000*(C314^2)*optwidth*(AVERAGE(X314:AB314)))</f>
        <v>42.16613676</v>
      </c>
      <c r="AM314" s="45"/>
      <c r="AN314" s="3">
        <v>0.34</v>
      </c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</row>
    <row r="315" ht="12.75" customHeight="1">
      <c r="A315" s="45"/>
      <c r="B315" s="45"/>
      <c r="C315" s="45">
        <v>19000.0</v>
      </c>
      <c r="D315" s="45"/>
      <c r="E315" s="45"/>
      <c r="F315" s="45"/>
      <c r="G315" s="45"/>
      <c r="H315" s="45"/>
      <c r="I315" s="45"/>
      <c r="J315" s="45"/>
      <c r="K315" s="45"/>
      <c r="L315" s="53">
        <v>57469.80171</v>
      </c>
      <c r="M315" s="45"/>
      <c r="N315" s="45"/>
      <c r="O315" s="45"/>
      <c r="P315" s="45"/>
      <c r="Q315" s="45"/>
      <c r="R315" s="45"/>
      <c r="S315" s="45"/>
      <c r="T315" s="45">
        <v>19.77780003951034</v>
      </c>
      <c r="U315" s="45"/>
      <c r="V315" s="45"/>
      <c r="W315" s="45"/>
      <c r="X315" s="45"/>
      <c r="Y315" s="45">
        <f>T315*(100^(0.2*$F$15*yV))</f>
        <v>21.17278472</v>
      </c>
      <c r="Z315" s="47"/>
      <c r="AA315" s="45"/>
      <c r="AB315" s="45"/>
      <c r="AC315" s="3">
        <v>5.0</v>
      </c>
      <c r="AD315" s="45"/>
      <c r="AE315" s="45"/>
      <c r="AF315" s="53">
        <v>57469.79999</v>
      </c>
      <c r="AG315" s="50">
        <v>1.339503008E-9</v>
      </c>
      <c r="AH315" s="45"/>
      <c r="AI315" s="45"/>
      <c r="AJ315" s="55">
        <f t="shared" si="14"/>
        <v>43.76245259</v>
      </c>
      <c r="AK315" s="45"/>
      <c r="AL315" s="45">
        <f>LOG10(1196700000000000000*(C315^2)*optwidth*(AVERAGE(X315:AB315)))</f>
        <v>42.16726731</v>
      </c>
      <c r="AM315" s="45"/>
      <c r="AN315" s="3">
        <v>0.34</v>
      </c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</row>
    <row r="316" ht="12.75" customHeight="1">
      <c r="A316" s="45"/>
      <c r="B316" s="45"/>
      <c r="C316" s="45">
        <v>19000.0</v>
      </c>
      <c r="D316" s="45"/>
      <c r="E316" s="45"/>
      <c r="F316" s="45"/>
      <c r="G316" s="45"/>
      <c r="H316" s="45"/>
      <c r="I316" s="45"/>
      <c r="J316" s="45"/>
      <c r="K316" s="45"/>
      <c r="L316" s="53">
        <v>57470.01395</v>
      </c>
      <c r="M316" s="45"/>
      <c r="N316" s="45"/>
      <c r="O316" s="45"/>
      <c r="P316" s="45"/>
      <c r="Q316" s="45"/>
      <c r="R316" s="45"/>
      <c r="S316" s="45"/>
      <c r="T316" s="45">
        <v>18.24224607134382</v>
      </c>
      <c r="U316" s="45"/>
      <c r="V316" s="45"/>
      <c r="W316" s="45"/>
      <c r="X316" s="45"/>
      <c r="Y316" s="45">
        <f>T316*(100^(0.2*$F$15*yV))</f>
        <v>19.52892375</v>
      </c>
      <c r="Z316" s="47"/>
      <c r="AA316" s="45"/>
      <c r="AB316" s="45"/>
      <c r="AC316" s="3">
        <v>5.0</v>
      </c>
      <c r="AD316" s="45"/>
      <c r="AE316" s="45"/>
      <c r="AF316" s="53">
        <v>57470.0113</v>
      </c>
      <c r="AG316" s="50">
        <v>1.1951745920000002E-9</v>
      </c>
      <c r="AH316" s="45"/>
      <c r="AI316" s="45"/>
      <c r="AJ316" s="55">
        <f t="shared" si="14"/>
        <v>43.71294025</v>
      </c>
      <c r="AK316" s="45"/>
      <c r="AL316" s="45">
        <f>LOG10(1196700000000000000*(C316^2)*optwidth*(AVERAGE(X316:AB316)))</f>
        <v>42.13216763</v>
      </c>
      <c r="AM316" s="45"/>
      <c r="AN316" s="3">
        <v>0.34</v>
      </c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</row>
    <row r="317" ht="12.75" customHeight="1">
      <c r="A317" s="45"/>
      <c r="B317" s="45"/>
      <c r="C317" s="45">
        <v>19000.0</v>
      </c>
      <c r="D317" s="45"/>
      <c r="E317" s="45"/>
      <c r="F317" s="45"/>
      <c r="G317" s="45"/>
      <c r="H317" s="45"/>
      <c r="I317" s="45"/>
      <c r="J317" s="45"/>
      <c r="K317" s="45"/>
      <c r="L317" s="53">
        <v>57470.20067</v>
      </c>
      <c r="M317" s="45"/>
      <c r="N317" s="45"/>
      <c r="O317" s="45"/>
      <c r="P317" s="45"/>
      <c r="Q317" s="45"/>
      <c r="R317" s="45"/>
      <c r="S317" s="45"/>
      <c r="T317" s="45">
        <v>18.965034763132724</v>
      </c>
      <c r="U317" s="45"/>
      <c r="V317" s="45"/>
      <c r="W317" s="45"/>
      <c r="X317" s="45"/>
      <c r="Y317" s="45">
        <f>T317*(100^(0.2*$F$15*yV))</f>
        <v>20.30269279</v>
      </c>
      <c r="Z317" s="47"/>
      <c r="AA317" s="45"/>
      <c r="AB317" s="45"/>
      <c r="AC317" s="3">
        <v>5.0</v>
      </c>
      <c r="AD317" s="45"/>
      <c r="AE317" s="45"/>
      <c r="AF317" s="53">
        <v>57470.19906</v>
      </c>
      <c r="AG317" s="50">
        <v>1.4381586240000004E-9</v>
      </c>
      <c r="AH317" s="45"/>
      <c r="AI317" s="45"/>
      <c r="AJ317" s="55">
        <f t="shared" si="14"/>
        <v>43.79331569</v>
      </c>
      <c r="AK317" s="45"/>
      <c r="AL317" s="45">
        <f>LOG10(1196700000000000000*(C317^2)*optwidth*(AVERAGE(X317:AB317)))</f>
        <v>42.14904297</v>
      </c>
      <c r="AM317" s="45"/>
      <c r="AN317" s="3">
        <v>0.34</v>
      </c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</row>
    <row r="318" ht="12.75" customHeight="1">
      <c r="A318" s="45"/>
      <c r="B318" s="45"/>
      <c r="C318" s="45">
        <v>19000.0</v>
      </c>
      <c r="D318" s="45"/>
      <c r="E318" s="45"/>
      <c r="F318" s="45"/>
      <c r="G318" s="45"/>
      <c r="H318" s="45"/>
      <c r="I318" s="45"/>
      <c r="J318" s="45"/>
      <c r="K318" s="45"/>
      <c r="L318" s="53">
        <v>57470.47913</v>
      </c>
      <c r="M318" s="45"/>
      <c r="N318" s="45"/>
      <c r="O318" s="45"/>
      <c r="P318" s="45"/>
      <c r="Q318" s="45"/>
      <c r="R318" s="45"/>
      <c r="S318" s="45"/>
      <c r="T318" s="45">
        <v>19.650748929267095</v>
      </c>
      <c r="U318" s="45"/>
      <c r="V318" s="45"/>
      <c r="W318" s="45"/>
      <c r="X318" s="45"/>
      <c r="Y318" s="45">
        <f>T318*(100^(0.2*$F$15*yV))</f>
        <v>21.03677233</v>
      </c>
      <c r="Z318" s="47"/>
      <c r="AA318" s="45"/>
      <c r="AB318" s="45"/>
      <c r="AC318" s="3">
        <v>5.0</v>
      </c>
      <c r="AD318" s="45"/>
      <c r="AE318" s="45"/>
      <c r="AF318" s="53">
        <v>57470.47754</v>
      </c>
      <c r="AG318" s="50">
        <v>1.4739248960000002E-9</v>
      </c>
      <c r="AH318" s="45"/>
      <c r="AI318" s="45"/>
      <c r="AJ318" s="55">
        <f t="shared" si="14"/>
        <v>43.80398425</v>
      </c>
      <c r="AK318" s="45"/>
      <c r="AL318" s="45">
        <f>LOG10(1196700000000000000*(C318^2)*optwidth*(AVERAGE(X318:AB318)))</f>
        <v>42.16446843</v>
      </c>
      <c r="AM318" s="45"/>
      <c r="AN318" s="3">
        <v>0.34</v>
      </c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</row>
    <row r="319" ht="12.75" customHeight="1">
      <c r="A319" s="45"/>
      <c r="B319" s="45"/>
      <c r="C319" s="45">
        <v>19000.0</v>
      </c>
      <c r="D319" s="45"/>
      <c r="E319" s="45"/>
      <c r="F319" s="45"/>
      <c r="G319" s="45"/>
      <c r="H319" s="45"/>
      <c r="I319" s="45"/>
      <c r="J319" s="45"/>
      <c r="K319" s="45"/>
      <c r="L319" s="53">
        <v>57470.6134</v>
      </c>
      <c r="M319" s="45"/>
      <c r="N319" s="45"/>
      <c r="O319" s="45"/>
      <c r="P319" s="45"/>
      <c r="Q319" s="45"/>
      <c r="R319" s="45"/>
      <c r="S319" s="45"/>
      <c r="T319" s="45">
        <v>19.227503535395094</v>
      </c>
      <c r="U319" s="45"/>
      <c r="V319" s="45"/>
      <c r="W319" s="45"/>
      <c r="X319" s="45"/>
      <c r="Y319" s="45">
        <f>T319*(100^(0.2*$F$15*yV))</f>
        <v>20.58367423</v>
      </c>
      <c r="Z319" s="47"/>
      <c r="AA319" s="45"/>
      <c r="AB319" s="45"/>
      <c r="AC319" s="3">
        <v>5.0</v>
      </c>
      <c r="AD319" s="45"/>
      <c r="AE319" s="45"/>
      <c r="AF319" s="53">
        <v>57470.61129</v>
      </c>
      <c r="AG319" s="50">
        <v>1.51414656E-9</v>
      </c>
      <c r="AH319" s="45"/>
      <c r="AI319" s="45"/>
      <c r="AJ319" s="55">
        <f t="shared" si="14"/>
        <v>43.81567681</v>
      </c>
      <c r="AK319" s="45"/>
      <c r="AL319" s="45">
        <f>LOG10(1196700000000000000*(C319^2)*optwidth*(AVERAGE(X319:AB319)))</f>
        <v>42.15501222</v>
      </c>
      <c r="AM319" s="45"/>
      <c r="AN319" s="3">
        <v>0.34</v>
      </c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</row>
    <row r="320" ht="12.75" customHeight="1">
      <c r="A320" s="45"/>
      <c r="B320" s="45"/>
      <c r="C320" s="45">
        <v>19000.0</v>
      </c>
      <c r="D320" s="45"/>
      <c r="E320" s="45"/>
      <c r="F320" s="45"/>
      <c r="G320" s="45"/>
      <c r="H320" s="45"/>
      <c r="I320" s="45"/>
      <c r="J320" s="45"/>
      <c r="K320" s="45"/>
      <c r="L320" s="53">
        <v>57470.81327</v>
      </c>
      <c r="M320" s="45"/>
      <c r="N320" s="45"/>
      <c r="O320" s="45"/>
      <c r="P320" s="45"/>
      <c r="Q320" s="45"/>
      <c r="R320" s="45"/>
      <c r="S320" s="45"/>
      <c r="T320" s="45">
        <v>19.385576411401622</v>
      </c>
      <c r="U320" s="45"/>
      <c r="V320" s="45"/>
      <c r="W320" s="45"/>
      <c r="X320" s="45"/>
      <c r="Y320" s="45">
        <f>T320*(100^(0.2*$F$15*yV))</f>
        <v>20.75289644</v>
      </c>
      <c r="Z320" s="47"/>
      <c r="AA320" s="45"/>
      <c r="AB320" s="45"/>
      <c r="AC320" s="3">
        <v>5.0</v>
      </c>
      <c r="AD320" s="45"/>
      <c r="AE320" s="45"/>
      <c r="AF320" s="53">
        <v>57470.81055</v>
      </c>
      <c r="AG320" s="50">
        <v>1.4552248E-9</v>
      </c>
      <c r="AH320" s="45"/>
      <c r="AI320" s="45"/>
      <c r="AJ320" s="55">
        <f t="shared" si="14"/>
        <v>43.79843898</v>
      </c>
      <c r="AK320" s="45"/>
      <c r="AL320" s="45">
        <f>LOG10(1196700000000000000*(C320^2)*optwidth*(AVERAGE(X320:AB320)))</f>
        <v>42.15856804</v>
      </c>
      <c r="AM320" s="45"/>
      <c r="AN320" s="3">
        <v>0.34</v>
      </c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</row>
    <row r="321" ht="12.75" customHeight="1">
      <c r="A321" s="45"/>
      <c r="B321" s="45"/>
      <c r="C321" s="45">
        <v>19000.0</v>
      </c>
      <c r="D321" s="45"/>
      <c r="E321" s="45"/>
      <c r="F321" s="45"/>
      <c r="G321" s="45"/>
      <c r="H321" s="45"/>
      <c r="I321" s="45"/>
      <c r="J321" s="45"/>
      <c r="K321" s="45"/>
      <c r="L321" s="53">
        <v>57471.07891</v>
      </c>
      <c r="M321" s="45"/>
      <c r="N321" s="45"/>
      <c r="O321" s="45"/>
      <c r="P321" s="45"/>
      <c r="Q321" s="45"/>
      <c r="R321" s="45"/>
      <c r="S321" s="45"/>
      <c r="T321" s="45">
        <v>19.04767303708051</v>
      </c>
      <c r="U321" s="45"/>
      <c r="V321" s="45"/>
      <c r="W321" s="45"/>
      <c r="X321" s="45"/>
      <c r="Y321" s="45">
        <f>T321*(100^(0.2*$F$15*yV))</f>
        <v>20.39115978</v>
      </c>
      <c r="Z321" s="47"/>
      <c r="AA321" s="45"/>
      <c r="AB321" s="45"/>
      <c r="AC321" s="3">
        <v>5.0</v>
      </c>
      <c r="AD321" s="45"/>
      <c r="AE321" s="45"/>
      <c r="AF321" s="53">
        <v>57471.07678</v>
      </c>
      <c r="AG321" s="50">
        <v>1.604541408E-9</v>
      </c>
      <c r="AH321" s="45"/>
      <c r="AI321" s="45"/>
      <c r="AJ321" s="55">
        <f t="shared" si="14"/>
        <v>43.84085983</v>
      </c>
      <c r="AK321" s="45"/>
      <c r="AL321" s="45">
        <f>LOG10(1196700000000000000*(C321^2)*optwidth*(AVERAGE(X321:AB321)))</f>
        <v>42.15093125</v>
      </c>
      <c r="AM321" s="45"/>
      <c r="AN321" s="3">
        <v>0.34</v>
      </c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</row>
    <row r="322" ht="12.75" customHeight="1">
      <c r="A322" s="45"/>
      <c r="B322" s="45"/>
      <c r="C322" s="45">
        <v>19000.0</v>
      </c>
      <c r="D322" s="45"/>
      <c r="E322" s="45"/>
      <c r="F322" s="45"/>
      <c r="G322" s="45"/>
      <c r="H322" s="45"/>
      <c r="I322" s="45"/>
      <c r="J322" s="45"/>
      <c r="K322" s="45"/>
      <c r="L322" s="53">
        <v>57471.33933</v>
      </c>
      <c r="M322" s="45"/>
      <c r="N322" s="45"/>
      <c r="O322" s="45"/>
      <c r="P322" s="45"/>
      <c r="Q322" s="45"/>
      <c r="R322" s="45"/>
      <c r="S322" s="45"/>
      <c r="T322" s="45">
        <v>19.457010746542636</v>
      </c>
      <c r="U322" s="45"/>
      <c r="V322" s="45"/>
      <c r="W322" s="45"/>
      <c r="X322" s="45"/>
      <c r="Y322" s="45">
        <f>T322*(100^(0.2*$F$15*yV))</f>
        <v>20.82936924</v>
      </c>
      <c r="Z322" s="47"/>
      <c r="AA322" s="45"/>
      <c r="AB322" s="45"/>
      <c r="AC322" s="3">
        <v>5.0</v>
      </c>
      <c r="AD322" s="45"/>
      <c r="AE322" s="45"/>
      <c r="AF322" s="53">
        <v>57471.33779</v>
      </c>
      <c r="AG322" s="50">
        <v>1.6797857919999998E-9</v>
      </c>
      <c r="AH322" s="45"/>
      <c r="AI322" s="45"/>
      <c r="AJ322" s="55">
        <f t="shared" si="14"/>
        <v>43.8607628</v>
      </c>
      <c r="AK322" s="45"/>
      <c r="AL322" s="45">
        <f>LOG10(1196700000000000000*(C322^2)*optwidth*(AVERAGE(X322:AB322)))</f>
        <v>42.16016544</v>
      </c>
      <c r="AM322" s="45"/>
      <c r="AN322" s="3">
        <v>0.34</v>
      </c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</row>
    <row r="323" ht="12.75" customHeight="1">
      <c r="A323" s="45"/>
      <c r="B323" s="45"/>
      <c r="C323" s="45">
        <v>19000.0</v>
      </c>
      <c r="D323" s="45"/>
      <c r="E323" s="45"/>
      <c r="F323" s="45"/>
      <c r="G323" s="45"/>
      <c r="H323" s="45"/>
      <c r="I323" s="45"/>
      <c r="J323" s="45"/>
      <c r="K323" s="45"/>
      <c r="L323" s="53">
        <v>57471.47196</v>
      </c>
      <c r="M323" s="45"/>
      <c r="N323" s="45"/>
      <c r="O323" s="45"/>
      <c r="P323" s="45"/>
      <c r="Q323" s="45"/>
      <c r="R323" s="45"/>
      <c r="S323" s="45"/>
      <c r="T323" s="45">
        <v>19.42456779395367</v>
      </c>
      <c r="U323" s="45"/>
      <c r="V323" s="45"/>
      <c r="W323" s="45"/>
      <c r="X323" s="45"/>
      <c r="Y323" s="45">
        <f>T323*(100^(0.2*$F$15*yV))</f>
        <v>20.79463799</v>
      </c>
      <c r="Z323" s="47"/>
      <c r="AA323" s="45"/>
      <c r="AB323" s="45"/>
      <c r="AC323" s="3">
        <v>5.0</v>
      </c>
      <c r="AD323" s="45"/>
      <c r="AE323" s="45"/>
      <c r="AF323" s="53">
        <v>57471.4705</v>
      </c>
      <c r="AG323" s="50">
        <v>1.544008224E-9</v>
      </c>
      <c r="AH323" s="45"/>
      <c r="AI323" s="45"/>
      <c r="AJ323" s="55">
        <f t="shared" si="14"/>
        <v>43.82415851</v>
      </c>
      <c r="AK323" s="45"/>
      <c r="AL323" s="45">
        <f>LOG10(1196700000000000000*(C323^2)*optwidth*(AVERAGE(X323:AB323)))</f>
        <v>42.15944069</v>
      </c>
      <c r="AM323" s="45"/>
      <c r="AN323" s="3">
        <v>0.34</v>
      </c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</row>
    <row r="324" ht="12.75" customHeight="1">
      <c r="A324" s="45"/>
      <c r="B324" s="45"/>
      <c r="C324" s="45">
        <v>19000.0</v>
      </c>
      <c r="D324" s="45"/>
      <c r="E324" s="45"/>
      <c r="F324" s="45"/>
      <c r="G324" s="45"/>
      <c r="H324" s="45"/>
      <c r="I324" s="45"/>
      <c r="J324" s="45"/>
      <c r="K324" s="45"/>
      <c r="L324" s="53">
        <v>57471.66506</v>
      </c>
      <c r="M324" s="45"/>
      <c r="N324" s="45"/>
      <c r="O324" s="45"/>
      <c r="P324" s="45"/>
      <c r="Q324" s="45"/>
      <c r="R324" s="45"/>
      <c r="S324" s="45"/>
      <c r="T324" s="45">
        <v>19.46006455290069</v>
      </c>
      <c r="U324" s="45"/>
      <c r="V324" s="45"/>
      <c r="W324" s="45"/>
      <c r="X324" s="45"/>
      <c r="Y324" s="45">
        <f>T324*(100^(0.2*$F$15*yV))</f>
        <v>20.83263844</v>
      </c>
      <c r="Z324" s="47"/>
      <c r="AA324" s="45"/>
      <c r="AB324" s="45"/>
      <c r="AC324" s="3">
        <v>5.0</v>
      </c>
      <c r="AD324" s="45"/>
      <c r="AE324" s="45"/>
      <c r="AF324" s="53">
        <v>57471.66327</v>
      </c>
      <c r="AG324" s="50">
        <v>1.6220965760000001E-9</v>
      </c>
      <c r="AH324" s="45"/>
      <c r="AI324" s="45"/>
      <c r="AJ324" s="55">
        <f t="shared" si="14"/>
        <v>43.8455856</v>
      </c>
      <c r="AK324" s="45"/>
      <c r="AL324" s="45">
        <f>LOG10(1196700000000000000*(C324^2)*optwidth*(AVERAGE(X324:AB324)))</f>
        <v>42.1602336</v>
      </c>
      <c r="AM324" s="45"/>
      <c r="AN324" s="3">
        <v>0.34</v>
      </c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</row>
    <row r="325" ht="12.75" customHeight="1">
      <c r="A325" s="45"/>
      <c r="B325" s="45"/>
      <c r="C325" s="45">
        <v>19000.0</v>
      </c>
      <c r="D325" s="45"/>
      <c r="E325" s="45"/>
      <c r="F325" s="45"/>
      <c r="G325" s="45"/>
      <c r="H325" s="45"/>
      <c r="I325" s="45"/>
      <c r="J325" s="45"/>
      <c r="K325" s="45"/>
      <c r="L325" s="53">
        <v>57471.86296</v>
      </c>
      <c r="M325" s="45"/>
      <c r="N325" s="45"/>
      <c r="O325" s="45"/>
      <c r="P325" s="45"/>
      <c r="Q325" s="45"/>
      <c r="R325" s="45"/>
      <c r="S325" s="45"/>
      <c r="T325" s="45">
        <v>20.08668128286501</v>
      </c>
      <c r="U325" s="45"/>
      <c r="V325" s="45"/>
      <c r="W325" s="45"/>
      <c r="X325" s="45"/>
      <c r="Y325" s="45">
        <f>T325*(100^(0.2*$F$15*yV))</f>
        <v>21.50345224</v>
      </c>
      <c r="Z325" s="47"/>
      <c r="AA325" s="45"/>
      <c r="AB325" s="45"/>
      <c r="AC325" s="3">
        <v>5.0</v>
      </c>
      <c r="AD325" s="45"/>
      <c r="AE325" s="45"/>
      <c r="AF325" s="53">
        <v>57471.8605</v>
      </c>
      <c r="AG325" s="50">
        <v>1.4736099520000001E-9</v>
      </c>
      <c r="AH325" s="45"/>
      <c r="AI325" s="45"/>
      <c r="AJ325" s="55">
        <f t="shared" si="14"/>
        <v>43.80389144</v>
      </c>
      <c r="AK325" s="45"/>
      <c r="AL325" s="45">
        <f>LOG10(1196700000000000000*(C325^2)*optwidth*(AVERAGE(X325:AB325)))</f>
        <v>42.17399751</v>
      </c>
      <c r="AM325" s="45"/>
      <c r="AN325" s="3">
        <v>0.34</v>
      </c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</row>
    <row r="326" ht="12.75" customHeight="1">
      <c r="A326" s="45"/>
      <c r="B326" s="45"/>
      <c r="C326" s="45">
        <v>19000.0</v>
      </c>
      <c r="D326" s="45"/>
      <c r="E326" s="45"/>
      <c r="F326" s="45"/>
      <c r="G326" s="45"/>
      <c r="H326" s="45"/>
      <c r="I326" s="45"/>
      <c r="J326" s="45"/>
      <c r="K326" s="45"/>
      <c r="L326" s="53">
        <v>57472.13312</v>
      </c>
      <c r="M326" s="45"/>
      <c r="N326" s="45"/>
      <c r="O326" s="45"/>
      <c r="P326" s="45"/>
      <c r="Q326" s="45"/>
      <c r="R326" s="45"/>
      <c r="S326" s="45"/>
      <c r="T326" s="45">
        <v>19.88132227986491</v>
      </c>
      <c r="U326" s="45"/>
      <c r="V326" s="45"/>
      <c r="W326" s="45"/>
      <c r="X326" s="45"/>
      <c r="Y326" s="45">
        <f>T326*(100^(0.2*$F$15*yV))</f>
        <v>21.28360868</v>
      </c>
      <c r="Z326" s="47"/>
      <c r="AA326" s="45"/>
      <c r="AB326" s="45"/>
      <c r="AC326" s="3">
        <v>5.0</v>
      </c>
      <c r="AD326" s="45"/>
      <c r="AE326" s="45"/>
      <c r="AF326" s="53">
        <v>57472.13094</v>
      </c>
      <c r="AG326" s="50">
        <v>1.331447072E-9</v>
      </c>
      <c r="AH326" s="45"/>
      <c r="AI326" s="45"/>
      <c r="AJ326" s="55">
        <f t="shared" si="14"/>
        <v>43.7598328</v>
      </c>
      <c r="AK326" s="45"/>
      <c r="AL326" s="45">
        <f>LOG10(1196700000000000000*(C326^2)*optwidth*(AVERAGE(X326:AB326)))</f>
        <v>42.16953459</v>
      </c>
      <c r="AM326" s="45"/>
      <c r="AN326" s="3">
        <v>0.34</v>
      </c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</row>
    <row r="327" ht="12.75" customHeight="1">
      <c r="A327" s="45"/>
      <c r="B327" s="45"/>
      <c r="C327" s="45">
        <v>19000.0</v>
      </c>
      <c r="D327" s="45"/>
      <c r="E327" s="45"/>
      <c r="F327" s="45"/>
      <c r="G327" s="45"/>
      <c r="H327" s="45"/>
      <c r="I327" s="45"/>
      <c r="J327" s="45"/>
      <c r="K327" s="45"/>
      <c r="L327" s="53">
        <v>57472.26783</v>
      </c>
      <c r="M327" s="45"/>
      <c r="N327" s="45"/>
      <c r="O327" s="45"/>
      <c r="P327" s="45"/>
      <c r="Q327" s="45"/>
      <c r="R327" s="45"/>
      <c r="S327" s="45"/>
      <c r="T327" s="45">
        <v>19.985066923491154</v>
      </c>
      <c r="U327" s="45"/>
      <c r="V327" s="45"/>
      <c r="W327" s="45"/>
      <c r="X327" s="45"/>
      <c r="Y327" s="45">
        <f>T327*(100^(0.2*$F$15*yV))</f>
        <v>21.39467073</v>
      </c>
      <c r="Z327" s="47"/>
      <c r="AA327" s="45"/>
      <c r="AB327" s="45"/>
      <c r="AC327" s="3">
        <v>5.0</v>
      </c>
      <c r="AD327" s="45"/>
      <c r="AE327" s="45"/>
      <c r="AF327" s="53">
        <v>57472.266</v>
      </c>
      <c r="AG327" s="50">
        <v>1.2593912E-9</v>
      </c>
      <c r="AH327" s="45"/>
      <c r="AI327" s="45"/>
      <c r="AJ327" s="55">
        <f t="shared" si="14"/>
        <v>43.73566955</v>
      </c>
      <c r="AK327" s="45"/>
      <c r="AL327" s="45">
        <f>LOG10(1196700000000000000*(C327^2)*optwidth*(AVERAGE(X327:AB327)))</f>
        <v>42.17179493</v>
      </c>
      <c r="AM327" s="45"/>
      <c r="AN327" s="3">
        <v>0.34</v>
      </c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</row>
    <row r="328" ht="12.75" customHeight="1">
      <c r="A328" s="45"/>
      <c r="B328" s="45"/>
      <c r="C328" s="45">
        <v>19000.0</v>
      </c>
      <c r="D328" s="45"/>
      <c r="E328" s="45"/>
      <c r="F328" s="45"/>
      <c r="G328" s="45"/>
      <c r="H328" s="45"/>
      <c r="I328" s="45"/>
      <c r="J328" s="45"/>
      <c r="K328" s="45"/>
      <c r="L328" s="53">
        <v>57472.46835</v>
      </c>
      <c r="M328" s="45"/>
      <c r="N328" s="45"/>
      <c r="O328" s="45"/>
      <c r="P328" s="45"/>
      <c r="Q328" s="45"/>
      <c r="R328" s="45"/>
      <c r="S328" s="45"/>
      <c r="T328" s="45">
        <v>20.403331680866707</v>
      </c>
      <c r="U328" s="45"/>
      <c r="V328" s="45"/>
      <c r="W328" s="45"/>
      <c r="X328" s="45"/>
      <c r="Y328" s="45">
        <f>T328*(100^(0.2*$F$15*yV))</f>
        <v>21.84243689</v>
      </c>
      <c r="Z328" s="47"/>
      <c r="AA328" s="45"/>
      <c r="AB328" s="45"/>
      <c r="AC328" s="3">
        <v>5.0</v>
      </c>
      <c r="AD328" s="45"/>
      <c r="AE328" s="45"/>
      <c r="AF328" s="53">
        <v>57472.46725</v>
      </c>
      <c r="AG328" s="50">
        <v>1.1402464640000002E-9</v>
      </c>
      <c r="AH328" s="45"/>
      <c r="AI328" s="45"/>
      <c r="AJ328" s="55">
        <f t="shared" si="14"/>
        <v>43.69250763</v>
      </c>
      <c r="AK328" s="45"/>
      <c r="AL328" s="45">
        <f>LOG10(1196700000000000000*(C328^2)*optwidth*(AVERAGE(X328:AB328)))</f>
        <v>42.18079041</v>
      </c>
      <c r="AM328" s="45"/>
      <c r="AN328" s="3">
        <v>0.34</v>
      </c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</row>
    <row r="329" ht="12.75" customHeight="1">
      <c r="A329" s="45"/>
      <c r="B329" s="45"/>
      <c r="C329" s="45">
        <v>19000.0</v>
      </c>
      <c r="D329" s="45"/>
      <c r="E329" s="45"/>
      <c r="F329" s="45"/>
      <c r="G329" s="45"/>
      <c r="H329" s="45"/>
      <c r="I329" s="45"/>
      <c r="J329" s="45"/>
      <c r="K329" s="45"/>
      <c r="L329" s="53">
        <v>57472.66088</v>
      </c>
      <c r="M329" s="45"/>
      <c r="N329" s="45"/>
      <c r="O329" s="45"/>
      <c r="P329" s="45"/>
      <c r="Q329" s="45"/>
      <c r="R329" s="45"/>
      <c r="S329" s="45"/>
      <c r="T329" s="45">
        <v>19.1515403515696</v>
      </c>
      <c r="U329" s="45"/>
      <c r="V329" s="45"/>
      <c r="W329" s="45"/>
      <c r="X329" s="45"/>
      <c r="Y329" s="45">
        <f>T329*(100^(0.2*$F$15*yV))</f>
        <v>20.50235315</v>
      </c>
      <c r="Z329" s="47"/>
      <c r="AA329" s="45"/>
      <c r="AB329" s="45"/>
      <c r="AC329" s="3">
        <v>5.0</v>
      </c>
      <c r="AD329" s="45"/>
      <c r="AE329" s="45"/>
      <c r="AF329" s="53">
        <v>57472.65841</v>
      </c>
      <c r="AG329" s="50">
        <v>1.019519904E-9</v>
      </c>
      <c r="AH329" s="45"/>
      <c r="AI329" s="45"/>
      <c r="AJ329" s="55">
        <f t="shared" si="14"/>
        <v>43.64390461</v>
      </c>
      <c r="AK329" s="45"/>
      <c r="AL329" s="45">
        <f>LOG10(1196700000000000000*(C329^2)*optwidth*(AVERAGE(X329:AB329)))</f>
        <v>42.15329303</v>
      </c>
      <c r="AM329" s="45"/>
      <c r="AN329" s="3">
        <v>0.34</v>
      </c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</row>
    <row r="330" ht="12.75" customHeight="1">
      <c r="A330" s="45"/>
      <c r="B330" s="45"/>
      <c r="C330" s="45">
        <v>19000.0</v>
      </c>
      <c r="D330" s="45"/>
      <c r="E330" s="45"/>
      <c r="F330" s="45"/>
      <c r="G330" s="45"/>
      <c r="H330" s="45"/>
      <c r="I330" s="45"/>
      <c r="J330" s="45"/>
      <c r="K330" s="45"/>
      <c r="L330" s="53">
        <v>57472.93363</v>
      </c>
      <c r="M330" s="45"/>
      <c r="N330" s="45"/>
      <c r="O330" s="45"/>
      <c r="P330" s="45"/>
      <c r="Q330" s="45"/>
      <c r="R330" s="45"/>
      <c r="S330" s="45"/>
      <c r="T330" s="45">
        <v>20.021999829125157</v>
      </c>
      <c r="U330" s="45"/>
      <c r="V330" s="45"/>
      <c r="W330" s="45"/>
      <c r="X330" s="45"/>
      <c r="Y330" s="45">
        <f>T330*(100^(0.2*$F$15*yV))</f>
        <v>21.43420862</v>
      </c>
      <c r="Z330" s="47"/>
      <c r="AA330" s="45"/>
      <c r="AB330" s="45"/>
      <c r="AC330" s="3">
        <v>5.0</v>
      </c>
      <c r="AD330" s="45"/>
      <c r="AE330" s="45"/>
      <c r="AF330" s="53">
        <v>57472.93223</v>
      </c>
      <c r="AG330" s="50">
        <v>1.650677152E-9</v>
      </c>
      <c r="AH330" s="45"/>
      <c r="AI330" s="45"/>
      <c r="AJ330" s="55">
        <f t="shared" si="14"/>
        <v>43.85317104</v>
      </c>
      <c r="AK330" s="45"/>
      <c r="AL330" s="45">
        <f>LOG10(1196700000000000000*(C330^2)*optwidth*(AVERAGE(X330:AB330)))</f>
        <v>42.17259678</v>
      </c>
      <c r="AM330" s="45"/>
      <c r="AN330" s="3">
        <v>0.34</v>
      </c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</row>
    <row r="331" ht="12.75" customHeight="1">
      <c r="A331" s="45"/>
      <c r="B331" s="45"/>
      <c r="C331" s="45">
        <v>19000.0</v>
      </c>
      <c r="D331" s="45"/>
      <c r="E331" s="45"/>
      <c r="F331" s="45"/>
      <c r="G331" s="45"/>
      <c r="H331" s="45"/>
      <c r="I331" s="45"/>
      <c r="J331" s="45"/>
      <c r="K331" s="45"/>
      <c r="L331" s="53">
        <v>57473.06353</v>
      </c>
      <c r="M331" s="45"/>
      <c r="N331" s="45"/>
      <c r="O331" s="45"/>
      <c r="P331" s="45"/>
      <c r="Q331" s="45"/>
      <c r="R331" s="45"/>
      <c r="S331" s="45"/>
      <c r="T331" s="45">
        <v>20.442925447168015</v>
      </c>
      <c r="U331" s="45"/>
      <c r="V331" s="45"/>
      <c r="W331" s="45"/>
      <c r="X331" s="45"/>
      <c r="Y331" s="45">
        <f>T331*(100^(0.2*$F$15*yV))</f>
        <v>21.88482332</v>
      </c>
      <c r="Z331" s="47"/>
      <c r="AA331" s="45"/>
      <c r="AB331" s="45"/>
      <c r="AC331" s="3">
        <v>5.0</v>
      </c>
      <c r="AD331" s="45"/>
      <c r="AE331" s="45"/>
      <c r="AF331" s="53">
        <v>57473.06178</v>
      </c>
      <c r="AG331" s="50">
        <v>1.2625820800000002E-9</v>
      </c>
      <c r="AH331" s="45"/>
      <c r="AI331" s="45"/>
      <c r="AJ331" s="55">
        <f t="shared" si="14"/>
        <v>43.73676852</v>
      </c>
      <c r="AK331" s="45"/>
      <c r="AL331" s="45">
        <f>LOG10(1196700000000000000*(C331^2)*optwidth*(AVERAGE(X331:AB331)))</f>
        <v>42.18163237</v>
      </c>
      <c r="AM331" s="45"/>
      <c r="AN331" s="3">
        <v>0.34</v>
      </c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</row>
    <row r="332" ht="12.75" customHeight="1">
      <c r="A332" s="45"/>
      <c r="B332" s="45"/>
      <c r="C332" s="45">
        <v>19000.0</v>
      </c>
      <c r="D332" s="45"/>
      <c r="E332" s="45"/>
      <c r="F332" s="45"/>
      <c r="G332" s="45"/>
      <c r="H332" s="45"/>
      <c r="I332" s="45"/>
      <c r="J332" s="45"/>
      <c r="K332" s="45"/>
      <c r="L332" s="53">
        <v>57473.26497</v>
      </c>
      <c r="M332" s="45"/>
      <c r="N332" s="45"/>
      <c r="O332" s="45"/>
      <c r="P332" s="45"/>
      <c r="Q332" s="45"/>
      <c r="R332" s="45"/>
      <c r="S332" s="45"/>
      <c r="T332" s="45">
        <v>20.19683971770243</v>
      </c>
      <c r="U332" s="45"/>
      <c r="V332" s="45"/>
      <c r="W332" s="45"/>
      <c r="X332" s="45"/>
      <c r="Y332" s="45">
        <f>T332*(100^(0.2*$F$15*yV))</f>
        <v>21.62138046</v>
      </c>
      <c r="Z332" s="47"/>
      <c r="AA332" s="45"/>
      <c r="AB332" s="45"/>
      <c r="AC332" s="3">
        <v>5.0</v>
      </c>
      <c r="AD332" s="45"/>
      <c r="AE332" s="45"/>
      <c r="AF332" s="53">
        <v>57473.2628</v>
      </c>
      <c r="AG332" s="50">
        <v>1.438929408E-9</v>
      </c>
      <c r="AH332" s="45"/>
      <c r="AI332" s="45"/>
      <c r="AJ332" s="55">
        <f t="shared" si="14"/>
        <v>43.79354838</v>
      </c>
      <c r="AK332" s="45"/>
      <c r="AL332" s="45">
        <f>LOG10(1196700000000000000*(C332^2)*optwidth*(AVERAGE(X332:AB332)))</f>
        <v>42.17637274</v>
      </c>
      <c r="AM332" s="45"/>
      <c r="AN332" s="3">
        <v>0.34</v>
      </c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</row>
    <row r="333" ht="12.75" customHeight="1">
      <c r="A333" s="45"/>
      <c r="B333" s="45"/>
      <c r="C333" s="45">
        <v>19000.0</v>
      </c>
      <c r="D333" s="45"/>
      <c r="E333" s="45"/>
      <c r="F333" s="45"/>
      <c r="G333" s="45"/>
      <c r="H333" s="45"/>
      <c r="I333" s="45"/>
      <c r="J333" s="45"/>
      <c r="K333" s="45"/>
      <c r="L333" s="53">
        <v>57473.46868</v>
      </c>
      <c r="M333" s="45"/>
      <c r="N333" s="45"/>
      <c r="O333" s="45"/>
      <c r="P333" s="45"/>
      <c r="Q333" s="45"/>
      <c r="R333" s="45"/>
      <c r="S333" s="45"/>
      <c r="T333" s="45">
        <v>19.91634331522185</v>
      </c>
      <c r="U333" s="45"/>
      <c r="V333" s="45"/>
      <c r="W333" s="45"/>
      <c r="X333" s="45"/>
      <c r="Y333" s="45">
        <f>T333*(100^(0.2*$F$15*yV))</f>
        <v>21.32109985</v>
      </c>
      <c r="Z333" s="47"/>
      <c r="AA333" s="45"/>
      <c r="AB333" s="45"/>
      <c r="AC333" s="3">
        <v>5.0</v>
      </c>
      <c r="AD333" s="45"/>
      <c r="AE333" s="45"/>
      <c r="AF333" s="53">
        <v>57473.46705</v>
      </c>
      <c r="AG333" s="50">
        <v>1.3815160640000002E-9</v>
      </c>
      <c r="AH333" s="45"/>
      <c r="AI333" s="45"/>
      <c r="AJ333" s="55">
        <f t="shared" si="14"/>
        <v>43.77586484</v>
      </c>
      <c r="AK333" s="45"/>
      <c r="AL333" s="45">
        <f>LOG10(1196700000000000000*(C333^2)*optwidth*(AVERAGE(X333:AB333)))</f>
        <v>42.17029893</v>
      </c>
      <c r="AM333" s="45"/>
      <c r="AN333" s="3">
        <v>0.34</v>
      </c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</row>
    <row r="334" ht="12.75" customHeight="1">
      <c r="A334" s="45"/>
      <c r="B334" s="45"/>
      <c r="C334" s="45">
        <v>19000.0</v>
      </c>
      <c r="D334" s="45"/>
      <c r="E334" s="45"/>
      <c r="F334" s="45"/>
      <c r="G334" s="45"/>
      <c r="H334" s="45"/>
      <c r="I334" s="45"/>
      <c r="J334" s="45"/>
      <c r="K334" s="45"/>
      <c r="L334" s="53">
        <v>57473.66415</v>
      </c>
      <c r="M334" s="45"/>
      <c r="N334" s="45"/>
      <c r="O334" s="45"/>
      <c r="P334" s="45"/>
      <c r="Q334" s="45"/>
      <c r="R334" s="45"/>
      <c r="S334" s="45"/>
      <c r="T334" s="45">
        <v>20.012109366142546</v>
      </c>
      <c r="U334" s="45"/>
      <c r="V334" s="45"/>
      <c r="W334" s="45"/>
      <c r="X334" s="45"/>
      <c r="Y334" s="45">
        <f>T334*(100^(0.2*$F$15*yV))</f>
        <v>21.42362055</v>
      </c>
      <c r="Z334" s="47"/>
      <c r="AA334" s="45"/>
      <c r="AB334" s="45"/>
      <c r="AC334" s="3">
        <v>5.0</v>
      </c>
      <c r="AD334" s="45"/>
      <c r="AE334" s="45"/>
      <c r="AF334" s="53">
        <v>57473.6611</v>
      </c>
      <c r="AG334" s="50">
        <v>1.290401344E-9</v>
      </c>
      <c r="AH334" s="45"/>
      <c r="AI334" s="45"/>
      <c r="AJ334" s="55">
        <f t="shared" si="14"/>
        <v>43.7462337</v>
      </c>
      <c r="AK334" s="45"/>
      <c r="AL334" s="45">
        <f>LOG10(1196700000000000000*(C334^2)*optwidth*(AVERAGE(X334:AB334)))</f>
        <v>42.17238219</v>
      </c>
      <c r="AM334" s="45"/>
      <c r="AN334" s="3">
        <v>0.34</v>
      </c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</row>
    <row r="335" ht="12.75" customHeight="1">
      <c r="A335" s="45"/>
      <c r="B335" s="45"/>
      <c r="C335" s="45">
        <v>19000.0</v>
      </c>
      <c r="D335" s="45"/>
      <c r="E335" s="45"/>
      <c r="F335" s="45"/>
      <c r="G335" s="45"/>
      <c r="H335" s="45"/>
      <c r="I335" s="45"/>
      <c r="J335" s="45"/>
      <c r="K335" s="45"/>
      <c r="L335" s="53">
        <v>57473.93537</v>
      </c>
      <c r="M335" s="45"/>
      <c r="N335" s="45"/>
      <c r="O335" s="45"/>
      <c r="P335" s="45"/>
      <c r="Q335" s="45"/>
      <c r="R335" s="45"/>
      <c r="S335" s="45"/>
      <c r="T335" s="45">
        <v>20.28372260296956</v>
      </c>
      <c r="U335" s="45"/>
      <c r="V335" s="45"/>
      <c r="W335" s="45"/>
      <c r="X335" s="45"/>
      <c r="Y335" s="45">
        <f>T335*(100^(0.2*$F$15*yV))</f>
        <v>21.71439144</v>
      </c>
      <c r="Z335" s="47"/>
      <c r="AA335" s="45"/>
      <c r="AB335" s="45"/>
      <c r="AC335" s="3">
        <v>5.0</v>
      </c>
      <c r="AD335" s="45"/>
      <c r="AE335" s="45"/>
      <c r="AF335" s="53">
        <v>57473.9335</v>
      </c>
      <c r="AG335" s="50">
        <v>1.1885453760000003E-9</v>
      </c>
      <c r="AH335" s="45"/>
      <c r="AI335" s="45"/>
      <c r="AJ335" s="55">
        <f t="shared" si="14"/>
        <v>43.71052466</v>
      </c>
      <c r="AK335" s="45"/>
      <c r="AL335" s="45">
        <f>LOG10(1196700000000000000*(C335^2)*optwidth*(AVERAGE(X335:AB335)))</f>
        <v>42.17823699</v>
      </c>
      <c r="AM335" s="45"/>
      <c r="AN335" s="3">
        <v>0.34</v>
      </c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</row>
    <row r="336" ht="12.75" customHeight="1">
      <c r="A336" s="45"/>
      <c r="B336" s="45"/>
      <c r="C336" s="45">
        <v>19000.0</v>
      </c>
      <c r="D336" s="45"/>
      <c r="E336" s="45"/>
      <c r="F336" s="45"/>
      <c r="G336" s="45"/>
      <c r="H336" s="45"/>
      <c r="I336" s="45"/>
      <c r="J336" s="45"/>
      <c r="K336" s="45"/>
      <c r="L336" s="53">
        <v>57474.06318</v>
      </c>
      <c r="M336" s="45"/>
      <c r="N336" s="45"/>
      <c r="O336" s="45"/>
      <c r="P336" s="45"/>
      <c r="Q336" s="45"/>
      <c r="R336" s="45"/>
      <c r="S336" s="45"/>
      <c r="T336" s="45">
        <v>19.225402173541262</v>
      </c>
      <c r="U336" s="45"/>
      <c r="V336" s="45"/>
      <c r="W336" s="45"/>
      <c r="X336" s="45"/>
      <c r="Y336" s="45">
        <f>T336*(100^(0.2*$F$15*yV))</f>
        <v>20.58142465</v>
      </c>
      <c r="Z336" s="47"/>
      <c r="AA336" s="45"/>
      <c r="AB336" s="45"/>
      <c r="AC336" s="3">
        <v>5.0</v>
      </c>
      <c r="AD336" s="45"/>
      <c r="AE336" s="45"/>
      <c r="AF336" s="53">
        <v>57474.06125</v>
      </c>
      <c r="AG336" s="50">
        <v>1.4365969279999999E-9</v>
      </c>
      <c r="AH336" s="45"/>
      <c r="AI336" s="45"/>
      <c r="AJ336" s="55">
        <f t="shared" si="14"/>
        <v>43.79284383</v>
      </c>
      <c r="AK336" s="45"/>
      <c r="AL336" s="45">
        <f>LOG10(1196700000000000000*(C336^2)*optwidth*(AVERAGE(X336:AB336)))</f>
        <v>42.15496476</v>
      </c>
      <c r="AM336" s="45"/>
      <c r="AN336" s="3">
        <v>0.34</v>
      </c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</row>
    <row r="337" ht="12.75" customHeight="1">
      <c r="A337" s="45"/>
      <c r="B337" s="45"/>
      <c r="C337" s="45">
        <v>19000.0</v>
      </c>
      <c r="D337" s="45"/>
      <c r="E337" s="45"/>
      <c r="F337" s="45"/>
      <c r="G337" s="45"/>
      <c r="H337" s="45"/>
      <c r="I337" s="45"/>
      <c r="J337" s="45"/>
      <c r="K337" s="45"/>
      <c r="L337" s="53">
        <v>57474.31994</v>
      </c>
      <c r="M337" s="45"/>
      <c r="N337" s="45"/>
      <c r="O337" s="45"/>
      <c r="P337" s="45"/>
      <c r="Q337" s="45"/>
      <c r="R337" s="45"/>
      <c r="S337" s="45"/>
      <c r="T337" s="45">
        <v>19.1817921831368</v>
      </c>
      <c r="U337" s="45"/>
      <c r="V337" s="45"/>
      <c r="W337" s="45"/>
      <c r="X337" s="45"/>
      <c r="Y337" s="45">
        <f>T337*(100^(0.2*$F$15*yV))</f>
        <v>20.53473873</v>
      </c>
      <c r="Z337" s="47"/>
      <c r="AA337" s="45"/>
      <c r="AB337" s="45"/>
      <c r="AC337" s="3">
        <v>5.0</v>
      </c>
      <c r="AD337" s="45"/>
      <c r="AE337" s="45"/>
      <c r="AF337" s="53">
        <v>57474.31805</v>
      </c>
      <c r="AG337" s="50">
        <v>1.2069992E-9</v>
      </c>
      <c r="AH337" s="45"/>
      <c r="AI337" s="45"/>
      <c r="AJ337" s="55">
        <f t="shared" si="14"/>
        <v>43.71721588</v>
      </c>
      <c r="AK337" s="45"/>
      <c r="AL337" s="45">
        <f>LOG10(1196700000000000000*(C337^2)*optwidth*(AVERAGE(X337:AB337)))</f>
        <v>42.15397851</v>
      </c>
      <c r="AM337" s="45"/>
      <c r="AN337" s="3">
        <v>0.34</v>
      </c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</row>
    <row r="338" ht="12.75" customHeight="1">
      <c r="A338" s="45"/>
      <c r="B338" s="45"/>
      <c r="C338" s="45">
        <v>19000.0</v>
      </c>
      <c r="D338" s="45"/>
      <c r="E338" s="45"/>
      <c r="F338" s="45"/>
      <c r="G338" s="45"/>
      <c r="H338" s="45"/>
      <c r="I338" s="45"/>
      <c r="J338" s="45"/>
      <c r="K338" s="45"/>
      <c r="L338" s="53">
        <v>57474.52264</v>
      </c>
      <c r="M338" s="45"/>
      <c r="N338" s="45"/>
      <c r="O338" s="45"/>
      <c r="P338" s="45"/>
      <c r="Q338" s="45"/>
      <c r="R338" s="45"/>
      <c r="S338" s="45"/>
      <c r="T338" s="45">
        <v>20.48731434768537</v>
      </c>
      <c r="U338" s="45"/>
      <c r="V338" s="45"/>
      <c r="W338" s="45"/>
      <c r="X338" s="45"/>
      <c r="Y338" s="45">
        <f>T338*(100^(0.2*$F$15*yV))</f>
        <v>21.9323431</v>
      </c>
      <c r="Z338" s="47"/>
      <c r="AA338" s="45"/>
      <c r="AB338" s="45"/>
      <c r="AC338" s="3">
        <v>5.0</v>
      </c>
      <c r="AD338" s="45"/>
      <c r="AE338" s="45"/>
      <c r="AF338" s="53">
        <v>57474.52112</v>
      </c>
      <c r="AG338" s="50">
        <v>1.156262432E-9</v>
      </c>
      <c r="AH338" s="45"/>
      <c r="AI338" s="45"/>
      <c r="AJ338" s="55">
        <f t="shared" si="14"/>
        <v>43.69856531</v>
      </c>
      <c r="AK338" s="45"/>
      <c r="AL338" s="45">
        <f>LOG10(1196700000000000000*(C338^2)*optwidth*(AVERAGE(X338:AB338)))</f>
        <v>42.18257436</v>
      </c>
      <c r="AM338" s="45"/>
      <c r="AN338" s="3">
        <v>0.34</v>
      </c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</row>
    <row r="339" ht="12.75" customHeight="1">
      <c r="A339" s="45"/>
      <c r="B339" s="45"/>
      <c r="C339" s="45">
        <v>19000.0</v>
      </c>
      <c r="D339" s="45"/>
      <c r="E339" s="45"/>
      <c r="F339" s="45"/>
      <c r="G339" s="45"/>
      <c r="H339" s="45"/>
      <c r="I339" s="45"/>
      <c r="J339" s="45"/>
      <c r="K339" s="45"/>
      <c r="L339" s="53">
        <v>57474.65109</v>
      </c>
      <c r="M339" s="45"/>
      <c r="N339" s="45"/>
      <c r="O339" s="45"/>
      <c r="P339" s="45"/>
      <c r="Q339" s="45"/>
      <c r="R339" s="45"/>
      <c r="S339" s="45"/>
      <c r="T339" s="45">
        <v>19.17170624463288</v>
      </c>
      <c r="U339" s="45"/>
      <c r="V339" s="45"/>
      <c r="W339" s="45"/>
      <c r="X339" s="45"/>
      <c r="Y339" s="45">
        <f>T339*(100^(0.2*$F$15*yV))</f>
        <v>20.5239414</v>
      </c>
      <c r="Z339" s="47"/>
      <c r="AA339" s="45"/>
      <c r="AB339" s="45"/>
      <c r="AC339" s="3">
        <v>5.0</v>
      </c>
      <c r="AD339" s="45"/>
      <c r="AE339" s="45"/>
      <c r="AF339" s="53">
        <v>57474.64865</v>
      </c>
      <c r="AG339" s="50">
        <v>1.131854272E-9</v>
      </c>
      <c r="AH339" s="45"/>
      <c r="AI339" s="45"/>
      <c r="AJ339" s="55">
        <f t="shared" si="14"/>
        <v>43.68929941</v>
      </c>
      <c r="AK339" s="45"/>
      <c r="AL339" s="45">
        <f>LOG10(1196700000000000000*(C339^2)*optwidth*(AVERAGE(X339:AB339)))</f>
        <v>42.15375009</v>
      </c>
      <c r="AM339" s="45"/>
      <c r="AN339" s="3">
        <v>0.34</v>
      </c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</row>
    <row r="340" ht="12.75" customHeight="1">
      <c r="A340" s="45"/>
      <c r="B340" s="45"/>
      <c r="C340" s="45">
        <v>19000.0</v>
      </c>
      <c r="D340" s="45"/>
      <c r="E340" s="45"/>
      <c r="F340" s="45"/>
      <c r="G340" s="45"/>
      <c r="H340" s="45"/>
      <c r="I340" s="45"/>
      <c r="J340" s="45"/>
      <c r="K340" s="45"/>
      <c r="L340" s="53">
        <v>57474.98538</v>
      </c>
      <c r="M340" s="45"/>
      <c r="N340" s="45"/>
      <c r="O340" s="45"/>
      <c r="P340" s="45"/>
      <c r="Q340" s="45"/>
      <c r="R340" s="45"/>
      <c r="S340" s="45"/>
      <c r="T340" s="45">
        <v>19.942959900487587</v>
      </c>
      <c r="U340" s="45"/>
      <c r="V340" s="45"/>
      <c r="W340" s="45"/>
      <c r="X340" s="45"/>
      <c r="Y340" s="45">
        <f>T340*(100^(0.2*$F$15*yV))</f>
        <v>21.34959378</v>
      </c>
      <c r="Z340" s="47"/>
      <c r="AA340" s="45"/>
      <c r="AB340" s="45"/>
      <c r="AC340" s="3">
        <v>5.0</v>
      </c>
      <c r="AD340" s="45"/>
      <c r="AE340" s="45"/>
      <c r="AF340" s="53">
        <v>57474.9827</v>
      </c>
      <c r="AG340" s="50">
        <v>9.55910688E-10</v>
      </c>
      <c r="AH340" s="45"/>
      <c r="AI340" s="45"/>
      <c r="AJ340" s="55">
        <f t="shared" si="14"/>
        <v>43.61592621</v>
      </c>
      <c r="AK340" s="45"/>
      <c r="AL340" s="45">
        <f>LOG10(1196700000000000000*(C340^2)*optwidth*(AVERAGE(X340:AB340)))</f>
        <v>42.17087894</v>
      </c>
      <c r="AM340" s="45"/>
      <c r="AN340" s="3">
        <v>0.34</v>
      </c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</row>
    <row r="341" ht="12.75" customHeight="1">
      <c r="A341" s="45"/>
      <c r="B341" s="45"/>
      <c r="C341" s="45">
        <v>19000.0</v>
      </c>
      <c r="D341" s="45"/>
      <c r="E341" s="45"/>
      <c r="F341" s="45"/>
      <c r="G341" s="45"/>
      <c r="H341" s="45"/>
      <c r="I341" s="45"/>
      <c r="J341" s="45"/>
      <c r="K341" s="45"/>
      <c r="L341" s="53">
        <v>57475.12117</v>
      </c>
      <c r="M341" s="45"/>
      <c r="N341" s="45"/>
      <c r="O341" s="45"/>
      <c r="P341" s="45"/>
      <c r="Q341" s="45"/>
      <c r="R341" s="45"/>
      <c r="S341" s="45"/>
      <c r="T341" s="45">
        <v>18.47838847965012</v>
      </c>
      <c r="U341" s="45"/>
      <c r="V341" s="45"/>
      <c r="W341" s="45"/>
      <c r="X341" s="45"/>
      <c r="Y341" s="45">
        <f>T341*(100^(0.2*$F$15*yV))</f>
        <v>19.78172195</v>
      </c>
      <c r="Z341" s="47"/>
      <c r="AA341" s="45"/>
      <c r="AB341" s="45"/>
      <c r="AC341" s="3">
        <v>5.0</v>
      </c>
      <c r="AD341" s="45"/>
      <c r="AE341" s="45"/>
      <c r="AF341" s="53">
        <v>57475.11864</v>
      </c>
      <c r="AG341" s="50">
        <v>1.0846339840000001E-9</v>
      </c>
      <c r="AH341" s="45"/>
      <c r="AI341" s="45"/>
      <c r="AJ341" s="55">
        <f t="shared" si="14"/>
        <v>43.6707921</v>
      </c>
      <c r="AK341" s="45"/>
      <c r="AL341" s="45">
        <f>LOG10(1196700000000000000*(C341^2)*optwidth*(AVERAGE(X341:AB341)))</f>
        <v>42.13775342</v>
      </c>
      <c r="AM341" s="45"/>
      <c r="AN341" s="3">
        <v>0.34</v>
      </c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</row>
    <row r="342" ht="12.75" customHeight="1">
      <c r="A342" s="45"/>
      <c r="B342" s="45"/>
      <c r="C342" s="45">
        <v>19000.0</v>
      </c>
      <c r="D342" s="45"/>
      <c r="E342" s="45"/>
      <c r="F342" s="45"/>
      <c r="G342" s="45"/>
      <c r="H342" s="45"/>
      <c r="I342" s="45"/>
      <c r="J342" s="45"/>
      <c r="K342" s="45"/>
      <c r="L342" s="53">
        <v>57475.24949</v>
      </c>
      <c r="M342" s="45"/>
      <c r="N342" s="45"/>
      <c r="O342" s="45"/>
      <c r="P342" s="45"/>
      <c r="Q342" s="45"/>
      <c r="R342" s="45"/>
      <c r="S342" s="45"/>
      <c r="T342" s="45">
        <v>19.848944153341684</v>
      </c>
      <c r="U342" s="45"/>
      <c r="V342" s="45"/>
      <c r="W342" s="45"/>
      <c r="X342" s="45"/>
      <c r="Y342" s="45">
        <f>T342*(100^(0.2*$F$15*yV))</f>
        <v>21.24894683</v>
      </c>
      <c r="Z342" s="47"/>
      <c r="AA342" s="45"/>
      <c r="AB342" s="45"/>
      <c r="AC342" s="3">
        <v>5.0</v>
      </c>
      <c r="AD342" s="45"/>
      <c r="AE342" s="45"/>
      <c r="AF342" s="53">
        <v>57475.2474</v>
      </c>
      <c r="AG342" s="50">
        <v>1.088010752E-9</v>
      </c>
      <c r="AH342" s="45"/>
      <c r="AI342" s="45"/>
      <c r="AJ342" s="55">
        <f t="shared" si="14"/>
        <v>43.67214208</v>
      </c>
      <c r="AK342" s="45"/>
      <c r="AL342" s="45">
        <f>LOG10(1196700000000000000*(C342^2)*optwidth*(AVERAGE(X342:AB342)))</f>
        <v>42.16882673</v>
      </c>
      <c r="AM342" s="45"/>
      <c r="AN342" s="3">
        <v>0.34</v>
      </c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</row>
    <row r="343" ht="12.75" customHeight="1">
      <c r="A343" s="45"/>
      <c r="B343" s="45"/>
      <c r="C343" s="45">
        <v>19000.0</v>
      </c>
      <c r="D343" s="45"/>
      <c r="E343" s="45"/>
      <c r="F343" s="45"/>
      <c r="G343" s="45"/>
      <c r="H343" s="45"/>
      <c r="I343" s="45"/>
      <c r="J343" s="45"/>
      <c r="K343" s="45"/>
      <c r="L343" s="53">
        <v>57475.44897</v>
      </c>
      <c r="M343" s="45"/>
      <c r="N343" s="45"/>
      <c r="O343" s="45"/>
      <c r="P343" s="45"/>
      <c r="Q343" s="45"/>
      <c r="R343" s="45"/>
      <c r="S343" s="45"/>
      <c r="T343" s="45">
        <v>19.747893282077655</v>
      </c>
      <c r="U343" s="45"/>
      <c r="V343" s="45"/>
      <c r="W343" s="45"/>
      <c r="X343" s="45"/>
      <c r="Y343" s="45">
        <f>T343*(100^(0.2*$F$15*yV))</f>
        <v>21.14076855</v>
      </c>
      <c r="Z343" s="47"/>
      <c r="AA343" s="45"/>
      <c r="AB343" s="45"/>
      <c r="AC343" s="3">
        <v>5.0</v>
      </c>
      <c r="AD343" s="45"/>
      <c r="AE343" s="45"/>
      <c r="AF343" s="53">
        <v>57475.44752</v>
      </c>
      <c r="AG343" s="50">
        <v>9.136963519999999E-10</v>
      </c>
      <c r="AH343" s="45"/>
      <c r="AI343" s="45"/>
      <c r="AJ343" s="55">
        <f t="shared" si="14"/>
        <v>43.59631079</v>
      </c>
      <c r="AK343" s="45"/>
      <c r="AL343" s="45">
        <f>LOG10(1196700000000000000*(C343^2)*optwidth*(AVERAGE(X343:AB343)))</f>
        <v>42.1666101</v>
      </c>
      <c r="AM343" s="45"/>
      <c r="AN343" s="3">
        <v>0.34</v>
      </c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</row>
    <row r="344" ht="12.75" customHeight="1">
      <c r="A344" s="45"/>
      <c r="B344" s="45"/>
      <c r="C344" s="45">
        <v>19000.0</v>
      </c>
      <c r="D344" s="45"/>
      <c r="E344" s="45"/>
      <c r="F344" s="45"/>
      <c r="G344" s="45"/>
      <c r="H344" s="45"/>
      <c r="I344" s="45"/>
      <c r="J344" s="45"/>
      <c r="K344" s="45"/>
      <c r="L344" s="53">
        <v>57475.64813</v>
      </c>
      <c r="M344" s="45"/>
      <c r="N344" s="45"/>
      <c r="O344" s="45"/>
      <c r="P344" s="45"/>
      <c r="Q344" s="45"/>
      <c r="R344" s="45"/>
      <c r="S344" s="45"/>
      <c r="T344" s="45">
        <v>20.055499945247618</v>
      </c>
      <c r="U344" s="45"/>
      <c r="V344" s="45"/>
      <c r="W344" s="45"/>
      <c r="X344" s="45"/>
      <c r="Y344" s="45">
        <f>T344*(100^(0.2*$F$15*yV))</f>
        <v>21.47007159</v>
      </c>
      <c r="Z344" s="47"/>
      <c r="AA344" s="45"/>
      <c r="AB344" s="45"/>
      <c r="AC344" s="3">
        <v>5.0</v>
      </c>
      <c r="AD344" s="45"/>
      <c r="AE344" s="45"/>
      <c r="AF344" s="53">
        <v>57475.64683</v>
      </c>
      <c r="AG344" s="50">
        <v>7.30015328E-10</v>
      </c>
      <c r="AH344" s="45"/>
      <c r="AI344" s="45"/>
      <c r="AJ344" s="55">
        <f t="shared" si="14"/>
        <v>43.49884088</v>
      </c>
      <c r="AK344" s="45"/>
      <c r="AL344" s="45">
        <f>LOG10(1196700000000000000*(C344^2)*optwidth*(AVERAGE(X344:AB344)))</f>
        <v>42.17332282</v>
      </c>
      <c r="AM344" s="45"/>
      <c r="AN344" s="3">
        <v>0.34</v>
      </c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</row>
    <row r="345" ht="12.75" customHeight="1">
      <c r="A345" s="45"/>
      <c r="B345" s="45"/>
      <c r="C345" s="45">
        <v>19000.0</v>
      </c>
      <c r="D345" s="45"/>
      <c r="E345" s="45"/>
      <c r="F345" s="45"/>
      <c r="G345" s="45"/>
      <c r="H345" s="45"/>
      <c r="I345" s="45"/>
      <c r="J345" s="45"/>
      <c r="K345" s="45"/>
      <c r="L345" s="53">
        <v>57475.98187</v>
      </c>
      <c r="M345" s="45"/>
      <c r="N345" s="45"/>
      <c r="O345" s="45"/>
      <c r="P345" s="45"/>
      <c r="Q345" s="45"/>
      <c r="R345" s="45"/>
      <c r="S345" s="45"/>
      <c r="T345" s="45">
        <v>19.911375643938563</v>
      </c>
      <c r="U345" s="45"/>
      <c r="V345" s="45"/>
      <c r="W345" s="45"/>
      <c r="X345" s="45"/>
      <c r="Y345" s="45">
        <f>T345*(100^(0.2*$F$15*yV))</f>
        <v>21.31578179</v>
      </c>
      <c r="Z345" s="47"/>
      <c r="AA345" s="45"/>
      <c r="AB345" s="45"/>
      <c r="AC345" s="3">
        <v>5.0</v>
      </c>
      <c r="AD345" s="45"/>
      <c r="AE345" s="45"/>
      <c r="AF345" s="53">
        <v>57475.97956</v>
      </c>
      <c r="AG345" s="50">
        <v>8.95659296E-10</v>
      </c>
      <c r="AH345" s="45"/>
      <c r="AI345" s="45"/>
      <c r="AJ345" s="55">
        <f t="shared" si="14"/>
        <v>43.58765173</v>
      </c>
      <c r="AK345" s="45"/>
      <c r="AL345" s="45">
        <f>LOG10(1196700000000000000*(C345^2)*optwidth*(AVERAGE(X345:AB345)))</f>
        <v>42.17019059</v>
      </c>
      <c r="AM345" s="45"/>
      <c r="AN345" s="3">
        <v>0.34</v>
      </c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</row>
    <row r="346" ht="12.75" customHeight="1">
      <c r="A346" s="45"/>
      <c r="B346" s="45"/>
      <c r="C346" s="45">
        <v>19000.0</v>
      </c>
      <c r="D346" s="45"/>
      <c r="E346" s="45"/>
      <c r="F346" s="45"/>
      <c r="G346" s="45"/>
      <c r="H346" s="45"/>
      <c r="I346" s="45"/>
      <c r="J346" s="45"/>
      <c r="K346" s="45"/>
      <c r="L346" s="53">
        <v>57476.05036</v>
      </c>
      <c r="M346" s="45"/>
      <c r="N346" s="45"/>
      <c r="O346" s="45"/>
      <c r="P346" s="45"/>
      <c r="Q346" s="45"/>
      <c r="R346" s="45"/>
      <c r="S346" s="45"/>
      <c r="T346" s="45">
        <v>19.83269275732456</v>
      </c>
      <c r="U346" s="45"/>
      <c r="V346" s="45"/>
      <c r="W346" s="45"/>
      <c r="X346" s="45"/>
      <c r="Y346" s="45">
        <f>T346*(100^(0.2*$F$15*yV))</f>
        <v>21.23154918</v>
      </c>
      <c r="Z346" s="47"/>
      <c r="AA346" s="45"/>
      <c r="AB346" s="45"/>
      <c r="AC346" s="3">
        <v>5.0</v>
      </c>
      <c r="AD346" s="45"/>
      <c r="AE346" s="45"/>
      <c r="AF346" s="53">
        <v>57476.04751</v>
      </c>
      <c r="AG346" s="50">
        <v>8.916040960000001E-10</v>
      </c>
      <c r="AH346" s="45"/>
      <c r="AI346" s="45"/>
      <c r="AJ346" s="55">
        <f t="shared" si="14"/>
        <v>43.58568095</v>
      </c>
      <c r="AK346" s="45"/>
      <c r="AL346" s="45">
        <f>LOG10(1196700000000000000*(C346^2)*optwidth*(AVERAGE(X346:AB346)))</f>
        <v>42.16847101</v>
      </c>
      <c r="AM346" s="45"/>
      <c r="AN346" s="3">
        <v>0.34</v>
      </c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</row>
    <row r="347" ht="12.75" customHeight="1">
      <c r="A347" s="45"/>
      <c r="B347" s="45"/>
      <c r="C347" s="45">
        <v>19000.0</v>
      </c>
      <c r="D347" s="45"/>
      <c r="E347" s="45"/>
      <c r="F347" s="45"/>
      <c r="G347" s="45"/>
      <c r="H347" s="45"/>
      <c r="I347" s="45"/>
      <c r="J347" s="45"/>
      <c r="K347" s="45"/>
      <c r="L347" s="53">
        <v>57476.18492</v>
      </c>
      <c r="M347" s="45"/>
      <c r="N347" s="45"/>
      <c r="O347" s="45"/>
      <c r="P347" s="45"/>
      <c r="Q347" s="45"/>
      <c r="R347" s="45"/>
      <c r="S347" s="45"/>
      <c r="T347" s="45">
        <v>18.539086620981724</v>
      </c>
      <c r="U347" s="45"/>
      <c r="V347" s="45"/>
      <c r="W347" s="45"/>
      <c r="X347" s="45"/>
      <c r="Y347" s="45">
        <f>T347*(100^(0.2*$F$15*yV))</f>
        <v>19.84670131</v>
      </c>
      <c r="Z347" s="47"/>
      <c r="AA347" s="45"/>
      <c r="AB347" s="45"/>
      <c r="AC347" s="3">
        <v>5.0</v>
      </c>
      <c r="AD347" s="45"/>
      <c r="AE347" s="45"/>
      <c r="AF347" s="53">
        <v>57476.18283</v>
      </c>
      <c r="AG347" s="50">
        <v>9.8579248E-10</v>
      </c>
      <c r="AH347" s="45"/>
      <c r="AI347" s="45"/>
      <c r="AJ347" s="55">
        <f t="shared" si="14"/>
        <v>43.6292944</v>
      </c>
      <c r="AK347" s="45"/>
      <c r="AL347" s="45">
        <f>LOG10(1196700000000000000*(C347^2)*optwidth*(AVERAGE(X347:AB347)))</f>
        <v>42.13917766</v>
      </c>
      <c r="AM347" s="45"/>
      <c r="AN347" s="3">
        <v>0.34</v>
      </c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</row>
    <row r="348" ht="12.75" customHeight="1">
      <c r="A348" s="45"/>
      <c r="B348" s="45"/>
      <c r="C348" s="45">
        <v>19000.0</v>
      </c>
      <c r="D348" s="45"/>
      <c r="E348" s="45"/>
      <c r="F348" s="45"/>
      <c r="G348" s="45"/>
      <c r="H348" s="45"/>
      <c r="I348" s="45"/>
      <c r="J348" s="45"/>
      <c r="K348" s="45"/>
      <c r="L348" s="53">
        <v>57476.45533</v>
      </c>
      <c r="M348" s="45"/>
      <c r="N348" s="45"/>
      <c r="O348" s="45"/>
      <c r="P348" s="45"/>
      <c r="Q348" s="45"/>
      <c r="R348" s="45"/>
      <c r="S348" s="45"/>
      <c r="T348" s="45">
        <v>18.85959766052882</v>
      </c>
      <c r="U348" s="45"/>
      <c r="V348" s="45"/>
      <c r="W348" s="45"/>
      <c r="X348" s="45"/>
      <c r="Y348" s="45">
        <f>T348*(100^(0.2*$F$15*yV))</f>
        <v>20.18981891</v>
      </c>
      <c r="Z348" s="47"/>
      <c r="AA348" s="45"/>
      <c r="AB348" s="45"/>
      <c r="AC348" s="3">
        <v>5.0</v>
      </c>
      <c r="AD348" s="45"/>
      <c r="AE348" s="45"/>
      <c r="AF348" s="53">
        <v>57476.45246</v>
      </c>
      <c r="AG348" s="50">
        <v>1.0260212479999998E-9</v>
      </c>
      <c r="AH348" s="45"/>
      <c r="AI348" s="45"/>
      <c r="AJ348" s="55">
        <f t="shared" si="14"/>
        <v>43.64666525</v>
      </c>
      <c r="AK348" s="45"/>
      <c r="AL348" s="45">
        <f>LOG10(1196700000000000000*(C348^2)*optwidth*(AVERAGE(X348:AB348)))</f>
        <v>42.14662175</v>
      </c>
      <c r="AM348" s="45"/>
      <c r="AN348" s="3">
        <v>0.34</v>
      </c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</row>
    <row r="349" ht="12.75" customHeight="1">
      <c r="A349" s="45"/>
      <c r="B349" s="45"/>
      <c r="C349" s="45">
        <v>19000.0</v>
      </c>
      <c r="D349" s="45"/>
      <c r="E349" s="45"/>
      <c r="F349" s="45"/>
      <c r="G349" s="45"/>
      <c r="H349" s="45"/>
      <c r="I349" s="45"/>
      <c r="J349" s="45"/>
      <c r="K349" s="45"/>
      <c r="L349" s="53">
        <v>57476.59356</v>
      </c>
      <c r="M349" s="45"/>
      <c r="N349" s="45"/>
      <c r="O349" s="45"/>
      <c r="P349" s="45"/>
      <c r="Q349" s="45"/>
      <c r="R349" s="45"/>
      <c r="S349" s="45"/>
      <c r="T349" s="45">
        <v>18.92321895876291</v>
      </c>
      <c r="U349" s="45"/>
      <c r="V349" s="45"/>
      <c r="W349" s="45"/>
      <c r="X349" s="45"/>
      <c r="Y349" s="45">
        <f>T349*(100^(0.2*$F$15*yV))</f>
        <v>20.2579276</v>
      </c>
      <c r="Z349" s="47"/>
      <c r="AA349" s="45"/>
      <c r="AB349" s="45"/>
      <c r="AC349" s="3">
        <v>5.0</v>
      </c>
      <c r="AD349" s="45"/>
      <c r="AE349" s="45"/>
      <c r="AF349" s="53">
        <v>57476.59096</v>
      </c>
      <c r="AG349" s="50">
        <v>1.01227856E-9</v>
      </c>
      <c r="AH349" s="45"/>
      <c r="AI349" s="45"/>
      <c r="AJ349" s="55">
        <f t="shared" si="14"/>
        <v>43.64080893</v>
      </c>
      <c r="AK349" s="45"/>
      <c r="AL349" s="45">
        <f>LOG10(1196700000000000000*(C349^2)*optwidth*(AVERAGE(X349:AB349)))</f>
        <v>42.14808434</v>
      </c>
      <c r="AM349" s="45"/>
      <c r="AN349" s="3">
        <v>0.34</v>
      </c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</row>
    <row r="350" ht="12.75" customHeight="1">
      <c r="A350" s="45"/>
      <c r="B350" s="45"/>
      <c r="C350" s="45">
        <v>19000.0</v>
      </c>
      <c r="D350" s="45"/>
      <c r="E350" s="45"/>
      <c r="F350" s="45"/>
      <c r="G350" s="45"/>
      <c r="H350" s="45"/>
      <c r="I350" s="45"/>
      <c r="J350" s="45"/>
      <c r="K350" s="45"/>
      <c r="L350" s="53">
        <v>57476.98025</v>
      </c>
      <c r="M350" s="45"/>
      <c r="N350" s="45"/>
      <c r="O350" s="45"/>
      <c r="P350" s="45"/>
      <c r="Q350" s="45"/>
      <c r="R350" s="45"/>
      <c r="S350" s="45"/>
      <c r="T350" s="45">
        <v>19.11727229589924</v>
      </c>
      <c r="U350" s="45"/>
      <c r="V350" s="45"/>
      <c r="W350" s="45"/>
      <c r="X350" s="45"/>
      <c r="Y350" s="45">
        <f>T350*(100^(0.2*$F$15*yV))</f>
        <v>20.46566807</v>
      </c>
      <c r="Z350" s="47"/>
      <c r="AA350" s="45"/>
      <c r="AB350" s="45"/>
      <c r="AC350" s="3">
        <v>5.0</v>
      </c>
      <c r="AD350" s="45"/>
      <c r="AE350" s="45"/>
      <c r="AF350" s="53">
        <v>57476.97736</v>
      </c>
      <c r="AG350" s="50">
        <v>1.0834618240000001E-9</v>
      </c>
      <c r="AH350" s="45"/>
      <c r="AI350" s="45"/>
      <c r="AJ350" s="55">
        <f t="shared" si="14"/>
        <v>43.67032251</v>
      </c>
      <c r="AK350" s="45"/>
      <c r="AL350" s="45">
        <f>LOG10(1196700000000000000*(C350^2)*optwidth*(AVERAGE(X350:AB350)))</f>
        <v>42.15251525</v>
      </c>
      <c r="AM350" s="45"/>
      <c r="AN350" s="3">
        <v>0.34</v>
      </c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</row>
    <row r="351" ht="12.75" customHeight="1">
      <c r="A351" s="45"/>
      <c r="B351" s="45"/>
      <c r="C351" s="45">
        <v>19000.0</v>
      </c>
      <c r="D351" s="45"/>
      <c r="E351" s="45"/>
      <c r="F351" s="45"/>
      <c r="G351" s="45"/>
      <c r="H351" s="45"/>
      <c r="I351" s="45"/>
      <c r="J351" s="45"/>
      <c r="K351" s="45"/>
      <c r="L351" s="53">
        <v>57477.04632</v>
      </c>
      <c r="M351" s="45"/>
      <c r="N351" s="45"/>
      <c r="O351" s="45"/>
      <c r="P351" s="45"/>
      <c r="Q351" s="45"/>
      <c r="R351" s="45"/>
      <c r="S351" s="45"/>
      <c r="T351" s="45">
        <v>19.28958995185745</v>
      </c>
      <c r="U351" s="45"/>
      <c r="V351" s="45"/>
      <c r="W351" s="45"/>
      <c r="X351" s="45"/>
      <c r="Y351" s="45">
        <f>T351*(100^(0.2*$F$15*yV))</f>
        <v>20.65013978</v>
      </c>
      <c r="Z351" s="47"/>
      <c r="AA351" s="45"/>
      <c r="AB351" s="45"/>
      <c r="AC351" s="3">
        <v>5.0</v>
      </c>
      <c r="AD351" s="45"/>
      <c r="AE351" s="45"/>
      <c r="AF351" s="53">
        <v>57477.04339</v>
      </c>
      <c r="AG351" s="50">
        <v>1.096202848E-9</v>
      </c>
      <c r="AH351" s="45"/>
      <c r="AI351" s="45"/>
      <c r="AJ351" s="55">
        <f t="shared" si="14"/>
        <v>43.67539982</v>
      </c>
      <c r="AK351" s="45"/>
      <c r="AL351" s="45">
        <f>LOG10(1196700000000000000*(C351^2)*optwidth*(AVERAGE(X351:AB351)))</f>
        <v>42.15641232</v>
      </c>
      <c r="AM351" s="45"/>
      <c r="AN351" s="3">
        <v>0.34</v>
      </c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</row>
    <row r="352" ht="12.75" customHeight="1">
      <c r="A352" s="45"/>
      <c r="B352" s="45"/>
      <c r="C352" s="45">
        <v>19000.0</v>
      </c>
      <c r="D352" s="45"/>
      <c r="E352" s="45"/>
      <c r="F352" s="45"/>
      <c r="G352" s="45"/>
      <c r="H352" s="45"/>
      <c r="I352" s="45"/>
      <c r="J352" s="45"/>
      <c r="K352" s="45"/>
      <c r="L352" s="53">
        <v>57477.17756</v>
      </c>
      <c r="M352" s="45"/>
      <c r="N352" s="45"/>
      <c r="O352" s="45"/>
      <c r="P352" s="45"/>
      <c r="Q352" s="45"/>
      <c r="R352" s="45"/>
      <c r="S352" s="45"/>
      <c r="T352" s="45">
        <v>17.611394703301038</v>
      </c>
      <c r="U352" s="45"/>
      <c r="V352" s="45"/>
      <c r="W352" s="45"/>
      <c r="X352" s="45"/>
      <c r="Y352" s="45">
        <f>T352*(100^(0.2*$F$15*yV))</f>
        <v>18.85357663</v>
      </c>
      <c r="Z352" s="47"/>
      <c r="AA352" s="45"/>
      <c r="AB352" s="45"/>
      <c r="AC352" s="3">
        <v>5.0</v>
      </c>
      <c r="AD352" s="45"/>
      <c r="AE352" s="45"/>
      <c r="AF352" s="53">
        <v>57477.17536</v>
      </c>
      <c r="AG352" s="50">
        <v>1.003914784E-9</v>
      </c>
      <c r="AH352" s="45"/>
      <c r="AI352" s="45"/>
      <c r="AJ352" s="55">
        <f t="shared" si="14"/>
        <v>43.63720575</v>
      </c>
      <c r="AK352" s="45"/>
      <c r="AL352" s="45">
        <f>LOG10(1196700000000000000*(C352^2)*optwidth*(AVERAGE(X352:AB352)))</f>
        <v>42.11688307</v>
      </c>
      <c r="AM352" s="45"/>
      <c r="AN352" s="3">
        <v>0.34</v>
      </c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</row>
    <row r="353" ht="12.75" customHeight="1">
      <c r="A353" s="45"/>
      <c r="B353" s="45"/>
      <c r="C353" s="45">
        <v>19000.0</v>
      </c>
      <c r="D353" s="45"/>
      <c r="E353" s="45"/>
      <c r="F353" s="45"/>
      <c r="G353" s="45"/>
      <c r="H353" s="45"/>
      <c r="I353" s="45"/>
      <c r="J353" s="45"/>
      <c r="K353" s="45"/>
      <c r="L353" s="53">
        <v>57477.44353</v>
      </c>
      <c r="M353" s="45"/>
      <c r="N353" s="45"/>
      <c r="O353" s="45"/>
      <c r="P353" s="45"/>
      <c r="Q353" s="45"/>
      <c r="R353" s="45"/>
      <c r="S353" s="45"/>
      <c r="T353" s="45">
        <v>18.77649662820412</v>
      </c>
      <c r="U353" s="45"/>
      <c r="V353" s="45"/>
      <c r="W353" s="45"/>
      <c r="X353" s="45"/>
      <c r="Y353" s="45">
        <f>T353*(100^(0.2*$F$15*yV))</f>
        <v>20.10085652</v>
      </c>
      <c r="Z353" s="47"/>
      <c r="AA353" s="45"/>
      <c r="AB353" s="45"/>
      <c r="AC353" s="3">
        <v>5.0</v>
      </c>
      <c r="AD353" s="45"/>
      <c r="AE353" s="45"/>
      <c r="AF353" s="53">
        <v>57477.44135</v>
      </c>
      <c r="AG353" s="50">
        <v>9.499729280000001E-10</v>
      </c>
      <c r="AH353" s="45"/>
      <c r="AI353" s="45"/>
      <c r="AJ353" s="55">
        <f t="shared" si="14"/>
        <v>43.61322013</v>
      </c>
      <c r="AK353" s="45"/>
      <c r="AL353" s="45">
        <f>LOG10(1196700000000000000*(C353^2)*optwidth*(AVERAGE(X353:AB353)))</f>
        <v>42.14470389</v>
      </c>
      <c r="AM353" s="45"/>
      <c r="AN353" s="3">
        <v>0.34</v>
      </c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</row>
    <row r="354" ht="12.75" customHeight="1">
      <c r="A354" s="45"/>
      <c r="B354" s="45"/>
      <c r="C354" s="45">
        <v>19000.0</v>
      </c>
      <c r="D354" s="45"/>
      <c r="E354" s="45"/>
      <c r="F354" s="45"/>
      <c r="G354" s="45"/>
      <c r="H354" s="45"/>
      <c r="I354" s="45"/>
      <c r="J354" s="45"/>
      <c r="K354" s="45"/>
      <c r="L354" s="53">
        <v>57477.64488</v>
      </c>
      <c r="M354" s="45"/>
      <c r="N354" s="45"/>
      <c r="O354" s="45"/>
      <c r="P354" s="45"/>
      <c r="Q354" s="45"/>
      <c r="R354" s="45"/>
      <c r="S354" s="45"/>
      <c r="T354" s="45">
        <v>20.424885849060757</v>
      </c>
      <c r="U354" s="45"/>
      <c r="V354" s="45"/>
      <c r="W354" s="45"/>
      <c r="X354" s="45"/>
      <c r="Y354" s="45">
        <f>T354*(100^(0.2*$F$15*yV))</f>
        <v>21.86551134</v>
      </c>
      <c r="Z354" s="47"/>
      <c r="AA354" s="45"/>
      <c r="AB354" s="45"/>
      <c r="AC354" s="3">
        <v>5.0</v>
      </c>
      <c r="AD354" s="45"/>
      <c r="AE354" s="45"/>
      <c r="AF354" s="53">
        <v>57477.64233</v>
      </c>
      <c r="AG354" s="50">
        <v>7.91820128E-10</v>
      </c>
      <c r="AH354" s="45"/>
      <c r="AI354" s="45"/>
      <c r="AJ354" s="55">
        <f t="shared" si="14"/>
        <v>43.53413543</v>
      </c>
      <c r="AK354" s="45"/>
      <c r="AL354" s="45">
        <f>LOG10(1196700000000000000*(C354^2)*optwidth*(AVERAGE(X354:AB354)))</f>
        <v>42.18124896</v>
      </c>
      <c r="AM354" s="45"/>
      <c r="AN354" s="3">
        <v>0.34</v>
      </c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</row>
    <row r="355" ht="12.75" customHeight="1">
      <c r="A355" s="45"/>
      <c r="B355" s="45"/>
      <c r="C355" s="45">
        <v>19000.0</v>
      </c>
      <c r="D355" s="45"/>
      <c r="E355" s="45"/>
      <c r="F355" s="45"/>
      <c r="G355" s="45"/>
      <c r="H355" s="45"/>
      <c r="I355" s="45"/>
      <c r="J355" s="45"/>
      <c r="K355" s="45"/>
      <c r="L355" s="53">
        <v>57477.90931</v>
      </c>
      <c r="M355" s="45"/>
      <c r="N355" s="45"/>
      <c r="O355" s="45"/>
      <c r="P355" s="45"/>
      <c r="Q355" s="45"/>
      <c r="R355" s="45"/>
      <c r="S355" s="45"/>
      <c r="T355" s="45">
        <v>19.701549626347443</v>
      </c>
      <c r="U355" s="45"/>
      <c r="V355" s="45"/>
      <c r="W355" s="45"/>
      <c r="X355" s="45"/>
      <c r="Y355" s="45">
        <f>T355*(100^(0.2*$F$15*yV))</f>
        <v>21.09115615</v>
      </c>
      <c r="Z355" s="47"/>
      <c r="AA355" s="45"/>
      <c r="AB355" s="45"/>
      <c r="AC355" s="3">
        <v>5.0</v>
      </c>
      <c r="AD355" s="45"/>
      <c r="AE355" s="45"/>
      <c r="AF355" s="53">
        <v>57477.90718</v>
      </c>
      <c r="AG355" s="50">
        <v>9.302273599999999E-10</v>
      </c>
      <c r="AH355" s="45"/>
      <c r="AI355" s="45"/>
      <c r="AJ355" s="55">
        <f t="shared" si="14"/>
        <v>43.60409801</v>
      </c>
      <c r="AK355" s="45"/>
      <c r="AL355" s="45">
        <f>LOG10(1196700000000000000*(C355^2)*optwidth*(AVERAGE(X355:AB355)))</f>
        <v>42.16558971</v>
      </c>
      <c r="AM355" s="45"/>
      <c r="AN355" s="3">
        <v>0.34</v>
      </c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</row>
    <row r="356" ht="12.75" customHeight="1">
      <c r="A356" s="45"/>
      <c r="B356" s="45"/>
      <c r="C356" s="45">
        <v>19000.0</v>
      </c>
      <c r="D356" s="45"/>
      <c r="E356" s="45"/>
      <c r="F356" s="45"/>
      <c r="G356" s="45"/>
      <c r="H356" s="45"/>
      <c r="I356" s="45"/>
      <c r="J356" s="45"/>
      <c r="K356" s="45"/>
      <c r="L356" s="53">
        <v>57478.04207</v>
      </c>
      <c r="M356" s="45"/>
      <c r="N356" s="45"/>
      <c r="O356" s="45"/>
      <c r="P356" s="45"/>
      <c r="Q356" s="45"/>
      <c r="R356" s="45"/>
      <c r="S356" s="45"/>
      <c r="T356" s="45">
        <v>19.89791376339611</v>
      </c>
      <c r="U356" s="45"/>
      <c r="V356" s="45"/>
      <c r="W356" s="45"/>
      <c r="X356" s="45"/>
      <c r="Y356" s="45">
        <f>T356*(100^(0.2*$F$15*yV))</f>
        <v>21.30137041</v>
      </c>
      <c r="Z356" s="47"/>
      <c r="AA356" s="45"/>
      <c r="AB356" s="45"/>
      <c r="AC356" s="3">
        <v>5.0</v>
      </c>
      <c r="AD356" s="45"/>
      <c r="AE356" s="45"/>
      <c r="AF356" s="53">
        <v>57478.03922</v>
      </c>
      <c r="AG356" s="50">
        <v>8.59682272E-10</v>
      </c>
      <c r="AH356" s="45"/>
      <c r="AI356" s="45"/>
      <c r="AJ356" s="55">
        <f t="shared" si="14"/>
        <v>43.56984687</v>
      </c>
      <c r="AK356" s="45"/>
      <c r="AL356" s="45">
        <f>LOG10(1196700000000000000*(C356^2)*optwidth*(AVERAGE(X356:AB356)))</f>
        <v>42.16989687</v>
      </c>
      <c r="AM356" s="45"/>
      <c r="AN356" s="3">
        <v>0.34</v>
      </c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</row>
    <row r="357" ht="12.75" customHeight="1">
      <c r="A357" s="45"/>
      <c r="B357" s="45"/>
      <c r="C357" s="45">
        <v>19000.0</v>
      </c>
      <c r="D357" s="45"/>
      <c r="E357" s="45"/>
      <c r="F357" s="45"/>
      <c r="G357" s="45"/>
      <c r="H357" s="45"/>
      <c r="I357" s="45"/>
      <c r="J357" s="45"/>
      <c r="K357" s="45"/>
      <c r="L357" s="53">
        <v>57478.24021</v>
      </c>
      <c r="M357" s="45"/>
      <c r="N357" s="45"/>
      <c r="O357" s="45"/>
      <c r="P357" s="45"/>
      <c r="Q357" s="45"/>
      <c r="R357" s="45"/>
      <c r="S357" s="45"/>
      <c r="T357" s="45">
        <v>18.699652807208743</v>
      </c>
      <c r="U357" s="45"/>
      <c r="V357" s="45"/>
      <c r="W357" s="45"/>
      <c r="X357" s="45"/>
      <c r="Y357" s="45">
        <f>T357*(100^(0.2*$F$15*yV))</f>
        <v>20.01859269</v>
      </c>
      <c r="Z357" s="47"/>
      <c r="AA357" s="45"/>
      <c r="AB357" s="45"/>
      <c r="AC357" s="3">
        <v>5.0</v>
      </c>
      <c r="AD357" s="45"/>
      <c r="AE357" s="45"/>
      <c r="AF357" s="53">
        <v>57478.23898</v>
      </c>
      <c r="AG357" s="50">
        <v>8.141882560000001E-10</v>
      </c>
      <c r="AH357" s="45"/>
      <c r="AI357" s="45"/>
      <c r="AJ357" s="55">
        <f t="shared" si="14"/>
        <v>43.54623373</v>
      </c>
      <c r="AK357" s="45"/>
      <c r="AL357" s="45">
        <f>LOG10(1196700000000000000*(C357^2)*optwidth*(AVERAGE(X357:AB357)))</f>
        <v>42.14292287</v>
      </c>
      <c r="AM357" s="45"/>
      <c r="AN357" s="3">
        <v>0.34</v>
      </c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</row>
    <row r="358" ht="12.75" customHeight="1">
      <c r="A358" s="45"/>
      <c r="B358" s="45"/>
      <c r="C358" s="45">
        <v>19000.0</v>
      </c>
      <c r="D358" s="45"/>
      <c r="E358" s="45"/>
      <c r="F358" s="45"/>
      <c r="G358" s="45"/>
      <c r="H358" s="45"/>
      <c r="I358" s="45"/>
      <c r="J358" s="45"/>
      <c r="K358" s="45"/>
      <c r="L358" s="53">
        <v>57478.43941</v>
      </c>
      <c r="M358" s="45"/>
      <c r="N358" s="45"/>
      <c r="O358" s="45"/>
      <c r="P358" s="45"/>
      <c r="Q358" s="45"/>
      <c r="R358" s="45"/>
      <c r="S358" s="45"/>
      <c r="T358" s="45">
        <v>19.201077439030207</v>
      </c>
      <c r="U358" s="45"/>
      <c r="V358" s="45"/>
      <c r="W358" s="45"/>
      <c r="X358" s="45"/>
      <c r="Y358" s="45">
        <f>T358*(100^(0.2*$F$15*yV))</f>
        <v>20.55538423</v>
      </c>
      <c r="Z358" s="47"/>
      <c r="AA358" s="45"/>
      <c r="AB358" s="45"/>
      <c r="AC358" s="3">
        <v>5.0</v>
      </c>
      <c r="AD358" s="45"/>
      <c r="AE358" s="45"/>
      <c r="AF358" s="53">
        <v>57478.43817</v>
      </c>
      <c r="AG358" s="50">
        <v>1.0726021759999998E-9</v>
      </c>
      <c r="AH358" s="45"/>
      <c r="AI358" s="45"/>
      <c r="AJ358" s="55">
        <f t="shared" si="14"/>
        <v>43.66594757</v>
      </c>
      <c r="AK358" s="45"/>
      <c r="AL358" s="45">
        <f>LOG10(1196700000000000000*(C358^2)*optwidth*(AVERAGE(X358:AB358)))</f>
        <v>42.15441492</v>
      </c>
      <c r="AM358" s="45"/>
      <c r="AN358" s="3">
        <v>0.34</v>
      </c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</row>
    <row r="359" ht="12.75" customHeight="1">
      <c r="A359" s="45"/>
      <c r="B359" s="45"/>
      <c r="C359" s="45">
        <v>19000.0</v>
      </c>
      <c r="D359" s="45"/>
      <c r="E359" s="45"/>
      <c r="F359" s="45"/>
      <c r="G359" s="45"/>
      <c r="H359" s="45"/>
      <c r="I359" s="45"/>
      <c r="J359" s="45"/>
      <c r="K359" s="45"/>
      <c r="L359" s="53">
        <v>57478.63924</v>
      </c>
      <c r="M359" s="45"/>
      <c r="N359" s="45"/>
      <c r="O359" s="45"/>
      <c r="P359" s="45"/>
      <c r="Q359" s="45"/>
      <c r="R359" s="45"/>
      <c r="S359" s="45"/>
      <c r="T359" s="45">
        <v>18.99699102156665</v>
      </c>
      <c r="U359" s="45"/>
      <c r="V359" s="45"/>
      <c r="W359" s="45"/>
      <c r="X359" s="45"/>
      <c r="Y359" s="45">
        <f>T359*(100^(0.2*$F$15*yV))</f>
        <v>20.33690301</v>
      </c>
      <c r="Z359" s="47"/>
      <c r="AA359" s="45"/>
      <c r="AB359" s="45"/>
      <c r="AC359" s="3">
        <v>5.0</v>
      </c>
      <c r="AD359" s="45"/>
      <c r="AE359" s="45"/>
      <c r="AF359" s="53">
        <v>57478.63776</v>
      </c>
      <c r="AG359" s="50">
        <v>1.1476950079999999E-9</v>
      </c>
      <c r="AH359" s="45"/>
      <c r="AI359" s="45"/>
      <c r="AJ359" s="55">
        <f t="shared" si="14"/>
        <v>43.69533539</v>
      </c>
      <c r="AK359" s="45"/>
      <c r="AL359" s="45">
        <f>LOG10(1196700000000000000*(C359^2)*optwidth*(AVERAGE(X359:AB359)))</f>
        <v>42.14977414</v>
      </c>
      <c r="AM359" s="45"/>
      <c r="AN359" s="3">
        <v>0.34</v>
      </c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</row>
    <row r="360" ht="12.75" customHeight="1">
      <c r="A360" s="45"/>
      <c r="B360" s="45"/>
      <c r="C360" s="45">
        <v>19000.0</v>
      </c>
      <c r="D360" s="45"/>
      <c r="E360" s="45"/>
      <c r="F360" s="45"/>
      <c r="G360" s="45"/>
      <c r="H360" s="45"/>
      <c r="I360" s="45"/>
      <c r="J360" s="45"/>
      <c r="K360" s="45"/>
      <c r="L360" s="53">
        <v>57478.90522</v>
      </c>
      <c r="M360" s="45"/>
      <c r="N360" s="45"/>
      <c r="O360" s="45"/>
      <c r="P360" s="45"/>
      <c r="Q360" s="45"/>
      <c r="R360" s="45"/>
      <c r="S360" s="45"/>
      <c r="T360" s="45">
        <v>18.35071703382402</v>
      </c>
      <c r="U360" s="45"/>
      <c r="V360" s="45"/>
      <c r="W360" s="45"/>
      <c r="X360" s="45"/>
      <c r="Y360" s="45">
        <f>T360*(100^(0.2*$F$15*yV))</f>
        <v>19.64504548</v>
      </c>
      <c r="Z360" s="47"/>
      <c r="AA360" s="45"/>
      <c r="AB360" s="45"/>
      <c r="AC360" s="3">
        <v>5.0</v>
      </c>
      <c r="AD360" s="45"/>
      <c r="AE360" s="45"/>
      <c r="AF360" s="53">
        <v>57478.90342</v>
      </c>
      <c r="AG360" s="50">
        <v>1.180906208E-9</v>
      </c>
      <c r="AH360" s="45"/>
      <c r="AI360" s="45"/>
      <c r="AJ360" s="55">
        <f t="shared" si="14"/>
        <v>43.7077243</v>
      </c>
      <c r="AK360" s="45"/>
      <c r="AL360" s="45">
        <f>LOG10(1196700000000000000*(C360^2)*optwidth*(AVERAGE(X360:AB360)))</f>
        <v>42.13474236</v>
      </c>
      <c r="AM360" s="45"/>
      <c r="AN360" s="3">
        <v>0.34</v>
      </c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</row>
    <row r="361" ht="12.75" customHeight="1">
      <c r="A361" s="45"/>
      <c r="B361" s="45"/>
      <c r="C361" s="45">
        <v>19000.0</v>
      </c>
      <c r="D361" s="45"/>
      <c r="E361" s="45"/>
      <c r="F361" s="45"/>
      <c r="G361" s="45"/>
      <c r="H361" s="45"/>
      <c r="I361" s="45"/>
      <c r="J361" s="45"/>
      <c r="K361" s="45"/>
      <c r="L361" s="53">
        <v>57479.10398</v>
      </c>
      <c r="M361" s="45"/>
      <c r="N361" s="45"/>
      <c r="O361" s="45"/>
      <c r="P361" s="45"/>
      <c r="Q361" s="45"/>
      <c r="R361" s="45"/>
      <c r="S361" s="45"/>
      <c r="T361" s="45">
        <v>18.824374168381976</v>
      </c>
      <c r="U361" s="45"/>
      <c r="V361" s="45"/>
      <c r="W361" s="45"/>
      <c r="X361" s="45"/>
      <c r="Y361" s="45">
        <f>T361*(100^(0.2*$F$15*yV))</f>
        <v>20.152111</v>
      </c>
      <c r="Z361" s="47"/>
      <c r="AA361" s="45"/>
      <c r="AB361" s="45"/>
      <c r="AC361" s="3">
        <v>5.0</v>
      </c>
      <c r="AD361" s="45"/>
      <c r="AE361" s="45"/>
      <c r="AF361" s="53">
        <v>57479.10241</v>
      </c>
      <c r="AG361" s="50">
        <v>1.364667744E-9</v>
      </c>
      <c r="AH361" s="45"/>
      <c r="AI361" s="45"/>
      <c r="AJ361" s="55">
        <f t="shared" si="14"/>
        <v>43.77053582</v>
      </c>
      <c r="AK361" s="45"/>
      <c r="AL361" s="45">
        <f>LOG10(1196700000000000000*(C361^2)*optwidth*(AVERAGE(X361:AB361)))</f>
        <v>42.14580987</v>
      </c>
      <c r="AM361" s="45"/>
      <c r="AN361" s="3">
        <v>0.34</v>
      </c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</row>
    <row r="362" ht="12.75" customHeight="1">
      <c r="A362" s="45"/>
      <c r="B362" s="45"/>
      <c r="C362" s="45">
        <v>19000.0</v>
      </c>
      <c r="D362" s="45"/>
      <c r="E362" s="45"/>
      <c r="F362" s="45"/>
      <c r="G362" s="45"/>
      <c r="H362" s="45"/>
      <c r="I362" s="45"/>
      <c r="J362" s="45"/>
      <c r="K362" s="45"/>
      <c r="L362" s="53">
        <v>57479.2372</v>
      </c>
      <c r="M362" s="45"/>
      <c r="N362" s="45"/>
      <c r="O362" s="45"/>
      <c r="P362" s="45"/>
      <c r="Q362" s="45"/>
      <c r="R362" s="45"/>
      <c r="S362" s="45"/>
      <c r="T362" s="45">
        <v>19.498974154877494</v>
      </c>
      <c r="U362" s="45"/>
      <c r="V362" s="45"/>
      <c r="W362" s="45"/>
      <c r="X362" s="45"/>
      <c r="Y362" s="45">
        <f>T362*(100^(0.2*$F$15*yV))</f>
        <v>20.87429245</v>
      </c>
      <c r="Z362" s="47"/>
      <c r="AA362" s="45"/>
      <c r="AB362" s="45"/>
      <c r="AC362" s="3">
        <v>5.0</v>
      </c>
      <c r="AD362" s="45"/>
      <c r="AE362" s="45"/>
      <c r="AF362" s="53">
        <v>57479.23611</v>
      </c>
      <c r="AG362" s="50">
        <v>1.3414862079999999E-9</v>
      </c>
      <c r="AH362" s="45"/>
      <c r="AI362" s="45"/>
      <c r="AJ362" s="55">
        <f t="shared" si="14"/>
        <v>43.76309511</v>
      </c>
      <c r="AK362" s="45"/>
      <c r="AL362" s="45">
        <f>LOG10(1196700000000000000*(C362^2)*optwidth*(AVERAGE(X362:AB362)))</f>
        <v>42.16110109</v>
      </c>
      <c r="AM362" s="45"/>
      <c r="AN362" s="3">
        <v>0.34</v>
      </c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</row>
    <row r="363" ht="12.75" customHeight="1">
      <c r="A363" s="45"/>
      <c r="B363" s="45"/>
      <c r="C363" s="45">
        <v>19000.0</v>
      </c>
      <c r="D363" s="45"/>
      <c r="E363" s="45"/>
      <c r="F363" s="45"/>
      <c r="G363" s="45"/>
      <c r="H363" s="45"/>
      <c r="I363" s="45"/>
      <c r="J363" s="45"/>
      <c r="K363" s="45"/>
      <c r="L363" s="53">
        <v>57479.45038</v>
      </c>
      <c r="M363" s="45"/>
      <c r="N363" s="45"/>
      <c r="O363" s="45"/>
      <c r="P363" s="45"/>
      <c r="Q363" s="45"/>
      <c r="R363" s="45"/>
      <c r="S363" s="45"/>
      <c r="T363" s="45">
        <v>18.353389862380375</v>
      </c>
      <c r="U363" s="45"/>
      <c r="V363" s="45"/>
      <c r="W363" s="45"/>
      <c r="X363" s="45"/>
      <c r="Y363" s="45">
        <f>T363*(100^(0.2*$F$15*yV))</f>
        <v>19.64790683</v>
      </c>
      <c r="Z363" s="47"/>
      <c r="AA363" s="45"/>
      <c r="AB363" s="45"/>
      <c r="AC363" s="3">
        <v>5.0</v>
      </c>
      <c r="AD363" s="45"/>
      <c r="AE363" s="45"/>
      <c r="AF363" s="53">
        <v>57479.4489</v>
      </c>
      <c r="AG363" s="50">
        <v>1.3569800320000002E-9</v>
      </c>
      <c r="AH363" s="45"/>
      <c r="AI363" s="45"/>
      <c r="AJ363" s="55">
        <f t="shared" si="14"/>
        <v>43.76808235</v>
      </c>
      <c r="AK363" s="45"/>
      <c r="AL363" s="45">
        <f>LOG10(1196700000000000000*(C363^2)*optwidth*(AVERAGE(X363:AB363)))</f>
        <v>42.13480561</v>
      </c>
      <c r="AM363" s="45"/>
      <c r="AN363" s="3">
        <v>0.34</v>
      </c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</row>
    <row r="364" ht="12.75" customHeight="1">
      <c r="A364" s="45"/>
      <c r="B364" s="45"/>
      <c r="C364" s="45">
        <v>19000.0</v>
      </c>
      <c r="D364" s="45"/>
      <c r="E364" s="45"/>
      <c r="F364" s="45"/>
      <c r="G364" s="45"/>
      <c r="H364" s="45"/>
      <c r="I364" s="45"/>
      <c r="J364" s="45"/>
      <c r="K364" s="45"/>
      <c r="L364" s="53">
        <v>57479.70667</v>
      </c>
      <c r="M364" s="45"/>
      <c r="N364" s="45"/>
      <c r="O364" s="45"/>
      <c r="P364" s="45"/>
      <c r="Q364" s="45"/>
      <c r="R364" s="45"/>
      <c r="S364" s="45"/>
      <c r="T364" s="45">
        <v>19.248423405469055</v>
      </c>
      <c r="U364" s="45"/>
      <c r="V364" s="45"/>
      <c r="W364" s="45"/>
      <c r="X364" s="45"/>
      <c r="Y364" s="45">
        <f>T364*(100^(0.2*$F$15*yV))</f>
        <v>20.60606964</v>
      </c>
      <c r="Z364" s="47"/>
      <c r="AA364" s="45"/>
      <c r="AB364" s="45"/>
      <c r="AC364" s="3">
        <v>5.0</v>
      </c>
      <c r="AD364" s="45"/>
      <c r="AE364" s="45"/>
      <c r="AF364" s="53">
        <v>57479.70409</v>
      </c>
      <c r="AG364" s="50">
        <v>1.273021408E-9</v>
      </c>
      <c r="AH364" s="45"/>
      <c r="AI364" s="45"/>
      <c r="AJ364" s="55">
        <f t="shared" si="14"/>
        <v>43.7403446</v>
      </c>
      <c r="AK364" s="45"/>
      <c r="AL364" s="45">
        <f>LOG10(1196700000000000000*(C364^2)*optwidth*(AVERAGE(X364:AB364)))</f>
        <v>42.15548449</v>
      </c>
      <c r="AM364" s="45"/>
      <c r="AN364" s="3">
        <v>0.34</v>
      </c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</row>
    <row r="365" ht="12.75" customHeight="1">
      <c r="A365" s="45"/>
      <c r="B365" s="45"/>
      <c r="C365" s="45">
        <v>19000.0</v>
      </c>
      <c r="D365" s="45"/>
      <c r="E365" s="45"/>
      <c r="F365" s="45"/>
      <c r="G365" s="45"/>
      <c r="H365" s="45"/>
      <c r="I365" s="45"/>
      <c r="J365" s="45"/>
      <c r="K365" s="45"/>
      <c r="L365" s="53">
        <v>57479.90309</v>
      </c>
      <c r="M365" s="45"/>
      <c r="N365" s="45"/>
      <c r="O365" s="45"/>
      <c r="P365" s="45"/>
      <c r="Q365" s="45"/>
      <c r="R365" s="45"/>
      <c r="S365" s="45"/>
      <c r="T365" s="45">
        <v>19.68868913223018</v>
      </c>
      <c r="U365" s="45"/>
      <c r="V365" s="45"/>
      <c r="W365" s="45"/>
      <c r="X365" s="45"/>
      <c r="Y365" s="45">
        <f>T365*(100^(0.2*$F$15*yV))</f>
        <v>21.07738856</v>
      </c>
      <c r="Z365" s="47"/>
      <c r="AA365" s="45"/>
      <c r="AB365" s="45"/>
      <c r="AC365" s="3">
        <v>5.0</v>
      </c>
      <c r="AD365" s="45"/>
      <c r="AE365" s="45"/>
      <c r="AF365" s="53">
        <v>57479.9009</v>
      </c>
      <c r="AG365" s="50">
        <v>1.162706944E-9</v>
      </c>
      <c r="AH365" s="45"/>
      <c r="AI365" s="45"/>
      <c r="AJ365" s="55">
        <f t="shared" si="14"/>
        <v>43.70097916</v>
      </c>
      <c r="AK365" s="45"/>
      <c r="AL365" s="45">
        <f>LOG10(1196700000000000000*(C365^2)*optwidth*(AVERAGE(X365:AB365)))</f>
        <v>42.16530613</v>
      </c>
      <c r="AM365" s="45"/>
      <c r="AN365" s="3">
        <v>0.34</v>
      </c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</row>
    <row r="366" ht="12.75" customHeight="1">
      <c r="A366" s="45"/>
      <c r="B366" s="45"/>
      <c r="C366" s="45">
        <v>19000.0</v>
      </c>
      <c r="D366" s="45"/>
      <c r="E366" s="45"/>
      <c r="F366" s="45"/>
      <c r="G366" s="45"/>
      <c r="H366" s="45"/>
      <c r="I366" s="45"/>
      <c r="J366" s="45"/>
      <c r="K366" s="45"/>
      <c r="L366" s="53">
        <v>57480.10122</v>
      </c>
      <c r="M366" s="45"/>
      <c r="N366" s="45"/>
      <c r="O366" s="45"/>
      <c r="P366" s="45"/>
      <c r="Q366" s="45"/>
      <c r="R366" s="45"/>
      <c r="S366" s="45"/>
      <c r="T366" s="45">
        <v>18.70481296204106</v>
      </c>
      <c r="U366" s="45"/>
      <c r="V366" s="45"/>
      <c r="W366" s="45"/>
      <c r="X366" s="45"/>
      <c r="Y366" s="45">
        <f>T366*(100^(0.2*$F$15*yV))</f>
        <v>20.0241168</v>
      </c>
      <c r="Z366" s="47"/>
      <c r="AA366" s="45"/>
      <c r="AB366" s="45"/>
      <c r="AC366" s="3">
        <v>5.0</v>
      </c>
      <c r="AD366" s="45"/>
      <c r="AE366" s="45"/>
      <c r="AF366" s="53">
        <v>57480.09887</v>
      </c>
      <c r="AG366" s="50">
        <v>1.096077344E-9</v>
      </c>
      <c r="AH366" s="45"/>
      <c r="AI366" s="45"/>
      <c r="AJ366" s="55">
        <f t="shared" si="14"/>
        <v>43.6753501</v>
      </c>
      <c r="AK366" s="45"/>
      <c r="AL366" s="45">
        <f>LOG10(1196700000000000000*(C366^2)*optwidth*(AVERAGE(X366:AB366)))</f>
        <v>42.14304269</v>
      </c>
      <c r="AM366" s="45"/>
      <c r="AN366" s="3">
        <v>0.34</v>
      </c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</row>
    <row r="367" ht="12.75" customHeight="1">
      <c r="A367" s="45"/>
      <c r="B367" s="45"/>
      <c r="C367" s="45">
        <v>19000.0</v>
      </c>
      <c r="D367" s="45"/>
      <c r="E367" s="45"/>
      <c r="F367" s="45"/>
      <c r="G367" s="45"/>
      <c r="H367" s="45"/>
      <c r="I367" s="45"/>
      <c r="J367" s="45"/>
      <c r="K367" s="45"/>
      <c r="L367" s="53">
        <v>57480.89977</v>
      </c>
      <c r="M367" s="45"/>
      <c r="N367" s="45"/>
      <c r="O367" s="45"/>
      <c r="P367" s="45"/>
      <c r="Q367" s="45"/>
      <c r="R367" s="45"/>
      <c r="S367" s="45"/>
      <c r="T367" s="45">
        <v>18.902072696120932</v>
      </c>
      <c r="U367" s="45"/>
      <c r="V367" s="45"/>
      <c r="W367" s="45"/>
      <c r="X367" s="45"/>
      <c r="Y367" s="45">
        <f>T367*(100^(0.2*$F$15*yV))</f>
        <v>20.23528983</v>
      </c>
      <c r="Z367" s="47"/>
      <c r="AA367" s="45"/>
      <c r="AB367" s="45"/>
      <c r="AC367" s="3">
        <v>5.0</v>
      </c>
      <c r="AD367" s="45"/>
      <c r="AE367" s="45"/>
      <c r="AF367" s="53">
        <v>57480.89789</v>
      </c>
      <c r="AG367" s="50">
        <v>1.05032048E-9</v>
      </c>
      <c r="AH367" s="45"/>
      <c r="AI367" s="45"/>
      <c r="AJ367" s="55">
        <f t="shared" si="14"/>
        <v>43.65683073</v>
      </c>
      <c r="AK367" s="45"/>
      <c r="AL367" s="45">
        <f>LOG10(1196700000000000000*(C367^2)*optwidth*(AVERAGE(X367:AB367)))</f>
        <v>42.14759875</v>
      </c>
      <c r="AM367" s="45"/>
      <c r="AN367" s="3">
        <v>0.34</v>
      </c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</row>
    <row r="368" ht="12.75" customHeight="1">
      <c r="A368" s="45"/>
      <c r="B368" s="45"/>
      <c r="C368" s="45">
        <v>19000.0</v>
      </c>
      <c r="D368" s="45"/>
      <c r="E368" s="45"/>
      <c r="F368" s="45"/>
      <c r="G368" s="45"/>
      <c r="H368" s="45"/>
      <c r="I368" s="45"/>
      <c r="J368" s="45"/>
      <c r="K368" s="45"/>
      <c r="L368" s="53">
        <v>57481.16593</v>
      </c>
      <c r="M368" s="45"/>
      <c r="N368" s="45"/>
      <c r="O368" s="45"/>
      <c r="P368" s="45"/>
      <c r="Q368" s="45"/>
      <c r="R368" s="45"/>
      <c r="S368" s="45"/>
      <c r="T368" s="45">
        <v>20.2870905664154</v>
      </c>
      <c r="U368" s="45"/>
      <c r="V368" s="45"/>
      <c r="W368" s="45"/>
      <c r="X368" s="45"/>
      <c r="Y368" s="45">
        <f>T368*(100^(0.2*$F$15*yV))</f>
        <v>21.71799696</v>
      </c>
      <c r="Z368" s="47"/>
      <c r="AA368" s="45"/>
      <c r="AB368" s="45"/>
      <c r="AC368" s="3">
        <v>5.0</v>
      </c>
      <c r="AD368" s="45"/>
      <c r="AE368" s="45"/>
      <c r="AF368" s="53">
        <v>57481.16404</v>
      </c>
      <c r="AG368" s="50">
        <v>1.100893856E-9</v>
      </c>
      <c r="AH368" s="45"/>
      <c r="AI368" s="45"/>
      <c r="AJ368" s="55">
        <f t="shared" si="14"/>
        <v>43.67725434</v>
      </c>
      <c r="AK368" s="45"/>
      <c r="AL368" s="45">
        <f>LOG10(1196700000000000000*(C368^2)*optwidth*(AVERAGE(X368:AB368)))</f>
        <v>42.17830909</v>
      </c>
      <c r="AM368" s="45"/>
      <c r="AN368" s="3">
        <v>0.34</v>
      </c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</row>
    <row r="369" ht="12.75" customHeight="1">
      <c r="A369" s="45"/>
      <c r="B369" s="45"/>
      <c r="C369" s="45">
        <v>19000.0</v>
      </c>
      <c r="D369" s="45"/>
      <c r="E369" s="45"/>
      <c r="F369" s="45"/>
      <c r="G369" s="45"/>
      <c r="H369" s="45"/>
      <c r="I369" s="45"/>
      <c r="J369" s="45"/>
      <c r="K369" s="45"/>
      <c r="L369" s="53">
        <v>57481.29856</v>
      </c>
      <c r="M369" s="45"/>
      <c r="N369" s="45"/>
      <c r="O369" s="45"/>
      <c r="P369" s="45"/>
      <c r="Q369" s="45"/>
      <c r="R369" s="45"/>
      <c r="S369" s="45"/>
      <c r="T369" s="45">
        <v>19.11778890977692</v>
      </c>
      <c r="U369" s="45"/>
      <c r="V369" s="45"/>
      <c r="W369" s="45"/>
      <c r="X369" s="45"/>
      <c r="Y369" s="45">
        <f>T369*(100^(0.2*$F$15*yV))</f>
        <v>20.46622112</v>
      </c>
      <c r="Z369" s="47"/>
      <c r="AA369" s="45"/>
      <c r="AB369" s="45"/>
      <c r="AC369" s="3">
        <v>5.0</v>
      </c>
      <c r="AD369" s="45"/>
      <c r="AE369" s="45"/>
      <c r="AF369" s="53">
        <v>57481.29626</v>
      </c>
      <c r="AG369" s="50">
        <v>1.1410350080000002E-9</v>
      </c>
      <c r="AH369" s="45"/>
      <c r="AI369" s="45"/>
      <c r="AJ369" s="55">
        <f t="shared" si="14"/>
        <v>43.69280787</v>
      </c>
      <c r="AK369" s="45"/>
      <c r="AL369" s="45">
        <f>LOG10(1196700000000000000*(C369^2)*optwidth*(AVERAGE(X369:AB369)))</f>
        <v>42.15252699</v>
      </c>
      <c r="AM369" s="45"/>
      <c r="AN369" s="3">
        <v>0.34</v>
      </c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</row>
    <row r="370" ht="12.75" customHeight="1">
      <c r="A370" s="45"/>
      <c r="B370" s="45"/>
      <c r="C370" s="45">
        <v>19000.0</v>
      </c>
      <c r="D370" s="45"/>
      <c r="E370" s="45"/>
      <c r="F370" s="45"/>
      <c r="G370" s="45"/>
      <c r="H370" s="45"/>
      <c r="I370" s="45"/>
      <c r="J370" s="45"/>
      <c r="K370" s="45"/>
      <c r="L370" s="53">
        <v>57481.56426</v>
      </c>
      <c r="M370" s="45"/>
      <c r="N370" s="45"/>
      <c r="O370" s="45"/>
      <c r="P370" s="45"/>
      <c r="Q370" s="45"/>
      <c r="R370" s="45"/>
      <c r="S370" s="45"/>
      <c r="T370" s="45">
        <v>17.514321160500728</v>
      </c>
      <c r="U370" s="45"/>
      <c r="V370" s="45"/>
      <c r="W370" s="45"/>
      <c r="X370" s="45"/>
      <c r="Y370" s="45">
        <f>T370*(100^(0.2*$F$15*yV))</f>
        <v>18.74965621</v>
      </c>
      <c r="Z370" s="47"/>
      <c r="AA370" s="45"/>
      <c r="AB370" s="45"/>
      <c r="AC370" s="3">
        <v>5.0</v>
      </c>
      <c r="AD370" s="45"/>
      <c r="AE370" s="45"/>
      <c r="AF370" s="53">
        <v>57481.56067</v>
      </c>
      <c r="AG370" s="50">
        <v>1.3570759360000002E-9</v>
      </c>
      <c r="AH370" s="45"/>
      <c r="AI370" s="45"/>
      <c r="AJ370" s="55">
        <f t="shared" si="14"/>
        <v>43.76811305</v>
      </c>
      <c r="AK370" s="45"/>
      <c r="AL370" s="45">
        <f>LOG10(1196700000000000000*(C370^2)*optwidth*(AVERAGE(X370:AB370)))</f>
        <v>42.11448263</v>
      </c>
      <c r="AM370" s="45"/>
      <c r="AN370" s="3">
        <v>0.34</v>
      </c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</row>
    <row r="371" ht="12.75" customHeight="1">
      <c r="A371" s="45"/>
      <c r="B371" s="45"/>
      <c r="C371" s="45">
        <v>19000.0</v>
      </c>
      <c r="D371" s="45"/>
      <c r="E371" s="45"/>
      <c r="F371" s="45"/>
      <c r="G371" s="45"/>
      <c r="H371" s="45"/>
      <c r="I371" s="45"/>
      <c r="J371" s="45"/>
      <c r="K371" s="45"/>
      <c r="L371" s="53">
        <v>57481.76305</v>
      </c>
      <c r="M371" s="45"/>
      <c r="N371" s="45"/>
      <c r="O371" s="45"/>
      <c r="P371" s="45"/>
      <c r="Q371" s="45"/>
      <c r="R371" s="45"/>
      <c r="S371" s="45"/>
      <c r="T371" s="45">
        <v>18.548089465525862</v>
      </c>
      <c r="U371" s="45"/>
      <c r="V371" s="45"/>
      <c r="W371" s="45"/>
      <c r="X371" s="45"/>
      <c r="Y371" s="45">
        <f>T371*(100^(0.2*$F$15*yV))</f>
        <v>19.85633915</v>
      </c>
      <c r="Z371" s="47"/>
      <c r="AA371" s="45"/>
      <c r="AB371" s="45"/>
      <c r="AC371" s="3">
        <v>5.0</v>
      </c>
      <c r="AD371" s="45"/>
      <c r="AE371" s="45"/>
      <c r="AF371" s="53">
        <v>57481.76089</v>
      </c>
      <c r="AG371" s="50">
        <v>1.1247194880000001E-9</v>
      </c>
      <c r="AH371" s="45"/>
      <c r="AI371" s="45"/>
      <c r="AJ371" s="55">
        <f t="shared" si="14"/>
        <v>43.68655312</v>
      </c>
      <c r="AK371" s="45"/>
      <c r="AL371" s="45">
        <f>LOG10(1196700000000000000*(C371^2)*optwidth*(AVERAGE(X371:AB371)))</f>
        <v>42.13938851</v>
      </c>
      <c r="AM371" s="45"/>
      <c r="AN371" s="3">
        <v>0.34</v>
      </c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</row>
    <row r="372" ht="12.75" customHeight="1">
      <c r="A372" s="45"/>
      <c r="B372" s="45"/>
      <c r="C372" s="45">
        <v>19000.0</v>
      </c>
      <c r="D372" s="45"/>
      <c r="E372" s="45"/>
      <c r="F372" s="45"/>
      <c r="G372" s="45"/>
      <c r="H372" s="45"/>
      <c r="I372" s="45"/>
      <c r="J372" s="45"/>
      <c r="K372" s="45"/>
      <c r="L372" s="53">
        <v>57481.89639</v>
      </c>
      <c r="M372" s="45"/>
      <c r="N372" s="45"/>
      <c r="O372" s="45"/>
      <c r="P372" s="45"/>
      <c r="Q372" s="45"/>
      <c r="R372" s="45"/>
      <c r="S372" s="45"/>
      <c r="T372" s="45">
        <v>19.437769372909095</v>
      </c>
      <c r="U372" s="45"/>
      <c r="V372" s="45"/>
      <c r="W372" s="45"/>
      <c r="X372" s="45"/>
      <c r="Y372" s="45">
        <f>T372*(100^(0.2*$F$15*yV))</f>
        <v>20.80877072</v>
      </c>
      <c r="Z372" s="47"/>
      <c r="AA372" s="45"/>
      <c r="AB372" s="45"/>
      <c r="AC372" s="3">
        <v>5.0</v>
      </c>
      <c r="AD372" s="45"/>
      <c r="AE372" s="45"/>
      <c r="AF372" s="53">
        <v>57481.89411</v>
      </c>
      <c r="AG372" s="50">
        <v>9.5179392E-10</v>
      </c>
      <c r="AH372" s="45"/>
      <c r="AI372" s="45"/>
      <c r="AJ372" s="55">
        <f t="shared" si="14"/>
        <v>43.61405182</v>
      </c>
      <c r="AK372" s="45"/>
      <c r="AL372" s="45">
        <f>LOG10(1196700000000000000*(C372^2)*optwidth*(AVERAGE(X372:AB372)))</f>
        <v>42.15973575</v>
      </c>
      <c r="AM372" s="45"/>
      <c r="AN372" s="3">
        <v>0.34</v>
      </c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</row>
    <row r="373" ht="12.75" customHeight="1">
      <c r="A373" s="45"/>
      <c r="B373" s="45"/>
      <c r="C373" s="45">
        <v>19000.0</v>
      </c>
      <c r="D373" s="45"/>
      <c r="E373" s="45"/>
      <c r="F373" s="45"/>
      <c r="G373" s="45"/>
      <c r="H373" s="45"/>
      <c r="I373" s="45"/>
      <c r="J373" s="45"/>
      <c r="K373" s="45"/>
      <c r="L373" s="53">
        <v>57482.16298</v>
      </c>
      <c r="M373" s="45"/>
      <c r="N373" s="45"/>
      <c r="O373" s="45"/>
      <c r="P373" s="45"/>
      <c r="Q373" s="45"/>
      <c r="R373" s="45"/>
      <c r="S373" s="45"/>
      <c r="T373" s="45">
        <v>19.312814637899237</v>
      </c>
      <c r="U373" s="45"/>
      <c r="V373" s="45"/>
      <c r="W373" s="45"/>
      <c r="X373" s="45"/>
      <c r="Y373" s="45">
        <f>T373*(100^(0.2*$F$15*yV))</f>
        <v>20.67500257</v>
      </c>
      <c r="Z373" s="47"/>
      <c r="AA373" s="45"/>
      <c r="AB373" s="45"/>
      <c r="AC373" s="3">
        <v>5.0</v>
      </c>
      <c r="AD373" s="45"/>
      <c r="AE373" s="45"/>
      <c r="AF373" s="53">
        <v>57482.16072</v>
      </c>
      <c r="AG373" s="50">
        <v>1.3566212800000001E-9</v>
      </c>
      <c r="AH373" s="45"/>
      <c r="AI373" s="45"/>
      <c r="AJ373" s="55">
        <f t="shared" si="14"/>
        <v>43.76796752</v>
      </c>
      <c r="AK373" s="45"/>
      <c r="AL373" s="45">
        <f>LOG10(1196700000000000000*(C373^2)*optwidth*(AVERAGE(X373:AB373)))</f>
        <v>42.1569349</v>
      </c>
      <c r="AM373" s="45"/>
      <c r="AN373" s="3">
        <v>0.34</v>
      </c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</row>
    <row r="374" ht="12.75" customHeight="1">
      <c r="A374" s="45"/>
      <c r="B374" s="45"/>
      <c r="C374" s="45">
        <v>19000.0</v>
      </c>
      <c r="D374" s="45"/>
      <c r="E374" s="45"/>
      <c r="F374" s="45"/>
      <c r="G374" s="45"/>
      <c r="H374" s="45"/>
      <c r="I374" s="45"/>
      <c r="J374" s="45"/>
      <c r="K374" s="45"/>
      <c r="L374" s="53">
        <v>57482.36226</v>
      </c>
      <c r="M374" s="45"/>
      <c r="N374" s="45"/>
      <c r="O374" s="45"/>
      <c r="P374" s="45"/>
      <c r="Q374" s="45"/>
      <c r="R374" s="45"/>
      <c r="S374" s="45"/>
      <c r="T374" s="45">
        <v>19.551214987941208</v>
      </c>
      <c r="U374" s="45"/>
      <c r="V374" s="45"/>
      <c r="W374" s="45"/>
      <c r="X374" s="45"/>
      <c r="Y374" s="45">
        <f>T374*(100^(0.2*$F$15*yV))</f>
        <v>20.93021798</v>
      </c>
      <c r="Z374" s="47"/>
      <c r="AA374" s="45"/>
      <c r="AB374" s="45"/>
      <c r="AC374" s="3">
        <v>5.0</v>
      </c>
      <c r="AD374" s="45"/>
      <c r="AE374" s="45"/>
      <c r="AF374" s="53">
        <v>57482.35973</v>
      </c>
      <c r="AG374" s="50">
        <v>1.3998278080000002E-9</v>
      </c>
      <c r="AH374" s="45"/>
      <c r="AI374" s="45"/>
      <c r="AJ374" s="55">
        <f t="shared" si="14"/>
        <v>43.78158351</v>
      </c>
      <c r="AK374" s="45"/>
      <c r="AL374" s="45">
        <f>LOG10(1196700000000000000*(C374^2)*optwidth*(AVERAGE(X374:AB374)))</f>
        <v>42.16226308</v>
      </c>
      <c r="AM374" s="45"/>
      <c r="AN374" s="3">
        <v>0.34</v>
      </c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</row>
    <row r="375" ht="12.75" customHeight="1">
      <c r="A375" s="45"/>
      <c r="B375" s="45"/>
      <c r="C375" s="45">
        <v>19000.0</v>
      </c>
      <c r="D375" s="45"/>
      <c r="E375" s="45"/>
      <c r="F375" s="45"/>
      <c r="G375" s="45"/>
      <c r="H375" s="45"/>
      <c r="I375" s="45"/>
      <c r="J375" s="45"/>
      <c r="K375" s="45"/>
      <c r="L375" s="53">
        <v>57482.56087</v>
      </c>
      <c r="M375" s="45"/>
      <c r="N375" s="45"/>
      <c r="O375" s="45"/>
      <c r="P375" s="45"/>
      <c r="Q375" s="45"/>
      <c r="R375" s="45"/>
      <c r="S375" s="45"/>
      <c r="T375" s="45">
        <v>18.896727039008205</v>
      </c>
      <c r="U375" s="45"/>
      <c r="V375" s="45"/>
      <c r="W375" s="45"/>
      <c r="X375" s="45"/>
      <c r="Y375" s="45">
        <f>T375*(100^(0.2*$F$15*yV))</f>
        <v>20.22956713</v>
      </c>
      <c r="Z375" s="47"/>
      <c r="AA375" s="45"/>
      <c r="AB375" s="45"/>
      <c r="AC375" s="3">
        <v>5.0</v>
      </c>
      <c r="AD375" s="45"/>
      <c r="AE375" s="45"/>
      <c r="AF375" s="53">
        <v>57482.55934</v>
      </c>
      <c r="AG375" s="50">
        <v>1.739943648E-9</v>
      </c>
      <c r="AH375" s="45"/>
      <c r="AI375" s="45"/>
      <c r="AJ375" s="55">
        <f t="shared" si="14"/>
        <v>43.87604408</v>
      </c>
      <c r="AK375" s="45"/>
      <c r="AL375" s="45">
        <f>LOG10(1196700000000000000*(C375^2)*optwidth*(AVERAGE(X375:AB375)))</f>
        <v>42.14747591</v>
      </c>
      <c r="AM375" s="45"/>
      <c r="AN375" s="3">
        <v>0.34</v>
      </c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</row>
    <row r="376" ht="12.75" customHeight="1">
      <c r="A376" s="45"/>
      <c r="B376" s="45"/>
      <c r="C376" s="45">
        <v>19000.0</v>
      </c>
      <c r="D376" s="45"/>
      <c r="E376" s="45"/>
      <c r="F376" s="45"/>
      <c r="G376" s="45"/>
      <c r="H376" s="45"/>
      <c r="I376" s="45"/>
      <c r="J376" s="45"/>
      <c r="K376" s="45"/>
      <c r="L376" s="53">
        <v>57482.76077</v>
      </c>
      <c r="M376" s="45"/>
      <c r="N376" s="45"/>
      <c r="O376" s="45"/>
      <c r="P376" s="45"/>
      <c r="Q376" s="45"/>
      <c r="R376" s="45"/>
      <c r="S376" s="45"/>
      <c r="T376" s="45">
        <v>19.10751647166851</v>
      </c>
      <c r="U376" s="45"/>
      <c r="V376" s="45"/>
      <c r="W376" s="45"/>
      <c r="X376" s="45"/>
      <c r="Y376" s="45">
        <f>T376*(100^(0.2*$F$15*yV))</f>
        <v>20.45522414</v>
      </c>
      <c r="Z376" s="47"/>
      <c r="AA376" s="45"/>
      <c r="AB376" s="45"/>
      <c r="AC376" s="3">
        <v>5.0</v>
      </c>
      <c r="AD376" s="45"/>
      <c r="AE376" s="45"/>
      <c r="AF376" s="53">
        <v>57482.7583</v>
      </c>
      <c r="AG376" s="50">
        <v>1.549393056E-9</v>
      </c>
      <c r="AH376" s="45"/>
      <c r="AI376" s="45"/>
      <c r="AJ376" s="55">
        <f t="shared" si="14"/>
        <v>43.8256705</v>
      </c>
      <c r="AK376" s="45"/>
      <c r="AL376" s="45">
        <f>LOG10(1196700000000000000*(C376^2)*optwidth*(AVERAGE(X376:AB376)))</f>
        <v>42.15229357</v>
      </c>
      <c r="AM376" s="45"/>
      <c r="AN376" s="3">
        <v>0.34</v>
      </c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</row>
    <row r="377" ht="12.75" customHeight="1">
      <c r="A377" s="45"/>
      <c r="B377" s="45"/>
      <c r="C377" s="45">
        <v>19000.0</v>
      </c>
      <c r="D377" s="45"/>
      <c r="E377" s="45"/>
      <c r="F377" s="45"/>
      <c r="G377" s="45"/>
      <c r="H377" s="45"/>
      <c r="I377" s="45"/>
      <c r="J377" s="45"/>
      <c r="K377" s="45"/>
      <c r="L377" s="53">
        <v>57483.15943</v>
      </c>
      <c r="M377" s="45"/>
      <c r="N377" s="45"/>
      <c r="O377" s="45"/>
      <c r="P377" s="45"/>
      <c r="Q377" s="45"/>
      <c r="R377" s="45"/>
      <c r="S377" s="45"/>
      <c r="T377" s="45">
        <v>18.54610479059035</v>
      </c>
      <c r="U377" s="45"/>
      <c r="V377" s="45"/>
      <c r="W377" s="45"/>
      <c r="X377" s="45"/>
      <c r="Y377" s="45">
        <f>T377*(100^(0.2*$F$15*yV))</f>
        <v>19.85421449</v>
      </c>
      <c r="Z377" s="47"/>
      <c r="AA377" s="45"/>
      <c r="AB377" s="45"/>
      <c r="AC377" s="3">
        <v>5.0</v>
      </c>
      <c r="AD377" s="45"/>
      <c r="AE377" s="45"/>
      <c r="AF377" s="53">
        <v>57483.15729</v>
      </c>
      <c r="AG377" s="50">
        <v>1.2272100800000003E-9</v>
      </c>
      <c r="AH377" s="45"/>
      <c r="AI377" s="45"/>
      <c r="AJ377" s="55">
        <f t="shared" si="14"/>
        <v>43.72442781</v>
      </c>
      <c r="AK377" s="45"/>
      <c r="AL377" s="45">
        <f>LOG10(1196700000000000000*(C377^2)*optwidth*(AVERAGE(X377:AB377)))</f>
        <v>42.13934203</v>
      </c>
      <c r="AM377" s="45"/>
      <c r="AN377" s="3">
        <v>0.34</v>
      </c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</row>
    <row r="378" ht="12.75" customHeight="1">
      <c r="A378" s="45"/>
      <c r="B378" s="45"/>
      <c r="C378" s="45">
        <v>19000.0</v>
      </c>
      <c r="D378" s="45"/>
      <c r="E378" s="45"/>
      <c r="F378" s="45"/>
      <c r="G378" s="45"/>
      <c r="H378" s="45"/>
      <c r="I378" s="45"/>
      <c r="J378" s="45"/>
      <c r="K378" s="45"/>
      <c r="L378" s="53">
        <v>57483.29207</v>
      </c>
      <c r="M378" s="45"/>
      <c r="N378" s="45"/>
      <c r="O378" s="45"/>
      <c r="P378" s="45"/>
      <c r="Q378" s="45"/>
      <c r="R378" s="45"/>
      <c r="S378" s="45"/>
      <c r="T378" s="45">
        <v>19.233525378239612</v>
      </c>
      <c r="U378" s="45"/>
      <c r="V378" s="45"/>
      <c r="W378" s="45"/>
      <c r="X378" s="45"/>
      <c r="Y378" s="45">
        <f>T378*(100^(0.2*$F$15*yV))</f>
        <v>20.59012081</v>
      </c>
      <c r="Z378" s="47"/>
      <c r="AA378" s="45"/>
      <c r="AB378" s="45"/>
      <c r="AC378" s="3">
        <v>5.0</v>
      </c>
      <c r="AD378" s="45"/>
      <c r="AE378" s="45"/>
      <c r="AF378" s="53">
        <v>57483.29021</v>
      </c>
      <c r="AG378" s="50">
        <v>1.3427601920000001E-9</v>
      </c>
      <c r="AH378" s="45"/>
      <c r="AI378" s="45"/>
      <c r="AJ378" s="55">
        <f t="shared" si="14"/>
        <v>43.76350735</v>
      </c>
      <c r="AK378" s="45"/>
      <c r="AL378" s="45">
        <f>LOG10(1196700000000000000*(C378^2)*optwidth*(AVERAGE(X378:AB378)))</f>
        <v>42.15514822</v>
      </c>
      <c r="AM378" s="45"/>
      <c r="AN378" s="3">
        <v>0.34</v>
      </c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</row>
    <row r="379" ht="12.75" customHeight="1">
      <c r="A379" s="45"/>
      <c r="B379" s="45"/>
      <c r="C379" s="45">
        <v>19000.0</v>
      </c>
      <c r="D379" s="45"/>
      <c r="E379" s="45"/>
      <c r="F379" s="45"/>
      <c r="G379" s="45"/>
      <c r="H379" s="45"/>
      <c r="I379" s="45"/>
      <c r="J379" s="45"/>
      <c r="K379" s="45"/>
      <c r="L379" s="53">
        <v>57483.49267</v>
      </c>
      <c r="M379" s="45"/>
      <c r="N379" s="45"/>
      <c r="O379" s="45"/>
      <c r="P379" s="45"/>
      <c r="Q379" s="45"/>
      <c r="R379" s="45"/>
      <c r="S379" s="45"/>
      <c r="T379" s="45">
        <v>17.951216929167842</v>
      </c>
      <c r="U379" s="45"/>
      <c r="V379" s="45"/>
      <c r="W379" s="45"/>
      <c r="X379" s="45"/>
      <c r="Y379" s="45">
        <f>T379*(100^(0.2*$F$15*yV))</f>
        <v>19.21736749</v>
      </c>
      <c r="Z379" s="47"/>
      <c r="AA379" s="45"/>
      <c r="AB379" s="45"/>
      <c r="AC379" s="3">
        <v>5.0</v>
      </c>
      <c r="AD379" s="45"/>
      <c r="AE379" s="45"/>
      <c r="AF379" s="53">
        <v>57483.49091</v>
      </c>
      <c r="AG379" s="50">
        <v>1.6410050560000003E-9</v>
      </c>
      <c r="AH379" s="45"/>
      <c r="AI379" s="45"/>
      <c r="AJ379" s="55">
        <f t="shared" si="14"/>
        <v>43.85061882</v>
      </c>
      <c r="AK379" s="45"/>
      <c r="AL379" s="45">
        <f>LOG10(1196700000000000000*(C379^2)*optwidth*(AVERAGE(X379:AB379)))</f>
        <v>42.12518322</v>
      </c>
      <c r="AM379" s="45"/>
      <c r="AN379" s="3">
        <v>0.34</v>
      </c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</row>
    <row r="380" ht="12.75" customHeight="1">
      <c r="A380" s="45"/>
      <c r="B380" s="45"/>
      <c r="C380" s="45">
        <v>19000.0</v>
      </c>
      <c r="D380" s="45"/>
      <c r="E380" s="45"/>
      <c r="F380" s="45"/>
      <c r="G380" s="45"/>
      <c r="H380" s="45"/>
      <c r="I380" s="45"/>
      <c r="J380" s="45"/>
      <c r="K380" s="45"/>
      <c r="L380" s="53">
        <v>57483.626</v>
      </c>
      <c r="M380" s="45"/>
      <c r="N380" s="45"/>
      <c r="O380" s="45"/>
      <c r="P380" s="45"/>
      <c r="Q380" s="45"/>
      <c r="R380" s="45"/>
      <c r="S380" s="45"/>
      <c r="T380" s="45">
        <v>18.373497910646556</v>
      </c>
      <c r="U380" s="45"/>
      <c r="V380" s="45"/>
      <c r="W380" s="45"/>
      <c r="X380" s="45"/>
      <c r="Y380" s="45">
        <f>T380*(100^(0.2*$F$15*yV))</f>
        <v>19.66943315</v>
      </c>
      <c r="Z380" s="47"/>
      <c r="AA380" s="45"/>
      <c r="AB380" s="45"/>
      <c r="AC380" s="3">
        <v>5.0</v>
      </c>
      <c r="AD380" s="45"/>
      <c r="AE380" s="45"/>
      <c r="AF380" s="53">
        <v>57483.62423</v>
      </c>
      <c r="AG380" s="50">
        <v>1.539535072E-9</v>
      </c>
      <c r="AH380" s="45"/>
      <c r="AI380" s="45"/>
      <c r="AJ380" s="55">
        <f t="shared" si="14"/>
        <v>43.82289848</v>
      </c>
      <c r="AK380" s="45"/>
      <c r="AL380" s="45">
        <f>LOG10(1196700000000000000*(C380^2)*optwidth*(AVERAGE(X380:AB380)))</f>
        <v>42.13528117</v>
      </c>
      <c r="AM380" s="45"/>
      <c r="AN380" s="3">
        <v>0.34</v>
      </c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</row>
    <row r="381" ht="12.75" customHeight="1">
      <c r="A381" s="45"/>
      <c r="B381" s="45"/>
      <c r="C381" s="45">
        <v>19000.0</v>
      </c>
      <c r="D381" s="45"/>
      <c r="E381" s="45"/>
      <c r="F381" s="45"/>
      <c r="G381" s="45"/>
      <c r="H381" s="45"/>
      <c r="I381" s="45"/>
      <c r="J381" s="45"/>
      <c r="K381" s="45"/>
      <c r="L381" s="53">
        <v>57483.82531</v>
      </c>
      <c r="M381" s="45"/>
      <c r="N381" s="45"/>
      <c r="O381" s="45"/>
      <c r="P381" s="45"/>
      <c r="Q381" s="45"/>
      <c r="R381" s="45"/>
      <c r="S381" s="45"/>
      <c r="T381" s="45">
        <v>19.56736665154952</v>
      </c>
      <c r="U381" s="45"/>
      <c r="V381" s="45"/>
      <c r="W381" s="45"/>
      <c r="X381" s="45"/>
      <c r="Y381" s="45">
        <f>T381*(100^(0.2*$F$15*yV))</f>
        <v>20.94750886</v>
      </c>
      <c r="Z381" s="47"/>
      <c r="AA381" s="45"/>
      <c r="AB381" s="45"/>
      <c r="AC381" s="3">
        <v>5.0</v>
      </c>
      <c r="AD381" s="45"/>
      <c r="AE381" s="45"/>
      <c r="AF381" s="53">
        <v>57483.82292</v>
      </c>
      <c r="AG381" s="50">
        <v>1.6133776E-9</v>
      </c>
      <c r="AH381" s="45"/>
      <c r="AI381" s="45"/>
      <c r="AJ381" s="55">
        <f t="shared" si="14"/>
        <v>43.84324492</v>
      </c>
      <c r="AK381" s="45"/>
      <c r="AL381" s="45">
        <f>LOG10(1196700000000000000*(C381^2)*optwidth*(AVERAGE(X381:AB381)))</f>
        <v>42.16262171</v>
      </c>
      <c r="AM381" s="45"/>
      <c r="AN381" s="3">
        <v>0.34</v>
      </c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</row>
    <row r="382" ht="12.75" customHeight="1">
      <c r="A382" s="45"/>
      <c r="B382" s="45"/>
      <c r="C382" s="45">
        <v>19000.0</v>
      </c>
      <c r="D382" s="45"/>
      <c r="E382" s="45"/>
      <c r="F382" s="45"/>
      <c r="G382" s="45"/>
      <c r="H382" s="45"/>
      <c r="I382" s="45"/>
      <c r="J382" s="45"/>
      <c r="K382" s="45"/>
      <c r="L382" s="53">
        <v>57484.1576</v>
      </c>
      <c r="M382" s="45"/>
      <c r="N382" s="45"/>
      <c r="O382" s="45"/>
      <c r="P382" s="45"/>
      <c r="Q382" s="45"/>
      <c r="R382" s="45"/>
      <c r="S382" s="45"/>
      <c r="T382" s="45">
        <v>19.46005258501163</v>
      </c>
      <c r="U382" s="45"/>
      <c r="V382" s="45"/>
      <c r="W382" s="45"/>
      <c r="X382" s="45"/>
      <c r="Y382" s="45">
        <f>T382*(100^(0.2*$F$15*yV))</f>
        <v>20.83262563</v>
      </c>
      <c r="Z382" s="47"/>
      <c r="AA382" s="45"/>
      <c r="AB382" s="45"/>
      <c r="AC382" s="3">
        <v>5.0</v>
      </c>
      <c r="AD382" s="45"/>
      <c r="AE382" s="45"/>
      <c r="AF382" s="53">
        <v>57484.15496</v>
      </c>
      <c r="AG382" s="50">
        <v>1.5375447680000001E-9</v>
      </c>
      <c r="AH382" s="45"/>
      <c r="AI382" s="45"/>
      <c r="AJ382" s="55">
        <f t="shared" si="14"/>
        <v>43.82233667</v>
      </c>
      <c r="AK382" s="45"/>
      <c r="AL382" s="45">
        <f>LOG10(1196700000000000000*(C382^2)*optwidth*(AVERAGE(X382:AB382)))</f>
        <v>42.16023333</v>
      </c>
      <c r="AM382" s="45"/>
      <c r="AN382" s="3">
        <v>0.34</v>
      </c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</row>
    <row r="383" ht="12.75" customHeight="1">
      <c r="A383" s="45"/>
      <c r="B383" s="45"/>
      <c r="C383" s="45">
        <v>19000.0</v>
      </c>
      <c r="D383" s="45"/>
      <c r="E383" s="45"/>
      <c r="F383" s="45"/>
      <c r="G383" s="45"/>
      <c r="H383" s="45"/>
      <c r="I383" s="45"/>
      <c r="J383" s="45"/>
      <c r="K383" s="45"/>
      <c r="L383" s="53">
        <v>57484.29023</v>
      </c>
      <c r="M383" s="45"/>
      <c r="N383" s="45"/>
      <c r="O383" s="45"/>
      <c r="P383" s="45"/>
      <c r="Q383" s="45"/>
      <c r="R383" s="45"/>
      <c r="S383" s="45"/>
      <c r="T383" s="45">
        <v>19.428969982478968</v>
      </c>
      <c r="U383" s="45"/>
      <c r="V383" s="45"/>
      <c r="W383" s="45"/>
      <c r="X383" s="45"/>
      <c r="Y383" s="45">
        <f>T383*(100^(0.2*$F$15*yV))</f>
        <v>20.79935068</v>
      </c>
      <c r="Z383" s="47"/>
      <c r="AA383" s="45"/>
      <c r="AB383" s="45"/>
      <c r="AC383" s="3">
        <v>5.0</v>
      </c>
      <c r="AD383" s="45"/>
      <c r="AE383" s="45"/>
      <c r="AF383" s="53">
        <v>57484.28859</v>
      </c>
      <c r="AG383" s="50">
        <v>1.4225274560000001E-9</v>
      </c>
      <c r="AH383" s="45"/>
      <c r="AI383" s="45"/>
      <c r="AJ383" s="55">
        <f t="shared" si="14"/>
        <v>43.78856955</v>
      </c>
      <c r="AK383" s="45"/>
      <c r="AL383" s="45">
        <f>LOG10(1196700000000000000*(C383^2)*optwidth*(AVERAGE(X383:AB383)))</f>
        <v>42.1595391</v>
      </c>
      <c r="AM383" s="45"/>
      <c r="AN383" s="3">
        <v>0.34</v>
      </c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</row>
    <row r="384" ht="12.75" customHeight="1">
      <c r="A384" s="45"/>
      <c r="B384" s="45"/>
      <c r="C384" s="45">
        <v>19000.0</v>
      </c>
      <c r="D384" s="45"/>
      <c r="E384" s="45"/>
      <c r="F384" s="45"/>
      <c r="G384" s="45"/>
      <c r="H384" s="45"/>
      <c r="I384" s="45"/>
      <c r="J384" s="45"/>
      <c r="K384" s="45"/>
      <c r="L384" s="53">
        <v>57484.49039</v>
      </c>
      <c r="M384" s="45"/>
      <c r="N384" s="45"/>
      <c r="O384" s="45"/>
      <c r="P384" s="45"/>
      <c r="Q384" s="45"/>
      <c r="R384" s="45"/>
      <c r="S384" s="45"/>
      <c r="T384" s="45">
        <v>18.179739781440333</v>
      </c>
      <c r="U384" s="45"/>
      <c r="V384" s="45"/>
      <c r="W384" s="45"/>
      <c r="X384" s="45"/>
      <c r="Y384" s="45">
        <f>T384*(100^(0.2*$F$15*yV))</f>
        <v>19.46200871</v>
      </c>
      <c r="Z384" s="47"/>
      <c r="AA384" s="45"/>
      <c r="AB384" s="45"/>
      <c r="AC384" s="3">
        <v>5.0</v>
      </c>
      <c r="AD384" s="45"/>
      <c r="AE384" s="45"/>
      <c r="AF384" s="53">
        <v>57484.48699</v>
      </c>
      <c r="AG384" s="50">
        <v>1.659175904E-9</v>
      </c>
      <c r="AH384" s="45"/>
      <c r="AI384" s="45"/>
      <c r="AJ384" s="55">
        <f t="shared" si="14"/>
        <v>43.85540133</v>
      </c>
      <c r="AK384" s="45"/>
      <c r="AL384" s="45">
        <f>LOG10(1196700000000000000*(C384^2)*optwidth*(AVERAGE(X384:AB384)))</f>
        <v>42.13067699</v>
      </c>
      <c r="AM384" s="45"/>
      <c r="AN384" s="3">
        <v>0.34</v>
      </c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</row>
    <row r="385" ht="12.75" customHeight="1">
      <c r="A385" s="45"/>
      <c r="B385" s="45"/>
      <c r="C385" s="45">
        <v>19000.0</v>
      </c>
      <c r="D385" s="45"/>
      <c r="E385" s="45"/>
      <c r="F385" s="45"/>
      <c r="G385" s="45"/>
      <c r="H385" s="45"/>
      <c r="I385" s="45"/>
      <c r="J385" s="45"/>
      <c r="K385" s="45"/>
      <c r="L385" s="53">
        <v>57484.68981</v>
      </c>
      <c r="M385" s="45"/>
      <c r="N385" s="45"/>
      <c r="O385" s="45"/>
      <c r="P385" s="45"/>
      <c r="Q385" s="45"/>
      <c r="R385" s="45"/>
      <c r="S385" s="45"/>
      <c r="T385" s="45">
        <v>19.2184378594334</v>
      </c>
      <c r="U385" s="45"/>
      <c r="V385" s="45"/>
      <c r="W385" s="45"/>
      <c r="X385" s="45"/>
      <c r="Y385" s="45">
        <f>T385*(100^(0.2*$F$15*yV))</f>
        <v>20.57396913</v>
      </c>
      <c r="Z385" s="47"/>
      <c r="AA385" s="45"/>
      <c r="AB385" s="45"/>
      <c r="AC385" s="3">
        <v>5.0</v>
      </c>
      <c r="AD385" s="45"/>
      <c r="AE385" s="45"/>
      <c r="AF385" s="53">
        <v>57484.68769</v>
      </c>
      <c r="AG385" s="50">
        <v>1.5908543680000003E-9</v>
      </c>
      <c r="AH385" s="45"/>
      <c r="AI385" s="45"/>
      <c r="AJ385" s="55">
        <f t="shared" si="14"/>
        <v>43.83713932</v>
      </c>
      <c r="AK385" s="45"/>
      <c r="AL385" s="45">
        <f>LOG10(1196700000000000000*(C385^2)*optwidth*(AVERAGE(X385:AB385)))</f>
        <v>42.15480741</v>
      </c>
      <c r="AM385" s="45"/>
      <c r="AN385" s="3">
        <v>0.34</v>
      </c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</row>
    <row r="386" ht="12.75" customHeight="1">
      <c r="A386" s="45"/>
      <c r="B386" s="45"/>
      <c r="C386" s="45">
        <v>19000.0</v>
      </c>
      <c r="D386" s="45"/>
      <c r="E386" s="45"/>
      <c r="F386" s="45"/>
      <c r="G386" s="45"/>
      <c r="H386" s="45"/>
      <c r="I386" s="45"/>
      <c r="J386" s="45"/>
      <c r="K386" s="45"/>
      <c r="L386" s="53">
        <v>57484.82231</v>
      </c>
      <c r="M386" s="45"/>
      <c r="N386" s="45"/>
      <c r="O386" s="45"/>
      <c r="P386" s="45"/>
      <c r="Q386" s="45"/>
      <c r="R386" s="45"/>
      <c r="S386" s="45"/>
      <c r="T386" s="45">
        <v>18.161283301864206</v>
      </c>
      <c r="U386" s="45"/>
      <c r="V386" s="45"/>
      <c r="W386" s="45"/>
      <c r="X386" s="45"/>
      <c r="Y386" s="45">
        <f>T386*(100^(0.2*$F$15*yV))</f>
        <v>19.44225044</v>
      </c>
      <c r="Z386" s="47"/>
      <c r="AA386" s="45"/>
      <c r="AB386" s="45"/>
      <c r="AC386" s="3">
        <v>5.0</v>
      </c>
      <c r="AD386" s="45"/>
      <c r="AE386" s="45"/>
      <c r="AF386" s="53">
        <v>57484.81969</v>
      </c>
      <c r="AG386" s="50">
        <v>1.6395203200000001E-9</v>
      </c>
      <c r="AH386" s="45"/>
      <c r="AI386" s="45"/>
      <c r="AJ386" s="55">
        <f t="shared" si="14"/>
        <v>43.8502257</v>
      </c>
      <c r="AK386" s="45"/>
      <c r="AL386" s="45">
        <f>LOG10(1196700000000000000*(C386^2)*optwidth*(AVERAGE(X386:AB386)))</f>
        <v>42.13023586</v>
      </c>
      <c r="AM386" s="45"/>
      <c r="AN386" s="3">
        <v>0.34</v>
      </c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</row>
    <row r="387" ht="12.75" customHeight="1">
      <c r="A387" s="45"/>
      <c r="B387" s="45"/>
      <c r="C387" s="45">
        <v>19000.0</v>
      </c>
      <c r="D387" s="45"/>
      <c r="E387" s="45"/>
      <c r="F387" s="45"/>
      <c r="G387" s="45"/>
      <c r="H387" s="45"/>
      <c r="I387" s="45"/>
      <c r="J387" s="45"/>
      <c r="K387" s="45"/>
      <c r="L387" s="53">
        <v>57485.15498</v>
      </c>
      <c r="M387" s="45"/>
      <c r="N387" s="45"/>
      <c r="O387" s="45"/>
      <c r="P387" s="45"/>
      <c r="Q387" s="45"/>
      <c r="R387" s="45"/>
      <c r="S387" s="45"/>
      <c r="T387" s="45">
        <v>19.018247987182416</v>
      </c>
      <c r="U387" s="45"/>
      <c r="V387" s="45"/>
      <c r="W387" s="45"/>
      <c r="X387" s="45"/>
      <c r="Y387" s="45">
        <f>T387*(100^(0.2*$F$15*yV))</f>
        <v>20.35965929</v>
      </c>
      <c r="Z387" s="47"/>
      <c r="AA387" s="45"/>
      <c r="AB387" s="45"/>
      <c r="AC387" s="3">
        <v>5.0</v>
      </c>
      <c r="AD387" s="45"/>
      <c r="AE387" s="45"/>
      <c r="AF387" s="53">
        <v>57485.15191</v>
      </c>
      <c r="AG387" s="50">
        <v>1.5946112000000001E-9</v>
      </c>
      <c r="AH387" s="45"/>
      <c r="AI387" s="45"/>
      <c r="AJ387" s="55">
        <f t="shared" si="14"/>
        <v>43.83816371</v>
      </c>
      <c r="AK387" s="45"/>
      <c r="AL387" s="45">
        <f>LOG10(1196700000000000000*(C387^2)*optwidth*(AVERAGE(X387:AB387)))</f>
        <v>42.15025983</v>
      </c>
      <c r="AM387" s="45"/>
      <c r="AN387" s="3">
        <v>0.34</v>
      </c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</row>
    <row r="388" ht="12.75" customHeight="1">
      <c r="A388" s="45"/>
      <c r="B388" s="45"/>
      <c r="C388" s="45">
        <v>19000.0</v>
      </c>
      <c r="D388" s="45"/>
      <c r="E388" s="45"/>
      <c r="F388" s="45"/>
      <c r="G388" s="45"/>
      <c r="H388" s="45"/>
      <c r="I388" s="45"/>
      <c r="J388" s="45"/>
      <c r="K388" s="45"/>
      <c r="L388" s="53">
        <v>57485.35463</v>
      </c>
      <c r="M388" s="45"/>
      <c r="N388" s="45"/>
      <c r="O388" s="45"/>
      <c r="P388" s="45"/>
      <c r="Q388" s="45"/>
      <c r="R388" s="45"/>
      <c r="S388" s="45"/>
      <c r="T388" s="45">
        <v>18.53920829452048</v>
      </c>
      <c r="U388" s="45"/>
      <c r="V388" s="45"/>
      <c r="W388" s="45"/>
      <c r="X388" s="45"/>
      <c r="Y388" s="45">
        <f>T388*(100^(0.2*$F$15*yV))</f>
        <v>19.84683156</v>
      </c>
      <c r="Z388" s="47"/>
      <c r="AA388" s="45"/>
      <c r="AB388" s="45"/>
      <c r="AC388" s="3">
        <v>5.0</v>
      </c>
      <c r="AD388" s="45"/>
      <c r="AE388" s="45"/>
      <c r="AF388" s="53">
        <v>57485.35282</v>
      </c>
      <c r="AG388" s="50">
        <v>1.675172928E-9</v>
      </c>
      <c r="AH388" s="45"/>
      <c r="AI388" s="45"/>
      <c r="AJ388" s="55">
        <f t="shared" si="14"/>
        <v>43.85956854</v>
      </c>
      <c r="AK388" s="45"/>
      <c r="AL388" s="45">
        <f>LOG10(1196700000000000000*(C388^2)*optwidth*(AVERAGE(X388:AB388)))</f>
        <v>42.13918051</v>
      </c>
      <c r="AM388" s="45"/>
      <c r="AN388" s="3">
        <v>0.34</v>
      </c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</row>
    <row r="389" ht="12.75" customHeight="1">
      <c r="A389" s="45"/>
      <c r="B389" s="45"/>
      <c r="C389" s="45">
        <v>19000.0</v>
      </c>
      <c r="D389" s="45"/>
      <c r="E389" s="45"/>
      <c r="F389" s="45"/>
      <c r="G389" s="45"/>
      <c r="H389" s="45"/>
      <c r="I389" s="45"/>
      <c r="J389" s="45"/>
      <c r="K389" s="45"/>
      <c r="L389" s="53">
        <v>57485.50122</v>
      </c>
      <c r="M389" s="45"/>
      <c r="N389" s="45"/>
      <c r="O389" s="45"/>
      <c r="P389" s="45"/>
      <c r="Q389" s="45"/>
      <c r="R389" s="45"/>
      <c r="S389" s="45"/>
      <c r="T389" s="45">
        <v>18.86242607164294</v>
      </c>
      <c r="U389" s="45"/>
      <c r="V389" s="45"/>
      <c r="W389" s="45"/>
      <c r="X389" s="45"/>
      <c r="Y389" s="45">
        <f>T389*(100^(0.2*$F$15*yV))</f>
        <v>20.19284681</v>
      </c>
      <c r="Z389" s="47"/>
      <c r="AA389" s="45"/>
      <c r="AB389" s="45"/>
      <c r="AC389" s="3">
        <v>5.0</v>
      </c>
      <c r="AD389" s="45"/>
      <c r="AE389" s="45"/>
      <c r="AF389" s="53">
        <v>57485.49839</v>
      </c>
      <c r="AG389" s="50">
        <v>1.602678976E-9</v>
      </c>
      <c r="AH389" s="45"/>
      <c r="AI389" s="45"/>
      <c r="AJ389" s="55">
        <f t="shared" si="14"/>
        <v>43.84035544</v>
      </c>
      <c r="AK389" s="45"/>
      <c r="AL389" s="45">
        <f>LOG10(1196700000000000000*(C389^2)*optwidth*(AVERAGE(X389:AB389)))</f>
        <v>42.14668687</v>
      </c>
      <c r="AM389" s="45"/>
      <c r="AN389" s="3">
        <v>0.34</v>
      </c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</row>
    <row r="390" ht="12.75" customHeight="1">
      <c r="A390" s="45"/>
      <c r="B390" s="45"/>
      <c r="C390" s="45">
        <v>19000.0</v>
      </c>
      <c r="D390" s="45"/>
      <c r="E390" s="45"/>
      <c r="F390" s="45"/>
      <c r="G390" s="45"/>
      <c r="H390" s="45"/>
      <c r="I390" s="45"/>
      <c r="J390" s="45"/>
      <c r="K390" s="45"/>
      <c r="L390" s="53">
        <v>57485.75689</v>
      </c>
      <c r="M390" s="45"/>
      <c r="N390" s="45"/>
      <c r="O390" s="45"/>
      <c r="P390" s="45"/>
      <c r="Q390" s="45"/>
      <c r="R390" s="45"/>
      <c r="S390" s="45"/>
      <c r="T390" s="45">
        <v>18.464852797125157</v>
      </c>
      <c r="U390" s="45"/>
      <c r="V390" s="45"/>
      <c r="W390" s="45"/>
      <c r="X390" s="45"/>
      <c r="Y390" s="45">
        <f>T390*(100^(0.2*$F$15*yV))</f>
        <v>19.76723156</v>
      </c>
      <c r="Z390" s="47"/>
      <c r="AA390" s="45"/>
      <c r="AB390" s="45"/>
      <c r="AC390" s="3">
        <v>5.0</v>
      </c>
      <c r="AD390" s="45"/>
      <c r="AE390" s="45"/>
      <c r="AF390" s="53">
        <v>57485.75435</v>
      </c>
      <c r="AG390" s="50">
        <v>1.59394816E-9</v>
      </c>
      <c r="AH390" s="45"/>
      <c r="AI390" s="45"/>
      <c r="AJ390" s="55">
        <f t="shared" si="14"/>
        <v>43.83798309</v>
      </c>
      <c r="AK390" s="45"/>
      <c r="AL390" s="45">
        <f>LOG10(1196700000000000000*(C390^2)*optwidth*(AVERAGE(X390:AB390)))</f>
        <v>42.13743517</v>
      </c>
      <c r="AM390" s="45"/>
      <c r="AN390" s="3">
        <v>0.34</v>
      </c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</row>
    <row r="391" ht="12.75" customHeight="1">
      <c r="A391" s="45"/>
      <c r="B391" s="45"/>
      <c r="C391" s="45">
        <v>19000.0</v>
      </c>
      <c r="D391" s="45"/>
      <c r="E391" s="45"/>
      <c r="F391" s="45"/>
      <c r="G391" s="45"/>
      <c r="H391" s="45"/>
      <c r="I391" s="45"/>
      <c r="J391" s="45"/>
      <c r="K391" s="45"/>
      <c r="L391" s="53">
        <v>57485.82357</v>
      </c>
      <c r="M391" s="45"/>
      <c r="N391" s="45"/>
      <c r="O391" s="45"/>
      <c r="P391" s="45"/>
      <c r="Q391" s="45"/>
      <c r="R391" s="45"/>
      <c r="S391" s="45"/>
      <c r="T391" s="45">
        <v>18.64106001702732</v>
      </c>
      <c r="U391" s="45"/>
      <c r="V391" s="45"/>
      <c r="W391" s="45"/>
      <c r="X391" s="45"/>
      <c r="Y391" s="45">
        <f>T391*(100^(0.2*$F$15*yV))</f>
        <v>19.95586718</v>
      </c>
      <c r="Z391" s="47"/>
      <c r="AA391" s="45"/>
      <c r="AB391" s="45"/>
      <c r="AC391" s="3">
        <v>5.0</v>
      </c>
      <c r="AD391" s="45"/>
      <c r="AE391" s="45"/>
      <c r="AF391" s="53">
        <v>57485.82089</v>
      </c>
      <c r="AG391" s="50">
        <v>1.769013216E-9</v>
      </c>
      <c r="AH391" s="45"/>
      <c r="AI391" s="45"/>
      <c r="AJ391" s="55">
        <f t="shared" si="14"/>
        <v>43.88323997</v>
      </c>
      <c r="AK391" s="45"/>
      <c r="AL391" s="45">
        <f>LOG10(1196700000000000000*(C391^2)*optwidth*(AVERAGE(X391:AB391)))</f>
        <v>42.14155993</v>
      </c>
      <c r="AM391" s="45"/>
      <c r="AN391" s="3">
        <v>0.34</v>
      </c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</row>
    <row r="392" ht="12.75" customHeight="1">
      <c r="A392" s="45"/>
      <c r="B392" s="45"/>
      <c r="C392" s="45">
        <v>19000.0</v>
      </c>
      <c r="D392" s="45"/>
      <c r="E392" s="45"/>
      <c r="F392" s="45"/>
      <c r="G392" s="45"/>
      <c r="H392" s="45"/>
      <c r="I392" s="45"/>
      <c r="J392" s="45"/>
      <c r="K392" s="45"/>
      <c r="L392" s="53">
        <v>57486.15339</v>
      </c>
      <c r="M392" s="45"/>
      <c r="N392" s="45"/>
      <c r="O392" s="45"/>
      <c r="P392" s="45"/>
      <c r="Q392" s="45"/>
      <c r="R392" s="45"/>
      <c r="S392" s="45"/>
      <c r="T392" s="45">
        <v>18.917677826128905</v>
      </c>
      <c r="U392" s="45"/>
      <c r="V392" s="45"/>
      <c r="W392" s="45"/>
      <c r="X392" s="45"/>
      <c r="Y392" s="45">
        <f>T392*(100^(0.2*$F$15*yV))</f>
        <v>20.25199563</v>
      </c>
      <c r="Z392" s="47"/>
      <c r="AA392" s="45"/>
      <c r="AB392" s="45"/>
      <c r="AC392" s="3">
        <v>5.0</v>
      </c>
      <c r="AD392" s="45"/>
      <c r="AE392" s="45"/>
      <c r="AF392" s="53">
        <v>57486.14944</v>
      </c>
      <c r="AG392" s="50">
        <v>1.658486816E-9</v>
      </c>
      <c r="AH392" s="45"/>
      <c r="AI392" s="45"/>
      <c r="AJ392" s="55">
        <f t="shared" si="14"/>
        <v>43.85522092</v>
      </c>
      <c r="AK392" s="45"/>
      <c r="AL392" s="45">
        <f>LOG10(1196700000000000000*(C392^2)*optwidth*(AVERAGE(X392:AB392)))</f>
        <v>42.14795715</v>
      </c>
      <c r="AM392" s="45"/>
      <c r="AN392" s="3">
        <v>0.34</v>
      </c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</row>
    <row r="393" ht="12.75" customHeight="1">
      <c r="A393" s="45"/>
      <c r="B393" s="45"/>
      <c r="C393" s="45">
        <v>19000.0</v>
      </c>
      <c r="D393" s="45"/>
      <c r="E393" s="45"/>
      <c r="F393" s="45"/>
      <c r="G393" s="45"/>
      <c r="H393" s="45"/>
      <c r="I393" s="45"/>
      <c r="J393" s="45"/>
      <c r="K393" s="45"/>
      <c r="L393" s="53">
        <v>57486.49615</v>
      </c>
      <c r="M393" s="45"/>
      <c r="N393" s="45"/>
      <c r="O393" s="45"/>
      <c r="P393" s="45"/>
      <c r="Q393" s="45"/>
      <c r="R393" s="45"/>
      <c r="S393" s="45"/>
      <c r="T393" s="45">
        <v>18.73343217407589</v>
      </c>
      <c r="U393" s="45"/>
      <c r="V393" s="45"/>
      <c r="W393" s="45"/>
      <c r="X393" s="45"/>
      <c r="Y393" s="45">
        <f>T393*(100^(0.2*$F$15*yV))</f>
        <v>20.05475461</v>
      </c>
      <c r="Z393" s="47"/>
      <c r="AA393" s="45"/>
      <c r="AB393" s="45"/>
      <c r="AC393" s="3">
        <v>5.0</v>
      </c>
      <c r="AD393" s="45"/>
      <c r="AE393" s="45"/>
      <c r="AF393" s="53">
        <v>57486.49371</v>
      </c>
      <c r="AG393" s="50">
        <v>1.2956630400000002E-9</v>
      </c>
      <c r="AH393" s="45"/>
      <c r="AI393" s="45"/>
      <c r="AJ393" s="55">
        <f t="shared" si="14"/>
        <v>43.74800097</v>
      </c>
      <c r="AK393" s="45"/>
      <c r="AL393" s="45">
        <f>LOG10(1196700000000000000*(C393^2)*optwidth*(AVERAGE(X393:AB393)))</f>
        <v>42.14370668</v>
      </c>
      <c r="AM393" s="45"/>
      <c r="AN393" s="3">
        <v>0.34</v>
      </c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</row>
    <row r="394" ht="12.75" customHeight="1">
      <c r="A394" s="45"/>
      <c r="B394" s="45"/>
      <c r="C394" s="45">
        <v>19000.0</v>
      </c>
      <c r="D394" s="45"/>
      <c r="E394" s="45"/>
      <c r="F394" s="45"/>
      <c r="G394" s="45"/>
      <c r="H394" s="45"/>
      <c r="I394" s="45"/>
      <c r="J394" s="45"/>
      <c r="K394" s="45"/>
      <c r="L394" s="53">
        <v>57486.63048</v>
      </c>
      <c r="M394" s="45"/>
      <c r="N394" s="45"/>
      <c r="O394" s="45"/>
      <c r="P394" s="45"/>
      <c r="Q394" s="45"/>
      <c r="R394" s="45"/>
      <c r="S394" s="45"/>
      <c r="T394" s="45">
        <v>18.80573817046997</v>
      </c>
      <c r="U394" s="45"/>
      <c r="V394" s="45"/>
      <c r="W394" s="45"/>
      <c r="X394" s="45"/>
      <c r="Y394" s="45">
        <f>T394*(100^(0.2*$F$15*yV))</f>
        <v>20.13216055</v>
      </c>
      <c r="Z394" s="47"/>
      <c r="AA394" s="45"/>
      <c r="AB394" s="45"/>
      <c r="AC394" s="3">
        <v>5.0</v>
      </c>
      <c r="AD394" s="45"/>
      <c r="AE394" s="45"/>
      <c r="AF394" s="53">
        <v>57486.6286</v>
      </c>
      <c r="AG394" s="50">
        <v>1.255607136E-9</v>
      </c>
      <c r="AH394" s="45"/>
      <c r="AI394" s="45"/>
      <c r="AJ394" s="55">
        <f t="shared" si="14"/>
        <v>43.73436267</v>
      </c>
      <c r="AK394" s="45"/>
      <c r="AL394" s="45">
        <f>LOG10(1196700000000000000*(C394^2)*optwidth*(AVERAGE(X394:AB394)))</f>
        <v>42.14537971</v>
      </c>
      <c r="AM394" s="45"/>
      <c r="AN394" s="3">
        <v>0.34</v>
      </c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</row>
    <row r="395" ht="12.75" customHeight="1">
      <c r="A395" s="45"/>
      <c r="B395" s="45"/>
      <c r="C395" s="45">
        <v>19000.0</v>
      </c>
      <c r="D395" s="45"/>
      <c r="E395" s="45"/>
      <c r="F395" s="45"/>
      <c r="G395" s="45"/>
      <c r="H395" s="45"/>
      <c r="I395" s="45"/>
      <c r="J395" s="45"/>
      <c r="K395" s="45"/>
      <c r="L395" s="53">
        <v>57486.82952</v>
      </c>
      <c r="M395" s="45"/>
      <c r="N395" s="45"/>
      <c r="O395" s="45"/>
      <c r="P395" s="45"/>
      <c r="Q395" s="45"/>
      <c r="R395" s="45"/>
      <c r="S395" s="45"/>
      <c r="T395" s="45">
        <v>18.159347495809026</v>
      </c>
      <c r="U395" s="45"/>
      <c r="V395" s="45"/>
      <c r="W395" s="45"/>
      <c r="X395" s="45"/>
      <c r="Y395" s="45">
        <f>T395*(100^(0.2*$F$15*yV))</f>
        <v>19.4401781</v>
      </c>
      <c r="Z395" s="47"/>
      <c r="AA395" s="45"/>
      <c r="AB395" s="45"/>
      <c r="AC395" s="3">
        <v>5.0</v>
      </c>
      <c r="AD395" s="45"/>
      <c r="AE395" s="45"/>
      <c r="AF395" s="53">
        <v>57486.82639</v>
      </c>
      <c r="AG395" s="50">
        <v>1.151578528E-9</v>
      </c>
      <c r="AH395" s="45"/>
      <c r="AI395" s="45"/>
      <c r="AJ395" s="55">
        <f t="shared" si="14"/>
        <v>43.69680245</v>
      </c>
      <c r="AK395" s="45"/>
      <c r="AL395" s="45">
        <f>LOG10(1196700000000000000*(C395^2)*optwidth*(AVERAGE(X395:AB395)))</f>
        <v>42.13018956</v>
      </c>
      <c r="AM395" s="45"/>
      <c r="AN395" s="3">
        <v>0.34</v>
      </c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</row>
    <row r="396" ht="12.75" customHeight="1">
      <c r="A396" s="45"/>
      <c r="B396" s="45"/>
      <c r="C396" s="45">
        <v>19000.0</v>
      </c>
      <c r="D396" s="45"/>
      <c r="E396" s="45"/>
      <c r="F396" s="45"/>
      <c r="G396" s="45"/>
      <c r="H396" s="45"/>
      <c r="I396" s="45"/>
      <c r="J396" s="45"/>
      <c r="K396" s="45"/>
      <c r="L396" s="53">
        <v>57487.14995</v>
      </c>
      <c r="M396" s="45"/>
      <c r="N396" s="45"/>
      <c r="O396" s="45"/>
      <c r="P396" s="45"/>
      <c r="Q396" s="45"/>
      <c r="R396" s="45"/>
      <c r="S396" s="45"/>
      <c r="T396" s="45">
        <v>19.461418919012452</v>
      </c>
      <c r="U396" s="45"/>
      <c r="V396" s="45"/>
      <c r="W396" s="45"/>
      <c r="X396" s="45"/>
      <c r="Y396" s="45">
        <f>T396*(100^(0.2*$F$15*yV))</f>
        <v>20.83408834</v>
      </c>
      <c r="Z396" s="47"/>
      <c r="AA396" s="45"/>
      <c r="AB396" s="45"/>
      <c r="AC396" s="3">
        <v>5.0</v>
      </c>
      <c r="AD396" s="45"/>
      <c r="AE396" s="45"/>
      <c r="AF396" s="53">
        <v>57487.14631</v>
      </c>
      <c r="AG396" s="50">
        <v>1.332803936E-9</v>
      </c>
      <c r="AH396" s="45"/>
      <c r="AI396" s="45"/>
      <c r="AJ396" s="55">
        <f t="shared" si="14"/>
        <v>43.76027516</v>
      </c>
      <c r="AK396" s="45"/>
      <c r="AL396" s="45">
        <f>LOG10(1196700000000000000*(C396^2)*optwidth*(AVERAGE(X396:AB396)))</f>
        <v>42.16026383</v>
      </c>
      <c r="AM396" s="45"/>
      <c r="AN396" s="3">
        <v>0.34</v>
      </c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</row>
    <row r="397" ht="12.75" customHeight="1">
      <c r="A397" s="45"/>
      <c r="B397" s="45"/>
      <c r="C397" s="45">
        <v>19000.0</v>
      </c>
      <c r="D397" s="45"/>
      <c r="E397" s="45"/>
      <c r="F397" s="45"/>
      <c r="G397" s="45"/>
      <c r="H397" s="45"/>
      <c r="I397" s="45"/>
      <c r="J397" s="45"/>
      <c r="K397" s="45"/>
      <c r="L397" s="53">
        <v>57487.28815</v>
      </c>
      <c r="M397" s="45"/>
      <c r="N397" s="45"/>
      <c r="O397" s="45"/>
      <c r="P397" s="45"/>
      <c r="Q397" s="45"/>
      <c r="R397" s="45"/>
      <c r="S397" s="45"/>
      <c r="T397" s="45">
        <v>18.653511608268428</v>
      </c>
      <c r="U397" s="45"/>
      <c r="V397" s="45"/>
      <c r="W397" s="45"/>
      <c r="X397" s="45"/>
      <c r="Y397" s="45">
        <f>T397*(100^(0.2*$F$15*yV))</f>
        <v>19.96919702</v>
      </c>
      <c r="Z397" s="47"/>
      <c r="AA397" s="45"/>
      <c r="AB397" s="45"/>
      <c r="AC397" s="3">
        <v>5.0</v>
      </c>
      <c r="AD397" s="45"/>
      <c r="AE397" s="45"/>
      <c r="AF397" s="53">
        <v>57487.28617</v>
      </c>
      <c r="AG397" s="50">
        <v>1.2483065920000002E-9</v>
      </c>
      <c r="AH397" s="45"/>
      <c r="AI397" s="45"/>
      <c r="AJ397" s="55">
        <f t="shared" si="14"/>
        <v>43.73183016</v>
      </c>
      <c r="AK397" s="45"/>
      <c r="AL397" s="45">
        <f>LOG10(1196700000000000000*(C397^2)*optwidth*(AVERAGE(X397:AB397)))</f>
        <v>42.14184993</v>
      </c>
      <c r="AM397" s="45"/>
      <c r="AN397" s="3">
        <v>0.34</v>
      </c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</row>
    <row r="398" ht="12.75" customHeight="1">
      <c r="A398" s="45"/>
      <c r="B398" s="45"/>
      <c r="C398" s="45">
        <v>19000.0</v>
      </c>
      <c r="D398" s="45"/>
      <c r="E398" s="45"/>
      <c r="F398" s="45"/>
      <c r="G398" s="45"/>
      <c r="H398" s="45"/>
      <c r="I398" s="45"/>
      <c r="J398" s="45"/>
      <c r="K398" s="45"/>
      <c r="L398" s="53">
        <v>57487.48608</v>
      </c>
      <c r="M398" s="45"/>
      <c r="N398" s="45"/>
      <c r="O398" s="45"/>
      <c r="P398" s="45"/>
      <c r="Q398" s="45"/>
      <c r="R398" s="45"/>
      <c r="S398" s="45"/>
      <c r="T398" s="45">
        <v>18.797246953183095</v>
      </c>
      <c r="U398" s="45"/>
      <c r="V398" s="45"/>
      <c r="W398" s="45"/>
      <c r="X398" s="45"/>
      <c r="Y398" s="45">
        <f>T398*(100^(0.2*$F$15*yV))</f>
        <v>20.12307043</v>
      </c>
      <c r="Z398" s="47"/>
      <c r="AA398" s="45"/>
      <c r="AB398" s="45"/>
      <c r="AC398" s="3">
        <v>5.0</v>
      </c>
      <c r="AD398" s="45"/>
      <c r="AE398" s="45"/>
      <c r="AF398" s="53">
        <v>57487.48409</v>
      </c>
      <c r="AG398" s="50">
        <v>1.072766752E-9</v>
      </c>
      <c r="AH398" s="45"/>
      <c r="AI398" s="45"/>
      <c r="AJ398" s="55">
        <f t="shared" si="14"/>
        <v>43.6660142</v>
      </c>
      <c r="AK398" s="45"/>
      <c r="AL398" s="45">
        <f>LOG10(1196700000000000000*(C398^2)*optwidth*(AVERAGE(X398:AB398)))</f>
        <v>42.14518357</v>
      </c>
      <c r="AM398" s="45"/>
      <c r="AN398" s="3">
        <v>0.34</v>
      </c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</row>
    <row r="399" ht="12.75" customHeight="1">
      <c r="A399" s="45"/>
      <c r="B399" s="45"/>
      <c r="C399" s="45">
        <v>19000.0</v>
      </c>
      <c r="D399" s="45"/>
      <c r="E399" s="45"/>
      <c r="F399" s="45"/>
      <c r="G399" s="45"/>
      <c r="H399" s="45"/>
      <c r="I399" s="45"/>
      <c r="J399" s="45"/>
      <c r="K399" s="45"/>
      <c r="L399" s="53">
        <v>57487.68241</v>
      </c>
      <c r="M399" s="45"/>
      <c r="N399" s="45"/>
      <c r="O399" s="45"/>
      <c r="P399" s="45"/>
      <c r="Q399" s="45"/>
      <c r="R399" s="45"/>
      <c r="S399" s="45"/>
      <c r="T399" s="45">
        <v>17.878091132373257</v>
      </c>
      <c r="U399" s="45"/>
      <c r="V399" s="45"/>
      <c r="W399" s="45"/>
      <c r="X399" s="45"/>
      <c r="Y399" s="45">
        <f>T399*(100^(0.2*$F$15*yV))</f>
        <v>19.13908392</v>
      </c>
      <c r="Z399" s="47"/>
      <c r="AA399" s="45"/>
      <c r="AB399" s="45"/>
      <c r="AC399" s="3">
        <v>5.0</v>
      </c>
      <c r="AD399" s="45"/>
      <c r="AE399" s="45"/>
      <c r="AF399" s="53">
        <v>57487.67956</v>
      </c>
      <c r="AG399" s="50">
        <v>1.585443488E-9</v>
      </c>
      <c r="AH399" s="45"/>
      <c r="AI399" s="45"/>
      <c r="AJ399" s="55">
        <f t="shared" si="14"/>
        <v>43.83565966</v>
      </c>
      <c r="AK399" s="45"/>
      <c r="AL399" s="45">
        <f>LOG10(1196700000000000000*(C399^2)*optwidth*(AVERAGE(X399:AB399)))</f>
        <v>42.12341047</v>
      </c>
      <c r="AM399" s="45"/>
      <c r="AN399" s="3">
        <v>0.34</v>
      </c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</row>
    <row r="400" ht="12.75" customHeight="1">
      <c r="A400" s="45"/>
      <c r="B400" s="45"/>
      <c r="C400" s="45">
        <v>19000.0</v>
      </c>
      <c r="D400" s="45"/>
      <c r="E400" s="45"/>
      <c r="F400" s="45"/>
      <c r="G400" s="45"/>
      <c r="H400" s="45"/>
      <c r="I400" s="45"/>
      <c r="J400" s="45"/>
      <c r="K400" s="45"/>
      <c r="L400" s="53">
        <v>57487.827</v>
      </c>
      <c r="M400" s="45"/>
      <c r="N400" s="45"/>
      <c r="O400" s="45"/>
      <c r="P400" s="45"/>
      <c r="Q400" s="45"/>
      <c r="R400" s="45"/>
      <c r="S400" s="45"/>
      <c r="T400" s="45">
        <v>18.944581640732036</v>
      </c>
      <c r="U400" s="45"/>
      <c r="V400" s="45"/>
      <c r="W400" s="45"/>
      <c r="X400" s="45"/>
      <c r="Y400" s="45">
        <f>T400*(100^(0.2*$F$15*yV))</f>
        <v>20.28079705</v>
      </c>
      <c r="Z400" s="47"/>
      <c r="AA400" s="45"/>
      <c r="AB400" s="45"/>
      <c r="AC400" s="3">
        <v>5.0</v>
      </c>
      <c r="AD400" s="45"/>
      <c r="AE400" s="45"/>
      <c r="AF400" s="53">
        <v>57487.82505</v>
      </c>
      <c r="AG400" s="50">
        <v>1.596258144E-9</v>
      </c>
      <c r="AH400" s="45"/>
      <c r="AI400" s="45"/>
      <c r="AJ400" s="55">
        <f t="shared" si="14"/>
        <v>43.83861202</v>
      </c>
      <c r="AK400" s="45"/>
      <c r="AL400" s="45">
        <f>LOG10(1196700000000000000*(C400^2)*optwidth*(AVERAGE(X400:AB400)))</f>
        <v>42.14857434</v>
      </c>
      <c r="AM400" s="45"/>
      <c r="AN400" s="3">
        <v>0.34</v>
      </c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</row>
    <row r="401" ht="12.75" customHeight="1">
      <c r="A401" s="45"/>
      <c r="B401" s="45"/>
      <c r="C401" s="45">
        <v>19000.0</v>
      </c>
      <c r="D401" s="45"/>
      <c r="E401" s="45"/>
      <c r="F401" s="45"/>
      <c r="G401" s="45"/>
      <c r="H401" s="45"/>
      <c r="I401" s="45"/>
      <c r="J401" s="45"/>
      <c r="K401" s="45"/>
      <c r="L401" s="53">
        <v>57488.14741</v>
      </c>
      <c r="M401" s="45"/>
      <c r="N401" s="45"/>
      <c r="O401" s="45"/>
      <c r="P401" s="45"/>
      <c r="Q401" s="45"/>
      <c r="R401" s="45"/>
      <c r="S401" s="45"/>
      <c r="T401" s="45">
        <v>18.889840516179234</v>
      </c>
      <c r="U401" s="45"/>
      <c r="V401" s="45"/>
      <c r="W401" s="45"/>
      <c r="X401" s="45"/>
      <c r="Y401" s="45">
        <f>T401*(100^(0.2*$F$15*yV))</f>
        <v>20.22219488</v>
      </c>
      <c r="Z401" s="47"/>
      <c r="AA401" s="45"/>
      <c r="AB401" s="45"/>
      <c r="AC401" s="3">
        <v>5.0</v>
      </c>
      <c r="AD401" s="45"/>
      <c r="AE401" s="45"/>
      <c r="AF401" s="53">
        <v>57488.14327</v>
      </c>
      <c r="AG401" s="50">
        <v>1.1543502720000001E-9</v>
      </c>
      <c r="AH401" s="45"/>
      <c r="AI401" s="45"/>
      <c r="AJ401" s="55">
        <f t="shared" si="14"/>
        <v>43.69784651</v>
      </c>
      <c r="AK401" s="45"/>
      <c r="AL401" s="45">
        <f>LOG10(1196700000000000000*(C401^2)*optwidth*(AVERAGE(X401:AB401)))</f>
        <v>42.14731762</v>
      </c>
      <c r="AM401" s="45"/>
      <c r="AN401" s="3">
        <v>0.34</v>
      </c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</row>
    <row r="402" ht="12.75" customHeight="1">
      <c r="A402" s="45"/>
      <c r="B402" s="45"/>
      <c r="C402" s="45">
        <v>19000.0</v>
      </c>
      <c r="D402" s="45"/>
      <c r="E402" s="45"/>
      <c r="F402" s="45"/>
      <c r="G402" s="45"/>
      <c r="H402" s="45"/>
      <c r="I402" s="45"/>
      <c r="J402" s="45"/>
      <c r="K402" s="45"/>
      <c r="L402" s="53">
        <v>57488.48379</v>
      </c>
      <c r="M402" s="45"/>
      <c r="N402" s="45"/>
      <c r="O402" s="45"/>
      <c r="P402" s="45"/>
      <c r="Q402" s="45"/>
      <c r="R402" s="45"/>
      <c r="S402" s="45"/>
      <c r="T402" s="45">
        <v>17.969717291003846</v>
      </c>
      <c r="U402" s="45"/>
      <c r="V402" s="45"/>
      <c r="W402" s="45"/>
      <c r="X402" s="45"/>
      <c r="Y402" s="45">
        <f>T402*(100^(0.2*$F$15*yV))</f>
        <v>19.23717273</v>
      </c>
      <c r="Z402" s="47"/>
      <c r="AA402" s="45"/>
      <c r="AB402" s="45"/>
      <c r="AC402" s="3">
        <v>5.0</v>
      </c>
      <c r="AD402" s="45"/>
      <c r="AE402" s="45"/>
      <c r="AF402" s="53">
        <v>57488.4819</v>
      </c>
      <c r="AG402" s="50">
        <v>1.5384730240000002E-9</v>
      </c>
      <c r="AH402" s="45"/>
      <c r="AI402" s="45"/>
      <c r="AJ402" s="55">
        <f t="shared" si="14"/>
        <v>43.82259878</v>
      </c>
      <c r="AK402" s="45"/>
      <c r="AL402" s="45">
        <f>LOG10(1196700000000000000*(C402^2)*optwidth*(AVERAGE(X402:AB402)))</f>
        <v>42.12563057</v>
      </c>
      <c r="AM402" s="45"/>
      <c r="AN402" s="3">
        <v>0.34</v>
      </c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</row>
    <row r="403" ht="12.75" customHeight="1">
      <c r="A403" s="45"/>
      <c r="B403" s="45"/>
      <c r="C403" s="45">
        <v>19000.0</v>
      </c>
      <c r="D403" s="45"/>
      <c r="E403" s="45"/>
      <c r="F403" s="45"/>
      <c r="G403" s="45"/>
      <c r="H403" s="45"/>
      <c r="I403" s="45"/>
      <c r="J403" s="45"/>
      <c r="K403" s="45"/>
      <c r="L403" s="53">
        <v>57488.61702</v>
      </c>
      <c r="M403" s="45"/>
      <c r="N403" s="45"/>
      <c r="O403" s="45"/>
      <c r="P403" s="45"/>
      <c r="Q403" s="45"/>
      <c r="R403" s="45"/>
      <c r="S403" s="45"/>
      <c r="T403" s="45">
        <v>18.420728187491175</v>
      </c>
      <c r="U403" s="45"/>
      <c r="V403" s="45"/>
      <c r="W403" s="45"/>
      <c r="X403" s="45"/>
      <c r="Y403" s="45">
        <f>T403*(100^(0.2*$F$15*yV))</f>
        <v>19.71999472</v>
      </c>
      <c r="Z403" s="47"/>
      <c r="AA403" s="45"/>
      <c r="AB403" s="45"/>
      <c r="AC403" s="3">
        <v>5.0</v>
      </c>
      <c r="AD403" s="45"/>
      <c r="AE403" s="45"/>
      <c r="AF403" s="53">
        <v>57488.61521</v>
      </c>
      <c r="AG403" s="50">
        <v>1.7590628800000003E-9</v>
      </c>
      <c r="AH403" s="45"/>
      <c r="AI403" s="45"/>
      <c r="AJ403" s="55">
        <f t="shared" si="14"/>
        <v>43.88079026</v>
      </c>
      <c r="AK403" s="45"/>
      <c r="AL403" s="45">
        <f>LOG10(1196700000000000000*(C403^2)*optwidth*(AVERAGE(X403:AB403)))</f>
        <v>42.13639612</v>
      </c>
      <c r="AM403" s="45"/>
      <c r="AN403" s="3">
        <v>0.34</v>
      </c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</row>
    <row r="404" ht="12.75" customHeight="1">
      <c r="A404" s="45"/>
      <c r="B404" s="45"/>
      <c r="C404" s="45">
        <v>19000.0</v>
      </c>
      <c r="D404" s="45"/>
      <c r="E404" s="45"/>
      <c r="F404" s="45"/>
      <c r="G404" s="45"/>
      <c r="H404" s="45"/>
      <c r="I404" s="45"/>
      <c r="J404" s="45"/>
      <c r="K404" s="45"/>
      <c r="L404" s="53">
        <v>57489.14493</v>
      </c>
      <c r="M404" s="45"/>
      <c r="N404" s="45"/>
      <c r="O404" s="45"/>
      <c r="P404" s="45"/>
      <c r="Q404" s="45"/>
      <c r="R404" s="45"/>
      <c r="S404" s="45"/>
      <c r="T404" s="45">
        <v>19.158009992929713</v>
      </c>
      <c r="U404" s="45"/>
      <c r="V404" s="45"/>
      <c r="W404" s="45"/>
      <c r="X404" s="45"/>
      <c r="Y404" s="45">
        <f>T404*(100^(0.2*$F$15*yV))</f>
        <v>20.50927911</v>
      </c>
      <c r="Z404" s="47"/>
      <c r="AA404" s="45"/>
      <c r="AB404" s="45"/>
      <c r="AC404" s="3">
        <v>5.0</v>
      </c>
      <c r="AD404" s="45"/>
      <c r="AE404" s="45"/>
      <c r="AF404" s="53">
        <v>57489.14059</v>
      </c>
      <c r="AG404" s="50">
        <v>1.22430336E-9</v>
      </c>
      <c r="AH404" s="45"/>
      <c r="AI404" s="45"/>
      <c r="AJ404" s="55">
        <f t="shared" si="14"/>
        <v>43.72339794</v>
      </c>
      <c r="AK404" s="45"/>
      <c r="AL404" s="45">
        <f>LOG10(1196700000000000000*(C404^2)*optwidth*(AVERAGE(X404:AB404)))</f>
        <v>42.15343972</v>
      </c>
      <c r="AM404" s="45"/>
      <c r="AN404" s="3">
        <v>0.34</v>
      </c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</row>
    <row r="405" ht="12.75" customHeight="1">
      <c r="A405" s="45"/>
      <c r="B405" s="45"/>
      <c r="C405" s="45">
        <v>19000.0</v>
      </c>
      <c r="D405" s="45"/>
      <c r="E405" s="45"/>
      <c r="F405" s="45"/>
      <c r="G405" s="45"/>
      <c r="H405" s="45"/>
      <c r="I405" s="45"/>
      <c r="J405" s="45"/>
      <c r="K405" s="45"/>
      <c r="L405" s="53">
        <v>57489.34426</v>
      </c>
      <c r="M405" s="45"/>
      <c r="N405" s="45"/>
      <c r="O405" s="45"/>
      <c r="P405" s="45"/>
      <c r="Q405" s="45"/>
      <c r="R405" s="45"/>
      <c r="S405" s="45"/>
      <c r="T405" s="45">
        <v>18.882304735368834</v>
      </c>
      <c r="U405" s="45"/>
      <c r="V405" s="45"/>
      <c r="W405" s="45"/>
      <c r="X405" s="45"/>
      <c r="Y405" s="45">
        <f>T405*(100^(0.2*$F$15*yV))</f>
        <v>20.21412758</v>
      </c>
      <c r="Z405" s="47"/>
      <c r="AA405" s="45"/>
      <c r="AB405" s="45"/>
      <c r="AC405" s="3">
        <v>5.0</v>
      </c>
      <c r="AD405" s="45"/>
      <c r="AE405" s="45"/>
      <c r="AF405" s="53">
        <v>57489.34308</v>
      </c>
      <c r="AG405" s="50">
        <v>1.150452544E-9</v>
      </c>
      <c r="AH405" s="45"/>
      <c r="AI405" s="45"/>
      <c r="AJ405" s="55">
        <f t="shared" si="14"/>
        <v>43.6963776</v>
      </c>
      <c r="AK405" s="45"/>
      <c r="AL405" s="45">
        <f>LOG10(1196700000000000000*(C405^2)*optwidth*(AVERAGE(X405:AB405)))</f>
        <v>42.14714433</v>
      </c>
      <c r="AM405" s="45"/>
      <c r="AN405" s="3">
        <v>0.34</v>
      </c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</row>
    <row r="406" ht="12.75" customHeight="1">
      <c r="A406" s="45"/>
      <c r="B406" s="45"/>
      <c r="C406" s="45">
        <v>19000.0</v>
      </c>
      <c r="D406" s="45"/>
      <c r="E406" s="45"/>
      <c r="F406" s="45"/>
      <c r="G406" s="45"/>
      <c r="H406" s="45"/>
      <c r="I406" s="45"/>
      <c r="J406" s="45"/>
      <c r="K406" s="45"/>
      <c r="L406" s="53">
        <v>57489.4901</v>
      </c>
      <c r="M406" s="45"/>
      <c r="N406" s="45"/>
      <c r="O406" s="45"/>
      <c r="P406" s="45"/>
      <c r="Q406" s="45"/>
      <c r="R406" s="45"/>
      <c r="S406" s="45"/>
      <c r="T406" s="45">
        <v>18.993334831459336</v>
      </c>
      <c r="U406" s="45"/>
      <c r="V406" s="45"/>
      <c r="W406" s="45"/>
      <c r="X406" s="45"/>
      <c r="Y406" s="45">
        <f>T406*(100^(0.2*$F$15*yV))</f>
        <v>20.33298894</v>
      </c>
      <c r="Z406" s="47"/>
      <c r="AA406" s="45"/>
      <c r="AB406" s="45"/>
      <c r="AC406" s="3">
        <v>5.0</v>
      </c>
      <c r="AD406" s="45"/>
      <c r="AE406" s="45"/>
      <c r="AF406" s="53">
        <v>57489.48791</v>
      </c>
      <c r="AG406" s="50">
        <v>9.4787488E-10</v>
      </c>
      <c r="AH406" s="45"/>
      <c r="AI406" s="45"/>
      <c r="AJ406" s="55">
        <f t="shared" si="14"/>
        <v>43.61225991</v>
      </c>
      <c r="AK406" s="45"/>
      <c r="AL406" s="45">
        <f>LOG10(1196700000000000000*(C406^2)*optwidth*(AVERAGE(X406:AB406)))</f>
        <v>42.14969055</v>
      </c>
      <c r="AM406" s="45"/>
      <c r="AN406" s="3">
        <v>0.34</v>
      </c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</row>
    <row r="407" ht="12.75" customHeight="1">
      <c r="A407" s="45"/>
      <c r="B407" s="45"/>
      <c r="C407" s="45">
        <v>19000.0</v>
      </c>
      <c r="D407" s="45"/>
      <c r="E407" s="45"/>
      <c r="F407" s="45"/>
      <c r="G407" s="45"/>
      <c r="H407" s="45"/>
      <c r="I407" s="45"/>
      <c r="J407" s="45"/>
      <c r="K407" s="45"/>
      <c r="L407" s="53">
        <v>57489.67688</v>
      </c>
      <c r="M407" s="45"/>
      <c r="N407" s="45"/>
      <c r="O407" s="45"/>
      <c r="P407" s="45"/>
      <c r="Q407" s="45"/>
      <c r="R407" s="45"/>
      <c r="S407" s="45"/>
      <c r="T407" s="45">
        <v>18.353491589437382</v>
      </c>
      <c r="U407" s="45"/>
      <c r="V407" s="45"/>
      <c r="W407" s="45"/>
      <c r="X407" s="45"/>
      <c r="Y407" s="45">
        <f>T407*(100^(0.2*$F$15*yV))</f>
        <v>19.64801573</v>
      </c>
      <c r="Z407" s="47"/>
      <c r="AA407" s="45"/>
      <c r="AB407" s="45"/>
      <c r="AC407" s="3">
        <v>5.0</v>
      </c>
      <c r="AD407" s="45"/>
      <c r="AE407" s="45"/>
      <c r="AF407" s="53">
        <v>57489.67434</v>
      </c>
      <c r="AG407" s="50">
        <v>1.26434032E-9</v>
      </c>
      <c r="AH407" s="45"/>
      <c r="AI407" s="45"/>
      <c r="AJ407" s="55">
        <f t="shared" si="14"/>
        <v>43.73737288</v>
      </c>
      <c r="AK407" s="45"/>
      <c r="AL407" s="45">
        <f>LOG10(1196700000000000000*(C407^2)*optwidth*(AVERAGE(X407:AB407)))</f>
        <v>42.13480802</v>
      </c>
      <c r="AM407" s="45"/>
      <c r="AN407" s="3">
        <v>0.34</v>
      </c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</row>
    <row r="408" ht="12.75" customHeight="1">
      <c r="A408" s="45"/>
      <c r="B408" s="45"/>
      <c r="C408" s="45">
        <v>19000.0</v>
      </c>
      <c r="D408" s="45"/>
      <c r="E408" s="45"/>
      <c r="F408" s="45"/>
      <c r="G408" s="45"/>
      <c r="H408" s="45"/>
      <c r="I408" s="45"/>
      <c r="J408" s="45"/>
      <c r="K408" s="45"/>
      <c r="L408" s="53">
        <v>57489.81846</v>
      </c>
      <c r="M408" s="45"/>
      <c r="N408" s="45"/>
      <c r="O408" s="45"/>
      <c r="P408" s="45"/>
      <c r="Q408" s="45"/>
      <c r="R408" s="45"/>
      <c r="S408" s="45"/>
      <c r="T408" s="45">
        <v>18.197767411658536</v>
      </c>
      <c r="U408" s="45"/>
      <c r="V408" s="45"/>
      <c r="W408" s="45"/>
      <c r="X408" s="45"/>
      <c r="Y408" s="45">
        <f>T408*(100^(0.2*$F$15*yV))</f>
        <v>19.48130788</v>
      </c>
      <c r="Z408" s="47"/>
      <c r="AA408" s="45"/>
      <c r="AB408" s="45"/>
      <c r="AC408" s="3">
        <v>5.0</v>
      </c>
      <c r="AD408" s="45"/>
      <c r="AE408" s="45"/>
      <c r="AF408" s="53">
        <v>57489.81523</v>
      </c>
      <c r="AG408" s="50">
        <v>1.3052416E-9</v>
      </c>
      <c r="AH408" s="45"/>
      <c r="AI408" s="45"/>
      <c r="AJ408" s="55">
        <f t="shared" si="14"/>
        <v>43.7511998</v>
      </c>
      <c r="AK408" s="45"/>
      <c r="AL408" s="45">
        <f>LOG10(1196700000000000000*(C408^2)*optwidth*(AVERAGE(X408:AB408)))</f>
        <v>42.13110743</v>
      </c>
      <c r="AM408" s="45"/>
      <c r="AN408" s="3">
        <v>0.34</v>
      </c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</row>
    <row r="409" ht="12.75" customHeight="1">
      <c r="A409" s="45"/>
      <c r="B409" s="45"/>
      <c r="C409" s="45">
        <v>19000.0</v>
      </c>
      <c r="D409" s="45"/>
      <c r="E409" s="45"/>
      <c r="F409" s="45"/>
      <c r="G409" s="45"/>
      <c r="H409" s="45"/>
      <c r="I409" s="45"/>
      <c r="J409" s="45"/>
      <c r="K409" s="45"/>
      <c r="L409" s="53">
        <v>57490.47591</v>
      </c>
      <c r="M409" s="45"/>
      <c r="N409" s="45"/>
      <c r="O409" s="45"/>
      <c r="P409" s="45"/>
      <c r="Q409" s="45"/>
      <c r="R409" s="45"/>
      <c r="S409" s="45"/>
      <c r="T409" s="45">
        <v>19.804226135875226</v>
      </c>
      <c r="U409" s="45"/>
      <c r="V409" s="45"/>
      <c r="W409" s="45"/>
      <c r="X409" s="45"/>
      <c r="Y409" s="45">
        <f>T409*(100^(0.2*$F$15*yV))</f>
        <v>21.20107472</v>
      </c>
      <c r="Z409" s="47"/>
      <c r="AA409" s="45"/>
      <c r="AB409" s="45"/>
      <c r="AC409" s="3">
        <v>5.0</v>
      </c>
      <c r="AD409" s="45"/>
      <c r="AE409" s="45"/>
      <c r="AF409" s="53">
        <v>57490.47383</v>
      </c>
      <c r="AG409" s="50">
        <v>1.2030624000000001E-9</v>
      </c>
      <c r="AH409" s="45"/>
      <c r="AI409" s="45"/>
      <c r="AJ409" s="55">
        <f t="shared" si="14"/>
        <v>43.71579705</v>
      </c>
      <c r="AK409" s="45"/>
      <c r="AL409" s="45">
        <f>LOG10(1196700000000000000*(C409^2)*optwidth*(AVERAGE(X409:AB409)))</f>
        <v>42.1678472</v>
      </c>
      <c r="AM409" s="45"/>
      <c r="AN409" s="3">
        <v>0.34</v>
      </c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</row>
    <row r="410" ht="12.75" customHeight="1">
      <c r="A410" s="45"/>
      <c r="B410" s="45"/>
      <c r="C410" s="45">
        <v>19000.0</v>
      </c>
      <c r="D410" s="45"/>
      <c r="E410" s="45"/>
      <c r="F410" s="45"/>
      <c r="G410" s="45"/>
      <c r="H410" s="45"/>
      <c r="I410" s="45"/>
      <c r="J410" s="45"/>
      <c r="K410" s="45"/>
      <c r="L410" s="53">
        <v>57490.67784</v>
      </c>
      <c r="M410" s="45"/>
      <c r="N410" s="45"/>
      <c r="O410" s="45"/>
      <c r="P410" s="45"/>
      <c r="Q410" s="45"/>
      <c r="R410" s="45"/>
      <c r="S410" s="45"/>
      <c r="T410" s="45">
        <v>18.115385450001423</v>
      </c>
      <c r="U410" s="45"/>
      <c r="V410" s="45"/>
      <c r="W410" s="45"/>
      <c r="X410" s="45"/>
      <c r="Y410" s="45">
        <f>T410*(100^(0.2*$F$15*yV))</f>
        <v>19.39311528</v>
      </c>
      <c r="Z410" s="47"/>
      <c r="AA410" s="45"/>
      <c r="AB410" s="45"/>
      <c r="AC410" s="3">
        <v>5.0</v>
      </c>
      <c r="AD410" s="45"/>
      <c r="AE410" s="45"/>
      <c r="AF410" s="53">
        <v>57490.67552</v>
      </c>
      <c r="AG410" s="50">
        <v>1.0310615360000002E-9</v>
      </c>
      <c r="AH410" s="45"/>
      <c r="AI410" s="45"/>
      <c r="AJ410" s="55">
        <f t="shared" si="14"/>
        <v>43.64879348</v>
      </c>
      <c r="AK410" s="45"/>
      <c r="AL410" s="45">
        <f>LOG10(1196700000000000000*(C410^2)*optwidth*(AVERAGE(X410:AB410)))</f>
        <v>42.1291369</v>
      </c>
      <c r="AM410" s="45"/>
      <c r="AN410" s="3">
        <v>0.34</v>
      </c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</row>
    <row r="411" ht="12.75" customHeight="1">
      <c r="A411" s="45"/>
      <c r="B411" s="45"/>
      <c r="C411" s="45">
        <v>19000.0</v>
      </c>
      <c r="D411" s="45"/>
      <c r="E411" s="45"/>
      <c r="F411" s="45"/>
      <c r="G411" s="45"/>
      <c r="H411" s="45"/>
      <c r="I411" s="45"/>
      <c r="J411" s="45"/>
      <c r="K411" s="45"/>
      <c r="L411" s="53">
        <v>57490.8862</v>
      </c>
      <c r="M411" s="45"/>
      <c r="N411" s="45"/>
      <c r="O411" s="45"/>
      <c r="P411" s="45"/>
      <c r="Q411" s="45"/>
      <c r="R411" s="45"/>
      <c r="S411" s="45"/>
      <c r="T411" s="45">
        <v>19.16662288375536</v>
      </c>
      <c r="U411" s="45"/>
      <c r="V411" s="45"/>
      <c r="W411" s="45"/>
      <c r="X411" s="45"/>
      <c r="Y411" s="45">
        <f>T411*(100^(0.2*$F$15*yV))</f>
        <v>20.51849949</v>
      </c>
      <c r="Z411" s="47"/>
      <c r="AA411" s="45"/>
      <c r="AB411" s="45"/>
      <c r="AC411" s="3">
        <v>5.0</v>
      </c>
      <c r="AD411" s="45"/>
      <c r="AE411" s="45"/>
      <c r="AF411" s="53">
        <v>57490.88426</v>
      </c>
      <c r="AG411" s="50">
        <v>1.078803968E-9</v>
      </c>
      <c r="AH411" s="45"/>
      <c r="AI411" s="45"/>
      <c r="AJ411" s="55">
        <f t="shared" si="14"/>
        <v>43.66845143</v>
      </c>
      <c r="AK411" s="45"/>
      <c r="AL411" s="45">
        <f>LOG10(1196700000000000000*(C411^2)*optwidth*(AVERAGE(X411:AB411)))</f>
        <v>42.15363492</v>
      </c>
      <c r="AM411" s="45"/>
      <c r="AN411" s="3">
        <v>0.34</v>
      </c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</row>
    <row r="412" ht="12.75" customHeight="1">
      <c r="A412" s="45"/>
      <c r="B412" s="45"/>
      <c r="C412" s="45">
        <v>19000.0</v>
      </c>
      <c r="D412" s="45"/>
      <c r="E412" s="45"/>
      <c r="F412" s="45"/>
      <c r="G412" s="45"/>
      <c r="H412" s="45"/>
      <c r="I412" s="45"/>
      <c r="J412" s="45"/>
      <c r="K412" s="45"/>
      <c r="L412" s="53">
        <v>57491.33937</v>
      </c>
      <c r="M412" s="45"/>
      <c r="N412" s="45"/>
      <c r="O412" s="45"/>
      <c r="P412" s="45"/>
      <c r="Q412" s="45"/>
      <c r="R412" s="45"/>
      <c r="S412" s="45"/>
      <c r="T412" s="45">
        <v>19.54523403538431</v>
      </c>
      <c r="U412" s="45"/>
      <c r="V412" s="45"/>
      <c r="W412" s="45"/>
      <c r="X412" s="45"/>
      <c r="Y412" s="45">
        <f>T412*(100^(0.2*$F$15*yV))</f>
        <v>20.92381517</v>
      </c>
      <c r="Z412" s="47"/>
      <c r="AA412" s="45"/>
      <c r="AB412" s="45"/>
      <c r="AC412" s="3">
        <v>5.0</v>
      </c>
      <c r="AD412" s="45"/>
      <c r="AE412" s="45"/>
      <c r="AF412" s="53">
        <v>57491.33819</v>
      </c>
      <c r="AG412" s="50">
        <v>1.332719872E-9</v>
      </c>
      <c r="AH412" s="45"/>
      <c r="AI412" s="45"/>
      <c r="AJ412" s="55">
        <f t="shared" si="14"/>
        <v>43.76024777</v>
      </c>
      <c r="AK412" s="45"/>
      <c r="AL412" s="45">
        <f>LOG10(1196700000000000000*(C412^2)*optwidth*(AVERAGE(X412:AB412)))</f>
        <v>42.1621302</v>
      </c>
      <c r="AM412" s="45"/>
      <c r="AN412" s="3">
        <v>0.34</v>
      </c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</row>
    <row r="413" ht="12.75" customHeight="1">
      <c r="A413" s="45"/>
      <c r="B413" s="45"/>
      <c r="C413" s="45">
        <v>19000.0</v>
      </c>
      <c r="D413" s="45"/>
      <c r="E413" s="45"/>
      <c r="F413" s="45"/>
      <c r="G413" s="45"/>
      <c r="H413" s="45"/>
      <c r="I413" s="45"/>
      <c r="J413" s="45"/>
      <c r="K413" s="45"/>
      <c r="L413" s="53">
        <v>57491.53867</v>
      </c>
      <c r="M413" s="45"/>
      <c r="N413" s="45"/>
      <c r="O413" s="45"/>
      <c r="P413" s="45"/>
      <c r="Q413" s="45"/>
      <c r="R413" s="45"/>
      <c r="S413" s="45"/>
      <c r="T413" s="45">
        <v>16.964608090977077</v>
      </c>
      <c r="U413" s="45"/>
      <c r="V413" s="45"/>
      <c r="W413" s="45"/>
      <c r="X413" s="45"/>
      <c r="Y413" s="45">
        <f>T413*(100^(0.2*$F$15*yV))</f>
        <v>18.16117031</v>
      </c>
      <c r="Z413" s="47"/>
      <c r="AA413" s="45"/>
      <c r="AB413" s="45"/>
      <c r="AC413" s="3">
        <v>5.0</v>
      </c>
      <c r="AD413" s="45"/>
      <c r="AE413" s="45"/>
      <c r="AF413" s="53">
        <v>57491.53715</v>
      </c>
      <c r="AG413" s="50">
        <v>1.1131281280000001E-9</v>
      </c>
      <c r="AH413" s="45"/>
      <c r="AI413" s="45"/>
      <c r="AJ413" s="55">
        <f t="shared" si="14"/>
        <v>43.68205405</v>
      </c>
      <c r="AK413" s="45"/>
      <c r="AL413" s="45">
        <f>LOG10(1196700000000000000*(C413^2)*optwidth*(AVERAGE(X413:AB413)))</f>
        <v>42.10063316</v>
      </c>
      <c r="AM413" s="45"/>
      <c r="AN413" s="3">
        <v>0.34</v>
      </c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</row>
    <row r="414" ht="12.75" customHeight="1">
      <c r="A414" s="45"/>
      <c r="B414" s="45"/>
      <c r="C414" s="45">
        <v>19000.0</v>
      </c>
      <c r="D414" s="45"/>
      <c r="E414" s="45"/>
      <c r="F414" s="45"/>
      <c r="G414" s="45"/>
      <c r="H414" s="45"/>
      <c r="I414" s="45"/>
      <c r="J414" s="45"/>
      <c r="K414" s="45"/>
      <c r="L414" s="53">
        <v>57491.67199</v>
      </c>
      <c r="M414" s="45"/>
      <c r="N414" s="45"/>
      <c r="O414" s="45"/>
      <c r="P414" s="45"/>
      <c r="Q414" s="45"/>
      <c r="R414" s="45"/>
      <c r="S414" s="45"/>
      <c r="T414" s="45">
        <v>18.426395980284383</v>
      </c>
      <c r="U414" s="45"/>
      <c r="V414" s="45"/>
      <c r="W414" s="45"/>
      <c r="X414" s="45"/>
      <c r="Y414" s="45">
        <f>T414*(100^(0.2*$F$15*yV))</f>
        <v>19.72606227</v>
      </c>
      <c r="Z414" s="47"/>
      <c r="AA414" s="45"/>
      <c r="AB414" s="45"/>
      <c r="AC414" s="3">
        <v>5.0</v>
      </c>
      <c r="AD414" s="45"/>
      <c r="AE414" s="45"/>
      <c r="AF414" s="53">
        <v>57491.67044</v>
      </c>
      <c r="AG414" s="50">
        <v>1.11414992E-9</v>
      </c>
      <c r="AH414" s="45"/>
      <c r="AI414" s="45"/>
      <c r="AJ414" s="55">
        <f t="shared" si="14"/>
        <v>43.68245253</v>
      </c>
      <c r="AK414" s="45"/>
      <c r="AL414" s="45">
        <f>LOG10(1196700000000000000*(C414^2)*optwidth*(AVERAGE(X414:AB414)))</f>
        <v>42.13652972</v>
      </c>
      <c r="AM414" s="45"/>
      <c r="AN414" s="3">
        <v>0.34</v>
      </c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</row>
    <row r="415" ht="12.75" customHeight="1">
      <c r="A415" s="45"/>
      <c r="B415" s="45"/>
      <c r="C415" s="45">
        <v>19000.0</v>
      </c>
      <c r="D415" s="45"/>
      <c r="E415" s="45"/>
      <c r="F415" s="45"/>
      <c r="G415" s="45"/>
      <c r="H415" s="45"/>
      <c r="I415" s="45"/>
      <c r="J415" s="45"/>
      <c r="K415" s="45"/>
      <c r="L415" s="53">
        <v>57491.81191</v>
      </c>
      <c r="M415" s="45"/>
      <c r="N415" s="45"/>
      <c r="O415" s="45"/>
      <c r="P415" s="45"/>
      <c r="Q415" s="45"/>
      <c r="R415" s="45"/>
      <c r="S415" s="45"/>
      <c r="T415" s="45">
        <v>18.56156730325371</v>
      </c>
      <c r="U415" s="45"/>
      <c r="V415" s="45"/>
      <c r="W415" s="45"/>
      <c r="X415" s="45"/>
      <c r="Y415" s="45">
        <f>T415*(100^(0.2*$F$15*yV))</f>
        <v>19.87076762</v>
      </c>
      <c r="Z415" s="47"/>
      <c r="AA415" s="45"/>
      <c r="AB415" s="45"/>
      <c r="AC415" s="3">
        <v>5.0</v>
      </c>
      <c r="AD415" s="45"/>
      <c r="AE415" s="45"/>
      <c r="AF415" s="53">
        <v>57491.80991</v>
      </c>
      <c r="AG415" s="50">
        <v>1.117823872E-9</v>
      </c>
      <c r="AH415" s="45"/>
      <c r="AI415" s="45"/>
      <c r="AJ415" s="55">
        <f t="shared" si="14"/>
        <v>43.68388228</v>
      </c>
      <c r="AK415" s="45"/>
      <c r="AL415" s="45">
        <f>LOG10(1196700000000000000*(C415^2)*optwidth*(AVERAGE(X415:AB415)))</f>
        <v>42.13970397</v>
      </c>
      <c r="AM415" s="45"/>
      <c r="AN415" s="3">
        <v>0.34</v>
      </c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</row>
    <row r="416" ht="12.75" customHeight="1">
      <c r="A416" s="45"/>
      <c r="B416" s="45"/>
      <c r="C416" s="45">
        <v>19000.0</v>
      </c>
      <c r="D416" s="45"/>
      <c r="E416" s="45"/>
      <c r="F416" s="45"/>
      <c r="G416" s="45"/>
      <c r="H416" s="45"/>
      <c r="I416" s="45"/>
      <c r="J416" s="45"/>
      <c r="K416" s="45"/>
      <c r="L416" s="53">
        <v>57492.33827</v>
      </c>
      <c r="M416" s="45"/>
      <c r="N416" s="45"/>
      <c r="O416" s="45"/>
      <c r="P416" s="45"/>
      <c r="Q416" s="45"/>
      <c r="R416" s="45"/>
      <c r="S416" s="45"/>
      <c r="T416" s="45">
        <v>18.55925251404501</v>
      </c>
      <c r="U416" s="45"/>
      <c r="V416" s="45"/>
      <c r="W416" s="45"/>
      <c r="X416" s="45"/>
      <c r="Y416" s="45">
        <f>T416*(100^(0.2*$F$15*yV))</f>
        <v>19.86828956</v>
      </c>
      <c r="Z416" s="47"/>
      <c r="AA416" s="45"/>
      <c r="AB416" s="45"/>
      <c r="AC416" s="3">
        <v>5.0</v>
      </c>
      <c r="AD416" s="45"/>
      <c r="AE416" s="45"/>
      <c r="AF416" s="53">
        <v>57492.33621</v>
      </c>
      <c r="AG416" s="50">
        <v>1.19892432E-9</v>
      </c>
      <c r="AH416" s="45"/>
      <c r="AI416" s="45"/>
      <c r="AJ416" s="55">
        <f t="shared" si="14"/>
        <v>43.71430067</v>
      </c>
      <c r="AK416" s="45"/>
      <c r="AL416" s="45">
        <f>LOG10(1196700000000000000*(C416^2)*optwidth*(AVERAGE(X416:AB416)))</f>
        <v>42.1396498</v>
      </c>
      <c r="AM416" s="45"/>
      <c r="AN416" s="3">
        <v>0.34</v>
      </c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</row>
    <row r="417" ht="12.75" customHeight="1">
      <c r="A417" s="45"/>
      <c r="B417" s="45"/>
      <c r="C417" s="45">
        <v>19000.0</v>
      </c>
      <c r="D417" s="45"/>
      <c r="E417" s="45"/>
      <c r="F417" s="45"/>
      <c r="G417" s="45"/>
      <c r="H417" s="45"/>
      <c r="I417" s="45"/>
      <c r="J417" s="45"/>
      <c r="K417" s="45"/>
      <c r="L417" s="53">
        <v>57492.47163</v>
      </c>
      <c r="M417" s="45"/>
      <c r="N417" s="45"/>
      <c r="O417" s="45"/>
      <c r="P417" s="45"/>
      <c r="Q417" s="45"/>
      <c r="R417" s="45"/>
      <c r="S417" s="45"/>
      <c r="T417" s="45">
        <v>17.666071001788115</v>
      </c>
      <c r="U417" s="45"/>
      <c r="V417" s="45"/>
      <c r="W417" s="45"/>
      <c r="X417" s="45"/>
      <c r="Y417" s="45">
        <f>T417*(100^(0.2*$F$15*yV))</f>
        <v>18.91210941</v>
      </c>
      <c r="Z417" s="47"/>
      <c r="AA417" s="45"/>
      <c r="AB417" s="45"/>
      <c r="AC417" s="3">
        <v>5.0</v>
      </c>
      <c r="AD417" s="45"/>
      <c r="AE417" s="45"/>
      <c r="AF417" s="53">
        <v>57492.46851</v>
      </c>
      <c r="AG417" s="50">
        <v>1.08727312E-9</v>
      </c>
      <c r="AH417" s="45"/>
      <c r="AI417" s="45"/>
      <c r="AJ417" s="55">
        <f t="shared" si="14"/>
        <v>43.67184755</v>
      </c>
      <c r="AK417" s="45"/>
      <c r="AL417" s="45">
        <f>LOG10(1196700000000000000*(C417^2)*optwidth*(AVERAGE(X417:AB417)))</f>
        <v>42.1182293</v>
      </c>
      <c r="AM417" s="45"/>
      <c r="AN417" s="3">
        <v>0.34</v>
      </c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</row>
    <row r="418" ht="12.75" customHeight="1">
      <c r="A418" s="45"/>
      <c r="B418" s="45"/>
      <c r="C418" s="45">
        <v>19000.0</v>
      </c>
      <c r="D418" s="45"/>
      <c r="E418" s="45"/>
      <c r="F418" s="45"/>
      <c r="G418" s="45"/>
      <c r="H418" s="45"/>
      <c r="I418" s="45"/>
      <c r="J418" s="45"/>
      <c r="K418" s="45"/>
      <c r="L418" s="53">
        <v>57492.60359</v>
      </c>
      <c r="M418" s="45"/>
      <c r="N418" s="45"/>
      <c r="O418" s="45"/>
      <c r="P418" s="45"/>
      <c r="Q418" s="45"/>
      <c r="R418" s="45"/>
      <c r="S418" s="45"/>
      <c r="T418" s="45">
        <v>18.727109139356735</v>
      </c>
      <c r="U418" s="45"/>
      <c r="V418" s="45"/>
      <c r="W418" s="45"/>
      <c r="X418" s="45"/>
      <c r="Y418" s="45">
        <f>T418*(100^(0.2*$F$15*yV))</f>
        <v>20.04798559</v>
      </c>
      <c r="Z418" s="47"/>
      <c r="AA418" s="45"/>
      <c r="AB418" s="45"/>
      <c r="AC418" s="3">
        <v>5.0</v>
      </c>
      <c r="AD418" s="45"/>
      <c r="AE418" s="45"/>
      <c r="AF418" s="53">
        <v>57492.60084</v>
      </c>
      <c r="AG418" s="50">
        <v>1.354879616E-9</v>
      </c>
      <c r="AH418" s="45"/>
      <c r="AI418" s="45"/>
      <c r="AJ418" s="55">
        <f t="shared" si="14"/>
        <v>43.76740961</v>
      </c>
      <c r="AK418" s="45"/>
      <c r="AL418" s="45">
        <f>LOG10(1196700000000000000*(C418^2)*optwidth*(AVERAGE(X418:AB418)))</f>
        <v>42.14356007</v>
      </c>
      <c r="AM418" s="45"/>
      <c r="AN418" s="3">
        <v>0.34</v>
      </c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</row>
    <row r="419" ht="12.75" customHeight="1">
      <c r="A419" s="45"/>
      <c r="B419" s="45"/>
      <c r="C419" s="45">
        <v>19000.0</v>
      </c>
      <c r="D419" s="45"/>
      <c r="E419" s="45"/>
      <c r="F419" s="45"/>
      <c r="G419" s="45"/>
      <c r="H419" s="45"/>
      <c r="I419" s="45"/>
      <c r="J419" s="45"/>
      <c r="K419" s="45"/>
      <c r="L419" s="53">
        <v>57492.87915</v>
      </c>
      <c r="M419" s="45"/>
      <c r="N419" s="45"/>
      <c r="O419" s="45"/>
      <c r="P419" s="45"/>
      <c r="Q419" s="45"/>
      <c r="R419" s="45"/>
      <c r="S419" s="45"/>
      <c r="T419" s="45">
        <v>17.538849349125787</v>
      </c>
      <c r="U419" s="45"/>
      <c r="V419" s="45"/>
      <c r="W419" s="45"/>
      <c r="X419" s="45"/>
      <c r="Y419" s="45">
        <f>T419*(100^(0.2*$F$15*yV))</f>
        <v>18.77591445</v>
      </c>
      <c r="Z419" s="47"/>
      <c r="AA419" s="45"/>
      <c r="AB419" s="45"/>
      <c r="AC419" s="3">
        <v>5.0</v>
      </c>
      <c r="AD419" s="45"/>
      <c r="AE419" s="45"/>
      <c r="AF419" s="53">
        <v>57492.87715</v>
      </c>
      <c r="AG419" s="50">
        <v>1.315124448E-9</v>
      </c>
      <c r="AH419" s="45"/>
      <c r="AI419" s="45"/>
      <c r="AJ419" s="55">
        <f t="shared" si="14"/>
        <v>43.75447575</v>
      </c>
      <c r="AK419" s="45"/>
      <c r="AL419" s="45">
        <f>LOG10(1196700000000000000*(C419^2)*optwidth*(AVERAGE(X419:AB419)))</f>
        <v>42.11509042</v>
      </c>
      <c r="AM419" s="45"/>
      <c r="AN419" s="3">
        <v>0.34</v>
      </c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</row>
    <row r="420" ht="12.75" customHeight="1">
      <c r="A420" s="45"/>
      <c r="B420" s="45"/>
      <c r="C420" s="45">
        <v>19000.0</v>
      </c>
      <c r="D420" s="45"/>
      <c r="E420" s="45"/>
      <c r="F420" s="45"/>
      <c r="G420" s="45"/>
      <c r="H420" s="45"/>
      <c r="I420" s="45"/>
      <c r="J420" s="45"/>
      <c r="K420" s="45"/>
      <c r="L420" s="53">
        <v>57493.26896</v>
      </c>
      <c r="M420" s="45"/>
      <c r="N420" s="45"/>
      <c r="O420" s="45"/>
      <c r="P420" s="45"/>
      <c r="Q420" s="45"/>
      <c r="R420" s="45"/>
      <c r="S420" s="45"/>
      <c r="T420" s="45">
        <v>18.537484918496087</v>
      </c>
      <c r="U420" s="45"/>
      <c r="V420" s="45"/>
      <c r="W420" s="45"/>
      <c r="X420" s="45"/>
      <c r="Y420" s="45">
        <f>T420*(100^(0.2*$F$15*yV))</f>
        <v>19.84498663</v>
      </c>
      <c r="Z420" s="47"/>
      <c r="AA420" s="45"/>
      <c r="AB420" s="45"/>
      <c r="AC420" s="3">
        <v>5.0</v>
      </c>
      <c r="AD420" s="45"/>
      <c r="AE420" s="45"/>
      <c r="AF420" s="53">
        <v>57493.26723</v>
      </c>
      <c r="AG420" s="50">
        <v>1.274248032E-9</v>
      </c>
      <c r="AH420" s="45"/>
      <c r="AI420" s="45"/>
      <c r="AJ420" s="55">
        <f t="shared" si="14"/>
        <v>43.74076287</v>
      </c>
      <c r="AK420" s="45"/>
      <c r="AL420" s="45">
        <f>LOG10(1196700000000000000*(C420^2)*optwidth*(AVERAGE(X420:AB420)))</f>
        <v>42.13914013</v>
      </c>
      <c r="AM420" s="45"/>
      <c r="AN420" s="3">
        <v>0.34</v>
      </c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</row>
    <row r="421" ht="12.75" customHeight="1">
      <c r="A421" s="45"/>
      <c r="B421" s="45"/>
      <c r="C421" s="45">
        <v>19000.0</v>
      </c>
      <c r="D421" s="45"/>
      <c r="E421" s="45"/>
      <c r="F421" s="45"/>
      <c r="G421" s="45"/>
      <c r="H421" s="45"/>
      <c r="I421" s="45"/>
      <c r="J421" s="45"/>
      <c r="K421" s="45"/>
      <c r="L421" s="53">
        <v>57493.53416</v>
      </c>
      <c r="M421" s="45"/>
      <c r="N421" s="45"/>
      <c r="O421" s="45"/>
      <c r="P421" s="45"/>
      <c r="Q421" s="45"/>
      <c r="R421" s="45"/>
      <c r="S421" s="45"/>
      <c r="T421" s="45">
        <v>18.466014679687902</v>
      </c>
      <c r="U421" s="45"/>
      <c r="V421" s="45"/>
      <c r="W421" s="45"/>
      <c r="X421" s="45"/>
      <c r="Y421" s="45">
        <f>T421*(100^(0.2*$F$15*yV))</f>
        <v>19.76847539</v>
      </c>
      <c r="Z421" s="47"/>
      <c r="AA421" s="45"/>
      <c r="AB421" s="45"/>
      <c r="AC421" s="3">
        <v>5.0</v>
      </c>
      <c r="AD421" s="45"/>
      <c r="AE421" s="45"/>
      <c r="AF421" s="53">
        <v>57493.53139</v>
      </c>
      <c r="AG421" s="50">
        <v>1.7327342720000002E-9</v>
      </c>
      <c r="AH421" s="45"/>
      <c r="AI421" s="45"/>
      <c r="AJ421" s="55">
        <f t="shared" si="14"/>
        <v>43.87424086</v>
      </c>
      <c r="AK421" s="45"/>
      <c r="AL421" s="45">
        <f>LOG10(1196700000000000000*(C421^2)*optwidth*(AVERAGE(X421:AB421)))</f>
        <v>42.1374625</v>
      </c>
      <c r="AM421" s="45"/>
      <c r="AN421" s="3">
        <v>0.34</v>
      </c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</row>
    <row r="422" ht="12.75" customHeight="1">
      <c r="A422" s="45"/>
      <c r="B422" s="45"/>
      <c r="C422" s="45">
        <v>19000.0</v>
      </c>
      <c r="D422" s="45"/>
      <c r="E422" s="45"/>
      <c r="F422" s="45"/>
      <c r="G422" s="45"/>
      <c r="H422" s="45"/>
      <c r="I422" s="45"/>
      <c r="J422" s="45"/>
      <c r="K422" s="45"/>
      <c r="L422" s="53">
        <v>57493.66811</v>
      </c>
      <c r="M422" s="45"/>
      <c r="N422" s="45"/>
      <c r="O422" s="45"/>
      <c r="P422" s="45"/>
      <c r="Q422" s="45"/>
      <c r="R422" s="45"/>
      <c r="S422" s="45"/>
      <c r="T422" s="45">
        <v>19.015761658230556</v>
      </c>
      <c r="U422" s="45"/>
      <c r="V422" s="45"/>
      <c r="W422" s="45"/>
      <c r="X422" s="45"/>
      <c r="Y422" s="45">
        <f>T422*(100^(0.2*$F$15*yV))</f>
        <v>20.3569976</v>
      </c>
      <c r="Z422" s="47"/>
      <c r="AA422" s="45"/>
      <c r="AB422" s="45"/>
      <c r="AC422" s="3">
        <v>5.0</v>
      </c>
      <c r="AD422" s="45"/>
      <c r="AE422" s="45"/>
      <c r="AF422" s="53">
        <v>57493.66511</v>
      </c>
      <c r="AG422" s="50">
        <v>1.61128784E-9</v>
      </c>
      <c r="AH422" s="45"/>
      <c r="AI422" s="45"/>
      <c r="AJ422" s="55">
        <f t="shared" si="14"/>
        <v>43.84268203</v>
      </c>
      <c r="AK422" s="45"/>
      <c r="AL422" s="45">
        <f>LOG10(1196700000000000000*(C422^2)*optwidth*(AVERAGE(X422:AB422)))</f>
        <v>42.15020305</v>
      </c>
      <c r="AM422" s="45"/>
      <c r="AN422" s="3">
        <v>0.34</v>
      </c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</row>
    <row r="423" ht="12.75" customHeight="1">
      <c r="A423" s="45"/>
      <c r="B423" s="45"/>
      <c r="C423" s="45">
        <v>19000.0</v>
      </c>
      <c r="D423" s="45"/>
      <c r="E423" s="45"/>
      <c r="F423" s="45"/>
      <c r="G423" s="45"/>
      <c r="H423" s="45"/>
      <c r="I423" s="45"/>
      <c r="J423" s="45"/>
      <c r="K423" s="45"/>
      <c r="L423" s="53">
        <v>57493.87926</v>
      </c>
      <c r="M423" s="45"/>
      <c r="N423" s="45"/>
      <c r="O423" s="45"/>
      <c r="P423" s="45"/>
      <c r="Q423" s="45"/>
      <c r="R423" s="45"/>
      <c r="S423" s="45"/>
      <c r="T423" s="45">
        <v>18.855444803025577</v>
      </c>
      <c r="U423" s="45"/>
      <c r="V423" s="45"/>
      <c r="W423" s="45"/>
      <c r="X423" s="45"/>
      <c r="Y423" s="45">
        <f>T423*(100^(0.2*$F$15*yV))</f>
        <v>20.18537314</v>
      </c>
      <c r="Z423" s="47"/>
      <c r="AA423" s="45"/>
      <c r="AB423" s="45"/>
      <c r="AC423" s="3">
        <v>5.0</v>
      </c>
      <c r="AD423" s="45"/>
      <c r="AE423" s="45"/>
      <c r="AF423" s="53">
        <v>57493.87551</v>
      </c>
      <c r="AG423" s="50">
        <v>1.603743392E-9</v>
      </c>
      <c r="AH423" s="45"/>
      <c r="AI423" s="45"/>
      <c r="AJ423" s="55">
        <f t="shared" si="14"/>
        <v>43.84064378</v>
      </c>
      <c r="AK423" s="45"/>
      <c r="AL423" s="45">
        <f>LOG10(1196700000000000000*(C423^2)*optwidth*(AVERAGE(X423:AB423)))</f>
        <v>42.14652611</v>
      </c>
      <c r="AM423" s="45"/>
      <c r="AN423" s="3">
        <v>0.34</v>
      </c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</row>
    <row r="424" ht="12.75" customHeight="1">
      <c r="A424" s="45"/>
      <c r="B424" s="45"/>
      <c r="C424" s="45">
        <v>19000.0</v>
      </c>
      <c r="D424" s="45"/>
      <c r="E424" s="45"/>
      <c r="F424" s="45"/>
      <c r="G424" s="45"/>
      <c r="H424" s="45"/>
      <c r="I424" s="45"/>
      <c r="J424" s="45"/>
      <c r="K424" s="45"/>
      <c r="L424" s="53">
        <v>57494.26427</v>
      </c>
      <c r="M424" s="45"/>
      <c r="N424" s="45"/>
      <c r="O424" s="45"/>
      <c r="P424" s="45"/>
      <c r="Q424" s="45"/>
      <c r="R424" s="45"/>
      <c r="S424" s="45"/>
      <c r="T424" s="45">
        <v>17.220142468854224</v>
      </c>
      <c r="U424" s="45"/>
      <c r="V424" s="45"/>
      <c r="W424" s="45"/>
      <c r="X424" s="45"/>
      <c r="Y424" s="45">
        <f>T424*(100^(0.2*$F$15*yV))</f>
        <v>18.43472826</v>
      </c>
      <c r="Z424" s="47"/>
      <c r="AA424" s="45"/>
      <c r="AB424" s="45"/>
      <c r="AC424" s="3">
        <v>5.0</v>
      </c>
      <c r="AD424" s="45"/>
      <c r="AE424" s="45"/>
      <c r="AF424" s="53">
        <v>57494.26209</v>
      </c>
      <c r="AG424" s="50">
        <v>1.497066176E-9</v>
      </c>
      <c r="AH424" s="45"/>
      <c r="AI424" s="45"/>
      <c r="AJ424" s="55">
        <f t="shared" si="14"/>
        <v>43.81074989</v>
      </c>
      <c r="AK424" s="45"/>
      <c r="AL424" s="45">
        <f>LOG10(1196700000000000000*(C424^2)*optwidth*(AVERAGE(X424:AB424)))</f>
        <v>42.10712606</v>
      </c>
      <c r="AM424" s="45"/>
      <c r="AN424" s="3">
        <v>0.34</v>
      </c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</row>
    <row r="425" ht="12.75" customHeight="1">
      <c r="A425" s="45"/>
      <c r="B425" s="45"/>
      <c r="C425" s="45">
        <v>19000.0</v>
      </c>
      <c r="D425" s="45"/>
      <c r="E425" s="45"/>
      <c r="F425" s="45"/>
      <c r="G425" s="45"/>
      <c r="H425" s="45"/>
      <c r="I425" s="45"/>
      <c r="J425" s="45"/>
      <c r="K425" s="45"/>
      <c r="L425" s="53">
        <v>57494.46427</v>
      </c>
      <c r="M425" s="45"/>
      <c r="N425" s="45"/>
      <c r="O425" s="45"/>
      <c r="P425" s="45"/>
      <c r="Q425" s="45"/>
      <c r="R425" s="45"/>
      <c r="S425" s="45"/>
      <c r="T425" s="45">
        <v>18.403078543102396</v>
      </c>
      <c r="U425" s="45"/>
      <c r="V425" s="45"/>
      <c r="W425" s="45"/>
      <c r="X425" s="45"/>
      <c r="Y425" s="45">
        <f>T425*(100^(0.2*$F$15*yV))</f>
        <v>19.70110019</v>
      </c>
      <c r="Z425" s="47"/>
      <c r="AA425" s="45"/>
      <c r="AB425" s="45"/>
      <c r="AC425" s="3">
        <v>5.0</v>
      </c>
      <c r="AD425" s="45"/>
      <c r="AE425" s="45"/>
      <c r="AF425" s="53">
        <v>57494.46207</v>
      </c>
      <c r="AG425" s="50">
        <v>1.378509888E-9</v>
      </c>
      <c r="AH425" s="45"/>
      <c r="AI425" s="45"/>
      <c r="AJ425" s="55">
        <f t="shared" si="14"/>
        <v>43.77491878</v>
      </c>
      <c r="AK425" s="45"/>
      <c r="AL425" s="45">
        <f>LOG10(1196700000000000000*(C425^2)*optwidth*(AVERAGE(X425:AB425)))</f>
        <v>42.1359798</v>
      </c>
      <c r="AM425" s="45"/>
      <c r="AN425" s="3">
        <v>0.34</v>
      </c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</row>
    <row r="426" ht="12.75" customHeight="1">
      <c r="A426" s="45"/>
      <c r="B426" s="45"/>
      <c r="C426" s="45">
        <v>19000.0</v>
      </c>
      <c r="D426" s="45"/>
      <c r="E426" s="45"/>
      <c r="F426" s="45"/>
      <c r="G426" s="45"/>
      <c r="H426" s="45"/>
      <c r="I426" s="45"/>
      <c r="J426" s="45"/>
      <c r="K426" s="45"/>
      <c r="L426" s="53">
        <v>57494.66537</v>
      </c>
      <c r="M426" s="45"/>
      <c r="N426" s="45"/>
      <c r="O426" s="45"/>
      <c r="P426" s="45"/>
      <c r="Q426" s="45"/>
      <c r="R426" s="45"/>
      <c r="S426" s="45"/>
      <c r="T426" s="45">
        <v>18.241654658159533</v>
      </c>
      <c r="U426" s="45"/>
      <c r="V426" s="45"/>
      <c r="W426" s="45"/>
      <c r="X426" s="45"/>
      <c r="Y426" s="45">
        <f>T426*(100^(0.2*$F$15*yV))</f>
        <v>19.52829062</v>
      </c>
      <c r="Z426" s="47"/>
      <c r="AA426" s="45"/>
      <c r="AB426" s="45"/>
      <c r="AC426" s="3">
        <v>5.0</v>
      </c>
      <c r="AD426" s="45"/>
      <c r="AE426" s="45"/>
      <c r="AF426" s="53">
        <v>57494.66306</v>
      </c>
      <c r="AG426" s="50">
        <v>1.1482550400000002E-9</v>
      </c>
      <c r="AH426" s="45"/>
      <c r="AI426" s="45"/>
      <c r="AJ426" s="55">
        <f t="shared" si="14"/>
        <v>43.69554726</v>
      </c>
      <c r="AK426" s="45"/>
      <c r="AL426" s="45">
        <f>LOG10(1196700000000000000*(C426^2)*optwidth*(AVERAGE(X426:AB426)))</f>
        <v>42.13215355</v>
      </c>
      <c r="AM426" s="45"/>
      <c r="AN426" s="3">
        <v>0.34</v>
      </c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</row>
    <row r="427" ht="12.75" customHeight="1">
      <c r="A427" s="45"/>
      <c r="B427" s="45"/>
      <c r="C427" s="45">
        <v>19000.0</v>
      </c>
      <c r="D427" s="45"/>
      <c r="E427" s="45"/>
      <c r="F427" s="45"/>
      <c r="G427" s="45"/>
      <c r="H427" s="45"/>
      <c r="I427" s="45"/>
      <c r="J427" s="45"/>
      <c r="K427" s="45"/>
      <c r="L427" s="53">
        <v>57494.80223</v>
      </c>
      <c r="M427" s="45"/>
      <c r="N427" s="45"/>
      <c r="O427" s="45"/>
      <c r="P427" s="45"/>
      <c r="Q427" s="45"/>
      <c r="R427" s="45"/>
      <c r="S427" s="45"/>
      <c r="T427" s="45">
        <v>18.63478884316076</v>
      </c>
      <c r="U427" s="45"/>
      <c r="V427" s="45"/>
      <c r="W427" s="45"/>
      <c r="X427" s="45"/>
      <c r="Y427" s="45">
        <f>T427*(100^(0.2*$F$15*yV))</f>
        <v>19.94915368</v>
      </c>
      <c r="Z427" s="47"/>
      <c r="AA427" s="45"/>
      <c r="AB427" s="45"/>
      <c r="AC427" s="3">
        <v>5.0</v>
      </c>
      <c r="AD427" s="45"/>
      <c r="AE427" s="45"/>
      <c r="AF427" s="53">
        <v>57494.80025</v>
      </c>
      <c r="AG427" s="50">
        <v>1.17884368E-9</v>
      </c>
      <c r="AH427" s="45"/>
      <c r="AI427" s="45"/>
      <c r="AJ427" s="55">
        <f t="shared" si="14"/>
        <v>43.70696512</v>
      </c>
      <c r="AK427" s="45"/>
      <c r="AL427" s="45">
        <f>LOG10(1196700000000000000*(C427^2)*optwidth*(AVERAGE(X427:AB427)))</f>
        <v>42.1414138</v>
      </c>
      <c r="AM427" s="45"/>
      <c r="AN427" s="3">
        <v>0.34</v>
      </c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</row>
    <row r="428" ht="12.75" customHeight="1">
      <c r="A428" s="45"/>
      <c r="B428" s="45"/>
      <c r="C428" s="45">
        <v>19000.0</v>
      </c>
      <c r="D428" s="45"/>
      <c r="E428" s="45"/>
      <c r="F428" s="45"/>
      <c r="G428" s="45"/>
      <c r="H428" s="45"/>
      <c r="I428" s="45"/>
      <c r="J428" s="45"/>
      <c r="K428" s="45"/>
      <c r="L428" s="53">
        <v>57495.01023</v>
      </c>
      <c r="M428" s="45"/>
      <c r="N428" s="45"/>
      <c r="O428" s="45"/>
      <c r="P428" s="45"/>
      <c r="Q428" s="45"/>
      <c r="R428" s="45"/>
      <c r="S428" s="45"/>
      <c r="T428" s="45">
        <v>18.26474969206984</v>
      </c>
      <c r="U428" s="45"/>
      <c r="V428" s="45"/>
      <c r="W428" s="45"/>
      <c r="X428" s="45"/>
      <c r="Y428" s="45">
        <f>T428*(100^(0.2*$F$15*yV))</f>
        <v>19.55301461</v>
      </c>
      <c r="Z428" s="47"/>
      <c r="AA428" s="45"/>
      <c r="AB428" s="45"/>
      <c r="AC428" s="3">
        <v>5.0</v>
      </c>
      <c r="AD428" s="45"/>
      <c r="AE428" s="45"/>
      <c r="AF428" s="53">
        <v>57495.008</v>
      </c>
      <c r="AG428" s="50">
        <v>8.27238304E-10</v>
      </c>
      <c r="AH428" s="45"/>
      <c r="AI428" s="45"/>
      <c r="AJ428" s="55">
        <f t="shared" si="14"/>
        <v>43.55313953</v>
      </c>
      <c r="AK428" s="45"/>
      <c r="AL428" s="45">
        <f>LOG10(1196700000000000000*(C428^2)*optwidth*(AVERAGE(X428:AB428)))</f>
        <v>42.13270305</v>
      </c>
      <c r="AM428" s="45"/>
      <c r="AN428" s="3">
        <v>0.34</v>
      </c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</row>
    <row r="429" ht="12.75" customHeight="1">
      <c r="A429" s="45"/>
      <c r="B429" s="45"/>
      <c r="C429" s="45">
        <v>19000.0</v>
      </c>
      <c r="D429" s="45"/>
      <c r="E429" s="45"/>
      <c r="F429" s="45"/>
      <c r="G429" s="45"/>
      <c r="H429" s="45"/>
      <c r="I429" s="45"/>
      <c r="J429" s="45"/>
      <c r="K429" s="45"/>
      <c r="L429" s="53">
        <v>57495.262</v>
      </c>
      <c r="M429" s="45"/>
      <c r="N429" s="45"/>
      <c r="O429" s="45"/>
      <c r="P429" s="45"/>
      <c r="Q429" s="45"/>
      <c r="R429" s="45"/>
      <c r="S429" s="45"/>
      <c r="T429" s="45">
        <v>18.395977595594452</v>
      </c>
      <c r="U429" s="45"/>
      <c r="V429" s="45"/>
      <c r="W429" s="45"/>
      <c r="X429" s="45"/>
      <c r="Y429" s="45">
        <f>T429*(100^(0.2*$F$15*yV))</f>
        <v>19.69349839</v>
      </c>
      <c r="Z429" s="47"/>
      <c r="AA429" s="45"/>
      <c r="AB429" s="45"/>
      <c r="AC429" s="3">
        <v>5.0</v>
      </c>
      <c r="AD429" s="45"/>
      <c r="AE429" s="45"/>
      <c r="AF429" s="53">
        <v>57495.26063</v>
      </c>
      <c r="AG429" s="50">
        <v>8.29075872E-10</v>
      </c>
      <c r="AH429" s="45"/>
      <c r="AI429" s="45"/>
      <c r="AJ429" s="55">
        <f t="shared" si="14"/>
        <v>43.55410317</v>
      </c>
      <c r="AK429" s="45"/>
      <c r="AL429" s="45">
        <f>LOG10(1196700000000000000*(C429^2)*optwidth*(AVERAGE(X429:AB429)))</f>
        <v>42.1358122</v>
      </c>
      <c r="AM429" s="45"/>
      <c r="AN429" s="3">
        <v>0.34</v>
      </c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</row>
    <row r="430" ht="12.75" customHeight="1">
      <c r="A430" s="45"/>
      <c r="B430" s="45"/>
      <c r="C430" s="45">
        <v>19000.0</v>
      </c>
      <c r="D430" s="45"/>
      <c r="E430" s="45"/>
      <c r="F430" s="45"/>
      <c r="G430" s="45"/>
      <c r="H430" s="45"/>
      <c r="I430" s="45"/>
      <c r="J430" s="45"/>
      <c r="K430" s="45"/>
      <c r="L430" s="53">
        <v>57495.46131</v>
      </c>
      <c r="M430" s="45"/>
      <c r="N430" s="45"/>
      <c r="O430" s="45"/>
      <c r="P430" s="45"/>
      <c r="Q430" s="45"/>
      <c r="R430" s="45"/>
      <c r="S430" s="45"/>
      <c r="T430" s="45">
        <v>18.25671824118762</v>
      </c>
      <c r="U430" s="45"/>
      <c r="V430" s="45"/>
      <c r="W430" s="45"/>
      <c r="X430" s="45"/>
      <c r="Y430" s="45">
        <f>T430*(100^(0.2*$F$15*yV))</f>
        <v>19.54441668</v>
      </c>
      <c r="Z430" s="47"/>
      <c r="AA430" s="45"/>
      <c r="AB430" s="45"/>
      <c r="AC430" s="3">
        <v>5.0</v>
      </c>
      <c r="AD430" s="45"/>
      <c r="AE430" s="45"/>
      <c r="AF430" s="53">
        <v>57495.45958</v>
      </c>
      <c r="AG430" s="50">
        <v>1.160499968E-9</v>
      </c>
      <c r="AH430" s="45"/>
      <c r="AI430" s="45"/>
      <c r="AJ430" s="55">
        <f t="shared" si="14"/>
        <v>43.70015403</v>
      </c>
      <c r="AK430" s="45"/>
      <c r="AL430" s="45">
        <f>LOG10(1196700000000000000*(C430^2)*optwidth*(AVERAGE(X430:AB430)))</f>
        <v>42.13251204</v>
      </c>
      <c r="AM430" s="45"/>
      <c r="AN430" s="3">
        <v>0.34</v>
      </c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</row>
    <row r="431" ht="12.75" customHeight="1">
      <c r="A431" s="45"/>
      <c r="B431" s="45"/>
      <c r="C431" s="45">
        <v>19000.0</v>
      </c>
      <c r="D431" s="45"/>
      <c r="E431" s="45"/>
      <c r="F431" s="45"/>
      <c r="G431" s="45"/>
      <c r="H431" s="45"/>
      <c r="I431" s="45"/>
      <c r="J431" s="45"/>
      <c r="K431" s="45"/>
      <c r="L431" s="53">
        <v>57495.86849</v>
      </c>
      <c r="M431" s="45"/>
      <c r="N431" s="45"/>
      <c r="O431" s="45"/>
      <c r="P431" s="45"/>
      <c r="Q431" s="45"/>
      <c r="R431" s="45"/>
      <c r="S431" s="45"/>
      <c r="T431" s="45">
        <v>18.760394830800216</v>
      </c>
      <c r="U431" s="45"/>
      <c r="V431" s="45"/>
      <c r="W431" s="45"/>
      <c r="X431" s="45"/>
      <c r="Y431" s="45">
        <f>T431*(100^(0.2*$F$15*yV))</f>
        <v>20.08361902</v>
      </c>
      <c r="Z431" s="47"/>
      <c r="AA431" s="45"/>
      <c r="AB431" s="45"/>
      <c r="AC431" s="3">
        <v>5.0</v>
      </c>
      <c r="AD431" s="45"/>
      <c r="AE431" s="45"/>
      <c r="AF431" s="53">
        <v>57495.86662</v>
      </c>
      <c r="AG431" s="50">
        <v>9.07777536E-10</v>
      </c>
      <c r="AH431" s="45"/>
      <c r="AI431" s="45"/>
      <c r="AJ431" s="55">
        <f t="shared" si="14"/>
        <v>43.59348833</v>
      </c>
      <c r="AK431" s="45"/>
      <c r="AL431" s="45">
        <f>LOG10(1196700000000000000*(C431^2)*optwidth*(AVERAGE(X431:AB431)))</f>
        <v>42.1443313</v>
      </c>
      <c r="AM431" s="45"/>
      <c r="AN431" s="3">
        <v>0.34</v>
      </c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</row>
    <row r="432" ht="12.75" customHeight="1">
      <c r="A432" s="45"/>
      <c r="B432" s="45"/>
      <c r="C432" s="45">
        <v>19000.0</v>
      </c>
      <c r="D432" s="45"/>
      <c r="E432" s="45"/>
      <c r="F432" s="45"/>
      <c r="G432" s="45"/>
      <c r="H432" s="45"/>
      <c r="I432" s="45"/>
      <c r="J432" s="45"/>
      <c r="K432" s="45"/>
      <c r="L432" s="53">
        <v>57496.00667</v>
      </c>
      <c r="M432" s="45"/>
      <c r="N432" s="45"/>
      <c r="O432" s="45"/>
      <c r="P432" s="45"/>
      <c r="Q432" s="45"/>
      <c r="R432" s="45"/>
      <c r="S432" s="45"/>
      <c r="T432" s="45">
        <v>18.101188541605975</v>
      </c>
      <c r="U432" s="45"/>
      <c r="V432" s="45"/>
      <c r="W432" s="45"/>
      <c r="X432" s="45"/>
      <c r="Y432" s="45">
        <f>T432*(100^(0.2*$F$15*yV))</f>
        <v>19.37791703</v>
      </c>
      <c r="Z432" s="47"/>
      <c r="AA432" s="45"/>
      <c r="AB432" s="45"/>
      <c r="AC432" s="3">
        <v>5.0</v>
      </c>
      <c r="AD432" s="45"/>
      <c r="AE432" s="45"/>
      <c r="AF432" s="53">
        <v>57496.0048</v>
      </c>
      <c r="AG432" s="50">
        <v>1.094024288E-9</v>
      </c>
      <c r="AH432" s="45"/>
      <c r="AI432" s="45"/>
      <c r="AJ432" s="55">
        <f t="shared" si="14"/>
        <v>43.67453586</v>
      </c>
      <c r="AK432" s="45"/>
      <c r="AL432" s="45">
        <f>LOG10(1196700000000000000*(C432^2)*optwidth*(AVERAGE(X432:AB432)))</f>
        <v>42.12879642</v>
      </c>
      <c r="AM432" s="45"/>
      <c r="AN432" s="3">
        <v>0.34</v>
      </c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</row>
    <row r="433" ht="12.75" customHeight="1">
      <c r="A433" s="45"/>
      <c r="B433" s="45"/>
      <c r="C433" s="45">
        <v>19000.0</v>
      </c>
      <c r="D433" s="45"/>
      <c r="E433" s="45"/>
      <c r="F433" s="45"/>
      <c r="G433" s="45"/>
      <c r="H433" s="45"/>
      <c r="I433" s="45"/>
      <c r="J433" s="45"/>
      <c r="K433" s="45"/>
      <c r="L433" s="53">
        <v>57496.25923</v>
      </c>
      <c r="M433" s="45"/>
      <c r="N433" s="45"/>
      <c r="O433" s="45"/>
      <c r="P433" s="45"/>
      <c r="Q433" s="45"/>
      <c r="R433" s="45"/>
      <c r="S433" s="45"/>
      <c r="T433" s="45">
        <v>17.949990220539362</v>
      </c>
      <c r="U433" s="45"/>
      <c r="V433" s="45"/>
      <c r="W433" s="45"/>
      <c r="X433" s="45"/>
      <c r="Y433" s="45">
        <f>T433*(100^(0.2*$F$15*yV))</f>
        <v>19.21605426</v>
      </c>
      <c r="Z433" s="47"/>
      <c r="AA433" s="45"/>
      <c r="AB433" s="45"/>
      <c r="AC433" s="3">
        <v>5.0</v>
      </c>
      <c r="AD433" s="45"/>
      <c r="AE433" s="45"/>
      <c r="AF433" s="53">
        <v>57496.25786</v>
      </c>
      <c r="AG433" s="50">
        <v>8.163147200000001E-10</v>
      </c>
      <c r="AH433" s="45"/>
      <c r="AI433" s="45"/>
      <c r="AJ433" s="55">
        <f t="shared" si="14"/>
        <v>43.54736652</v>
      </c>
      <c r="AK433" s="45"/>
      <c r="AL433" s="45">
        <f>LOG10(1196700000000000000*(C433^2)*optwidth*(AVERAGE(X433:AB433)))</f>
        <v>42.12515354</v>
      </c>
      <c r="AM433" s="45"/>
      <c r="AN433" s="3">
        <v>0.34</v>
      </c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</row>
    <row r="434" ht="12.75" customHeight="1">
      <c r="A434" s="45"/>
      <c r="B434" s="45"/>
      <c r="C434" s="45">
        <v>19000.0</v>
      </c>
      <c r="D434" s="45"/>
      <c r="E434" s="45"/>
      <c r="F434" s="45"/>
      <c r="G434" s="45"/>
      <c r="H434" s="45"/>
      <c r="I434" s="45"/>
      <c r="J434" s="45"/>
      <c r="K434" s="45"/>
      <c r="L434" s="53">
        <v>57496.45849</v>
      </c>
      <c r="M434" s="45"/>
      <c r="N434" s="45"/>
      <c r="O434" s="45"/>
      <c r="P434" s="45"/>
      <c r="Q434" s="45"/>
      <c r="R434" s="45"/>
      <c r="S434" s="45"/>
      <c r="T434" s="45">
        <v>18.54329732328208</v>
      </c>
      <c r="U434" s="45"/>
      <c r="V434" s="45"/>
      <c r="W434" s="45"/>
      <c r="X434" s="45"/>
      <c r="Y434" s="45">
        <f>T434*(100^(0.2*$F$15*yV))</f>
        <v>19.851209</v>
      </c>
      <c r="Z434" s="47"/>
      <c r="AA434" s="45"/>
      <c r="AB434" s="45"/>
      <c r="AC434" s="3">
        <v>5.0</v>
      </c>
      <c r="AD434" s="45"/>
      <c r="AE434" s="45"/>
      <c r="AF434" s="53">
        <v>57496.45612</v>
      </c>
      <c r="AG434" s="50">
        <v>1.1081032320000001E-9</v>
      </c>
      <c r="AH434" s="45"/>
      <c r="AI434" s="45"/>
      <c r="AJ434" s="55">
        <f t="shared" si="14"/>
        <v>43.68008912</v>
      </c>
      <c r="AK434" s="45"/>
      <c r="AL434" s="45">
        <f>LOG10(1196700000000000000*(C434^2)*optwidth*(AVERAGE(X434:AB434)))</f>
        <v>42.13927629</v>
      </c>
      <c r="AM434" s="45"/>
      <c r="AN434" s="3">
        <v>0.34</v>
      </c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</row>
    <row r="435" ht="12.75" customHeight="1">
      <c r="A435" s="45"/>
      <c r="B435" s="45"/>
      <c r="C435" s="45">
        <v>19000.0</v>
      </c>
      <c r="D435" s="45"/>
      <c r="E435" s="45"/>
      <c r="F435" s="45"/>
      <c r="G435" s="45"/>
      <c r="H435" s="45"/>
      <c r="I435" s="45"/>
      <c r="J435" s="45"/>
      <c r="K435" s="45"/>
      <c r="L435" s="53">
        <v>57496.86515</v>
      </c>
      <c r="M435" s="45"/>
      <c r="N435" s="45"/>
      <c r="O435" s="45"/>
      <c r="P435" s="45"/>
      <c r="Q435" s="45"/>
      <c r="R435" s="45"/>
      <c r="S435" s="45"/>
      <c r="T435" s="45">
        <v>18.03471389915556</v>
      </c>
      <c r="U435" s="45"/>
      <c r="V435" s="45"/>
      <c r="W435" s="45"/>
      <c r="X435" s="45"/>
      <c r="Y435" s="45">
        <f>T435*(100^(0.2*$F$15*yV))</f>
        <v>19.30675374</v>
      </c>
      <c r="Z435" s="47"/>
      <c r="AA435" s="45"/>
      <c r="AB435" s="45"/>
      <c r="AC435" s="3">
        <v>5.0</v>
      </c>
      <c r="AD435" s="45"/>
      <c r="AE435" s="45"/>
      <c r="AF435" s="53">
        <v>57496.86321</v>
      </c>
      <c r="AG435" s="50">
        <v>1.1138977280000002E-9</v>
      </c>
      <c r="AH435" s="45"/>
      <c r="AI435" s="45"/>
      <c r="AJ435" s="55">
        <f t="shared" si="14"/>
        <v>43.68235421</v>
      </c>
      <c r="AK435" s="45"/>
      <c r="AL435" s="45">
        <f>LOG10(1196700000000000000*(C435^2)*optwidth*(AVERAGE(X435:AB435)))</f>
        <v>42.12719858</v>
      </c>
      <c r="AM435" s="45"/>
      <c r="AN435" s="3">
        <v>0.34</v>
      </c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</row>
    <row r="436" ht="12.75" customHeight="1">
      <c r="A436" s="45"/>
      <c r="B436" s="45"/>
      <c r="C436" s="45">
        <v>19000.0</v>
      </c>
      <c r="D436" s="45"/>
      <c r="E436" s="45"/>
      <c r="F436" s="45"/>
      <c r="G436" s="45"/>
      <c r="H436" s="45"/>
      <c r="I436" s="45"/>
      <c r="J436" s="45"/>
      <c r="K436" s="45"/>
      <c r="L436" s="53">
        <v>57497.19302</v>
      </c>
      <c r="M436" s="45"/>
      <c r="N436" s="45"/>
      <c r="O436" s="45"/>
      <c r="P436" s="45"/>
      <c r="Q436" s="45"/>
      <c r="R436" s="45"/>
      <c r="S436" s="45"/>
      <c r="T436" s="45">
        <v>17.520041811470616</v>
      </c>
      <c r="U436" s="45"/>
      <c r="V436" s="45"/>
      <c r="W436" s="45"/>
      <c r="X436" s="45"/>
      <c r="Y436" s="45">
        <f>T436*(100^(0.2*$F$15*yV))</f>
        <v>18.75578036</v>
      </c>
      <c r="Z436" s="47"/>
      <c r="AA436" s="45"/>
      <c r="AB436" s="45"/>
      <c r="AC436" s="3">
        <v>5.0</v>
      </c>
      <c r="AD436" s="45"/>
      <c r="AE436" s="45"/>
      <c r="AF436" s="53">
        <v>57497.19008</v>
      </c>
      <c r="AG436" s="50">
        <v>1.057461184E-9</v>
      </c>
      <c r="AH436" s="45"/>
      <c r="AI436" s="45"/>
      <c r="AJ436" s="55">
        <f t="shared" si="14"/>
        <v>43.65977333</v>
      </c>
      <c r="AK436" s="45"/>
      <c r="AL436" s="45">
        <f>LOG10(1196700000000000000*(C436^2)*optwidth*(AVERAGE(X436:AB436)))</f>
        <v>42.11462446</v>
      </c>
      <c r="AM436" s="45"/>
      <c r="AN436" s="3">
        <v>0.34</v>
      </c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</row>
    <row r="437" ht="12.75" customHeight="1">
      <c r="A437" s="45"/>
      <c r="B437" s="45"/>
      <c r="C437" s="45">
        <v>19000.0</v>
      </c>
      <c r="D437" s="45"/>
      <c r="E437" s="45"/>
      <c r="F437" s="45"/>
      <c r="G437" s="45"/>
      <c r="H437" s="45"/>
      <c r="I437" s="45"/>
      <c r="J437" s="45"/>
      <c r="K437" s="45"/>
      <c r="L437" s="53">
        <v>57497.32242</v>
      </c>
      <c r="M437" s="45"/>
      <c r="N437" s="45"/>
      <c r="O437" s="45"/>
      <c r="P437" s="45"/>
      <c r="Q437" s="45"/>
      <c r="R437" s="45"/>
      <c r="S437" s="45"/>
      <c r="T437" s="45">
        <v>17.671683941756474</v>
      </c>
      <c r="U437" s="45"/>
      <c r="V437" s="45"/>
      <c r="W437" s="45"/>
      <c r="X437" s="45"/>
      <c r="Y437" s="45">
        <f>T437*(100^(0.2*$F$15*yV))</f>
        <v>18.91811824</v>
      </c>
      <c r="Z437" s="47"/>
      <c r="AA437" s="45"/>
      <c r="AB437" s="45"/>
      <c r="AC437" s="3">
        <v>5.0</v>
      </c>
      <c r="AD437" s="45"/>
      <c r="AE437" s="45"/>
      <c r="AF437" s="53">
        <v>57497.32044</v>
      </c>
      <c r="AG437" s="50">
        <v>1.1450712639999999E-9</v>
      </c>
      <c r="AH437" s="45"/>
      <c r="AI437" s="45"/>
      <c r="AJ437" s="55">
        <f t="shared" si="14"/>
        <v>43.69434141</v>
      </c>
      <c r="AK437" s="45"/>
      <c r="AL437" s="45">
        <f>LOG10(1196700000000000000*(C437^2)*optwidth*(AVERAGE(X437:AB437)))</f>
        <v>42.11836726</v>
      </c>
      <c r="AM437" s="45"/>
      <c r="AN437" s="3">
        <v>0.34</v>
      </c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</row>
    <row r="438" ht="12.75" customHeight="1">
      <c r="A438" s="45"/>
      <c r="B438" s="45"/>
      <c r="C438" s="45">
        <v>19000.0</v>
      </c>
      <c r="D438" s="45"/>
      <c r="E438" s="45"/>
      <c r="F438" s="45"/>
      <c r="G438" s="45"/>
      <c r="H438" s="45"/>
      <c r="I438" s="45"/>
      <c r="J438" s="45"/>
      <c r="K438" s="45"/>
      <c r="L438" s="53">
        <v>57497.45571</v>
      </c>
      <c r="M438" s="45"/>
      <c r="N438" s="45"/>
      <c r="O438" s="45"/>
      <c r="P438" s="45"/>
      <c r="Q438" s="45"/>
      <c r="R438" s="45"/>
      <c r="S438" s="45"/>
      <c r="T438" s="45">
        <v>18.66396356471271</v>
      </c>
      <c r="U438" s="45"/>
      <c r="V438" s="45"/>
      <c r="W438" s="45"/>
      <c r="X438" s="45"/>
      <c r="Y438" s="45">
        <f>T438*(100^(0.2*$F$15*yV))</f>
        <v>19.98038618</v>
      </c>
      <c r="Z438" s="47"/>
      <c r="AA438" s="45"/>
      <c r="AB438" s="45"/>
      <c r="AC438" s="3">
        <v>5.0</v>
      </c>
      <c r="AD438" s="45"/>
      <c r="AE438" s="45"/>
      <c r="AF438" s="53">
        <v>57497.45339</v>
      </c>
      <c r="AG438" s="50">
        <v>1.113270208E-9</v>
      </c>
      <c r="AH438" s="45"/>
      <c r="AI438" s="45"/>
      <c r="AJ438" s="55">
        <f t="shared" si="14"/>
        <v>43.68210948</v>
      </c>
      <c r="AK438" s="45"/>
      <c r="AL438" s="45">
        <f>LOG10(1196700000000000000*(C438^2)*optwidth*(AVERAGE(X438:AB438)))</f>
        <v>42.1420932</v>
      </c>
      <c r="AM438" s="45"/>
      <c r="AN438" s="3">
        <v>0.34</v>
      </c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</row>
    <row r="439" ht="12.75" customHeight="1">
      <c r="A439" s="45"/>
      <c r="B439" s="45"/>
      <c r="C439" s="45">
        <v>19000.0</v>
      </c>
      <c r="D439" s="45"/>
      <c r="E439" s="45"/>
      <c r="F439" s="45"/>
      <c r="G439" s="45"/>
      <c r="H439" s="45"/>
      <c r="I439" s="45"/>
      <c r="J439" s="45"/>
      <c r="K439" s="45"/>
      <c r="L439" s="53">
        <v>57497.72252</v>
      </c>
      <c r="M439" s="45"/>
      <c r="N439" s="45"/>
      <c r="O439" s="45"/>
      <c r="P439" s="45"/>
      <c r="Q439" s="45"/>
      <c r="R439" s="45"/>
      <c r="S439" s="45"/>
      <c r="T439" s="45">
        <v>18.855597393611077</v>
      </c>
      <c r="U439" s="45"/>
      <c r="V439" s="45"/>
      <c r="W439" s="45"/>
      <c r="X439" s="45"/>
      <c r="Y439" s="45">
        <f>T439*(100^(0.2*$F$15*yV))</f>
        <v>20.18553649</v>
      </c>
      <c r="Z439" s="47"/>
      <c r="AA439" s="45"/>
      <c r="AB439" s="45"/>
      <c r="AC439" s="3">
        <v>5.0</v>
      </c>
      <c r="AD439" s="45"/>
      <c r="AE439" s="45"/>
      <c r="AF439" s="53">
        <v>57497.72077</v>
      </c>
      <c r="AG439" s="50">
        <v>1.241217984E-9</v>
      </c>
      <c r="AH439" s="45"/>
      <c r="AI439" s="45"/>
      <c r="AJ439" s="55">
        <f t="shared" si="14"/>
        <v>43.72935696</v>
      </c>
      <c r="AK439" s="45"/>
      <c r="AL439" s="45">
        <f>LOG10(1196700000000000000*(C439^2)*optwidth*(AVERAGE(X439:AB439)))</f>
        <v>42.14652962</v>
      </c>
      <c r="AM439" s="45"/>
      <c r="AN439" s="3">
        <v>0.34</v>
      </c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</row>
    <row r="440" ht="12.75" customHeight="1">
      <c r="A440" s="45"/>
      <c r="B440" s="45"/>
      <c r="C440" s="45">
        <v>19000.0</v>
      </c>
      <c r="D440" s="45"/>
      <c r="E440" s="45"/>
      <c r="F440" s="45"/>
      <c r="G440" s="45"/>
      <c r="H440" s="45"/>
      <c r="I440" s="45"/>
      <c r="J440" s="45"/>
      <c r="K440" s="45"/>
      <c r="L440" s="53">
        <v>57497.86159</v>
      </c>
      <c r="M440" s="45"/>
      <c r="N440" s="45"/>
      <c r="O440" s="45"/>
      <c r="P440" s="45"/>
      <c r="Q440" s="45"/>
      <c r="R440" s="45"/>
      <c r="S440" s="45"/>
      <c r="T440" s="45">
        <v>17.627512457890347</v>
      </c>
      <c r="U440" s="45"/>
      <c r="V440" s="45"/>
      <c r="W440" s="45"/>
      <c r="X440" s="45"/>
      <c r="Y440" s="45">
        <f>T440*(100^(0.2*$F$15*yV))</f>
        <v>18.87083122</v>
      </c>
      <c r="Z440" s="47"/>
      <c r="AA440" s="45"/>
      <c r="AB440" s="45"/>
      <c r="AC440" s="3">
        <v>5.0</v>
      </c>
      <c r="AD440" s="45"/>
      <c r="AE440" s="45"/>
      <c r="AF440" s="53">
        <v>57497.85974</v>
      </c>
      <c r="AG440" s="50">
        <v>8.82545312E-10</v>
      </c>
      <c r="AH440" s="45"/>
      <c r="AI440" s="45"/>
      <c r="AJ440" s="55">
        <f t="shared" si="14"/>
        <v>43.58124591</v>
      </c>
      <c r="AK440" s="45"/>
      <c r="AL440" s="45">
        <f>LOG10(1196700000000000000*(C440^2)*optwidth*(AVERAGE(X440:AB440)))</f>
        <v>42.11728035</v>
      </c>
      <c r="AM440" s="45"/>
      <c r="AN440" s="3">
        <v>0.34</v>
      </c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</row>
    <row r="441" ht="12.75" customHeight="1">
      <c r="A441" s="45"/>
      <c r="B441" s="45"/>
      <c r="C441" s="45">
        <v>19000.0</v>
      </c>
      <c r="D441" s="45"/>
      <c r="E441" s="45"/>
      <c r="F441" s="45"/>
      <c r="G441" s="45"/>
      <c r="H441" s="45"/>
      <c r="I441" s="45"/>
      <c r="J441" s="45"/>
      <c r="K441" s="45"/>
      <c r="L441" s="53">
        <v>57498.06857</v>
      </c>
      <c r="M441" s="45"/>
      <c r="N441" s="45"/>
      <c r="O441" s="45"/>
      <c r="P441" s="45"/>
      <c r="Q441" s="45"/>
      <c r="R441" s="45"/>
      <c r="S441" s="45"/>
      <c r="T441" s="45">
        <v>18.562267424763615</v>
      </c>
      <c r="U441" s="45"/>
      <c r="V441" s="45"/>
      <c r="W441" s="45"/>
      <c r="X441" s="45"/>
      <c r="Y441" s="45">
        <f>T441*(100^(0.2*$F$15*yV))</f>
        <v>19.87151712</v>
      </c>
      <c r="Z441" s="47"/>
      <c r="AA441" s="45"/>
      <c r="AB441" s="45"/>
      <c r="AC441" s="3">
        <v>5.0</v>
      </c>
      <c r="AD441" s="45"/>
      <c r="AE441" s="45"/>
      <c r="AF441" s="53">
        <v>57498.06524</v>
      </c>
      <c r="AG441" s="50">
        <v>1.218009216E-9</v>
      </c>
      <c r="AH441" s="45"/>
      <c r="AI441" s="45"/>
      <c r="AJ441" s="55">
        <f t="shared" si="14"/>
        <v>43.72115947</v>
      </c>
      <c r="AK441" s="45"/>
      <c r="AL441" s="45">
        <f>LOG10(1196700000000000000*(C441^2)*optwidth*(AVERAGE(X441:AB441)))</f>
        <v>42.13972035</v>
      </c>
      <c r="AM441" s="45"/>
      <c r="AN441" s="3">
        <v>0.34</v>
      </c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</row>
    <row r="442" ht="12.75" customHeight="1">
      <c r="A442" s="45"/>
      <c r="B442" s="45"/>
      <c r="C442" s="45">
        <v>19000.0</v>
      </c>
      <c r="D442" s="45"/>
      <c r="E442" s="45"/>
      <c r="F442" s="45"/>
      <c r="G442" s="45"/>
      <c r="H442" s="45"/>
      <c r="I442" s="45"/>
      <c r="J442" s="45"/>
      <c r="K442" s="45"/>
      <c r="L442" s="53">
        <v>57498.25424</v>
      </c>
      <c r="M442" s="45"/>
      <c r="N442" s="45"/>
      <c r="O442" s="45"/>
      <c r="P442" s="45"/>
      <c r="Q442" s="45"/>
      <c r="R442" s="45"/>
      <c r="S442" s="45"/>
      <c r="T442" s="45">
        <v>18.151912444731543</v>
      </c>
      <c r="U442" s="45"/>
      <c r="V442" s="45"/>
      <c r="W442" s="45"/>
      <c r="X442" s="45"/>
      <c r="Y442" s="45">
        <f>T442*(100^(0.2*$F$15*yV))</f>
        <v>19.43221863</v>
      </c>
      <c r="Z442" s="47"/>
      <c r="AA442" s="45"/>
      <c r="AB442" s="45"/>
      <c r="AC442" s="3">
        <v>5.0</v>
      </c>
      <c r="AD442" s="45"/>
      <c r="AE442" s="45"/>
      <c r="AF442" s="53">
        <v>57498.25222</v>
      </c>
      <c r="AG442" s="50">
        <v>1.201287584E-9</v>
      </c>
      <c r="AH442" s="45"/>
      <c r="AI442" s="45"/>
      <c r="AJ442" s="55">
        <f t="shared" si="14"/>
        <v>43.71515588</v>
      </c>
      <c r="AK442" s="45"/>
      <c r="AL442" s="45">
        <f>LOG10(1196700000000000000*(C442^2)*optwidth*(AVERAGE(X442:AB442)))</f>
        <v>42.13001171</v>
      </c>
      <c r="AM442" s="45"/>
      <c r="AN442" s="3">
        <v>0.34</v>
      </c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</row>
    <row r="443" ht="12.75" customHeight="1">
      <c r="A443" s="45"/>
      <c r="B443" s="45"/>
      <c r="C443" s="45">
        <v>19000.0</v>
      </c>
      <c r="D443" s="45"/>
      <c r="E443" s="45"/>
      <c r="F443" s="45"/>
      <c r="G443" s="45"/>
      <c r="H443" s="45"/>
      <c r="I443" s="45"/>
      <c r="J443" s="45"/>
      <c r="K443" s="45"/>
      <c r="L443" s="53">
        <v>57498.45254</v>
      </c>
      <c r="M443" s="45"/>
      <c r="N443" s="45"/>
      <c r="O443" s="45"/>
      <c r="P443" s="45"/>
      <c r="Q443" s="45"/>
      <c r="R443" s="45"/>
      <c r="S443" s="45"/>
      <c r="T443" s="45">
        <v>18.73865416300167</v>
      </c>
      <c r="U443" s="45"/>
      <c r="V443" s="45"/>
      <c r="W443" s="45"/>
      <c r="X443" s="45"/>
      <c r="Y443" s="45">
        <f>T443*(100^(0.2*$F$15*yV))</f>
        <v>20.06034492</v>
      </c>
      <c r="Z443" s="47"/>
      <c r="AA443" s="45"/>
      <c r="AB443" s="45"/>
      <c r="AC443" s="3">
        <v>5.0</v>
      </c>
      <c r="AD443" s="45"/>
      <c r="AE443" s="45"/>
      <c r="AF443" s="53">
        <v>57498.45074</v>
      </c>
      <c r="AG443" s="50">
        <v>9.943812160000001E-10</v>
      </c>
      <c r="AH443" s="45"/>
      <c r="AI443" s="45"/>
      <c r="AJ443" s="55">
        <f t="shared" si="14"/>
        <v>43.63306181</v>
      </c>
      <c r="AK443" s="45"/>
      <c r="AL443" s="45">
        <f>LOG10(1196700000000000000*(C443^2)*optwidth*(AVERAGE(X443:AB443)))</f>
        <v>42.14382772</v>
      </c>
      <c r="AM443" s="45"/>
      <c r="AN443" s="3">
        <v>0.34</v>
      </c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</row>
    <row r="444" ht="12.75" customHeight="1">
      <c r="A444" s="45"/>
      <c r="B444" s="45"/>
      <c r="C444" s="45">
        <v>19000.0</v>
      </c>
      <c r="D444" s="45"/>
      <c r="E444" s="45"/>
      <c r="F444" s="45"/>
      <c r="G444" s="45"/>
      <c r="H444" s="45"/>
      <c r="I444" s="45"/>
      <c r="J444" s="45"/>
      <c r="K444" s="45"/>
      <c r="L444" s="53">
        <v>57498.71866</v>
      </c>
      <c r="M444" s="45"/>
      <c r="N444" s="45"/>
      <c r="O444" s="45"/>
      <c r="P444" s="45"/>
      <c r="Q444" s="45"/>
      <c r="R444" s="45"/>
      <c r="S444" s="45"/>
      <c r="T444" s="45">
        <v>18.69671369312083</v>
      </c>
      <c r="U444" s="45"/>
      <c r="V444" s="45"/>
      <c r="W444" s="45"/>
      <c r="X444" s="45"/>
      <c r="Y444" s="45">
        <f>T444*(100^(0.2*$F$15*yV))</f>
        <v>20.01544627</v>
      </c>
      <c r="Z444" s="47"/>
      <c r="AA444" s="45"/>
      <c r="AB444" s="45"/>
      <c r="AC444" s="3">
        <v>5.0</v>
      </c>
      <c r="AD444" s="45"/>
      <c r="AE444" s="45"/>
      <c r="AF444" s="53">
        <v>57498.71746</v>
      </c>
      <c r="AG444" s="50">
        <v>1.3396403520000001E-9</v>
      </c>
      <c r="AH444" s="45"/>
      <c r="AI444" s="45"/>
      <c r="AJ444" s="55">
        <f t="shared" si="14"/>
        <v>43.76249712</v>
      </c>
      <c r="AK444" s="45"/>
      <c r="AL444" s="45">
        <f>LOG10(1196700000000000000*(C444^2)*optwidth*(AVERAGE(X444:AB444)))</f>
        <v>42.1428546</v>
      </c>
      <c r="AM444" s="45"/>
      <c r="AN444" s="3">
        <v>0.34</v>
      </c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</row>
    <row r="445" ht="12.75" customHeight="1">
      <c r="A445" s="45"/>
      <c r="B445" s="45"/>
      <c r="C445" s="45">
        <v>19000.0</v>
      </c>
      <c r="D445" s="45"/>
      <c r="E445" s="45"/>
      <c r="F445" s="45"/>
      <c r="G445" s="45"/>
      <c r="H445" s="45"/>
      <c r="I445" s="45"/>
      <c r="J445" s="45"/>
      <c r="K445" s="45"/>
      <c r="L445" s="53">
        <v>57498.85826</v>
      </c>
      <c r="M445" s="45"/>
      <c r="N445" s="45"/>
      <c r="O445" s="45"/>
      <c r="P445" s="45"/>
      <c r="Q445" s="45"/>
      <c r="R445" s="45"/>
      <c r="S445" s="45"/>
      <c r="T445" s="45">
        <v>19.320124026141613</v>
      </c>
      <c r="U445" s="45"/>
      <c r="V445" s="45"/>
      <c r="W445" s="45"/>
      <c r="X445" s="45"/>
      <c r="Y445" s="45">
        <f>T445*(100^(0.2*$F$15*yV))</f>
        <v>20.68282751</v>
      </c>
      <c r="Z445" s="47"/>
      <c r="AA445" s="45"/>
      <c r="AB445" s="45"/>
      <c r="AC445" s="3">
        <v>5.0</v>
      </c>
      <c r="AD445" s="45"/>
      <c r="AE445" s="45"/>
      <c r="AF445" s="53">
        <v>57498.85635</v>
      </c>
      <c r="AG445" s="50">
        <v>1.2169175679999998E-9</v>
      </c>
      <c r="AH445" s="45"/>
      <c r="AI445" s="45"/>
      <c r="AJ445" s="55">
        <f t="shared" si="14"/>
        <v>43.72077006</v>
      </c>
      <c r="AK445" s="45"/>
      <c r="AL445" s="45">
        <f>LOG10(1196700000000000000*(C445^2)*optwidth*(AVERAGE(X445:AB445)))</f>
        <v>42.15709923</v>
      </c>
      <c r="AM445" s="45"/>
      <c r="AN445" s="3">
        <v>0.34</v>
      </c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</row>
    <row r="446" ht="12.75" customHeight="1">
      <c r="A446" s="45"/>
      <c r="B446" s="45"/>
      <c r="C446" s="45">
        <v>19000.0</v>
      </c>
      <c r="D446" s="45"/>
      <c r="E446" s="45"/>
      <c r="F446" s="45"/>
      <c r="G446" s="45"/>
      <c r="H446" s="45"/>
      <c r="I446" s="45"/>
      <c r="J446" s="45"/>
      <c r="K446" s="45"/>
      <c r="L446" s="53">
        <v>57500.06098</v>
      </c>
      <c r="M446" s="45"/>
      <c r="N446" s="45"/>
      <c r="O446" s="45"/>
      <c r="P446" s="45"/>
      <c r="Q446" s="45"/>
      <c r="R446" s="45"/>
      <c r="S446" s="45"/>
      <c r="T446" s="45">
        <v>18.668011703186682</v>
      </c>
      <c r="U446" s="45"/>
      <c r="V446" s="45"/>
      <c r="W446" s="45"/>
      <c r="X446" s="45"/>
      <c r="Y446" s="45">
        <f>T446*(100^(0.2*$F$15*yV))</f>
        <v>19.98471984</v>
      </c>
      <c r="Z446" s="47"/>
      <c r="AA446" s="45"/>
      <c r="AB446" s="45"/>
      <c r="AC446" s="3">
        <v>5.0</v>
      </c>
      <c r="AD446" s="45"/>
      <c r="AE446" s="45"/>
      <c r="AF446" s="53">
        <v>57500.059</v>
      </c>
      <c r="AG446" s="50">
        <v>1.0674316480000001E-9</v>
      </c>
      <c r="AH446" s="45"/>
      <c r="AI446" s="45"/>
      <c r="AJ446" s="55">
        <f t="shared" si="14"/>
        <v>43.66384897</v>
      </c>
      <c r="AK446" s="45"/>
      <c r="AL446" s="45">
        <f>LOG10(1196700000000000000*(C446^2)*optwidth*(AVERAGE(X446:AB446)))</f>
        <v>42.14218739</v>
      </c>
      <c r="AM446" s="45"/>
      <c r="AN446" s="3">
        <v>0.34</v>
      </c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</row>
    <row r="447" ht="12.75" customHeight="1">
      <c r="A447" s="45"/>
      <c r="B447" s="45"/>
      <c r="C447" s="45">
        <v>19000.0</v>
      </c>
      <c r="D447" s="45"/>
      <c r="E447" s="45"/>
      <c r="F447" s="45"/>
      <c r="G447" s="45"/>
      <c r="H447" s="45"/>
      <c r="I447" s="45"/>
      <c r="J447" s="45"/>
      <c r="K447" s="45"/>
      <c r="L447" s="53">
        <v>57500.3133</v>
      </c>
      <c r="M447" s="45"/>
      <c r="N447" s="45"/>
      <c r="O447" s="45"/>
      <c r="P447" s="45"/>
      <c r="Q447" s="45"/>
      <c r="R447" s="45"/>
      <c r="S447" s="45"/>
      <c r="T447" s="45">
        <v>17.733929930072943</v>
      </c>
      <c r="U447" s="45"/>
      <c r="V447" s="45"/>
      <c r="W447" s="45"/>
      <c r="X447" s="45"/>
      <c r="Y447" s="45">
        <f>T447*(100^(0.2*$F$15*yV))</f>
        <v>18.98475462</v>
      </c>
      <c r="Z447" s="47"/>
      <c r="AA447" s="45"/>
      <c r="AB447" s="45"/>
      <c r="AC447" s="3">
        <v>5.0</v>
      </c>
      <c r="AD447" s="45"/>
      <c r="AE447" s="45"/>
      <c r="AF447" s="53">
        <v>57500.31092</v>
      </c>
      <c r="AG447" s="50">
        <v>1.1015687360000002E-9</v>
      </c>
      <c r="AH447" s="45"/>
      <c r="AI447" s="45"/>
      <c r="AJ447" s="55">
        <f t="shared" si="14"/>
        <v>43.6775205</v>
      </c>
      <c r="AK447" s="45"/>
      <c r="AL447" s="45">
        <f>LOG10(1196700000000000000*(C447^2)*optwidth*(AVERAGE(X447:AB447)))</f>
        <v>42.11989431</v>
      </c>
      <c r="AM447" s="45"/>
      <c r="AN447" s="3">
        <v>0.34</v>
      </c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</row>
    <row r="448" ht="12.75" customHeight="1">
      <c r="A448" s="45"/>
      <c r="B448" s="45"/>
      <c r="C448" s="45">
        <v>19000.0</v>
      </c>
      <c r="D448" s="45"/>
      <c r="E448" s="45"/>
      <c r="F448" s="45"/>
      <c r="G448" s="45"/>
      <c r="H448" s="45"/>
      <c r="I448" s="45"/>
      <c r="J448" s="45"/>
      <c r="K448" s="45"/>
      <c r="L448" s="53">
        <v>57500.51229</v>
      </c>
      <c r="M448" s="45"/>
      <c r="N448" s="45"/>
      <c r="O448" s="45"/>
      <c r="P448" s="45"/>
      <c r="Q448" s="45"/>
      <c r="R448" s="45"/>
      <c r="S448" s="45"/>
      <c r="T448" s="45">
        <v>18.930609130256435</v>
      </c>
      <c r="U448" s="45"/>
      <c r="V448" s="45"/>
      <c r="W448" s="45"/>
      <c r="X448" s="45"/>
      <c r="Y448" s="45">
        <f>T448*(100^(0.2*$F$15*yV))</f>
        <v>20.26583902</v>
      </c>
      <c r="Z448" s="47"/>
      <c r="AA448" s="45"/>
      <c r="AB448" s="45"/>
      <c r="AC448" s="3">
        <v>5.0</v>
      </c>
      <c r="AD448" s="45"/>
      <c r="AE448" s="45"/>
      <c r="AF448" s="53">
        <v>57500.50968</v>
      </c>
      <c r="AG448" s="50">
        <v>1.00741232E-9</v>
      </c>
      <c r="AH448" s="45"/>
      <c r="AI448" s="45"/>
      <c r="AJ448" s="55">
        <f t="shared" si="14"/>
        <v>43.63871615</v>
      </c>
      <c r="AK448" s="45"/>
      <c r="AL448" s="45">
        <f>LOG10(1196700000000000000*(C448^2)*optwidth*(AVERAGE(X448:AB448)))</f>
        <v>42.14825391</v>
      </c>
      <c r="AM448" s="45"/>
      <c r="AN448" s="3">
        <v>0.34</v>
      </c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</row>
    <row r="449" ht="12.75" customHeight="1">
      <c r="A449" s="45"/>
      <c r="B449" s="45"/>
      <c r="C449" s="45">
        <v>19000.0</v>
      </c>
      <c r="D449" s="45"/>
      <c r="E449" s="45"/>
      <c r="F449" s="45"/>
      <c r="G449" s="45"/>
      <c r="H449" s="45"/>
      <c r="I449" s="45"/>
      <c r="J449" s="45"/>
      <c r="K449" s="45"/>
      <c r="L449" s="53">
        <v>57500.71249</v>
      </c>
      <c r="M449" s="45"/>
      <c r="N449" s="45"/>
      <c r="O449" s="45"/>
      <c r="P449" s="45"/>
      <c r="Q449" s="45"/>
      <c r="R449" s="45"/>
      <c r="S449" s="45"/>
      <c r="T449" s="45">
        <v>17.920762640810743</v>
      </c>
      <c r="U449" s="45"/>
      <c r="V449" s="45"/>
      <c r="W449" s="45"/>
      <c r="X449" s="45"/>
      <c r="Y449" s="45">
        <f>T449*(100^(0.2*$F$15*yV))</f>
        <v>19.18476517</v>
      </c>
      <c r="Z449" s="47"/>
      <c r="AA449" s="45"/>
      <c r="AB449" s="45"/>
      <c r="AC449" s="3">
        <v>5.0</v>
      </c>
      <c r="AD449" s="45"/>
      <c r="AE449" s="45"/>
      <c r="AF449" s="53">
        <v>57500.71023</v>
      </c>
      <c r="AG449" s="50">
        <v>8.23589216E-10</v>
      </c>
      <c r="AH449" s="45"/>
      <c r="AI449" s="45"/>
      <c r="AJ449" s="55">
        <f t="shared" si="14"/>
        <v>43.55121955</v>
      </c>
      <c r="AK449" s="45"/>
      <c r="AL449" s="45">
        <f>LOG10(1196700000000000000*(C449^2)*optwidth*(AVERAGE(X449:AB449)))</f>
        <v>42.12444581</v>
      </c>
      <c r="AM449" s="45"/>
      <c r="AN449" s="3">
        <v>0.34</v>
      </c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</row>
    <row r="450" ht="12.75" customHeight="1">
      <c r="A450" s="45"/>
      <c r="B450" s="45"/>
      <c r="C450" s="45">
        <v>19000.0</v>
      </c>
      <c r="D450" s="45"/>
      <c r="E450" s="45"/>
      <c r="F450" s="45"/>
      <c r="G450" s="45"/>
      <c r="H450" s="45"/>
      <c r="I450" s="45"/>
      <c r="J450" s="45"/>
      <c r="K450" s="45"/>
      <c r="L450" s="53">
        <v>57500.91996</v>
      </c>
      <c r="M450" s="45"/>
      <c r="N450" s="45"/>
      <c r="O450" s="45"/>
      <c r="P450" s="45"/>
      <c r="Q450" s="45"/>
      <c r="R450" s="45"/>
      <c r="S450" s="45"/>
      <c r="T450" s="45">
        <v>19.569610630747952</v>
      </c>
      <c r="U450" s="45"/>
      <c r="V450" s="45"/>
      <c r="W450" s="45"/>
      <c r="X450" s="45"/>
      <c r="Y450" s="45">
        <f>T450*(100^(0.2*$F$15*yV))</f>
        <v>20.94991112</v>
      </c>
      <c r="Z450" s="47"/>
      <c r="AA450" s="45"/>
      <c r="AB450" s="45"/>
      <c r="AC450" s="3">
        <v>5.0</v>
      </c>
      <c r="AD450" s="45"/>
      <c r="AE450" s="45"/>
      <c r="AF450" s="53">
        <v>57500.91778</v>
      </c>
      <c r="AG450" s="50">
        <v>6.699912640000001E-10</v>
      </c>
      <c r="AH450" s="45"/>
      <c r="AI450" s="45"/>
      <c r="AJ450" s="55">
        <f t="shared" si="14"/>
        <v>43.46157804</v>
      </c>
      <c r="AK450" s="45"/>
      <c r="AL450" s="45">
        <f>LOG10(1196700000000000000*(C450^2)*optwidth*(AVERAGE(X450:AB450)))</f>
        <v>42.16267151</v>
      </c>
      <c r="AM450" s="45"/>
      <c r="AN450" s="3">
        <v>0.34</v>
      </c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</row>
    <row r="451" ht="12.75" customHeight="1">
      <c r="A451" s="45"/>
      <c r="B451" s="45"/>
      <c r="C451" s="45">
        <v>19000.0</v>
      </c>
      <c r="D451" s="45"/>
      <c r="E451" s="45"/>
      <c r="F451" s="45"/>
      <c r="G451" s="45"/>
      <c r="H451" s="45"/>
      <c r="I451" s="45"/>
      <c r="J451" s="45"/>
      <c r="K451" s="45"/>
      <c r="L451" s="53">
        <v>57501.05697</v>
      </c>
      <c r="M451" s="45"/>
      <c r="N451" s="45"/>
      <c r="O451" s="45"/>
      <c r="P451" s="45"/>
      <c r="Q451" s="45"/>
      <c r="R451" s="45"/>
      <c r="S451" s="45"/>
      <c r="T451" s="45">
        <v>19.13696146804837</v>
      </c>
      <c r="U451" s="45"/>
      <c r="V451" s="45"/>
      <c r="W451" s="45"/>
      <c r="X451" s="45"/>
      <c r="Y451" s="45">
        <f>T451*(100^(0.2*$F$15*yV))</f>
        <v>20.48674597</v>
      </c>
      <c r="Z451" s="47"/>
      <c r="AA451" s="45"/>
      <c r="AB451" s="45"/>
      <c r="AC451" s="3">
        <v>5.0</v>
      </c>
      <c r="AD451" s="45"/>
      <c r="AE451" s="45"/>
      <c r="AF451" s="53">
        <v>57501.05494</v>
      </c>
      <c r="AG451" s="50">
        <v>7.37956416E-10</v>
      </c>
      <c r="AH451" s="45"/>
      <c r="AI451" s="45"/>
      <c r="AJ451" s="55">
        <f t="shared" si="14"/>
        <v>43.50353961</v>
      </c>
      <c r="AK451" s="45"/>
      <c r="AL451" s="45">
        <f>LOG10(1196700000000000000*(C451^2)*optwidth*(AVERAGE(X451:AB451)))</f>
        <v>42.15296231</v>
      </c>
      <c r="AM451" s="45"/>
      <c r="AN451" s="3">
        <v>0.34</v>
      </c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</row>
    <row r="452" ht="12.75" customHeight="1">
      <c r="A452" s="45"/>
      <c r="B452" s="45"/>
      <c r="C452" s="45">
        <v>19000.0</v>
      </c>
      <c r="D452" s="45"/>
      <c r="E452" s="45"/>
      <c r="F452" s="45"/>
      <c r="G452" s="45"/>
      <c r="H452" s="45"/>
      <c r="I452" s="45"/>
      <c r="J452" s="45"/>
      <c r="K452" s="45"/>
      <c r="L452" s="53">
        <v>57501.24443</v>
      </c>
      <c r="M452" s="45"/>
      <c r="N452" s="45"/>
      <c r="O452" s="45"/>
      <c r="P452" s="45"/>
      <c r="Q452" s="45"/>
      <c r="R452" s="45"/>
      <c r="S452" s="45"/>
      <c r="T452" s="45">
        <v>17.945807443313473</v>
      </c>
      <c r="U452" s="45"/>
      <c r="V452" s="45"/>
      <c r="W452" s="45"/>
      <c r="X452" s="45"/>
      <c r="Y452" s="45">
        <f>T452*(100^(0.2*$F$15*yV))</f>
        <v>19.21157646</v>
      </c>
      <c r="Z452" s="47"/>
      <c r="AA452" s="45"/>
      <c r="AB452" s="45"/>
      <c r="AC452" s="3">
        <v>5.0</v>
      </c>
      <c r="AD452" s="45"/>
      <c r="AE452" s="45"/>
      <c r="AF452" s="53">
        <v>57501.2414</v>
      </c>
      <c r="AG452" s="50">
        <v>6.870799359999999E-10</v>
      </c>
      <c r="AH452" s="45"/>
      <c r="AI452" s="45"/>
      <c r="AJ452" s="55">
        <f t="shared" si="14"/>
        <v>43.47251616</v>
      </c>
      <c r="AK452" s="45"/>
      <c r="AL452" s="45">
        <f>LOG10(1196700000000000000*(C452^2)*optwidth*(AVERAGE(X452:AB452)))</f>
        <v>42.12505233</v>
      </c>
      <c r="AM452" s="45"/>
      <c r="AN452" s="3">
        <v>0.34</v>
      </c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</row>
    <row r="453" ht="12.75" customHeight="1">
      <c r="A453" s="45"/>
      <c r="B453" s="45"/>
      <c r="C453" s="45">
        <v>19000.0</v>
      </c>
      <c r="D453" s="45"/>
      <c r="E453" s="45"/>
      <c r="F453" s="45"/>
      <c r="G453" s="45"/>
      <c r="H453" s="45"/>
      <c r="I453" s="45"/>
      <c r="J453" s="45"/>
      <c r="K453" s="45"/>
      <c r="L453" s="53">
        <v>57501.50986</v>
      </c>
      <c r="M453" s="45"/>
      <c r="N453" s="45"/>
      <c r="O453" s="45"/>
      <c r="P453" s="45"/>
      <c r="Q453" s="45"/>
      <c r="R453" s="45"/>
      <c r="S453" s="45"/>
      <c r="T453" s="45">
        <v>18.235250840189227</v>
      </c>
      <c r="U453" s="45"/>
      <c r="V453" s="45"/>
      <c r="W453" s="45"/>
      <c r="X453" s="45"/>
      <c r="Y453" s="45">
        <f>T453*(100^(0.2*$F$15*yV))</f>
        <v>19.52143512</v>
      </c>
      <c r="Z453" s="47"/>
      <c r="AA453" s="45"/>
      <c r="AB453" s="45"/>
      <c r="AC453" s="3">
        <v>5.0</v>
      </c>
      <c r="AD453" s="45"/>
      <c r="AE453" s="45"/>
      <c r="AF453" s="53">
        <v>57501.50819</v>
      </c>
      <c r="AG453" s="50">
        <v>8.143433600000001E-10</v>
      </c>
      <c r="AH453" s="45"/>
      <c r="AI453" s="45"/>
      <c r="AJ453" s="55">
        <f t="shared" si="14"/>
        <v>43.54631646</v>
      </c>
      <c r="AK453" s="45"/>
      <c r="AL453" s="45">
        <f>LOG10(1196700000000000000*(C453^2)*optwidth*(AVERAGE(X453:AB453)))</f>
        <v>42.13200107</v>
      </c>
      <c r="AM453" s="45"/>
      <c r="AN453" s="3">
        <v>0.34</v>
      </c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</row>
    <row r="454" ht="12.75" customHeight="1">
      <c r="A454" s="45"/>
      <c r="B454" s="45"/>
      <c r="C454" s="45">
        <v>19000.0</v>
      </c>
      <c r="D454" s="45"/>
      <c r="E454" s="45"/>
      <c r="F454" s="45"/>
      <c r="G454" s="45"/>
      <c r="H454" s="45"/>
      <c r="I454" s="45"/>
      <c r="J454" s="45"/>
      <c r="K454" s="45"/>
      <c r="L454" s="53">
        <v>57501.77801</v>
      </c>
      <c r="M454" s="45"/>
      <c r="N454" s="45"/>
      <c r="O454" s="45"/>
      <c r="P454" s="45"/>
      <c r="Q454" s="45"/>
      <c r="R454" s="45"/>
      <c r="S454" s="45"/>
      <c r="T454" s="45">
        <v>18.201345810486977</v>
      </c>
      <c r="U454" s="45"/>
      <c r="V454" s="45"/>
      <c r="W454" s="45"/>
      <c r="X454" s="45"/>
      <c r="Y454" s="45">
        <f>T454*(100^(0.2*$F$15*yV))</f>
        <v>19.48513867</v>
      </c>
      <c r="Z454" s="47"/>
      <c r="AA454" s="45"/>
      <c r="AB454" s="45"/>
      <c r="AC454" s="3">
        <v>5.0</v>
      </c>
      <c r="AD454" s="45"/>
      <c r="AE454" s="45"/>
      <c r="AF454" s="53">
        <v>57501.77595</v>
      </c>
      <c r="AG454" s="50">
        <v>7.38068896E-10</v>
      </c>
      <c r="AH454" s="45"/>
      <c r="AI454" s="45"/>
      <c r="AJ454" s="55">
        <f t="shared" si="14"/>
        <v>43.5036058</v>
      </c>
      <c r="AK454" s="45"/>
      <c r="AL454" s="45">
        <f>LOG10(1196700000000000000*(C454^2)*optwidth*(AVERAGE(X454:AB454)))</f>
        <v>42.13119283</v>
      </c>
      <c r="AM454" s="45"/>
      <c r="AN454" s="3">
        <v>0.34</v>
      </c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</row>
    <row r="455" ht="12.75" customHeight="1">
      <c r="A455" s="45"/>
      <c r="B455" s="45"/>
      <c r="C455" s="45">
        <v>19000.0</v>
      </c>
      <c r="D455" s="45"/>
      <c r="E455" s="45"/>
      <c r="F455" s="45"/>
      <c r="G455" s="45"/>
      <c r="H455" s="45"/>
      <c r="I455" s="45"/>
      <c r="J455" s="45"/>
      <c r="K455" s="45"/>
      <c r="L455" s="53">
        <v>57501.91647</v>
      </c>
      <c r="M455" s="45"/>
      <c r="N455" s="45"/>
      <c r="O455" s="45"/>
      <c r="P455" s="45"/>
      <c r="Q455" s="45"/>
      <c r="R455" s="45"/>
      <c r="S455" s="45"/>
      <c r="T455" s="45">
        <v>17.9266368796902</v>
      </c>
      <c r="U455" s="45"/>
      <c r="V455" s="45"/>
      <c r="W455" s="45"/>
      <c r="X455" s="45"/>
      <c r="Y455" s="45">
        <f>T455*(100^(0.2*$F$15*yV))</f>
        <v>19.19105374</v>
      </c>
      <c r="Z455" s="47"/>
      <c r="AA455" s="45"/>
      <c r="AB455" s="45"/>
      <c r="AC455" s="3">
        <v>5.0</v>
      </c>
      <c r="AD455" s="45"/>
      <c r="AE455" s="45"/>
      <c r="AF455" s="53">
        <v>57501.91463</v>
      </c>
      <c r="AG455" s="50">
        <v>7.42186848E-10</v>
      </c>
      <c r="AH455" s="45"/>
      <c r="AI455" s="45"/>
      <c r="AJ455" s="55">
        <f t="shared" si="14"/>
        <v>43.50602215</v>
      </c>
      <c r="AK455" s="45"/>
      <c r="AL455" s="45">
        <f>LOG10(1196700000000000000*(C455^2)*optwidth*(AVERAGE(X455:AB455)))</f>
        <v>42.12458815</v>
      </c>
      <c r="AM455" s="45"/>
      <c r="AN455" s="3">
        <v>0.34</v>
      </c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</row>
    <row r="456" ht="12.75" customHeight="1">
      <c r="A456" s="45"/>
      <c r="B456" s="45"/>
      <c r="C456" s="45">
        <v>19000.0</v>
      </c>
      <c r="D456" s="45"/>
      <c r="E456" s="45"/>
      <c r="F456" s="45"/>
      <c r="G456" s="45"/>
      <c r="H456" s="45"/>
      <c r="I456" s="45"/>
      <c r="J456" s="45"/>
      <c r="K456" s="45"/>
      <c r="L456" s="53">
        <v>57502.10741</v>
      </c>
      <c r="M456" s="45"/>
      <c r="N456" s="45"/>
      <c r="O456" s="45"/>
      <c r="P456" s="45"/>
      <c r="Q456" s="45"/>
      <c r="R456" s="45"/>
      <c r="S456" s="45"/>
      <c r="T456" s="45">
        <v>17.704704344992496</v>
      </c>
      <c r="U456" s="45"/>
      <c r="V456" s="45"/>
      <c r="W456" s="45"/>
      <c r="X456" s="45"/>
      <c r="Y456" s="45">
        <f>T456*(100^(0.2*$F$15*yV))</f>
        <v>18.95346767</v>
      </c>
      <c r="Z456" s="47"/>
      <c r="AA456" s="45"/>
      <c r="AB456" s="45"/>
      <c r="AC456" s="3">
        <v>5.0</v>
      </c>
      <c r="AD456" s="45"/>
      <c r="AE456" s="45"/>
      <c r="AF456" s="53">
        <v>57502.10524</v>
      </c>
      <c r="AG456" s="50">
        <v>8.823807360000001E-10</v>
      </c>
      <c r="AH456" s="45"/>
      <c r="AI456" s="45"/>
      <c r="AJ456" s="55">
        <f t="shared" si="14"/>
        <v>43.58116491</v>
      </c>
      <c r="AK456" s="45"/>
      <c r="AL456" s="45">
        <f>LOG10(1196700000000000000*(C456^2)*optwidth*(AVERAGE(X456:AB456)))</f>
        <v>42.119178</v>
      </c>
      <c r="AM456" s="45"/>
      <c r="AN456" s="3">
        <v>0.34</v>
      </c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</row>
    <row r="457" ht="12.75" customHeight="1">
      <c r="A457" s="45"/>
      <c r="B457" s="45"/>
      <c r="C457" s="45">
        <v>19000.0</v>
      </c>
      <c r="D457" s="45"/>
      <c r="E457" s="45"/>
      <c r="F457" s="45"/>
      <c r="G457" s="45"/>
      <c r="H457" s="45"/>
      <c r="I457" s="45"/>
      <c r="J457" s="45"/>
      <c r="K457" s="45"/>
      <c r="L457" s="53">
        <v>57502.30771</v>
      </c>
      <c r="M457" s="45"/>
      <c r="N457" s="45"/>
      <c r="O457" s="45"/>
      <c r="P457" s="45"/>
      <c r="Q457" s="45"/>
      <c r="R457" s="45"/>
      <c r="S457" s="45"/>
      <c r="T457" s="45">
        <v>18.071991878924084</v>
      </c>
      <c r="U457" s="45"/>
      <c r="V457" s="45"/>
      <c r="W457" s="45"/>
      <c r="X457" s="45"/>
      <c r="Y457" s="45">
        <f>T457*(100^(0.2*$F$15*yV))</f>
        <v>19.34666104</v>
      </c>
      <c r="Z457" s="47"/>
      <c r="AA457" s="45"/>
      <c r="AB457" s="45"/>
      <c r="AC457" s="3">
        <v>5.0</v>
      </c>
      <c r="AD457" s="45"/>
      <c r="AE457" s="45"/>
      <c r="AF457" s="53">
        <v>57502.30467</v>
      </c>
      <c r="AG457" s="50">
        <v>7.6867648E-10</v>
      </c>
      <c r="AH457" s="45"/>
      <c r="AI457" s="45"/>
      <c r="AJ457" s="55">
        <f t="shared" si="14"/>
        <v>43.52125249</v>
      </c>
      <c r="AK457" s="45"/>
      <c r="AL457" s="45">
        <f>LOG10(1196700000000000000*(C457^2)*optwidth*(AVERAGE(X457:AB457)))</f>
        <v>42.12809535</v>
      </c>
      <c r="AM457" s="45"/>
      <c r="AN457" s="3">
        <v>0.34</v>
      </c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</row>
    <row r="458" ht="12.75" customHeight="1">
      <c r="A458" s="45"/>
      <c r="B458" s="45"/>
      <c r="C458" s="45">
        <v>19000.0</v>
      </c>
      <c r="D458" s="45"/>
      <c r="E458" s="45"/>
      <c r="F458" s="45"/>
      <c r="G458" s="45"/>
      <c r="H458" s="45"/>
      <c r="I458" s="45"/>
      <c r="J458" s="45"/>
      <c r="K458" s="45"/>
      <c r="L458" s="53">
        <v>57502.77456</v>
      </c>
      <c r="M458" s="45"/>
      <c r="N458" s="45"/>
      <c r="O458" s="45"/>
      <c r="P458" s="45"/>
      <c r="Q458" s="45"/>
      <c r="R458" s="45"/>
      <c r="S458" s="45"/>
      <c r="T458" s="45">
        <v>17.42136257688831</v>
      </c>
      <c r="U458" s="45"/>
      <c r="V458" s="45"/>
      <c r="W458" s="45"/>
      <c r="X458" s="45"/>
      <c r="Y458" s="45">
        <f>T458*(100^(0.2*$F$15*yV))</f>
        <v>18.650141</v>
      </c>
      <c r="Z458" s="47"/>
      <c r="AA458" s="45"/>
      <c r="AB458" s="45"/>
      <c r="AC458" s="3">
        <v>5.0</v>
      </c>
      <c r="AD458" s="45"/>
      <c r="AE458" s="45"/>
      <c r="AF458" s="53">
        <v>57502.77245</v>
      </c>
      <c r="AG458" s="50">
        <v>6.25925152E-10</v>
      </c>
      <c r="AH458" s="45"/>
      <c r="AI458" s="45"/>
      <c r="AJ458" s="55">
        <f t="shared" si="14"/>
        <v>43.4320313</v>
      </c>
      <c r="AK458" s="45"/>
      <c r="AL458" s="45">
        <f>LOG10(1196700000000000000*(C458^2)*optwidth*(AVERAGE(X458:AB458)))</f>
        <v>42.11217144</v>
      </c>
      <c r="AM458" s="45"/>
      <c r="AN458" s="3">
        <v>0.34</v>
      </c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</row>
    <row r="459" ht="12.75" customHeight="1">
      <c r="A459" s="45"/>
      <c r="B459" s="45"/>
      <c r="C459" s="45">
        <v>19000.0</v>
      </c>
      <c r="D459" s="45"/>
      <c r="E459" s="45"/>
      <c r="F459" s="45"/>
      <c r="G459" s="45"/>
      <c r="H459" s="45"/>
      <c r="I459" s="45"/>
      <c r="J459" s="45"/>
      <c r="K459" s="45"/>
      <c r="L459" s="53">
        <v>57502.91574</v>
      </c>
      <c r="M459" s="45"/>
      <c r="N459" s="45"/>
      <c r="O459" s="45"/>
      <c r="P459" s="45"/>
      <c r="Q459" s="45"/>
      <c r="R459" s="45"/>
      <c r="S459" s="45"/>
      <c r="T459" s="45">
        <v>18.163902274919803</v>
      </c>
      <c r="U459" s="45"/>
      <c r="V459" s="45"/>
      <c r="W459" s="45"/>
      <c r="X459" s="45"/>
      <c r="Y459" s="45">
        <f>T459*(100^(0.2*$F$15*yV))</f>
        <v>19.44505414</v>
      </c>
      <c r="Z459" s="47"/>
      <c r="AA459" s="45"/>
      <c r="AB459" s="45"/>
      <c r="AC459" s="3">
        <v>5.0</v>
      </c>
      <c r="AD459" s="45"/>
      <c r="AE459" s="45"/>
      <c r="AF459" s="53">
        <v>57502.91251</v>
      </c>
      <c r="AG459" s="50">
        <v>6.091206399999999E-10</v>
      </c>
      <c r="AH459" s="45"/>
      <c r="AI459" s="45"/>
      <c r="AJ459" s="55">
        <f t="shared" si="14"/>
        <v>43.42021221</v>
      </c>
      <c r="AK459" s="45"/>
      <c r="AL459" s="45">
        <f>LOG10(1196700000000000000*(C459^2)*optwidth*(AVERAGE(X459:AB459)))</f>
        <v>42.13029848</v>
      </c>
      <c r="AM459" s="45"/>
      <c r="AN459" s="3">
        <v>0.34</v>
      </c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</row>
    <row r="460" ht="12.75" customHeight="1">
      <c r="A460" s="45"/>
      <c r="B460" s="45"/>
      <c r="C460" s="45">
        <v>19000.0</v>
      </c>
      <c r="D460" s="45"/>
      <c r="E460" s="45"/>
      <c r="F460" s="45"/>
      <c r="G460" s="45"/>
      <c r="H460" s="45"/>
      <c r="I460" s="45"/>
      <c r="J460" s="45"/>
      <c r="K460" s="45"/>
      <c r="L460" s="53">
        <v>57503.04737</v>
      </c>
      <c r="M460" s="45"/>
      <c r="N460" s="45"/>
      <c r="O460" s="45"/>
      <c r="P460" s="45"/>
      <c r="Q460" s="45"/>
      <c r="R460" s="45"/>
      <c r="S460" s="45"/>
      <c r="T460" s="45">
        <v>18.092695329670907</v>
      </c>
      <c r="U460" s="45"/>
      <c r="V460" s="45"/>
      <c r="W460" s="45"/>
      <c r="X460" s="45"/>
      <c r="Y460" s="45">
        <f>T460*(100^(0.2*$F$15*yV))</f>
        <v>19.36882476</v>
      </c>
      <c r="Z460" s="47"/>
      <c r="AA460" s="45"/>
      <c r="AB460" s="45"/>
      <c r="AC460" s="3">
        <v>5.0</v>
      </c>
      <c r="AD460" s="45"/>
      <c r="AE460" s="45"/>
      <c r="AF460" s="53">
        <v>57503.0453</v>
      </c>
      <c r="AG460" s="50">
        <v>7.19480096E-10</v>
      </c>
      <c r="AH460" s="45"/>
      <c r="AI460" s="45"/>
      <c r="AJ460" s="55">
        <f t="shared" si="14"/>
        <v>43.49252768</v>
      </c>
      <c r="AK460" s="45"/>
      <c r="AL460" s="45">
        <f>LOG10(1196700000000000000*(C460^2)*optwidth*(AVERAGE(X460:AB460)))</f>
        <v>42.12859259</v>
      </c>
      <c r="AM460" s="45"/>
      <c r="AN460" s="3">
        <v>0.34</v>
      </c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</row>
    <row r="461" ht="12.75" customHeight="1">
      <c r="A461" s="45"/>
      <c r="B461" s="45"/>
      <c r="C461" s="45">
        <v>19000.0</v>
      </c>
      <c r="D461" s="45"/>
      <c r="E461" s="45"/>
      <c r="F461" s="45"/>
      <c r="G461" s="45"/>
      <c r="H461" s="45"/>
      <c r="I461" s="45"/>
      <c r="J461" s="45"/>
      <c r="K461" s="45"/>
      <c r="L461" s="53">
        <v>57503.31067</v>
      </c>
      <c r="M461" s="45"/>
      <c r="N461" s="45"/>
      <c r="O461" s="45"/>
      <c r="P461" s="45"/>
      <c r="Q461" s="45"/>
      <c r="R461" s="45"/>
      <c r="S461" s="45"/>
      <c r="T461" s="45">
        <v>17.551832514105893</v>
      </c>
      <c r="U461" s="45"/>
      <c r="V461" s="45"/>
      <c r="W461" s="45"/>
      <c r="X461" s="45"/>
      <c r="Y461" s="45">
        <f>T461*(100^(0.2*$F$15*yV))</f>
        <v>18.78981335</v>
      </c>
      <c r="Z461" s="47"/>
      <c r="AA461" s="45"/>
      <c r="AB461" s="45"/>
      <c r="AC461" s="3">
        <v>5.0</v>
      </c>
      <c r="AD461" s="45"/>
      <c r="AE461" s="45"/>
      <c r="AF461" s="53">
        <v>57503.30896</v>
      </c>
      <c r="AG461" s="50">
        <v>6.99651648E-10</v>
      </c>
      <c r="AH461" s="45"/>
      <c r="AI461" s="45"/>
      <c r="AJ461" s="55">
        <f t="shared" si="14"/>
        <v>43.48039076</v>
      </c>
      <c r="AK461" s="45"/>
      <c r="AL461" s="45">
        <f>LOG10(1196700000000000000*(C461^2)*optwidth*(AVERAGE(X461:AB461)))</f>
        <v>42.11541179</v>
      </c>
      <c r="AM461" s="45"/>
      <c r="AN461" s="3">
        <v>0.34</v>
      </c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</row>
    <row r="462" ht="12.75" customHeight="1">
      <c r="A462" s="45"/>
      <c r="B462" s="45"/>
      <c r="C462" s="45">
        <v>19000.0</v>
      </c>
      <c r="D462" s="45"/>
      <c r="E462" s="45"/>
      <c r="F462" s="45"/>
      <c r="G462" s="45"/>
      <c r="H462" s="45"/>
      <c r="I462" s="45"/>
      <c r="J462" s="45"/>
      <c r="K462" s="45"/>
      <c r="L462" s="53">
        <v>57503.50486</v>
      </c>
      <c r="M462" s="45"/>
      <c r="N462" s="45"/>
      <c r="O462" s="45"/>
      <c r="P462" s="45"/>
      <c r="Q462" s="45"/>
      <c r="R462" s="45"/>
      <c r="S462" s="45"/>
      <c r="T462" s="45">
        <v>18.83232683066124</v>
      </c>
      <c r="U462" s="45"/>
      <c r="V462" s="45"/>
      <c r="W462" s="45"/>
      <c r="X462" s="45"/>
      <c r="Y462" s="45">
        <f>T462*(100^(0.2*$F$15*yV))</f>
        <v>20.16062459</v>
      </c>
      <c r="Z462" s="47"/>
      <c r="AA462" s="45"/>
      <c r="AB462" s="45"/>
      <c r="AC462" s="3">
        <v>5.0</v>
      </c>
      <c r="AD462" s="45"/>
      <c r="AE462" s="45"/>
      <c r="AF462" s="53">
        <v>57503.5036</v>
      </c>
      <c r="AG462" s="50">
        <v>6.39013088E-10</v>
      </c>
      <c r="AH462" s="45"/>
      <c r="AI462" s="45"/>
      <c r="AJ462" s="55">
        <f t="shared" si="14"/>
        <v>43.44101865</v>
      </c>
      <c r="AK462" s="45"/>
      <c r="AL462" s="45">
        <f>LOG10(1196700000000000000*(C462^2)*optwidth*(AVERAGE(X462:AB462)))</f>
        <v>42.14599331</v>
      </c>
      <c r="AM462" s="45"/>
      <c r="AN462" s="3">
        <v>0.34</v>
      </c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</row>
    <row r="463" ht="12.75" customHeight="1">
      <c r="A463" s="45"/>
      <c r="B463" s="45"/>
      <c r="C463" s="45">
        <v>19000.0</v>
      </c>
      <c r="D463" s="45"/>
      <c r="E463" s="45"/>
      <c r="F463" s="45"/>
      <c r="G463" s="45"/>
      <c r="H463" s="45"/>
      <c r="I463" s="45"/>
      <c r="J463" s="45"/>
      <c r="K463" s="45"/>
      <c r="L463" s="53">
        <v>57503.9087</v>
      </c>
      <c r="M463" s="45"/>
      <c r="N463" s="45"/>
      <c r="O463" s="45"/>
      <c r="P463" s="45"/>
      <c r="Q463" s="45"/>
      <c r="R463" s="45"/>
      <c r="S463" s="45"/>
      <c r="T463" s="45">
        <v>17.491707834125005</v>
      </c>
      <c r="U463" s="45"/>
      <c r="V463" s="45"/>
      <c r="W463" s="45"/>
      <c r="X463" s="45"/>
      <c r="Y463" s="45">
        <f>T463*(100^(0.2*$F$15*yV))</f>
        <v>18.72544791</v>
      </c>
      <c r="Z463" s="47"/>
      <c r="AA463" s="45"/>
      <c r="AB463" s="45"/>
      <c r="AC463" s="3">
        <v>5.0</v>
      </c>
      <c r="AD463" s="45"/>
      <c r="AE463" s="45"/>
      <c r="AF463" s="53">
        <v>57503.90688</v>
      </c>
      <c r="AG463" s="50">
        <v>6.21199808E-10</v>
      </c>
      <c r="AH463" s="45"/>
      <c r="AI463" s="45"/>
      <c r="AJ463" s="55">
        <f t="shared" si="14"/>
        <v>43.42874021</v>
      </c>
      <c r="AK463" s="45"/>
      <c r="AL463" s="45">
        <f>LOG10(1196700000000000000*(C463^2)*optwidth*(AVERAGE(X463:AB463)))</f>
        <v>42.11392154</v>
      </c>
      <c r="AM463" s="45"/>
      <c r="AN463" s="3">
        <v>0.34</v>
      </c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</row>
    <row r="464" ht="12.75" customHeight="1">
      <c r="A464" s="45"/>
      <c r="B464" s="45"/>
      <c r="C464" s="45">
        <v>19000.0</v>
      </c>
      <c r="D464" s="45"/>
      <c r="E464" s="45"/>
      <c r="F464" s="45"/>
      <c r="G464" s="45"/>
      <c r="H464" s="45"/>
      <c r="I464" s="45"/>
      <c r="J464" s="45"/>
      <c r="K464" s="45"/>
      <c r="L464" s="53">
        <v>57504.04014</v>
      </c>
      <c r="M464" s="45"/>
      <c r="N464" s="45"/>
      <c r="O464" s="45"/>
      <c r="P464" s="45"/>
      <c r="Q464" s="45"/>
      <c r="R464" s="45"/>
      <c r="S464" s="45"/>
      <c r="T464" s="45">
        <v>17.764811073139796</v>
      </c>
      <c r="U464" s="45"/>
      <c r="V464" s="45"/>
      <c r="W464" s="45"/>
      <c r="X464" s="45"/>
      <c r="Y464" s="45">
        <f>T464*(100^(0.2*$F$15*yV))</f>
        <v>19.0178139</v>
      </c>
      <c r="Z464" s="47"/>
      <c r="AA464" s="45"/>
      <c r="AB464" s="45"/>
      <c r="AC464" s="3">
        <v>5.0</v>
      </c>
      <c r="AD464" s="45"/>
      <c r="AE464" s="45"/>
      <c r="AF464" s="53">
        <v>57504.03822</v>
      </c>
      <c r="AG464" s="50">
        <v>6.280113599999999E-10</v>
      </c>
      <c r="AH464" s="45"/>
      <c r="AI464" s="45"/>
      <c r="AJ464" s="55">
        <f t="shared" si="14"/>
        <v>43.4334764</v>
      </c>
      <c r="AK464" s="45"/>
      <c r="AL464" s="45">
        <f>LOG10(1196700000000000000*(C464^2)*optwidth*(AVERAGE(X464:AB464)))</f>
        <v>42.12064992</v>
      </c>
      <c r="AM464" s="45"/>
      <c r="AN464" s="3">
        <v>0.34</v>
      </c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</row>
    <row r="465" ht="12.75" customHeight="1">
      <c r="A465" s="45"/>
      <c r="B465" s="45"/>
      <c r="C465" s="45">
        <v>19000.0</v>
      </c>
      <c r="D465" s="45"/>
      <c r="E465" s="45"/>
      <c r="F465" s="45"/>
      <c r="G465" s="45"/>
      <c r="H465" s="45"/>
      <c r="I465" s="45"/>
      <c r="J465" s="45"/>
      <c r="K465" s="45"/>
      <c r="L465" s="53">
        <v>57504.30075</v>
      </c>
      <c r="M465" s="45"/>
      <c r="N465" s="45"/>
      <c r="O465" s="45"/>
      <c r="P465" s="45"/>
      <c r="Q465" s="45"/>
      <c r="R465" s="45"/>
      <c r="S465" s="45"/>
      <c r="T465" s="45">
        <v>16.88757178643268</v>
      </c>
      <c r="U465" s="45"/>
      <c r="V465" s="45"/>
      <c r="W465" s="45"/>
      <c r="X465" s="45"/>
      <c r="Y465" s="45">
        <f>T465*(100^(0.2*$F$15*yV))</f>
        <v>18.07870042</v>
      </c>
      <c r="Z465" s="47"/>
      <c r="AA465" s="45"/>
      <c r="AB465" s="45"/>
      <c r="AC465" s="3">
        <v>5.0</v>
      </c>
      <c r="AD465" s="45"/>
      <c r="AE465" s="45"/>
      <c r="AF465" s="53">
        <v>57504.29773</v>
      </c>
      <c r="AG465" s="50">
        <v>6.103827840000001E-10</v>
      </c>
      <c r="AH465" s="45"/>
      <c r="AI465" s="45"/>
      <c r="AJ465" s="55">
        <f t="shared" si="14"/>
        <v>43.42111117</v>
      </c>
      <c r="AK465" s="45"/>
      <c r="AL465" s="45">
        <f>LOG10(1196700000000000000*(C465^2)*optwidth*(AVERAGE(X465:AB465)))</f>
        <v>42.09865653</v>
      </c>
      <c r="AM465" s="45"/>
      <c r="AN465" s="3">
        <v>0.34</v>
      </c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</row>
    <row r="466" ht="12.75" customHeight="1">
      <c r="A466" s="45"/>
      <c r="B466" s="45"/>
      <c r="C466" s="45">
        <v>19000.0</v>
      </c>
      <c r="D466" s="45"/>
      <c r="E466" s="45"/>
      <c r="F466" s="45"/>
      <c r="G466" s="45"/>
      <c r="H466" s="45"/>
      <c r="I466" s="45"/>
      <c r="J466" s="45"/>
      <c r="K466" s="45"/>
      <c r="L466" s="53">
        <v>57504.50005</v>
      </c>
      <c r="M466" s="45"/>
      <c r="N466" s="45"/>
      <c r="O466" s="45"/>
      <c r="P466" s="45"/>
      <c r="Q466" s="45"/>
      <c r="R466" s="45"/>
      <c r="S466" s="45"/>
      <c r="T466" s="45">
        <v>17.157829659823847</v>
      </c>
      <c r="U466" s="45"/>
      <c r="V466" s="45"/>
      <c r="W466" s="45"/>
      <c r="X466" s="45"/>
      <c r="Y466" s="45">
        <f>T466*(100^(0.2*$F$15*yV))</f>
        <v>18.36802035</v>
      </c>
      <c r="Z466" s="47"/>
      <c r="AA466" s="45"/>
      <c r="AB466" s="45"/>
      <c r="AC466" s="3">
        <v>5.0</v>
      </c>
      <c r="AD466" s="45"/>
      <c r="AE466" s="45"/>
      <c r="AF466" s="53">
        <v>57504.49811</v>
      </c>
      <c r="AG466" s="50">
        <v>6.98943616E-10</v>
      </c>
      <c r="AH466" s="45"/>
      <c r="AI466" s="45"/>
      <c r="AJ466" s="55">
        <f t="shared" si="14"/>
        <v>43.47995104</v>
      </c>
      <c r="AK466" s="45"/>
      <c r="AL466" s="45">
        <f>LOG10(1196700000000000000*(C466^2)*optwidth*(AVERAGE(X466:AB466)))</f>
        <v>42.10555168</v>
      </c>
      <c r="AM466" s="45"/>
      <c r="AN466" s="3">
        <v>0.34</v>
      </c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</row>
    <row r="467" ht="12.75" customHeight="1">
      <c r="A467" s="45"/>
      <c r="B467" s="45"/>
      <c r="C467" s="45">
        <v>19000.0</v>
      </c>
      <c r="D467" s="45"/>
      <c r="E467" s="45"/>
      <c r="F467" s="45"/>
      <c r="G467" s="45"/>
      <c r="H467" s="45"/>
      <c r="I467" s="45"/>
      <c r="J467" s="45"/>
      <c r="K467" s="45"/>
      <c r="L467" s="53">
        <v>57504.70342</v>
      </c>
      <c r="M467" s="45"/>
      <c r="N467" s="45"/>
      <c r="O467" s="45"/>
      <c r="P467" s="45"/>
      <c r="Q467" s="45"/>
      <c r="R467" s="45"/>
      <c r="S467" s="45"/>
      <c r="T467" s="45">
        <v>17.41281052283205</v>
      </c>
      <c r="U467" s="45"/>
      <c r="V467" s="45"/>
      <c r="W467" s="45"/>
      <c r="X467" s="45"/>
      <c r="Y467" s="45">
        <f>T467*(100^(0.2*$F$15*yV))</f>
        <v>18.64098574</v>
      </c>
      <c r="Z467" s="47"/>
      <c r="AA467" s="45"/>
      <c r="AB467" s="45"/>
      <c r="AC467" s="3">
        <v>5.0</v>
      </c>
      <c r="AD467" s="45"/>
      <c r="AE467" s="45"/>
      <c r="AF467" s="53">
        <v>57504.70191</v>
      </c>
      <c r="AG467" s="50">
        <v>8.679501440000001E-10</v>
      </c>
      <c r="AH467" s="45"/>
      <c r="AI467" s="45"/>
      <c r="AJ467" s="55">
        <f t="shared" si="14"/>
        <v>43.57400368</v>
      </c>
      <c r="AK467" s="45"/>
      <c r="AL467" s="45">
        <f>LOG10(1196700000000000000*(C467^2)*optwidth*(AVERAGE(X467:AB467)))</f>
        <v>42.1119582</v>
      </c>
      <c r="AM467" s="45"/>
      <c r="AN467" s="3">
        <v>0.34</v>
      </c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</row>
    <row r="468" ht="12.75" customHeight="1">
      <c r="A468" s="45"/>
      <c r="B468" s="45"/>
      <c r="C468" s="45">
        <v>19000.0</v>
      </c>
      <c r="D468" s="45"/>
      <c r="E468" s="45"/>
      <c r="F468" s="45"/>
      <c r="G468" s="45"/>
      <c r="H468" s="45"/>
      <c r="I468" s="45"/>
      <c r="J468" s="45"/>
      <c r="K468" s="45"/>
      <c r="L468" s="53">
        <v>57505.10428</v>
      </c>
      <c r="M468" s="45"/>
      <c r="N468" s="45"/>
      <c r="O468" s="45"/>
      <c r="P468" s="45"/>
      <c r="Q468" s="45"/>
      <c r="R468" s="45"/>
      <c r="S468" s="45"/>
      <c r="T468" s="45">
        <v>17.00065138352441</v>
      </c>
      <c r="U468" s="45"/>
      <c r="V468" s="45"/>
      <c r="W468" s="45"/>
      <c r="X468" s="45"/>
      <c r="Y468" s="45">
        <f>T468*(100^(0.2*$F$15*yV))</f>
        <v>18.19975584</v>
      </c>
      <c r="Z468" s="47"/>
      <c r="AA468" s="45"/>
      <c r="AB468" s="45"/>
      <c r="AC468" s="3">
        <v>5.0</v>
      </c>
      <c r="AD468" s="45"/>
      <c r="AE468" s="45"/>
      <c r="AF468" s="53">
        <v>57505.10261</v>
      </c>
      <c r="AG468" s="50">
        <v>6.51240256E-10</v>
      </c>
      <c r="AH468" s="45"/>
      <c r="AI468" s="45"/>
      <c r="AJ468" s="55">
        <f t="shared" si="14"/>
        <v>43.44925013</v>
      </c>
      <c r="AK468" s="45"/>
      <c r="AL468" s="45">
        <f>LOG10(1196700000000000000*(C468^2)*optwidth*(AVERAGE(X468:AB468)))</f>
        <v>42.10155489</v>
      </c>
      <c r="AM468" s="45"/>
      <c r="AN468" s="3">
        <v>0.34</v>
      </c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</row>
    <row r="469" ht="12.75" customHeight="1">
      <c r="A469" s="45"/>
      <c r="B469" s="45"/>
      <c r="C469" s="45">
        <v>19000.0</v>
      </c>
      <c r="D469" s="45"/>
      <c r="E469" s="45"/>
      <c r="F469" s="45"/>
      <c r="G469" s="45"/>
      <c r="H469" s="45"/>
      <c r="I469" s="45"/>
      <c r="J469" s="45"/>
      <c r="K469" s="45"/>
      <c r="L469" s="53">
        <v>57505.29884</v>
      </c>
      <c r="M469" s="45"/>
      <c r="N469" s="45"/>
      <c r="O469" s="45"/>
      <c r="P469" s="45"/>
      <c r="Q469" s="45"/>
      <c r="R469" s="45"/>
      <c r="S469" s="45"/>
      <c r="T469" s="45">
        <v>16.468770468697674</v>
      </c>
      <c r="U469" s="45"/>
      <c r="V469" s="45"/>
      <c r="W469" s="45"/>
      <c r="X469" s="45"/>
      <c r="Y469" s="45">
        <f>T469*(100^(0.2*$F$15*yV))</f>
        <v>17.63035985</v>
      </c>
      <c r="Z469" s="47"/>
      <c r="AA469" s="45"/>
      <c r="AB469" s="45"/>
      <c r="AC469" s="3">
        <v>5.0</v>
      </c>
      <c r="AD469" s="45"/>
      <c r="AE469" s="45"/>
      <c r="AF469" s="53">
        <v>57505.29648</v>
      </c>
      <c r="AG469" s="50">
        <v>6.613243840000001E-10</v>
      </c>
      <c r="AH469" s="45"/>
      <c r="AI469" s="45"/>
      <c r="AJ469" s="55">
        <f t="shared" si="14"/>
        <v>43.45592343</v>
      </c>
      <c r="AK469" s="45"/>
      <c r="AL469" s="45">
        <f>LOG10(1196700000000000000*(C469^2)*optwidth*(AVERAGE(X469:AB469)))</f>
        <v>42.0877505</v>
      </c>
      <c r="AM469" s="45"/>
      <c r="AN469" s="3">
        <v>0.34</v>
      </c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</row>
    <row r="470" ht="12.75" customHeight="1">
      <c r="A470" s="45"/>
      <c r="B470" s="45"/>
      <c r="C470" s="45">
        <v>19000.0</v>
      </c>
      <c r="D470" s="45"/>
      <c r="E470" s="45"/>
      <c r="F470" s="45"/>
      <c r="G470" s="45"/>
      <c r="H470" s="45"/>
      <c r="I470" s="45"/>
      <c r="J470" s="45"/>
      <c r="K470" s="45"/>
      <c r="L470" s="53">
        <v>57505.56226</v>
      </c>
      <c r="M470" s="45"/>
      <c r="N470" s="45"/>
      <c r="O470" s="45"/>
      <c r="P470" s="45"/>
      <c r="Q470" s="45"/>
      <c r="R470" s="45"/>
      <c r="S470" s="45"/>
      <c r="T470" s="45">
        <v>17.92293082337847</v>
      </c>
      <c r="U470" s="45"/>
      <c r="V470" s="45"/>
      <c r="W470" s="45"/>
      <c r="X470" s="45"/>
      <c r="Y470" s="45">
        <f>T470*(100^(0.2*$F$15*yV))</f>
        <v>19.18708628</v>
      </c>
      <c r="Z470" s="47"/>
      <c r="AA470" s="45"/>
      <c r="AB470" s="45"/>
      <c r="AC470" s="3">
        <v>5.0</v>
      </c>
      <c r="AD470" s="45"/>
      <c r="AE470" s="45"/>
      <c r="AF470" s="53">
        <v>57505.56078</v>
      </c>
      <c r="AG470" s="50">
        <v>7.039933760000001E-10</v>
      </c>
      <c r="AH470" s="45"/>
      <c r="AI470" s="45"/>
      <c r="AJ470" s="55">
        <f t="shared" si="14"/>
        <v>43.48307747</v>
      </c>
      <c r="AK470" s="45"/>
      <c r="AL470" s="45">
        <f>LOG10(1196700000000000000*(C470^2)*optwidth*(AVERAGE(X470:AB470)))</f>
        <v>42.12449835</v>
      </c>
      <c r="AM470" s="45"/>
      <c r="AN470" s="3">
        <v>0.34</v>
      </c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</row>
    <row r="471" ht="12.75" customHeight="1">
      <c r="A471" s="45"/>
      <c r="B471" s="45"/>
      <c r="C471" s="45">
        <v>19000.0</v>
      </c>
      <c r="D471" s="45"/>
      <c r="E471" s="45"/>
      <c r="F471" s="45"/>
      <c r="G471" s="45"/>
      <c r="H471" s="45"/>
      <c r="I471" s="45"/>
      <c r="J471" s="45"/>
      <c r="K471" s="45"/>
      <c r="L471" s="53">
        <v>57505.70172</v>
      </c>
      <c r="M471" s="45"/>
      <c r="N471" s="45"/>
      <c r="O471" s="45"/>
      <c r="P471" s="45"/>
      <c r="Q471" s="45"/>
      <c r="R471" s="45"/>
      <c r="S471" s="45"/>
      <c r="T471" s="45">
        <v>17.849324316373377</v>
      </c>
      <c r="U471" s="45"/>
      <c r="V471" s="45"/>
      <c r="W471" s="45"/>
      <c r="X471" s="45"/>
      <c r="Y471" s="45">
        <f>T471*(100^(0.2*$F$15*yV))</f>
        <v>19.1082881</v>
      </c>
      <c r="Z471" s="47"/>
      <c r="AA471" s="45"/>
      <c r="AB471" s="45"/>
      <c r="AC471" s="3">
        <v>5.0</v>
      </c>
      <c r="AD471" s="45"/>
      <c r="AE471" s="45"/>
      <c r="AF471" s="53">
        <v>57505.69817</v>
      </c>
      <c r="AG471" s="50">
        <v>7.4348688E-10</v>
      </c>
      <c r="AH471" s="45"/>
      <c r="AI471" s="45"/>
      <c r="AJ471" s="55">
        <f t="shared" si="14"/>
        <v>43.50678221</v>
      </c>
      <c r="AK471" s="45"/>
      <c r="AL471" s="45">
        <f>LOG10(1196700000000000000*(C471^2)*optwidth*(AVERAGE(X471:AB471)))</f>
        <v>42.1227111</v>
      </c>
      <c r="AM471" s="45"/>
      <c r="AN471" s="3">
        <v>0.34</v>
      </c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</row>
    <row r="472" ht="12.75" customHeight="1">
      <c r="A472" s="45"/>
      <c r="B472" s="45"/>
      <c r="C472" s="45">
        <v>19000.0</v>
      </c>
      <c r="D472" s="45"/>
      <c r="E472" s="45"/>
      <c r="F472" s="45"/>
      <c r="G472" s="45"/>
      <c r="H472" s="45"/>
      <c r="I472" s="45"/>
      <c r="J472" s="45"/>
      <c r="K472" s="45"/>
      <c r="L472" s="53">
        <v>57505.83229</v>
      </c>
      <c r="M472" s="45"/>
      <c r="N472" s="45"/>
      <c r="O472" s="45"/>
      <c r="P472" s="45"/>
      <c r="Q472" s="45"/>
      <c r="R472" s="45"/>
      <c r="S472" s="45"/>
      <c r="T472" s="45">
        <v>16.230664329261717</v>
      </c>
      <c r="U472" s="45"/>
      <c r="V472" s="45"/>
      <c r="W472" s="45"/>
      <c r="X472" s="45"/>
      <c r="Y472" s="45">
        <f>T472*(100^(0.2*$F$15*yV))</f>
        <v>17.3754594</v>
      </c>
      <c r="Z472" s="47"/>
      <c r="AA472" s="45"/>
      <c r="AB472" s="45"/>
      <c r="AC472" s="3">
        <v>5.0</v>
      </c>
      <c r="AD472" s="45"/>
      <c r="AE472" s="45"/>
      <c r="AF472" s="53">
        <v>57505.83049</v>
      </c>
      <c r="AG472" s="50">
        <v>6.182256E-10</v>
      </c>
      <c r="AH472" s="45"/>
      <c r="AI472" s="45"/>
      <c r="AJ472" s="55">
        <f t="shared" si="14"/>
        <v>43.42665588</v>
      </c>
      <c r="AK472" s="45"/>
      <c r="AL472" s="45">
        <f>LOG10(1196700000000000000*(C472^2)*optwidth*(AVERAGE(X472:AB472)))</f>
        <v>42.08142562</v>
      </c>
      <c r="AM472" s="45"/>
      <c r="AN472" s="3">
        <v>0.34</v>
      </c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</row>
    <row r="473" ht="12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</row>
    <row r="474" ht="12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</row>
    <row r="475" ht="12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</row>
    <row r="476" ht="12.75" customHeight="1">
      <c r="A476" s="3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</row>
    <row r="477" ht="12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</row>
    <row r="478" ht="12.75" customHeight="1">
      <c r="A478" s="45"/>
      <c r="B478" s="45"/>
      <c r="C478" s="17" t="s">
        <v>415</v>
      </c>
      <c r="D478" s="45"/>
      <c r="E478" s="45"/>
      <c r="F478" s="64" t="s">
        <v>416</v>
      </c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3"/>
      <c r="W478" s="45"/>
      <c r="X478" s="45"/>
      <c r="Y478" s="45"/>
      <c r="Z478" s="45"/>
      <c r="AA478" s="45"/>
      <c r="AB478" s="45"/>
      <c r="AC478" s="3"/>
      <c r="AD478" s="45"/>
      <c r="AE478" s="45"/>
      <c r="AF478" s="45"/>
      <c r="AG478" s="7">
        <v>1.0E-11</v>
      </c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</row>
    <row r="479" ht="12.75" customHeight="1">
      <c r="A479" s="45"/>
      <c r="B479" s="3" t="s">
        <v>417</v>
      </c>
      <c r="C479" s="3">
        <v>410000.0</v>
      </c>
      <c r="D479" s="45"/>
      <c r="E479" s="45"/>
      <c r="F479" s="3">
        <v>4.6</v>
      </c>
      <c r="G479" s="45"/>
      <c r="H479" s="45"/>
      <c r="I479" s="45"/>
      <c r="J479" s="45"/>
      <c r="K479" s="45"/>
      <c r="L479" s="3">
        <v>3949.689</v>
      </c>
      <c r="M479" s="45"/>
      <c r="N479" s="45"/>
      <c r="O479" s="45"/>
      <c r="P479" s="45"/>
      <c r="Q479" s="45"/>
      <c r="R479" s="45"/>
      <c r="S479" s="45"/>
      <c r="T479" s="3">
        <v>0.321</v>
      </c>
      <c r="U479" s="45"/>
      <c r="V479" s="45"/>
      <c r="W479" s="45"/>
      <c r="X479" s="45"/>
      <c r="Y479" s="65">
        <f>T479*(100^(0.2*F479*yV))</f>
        <v>22.20777417</v>
      </c>
      <c r="Z479" s="45"/>
      <c r="AA479" s="45"/>
      <c r="AB479" s="45"/>
      <c r="AC479" s="3">
        <v>3.7</v>
      </c>
      <c r="AD479" s="45"/>
      <c r="AE479" s="45"/>
      <c r="AF479" s="3">
        <v>3949.689</v>
      </c>
      <c r="AG479" s="45"/>
      <c r="AH479" s="45"/>
      <c r="AI479" s="45"/>
      <c r="AJ479" s="45"/>
      <c r="AK479" s="45"/>
      <c r="AL479" s="45">
        <f>LOG10(1196700000000000000*($C$15^2)*optwidth*(AVERAGE(Y479:AB479)))</f>
        <v>42.18799436</v>
      </c>
      <c r="AM479" s="45"/>
      <c r="AN479" s="3">
        <v>1.3</v>
      </c>
      <c r="AO479" s="3" t="s">
        <v>418</v>
      </c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</row>
    <row r="480" ht="12.75" customHeight="1">
      <c r="A480" s="47"/>
      <c r="B480" s="47"/>
      <c r="C480" s="3">
        <v>410000.0</v>
      </c>
      <c r="D480" s="45"/>
      <c r="E480" s="45"/>
      <c r="F480" s="3">
        <v>4.6</v>
      </c>
      <c r="G480" s="45"/>
      <c r="H480" s="45"/>
      <c r="I480" s="45"/>
      <c r="J480" s="45"/>
      <c r="K480" s="45"/>
      <c r="L480" s="3">
        <v>3959.544</v>
      </c>
      <c r="M480" s="45"/>
      <c r="N480" s="45"/>
      <c r="O480" s="45"/>
      <c r="P480" s="45"/>
      <c r="Q480" s="45"/>
      <c r="R480" s="45"/>
      <c r="S480" s="45"/>
      <c r="T480" s="3">
        <v>0.325</v>
      </c>
      <c r="U480" s="45"/>
      <c r="V480" s="45"/>
      <c r="W480" s="45"/>
      <c r="X480" s="45"/>
      <c r="Y480" s="65">
        <f>T480*(100^(0.2*F480*yV))</f>
        <v>22.48450655</v>
      </c>
      <c r="Z480" s="45"/>
      <c r="AA480" s="45"/>
      <c r="AB480" s="45"/>
      <c r="AC480" s="3">
        <v>3.7</v>
      </c>
      <c r="AD480" s="45"/>
      <c r="AE480" s="45"/>
      <c r="AF480" s="3">
        <v>3959.544</v>
      </c>
      <c r="AG480" s="45"/>
      <c r="AH480" s="45"/>
      <c r="AI480" s="45"/>
      <c r="AJ480" s="45"/>
      <c r="AK480" s="45"/>
      <c r="AL480" s="45">
        <f>LOG10(1196700000000000000*($C$15^2)*optwidth*(AVERAGE(Y480:AB480)))</f>
        <v>42.19337269</v>
      </c>
      <c r="AM480" s="45"/>
      <c r="AN480" s="3">
        <v>1.3</v>
      </c>
      <c r="AO480" s="3" t="s">
        <v>418</v>
      </c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</row>
    <row r="481" ht="12.75" customHeight="1">
      <c r="A481" s="47"/>
      <c r="B481" s="47"/>
      <c r="C481" s="3">
        <v>410000.0</v>
      </c>
      <c r="D481" s="45"/>
      <c r="E481" s="45"/>
      <c r="F481" s="3">
        <v>4.6</v>
      </c>
      <c r="G481" s="45"/>
      <c r="H481" s="45"/>
      <c r="I481" s="45"/>
      <c r="J481" s="45"/>
      <c r="K481" s="45"/>
      <c r="L481" s="3">
        <v>3962.656</v>
      </c>
      <c r="M481" s="45"/>
      <c r="N481" s="45"/>
      <c r="O481" s="45"/>
      <c r="P481" s="45"/>
      <c r="Q481" s="45"/>
      <c r="R481" s="45"/>
      <c r="S481" s="45"/>
      <c r="T481" s="3">
        <v>0.33</v>
      </c>
      <c r="U481" s="45"/>
      <c r="V481" s="45"/>
      <c r="W481" s="45"/>
      <c r="X481" s="45"/>
      <c r="Y481" s="65">
        <f>T481*(100^(0.2*F481*yV))</f>
        <v>22.83042204</v>
      </c>
      <c r="Z481" s="45"/>
      <c r="AA481" s="45"/>
      <c r="AB481" s="45"/>
      <c r="AC481" s="3">
        <v>3.7</v>
      </c>
      <c r="AD481" s="45"/>
      <c r="AE481" s="45"/>
      <c r="AF481" s="3">
        <v>3962.656</v>
      </c>
      <c r="AG481" s="45"/>
      <c r="AH481" s="45"/>
      <c r="AI481" s="45"/>
      <c r="AJ481" s="45"/>
      <c r="AK481" s="45"/>
      <c r="AL481" s="45">
        <f>LOG10(1196700000000000000*($C$15^2)*optwidth*(AVERAGE(Y481:AB481)))</f>
        <v>42.20000326</v>
      </c>
      <c r="AM481" s="45"/>
      <c r="AN481" s="3">
        <v>1.3</v>
      </c>
      <c r="AO481" s="3" t="s">
        <v>418</v>
      </c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</row>
    <row r="482" ht="12.75" customHeight="1">
      <c r="A482" s="47"/>
      <c r="B482" s="47"/>
      <c r="C482" s="3">
        <v>410000.0</v>
      </c>
      <c r="D482" s="45"/>
      <c r="E482" s="45"/>
      <c r="F482" s="3">
        <v>4.6</v>
      </c>
      <c r="G482" s="45"/>
      <c r="H482" s="45"/>
      <c r="I482" s="45"/>
      <c r="J482" s="45"/>
      <c r="K482" s="45"/>
      <c r="L482" s="3">
        <v>3966.805</v>
      </c>
      <c r="M482" s="45"/>
      <c r="N482" s="45"/>
      <c r="O482" s="45"/>
      <c r="P482" s="45"/>
      <c r="Q482" s="45"/>
      <c r="R482" s="45"/>
      <c r="S482" s="45"/>
      <c r="T482" s="3">
        <v>0.337</v>
      </c>
      <c r="U482" s="45"/>
      <c r="V482" s="45"/>
      <c r="W482" s="45"/>
      <c r="X482" s="45"/>
      <c r="Y482" s="65">
        <f>T482*(100^(0.2*F482*yV))</f>
        <v>23.31470372</v>
      </c>
      <c r="Z482" s="45"/>
      <c r="AA482" s="45"/>
      <c r="AB482" s="45"/>
      <c r="AC482" s="3">
        <v>3.7</v>
      </c>
      <c r="AD482" s="45"/>
      <c r="AE482" s="45"/>
      <c r="AF482" s="3">
        <v>3966.805</v>
      </c>
      <c r="AG482" s="45"/>
      <c r="AH482" s="45"/>
      <c r="AI482" s="45"/>
      <c r="AJ482" s="45"/>
      <c r="AK482" s="45"/>
      <c r="AL482" s="45">
        <f>LOG10(1196700000000000000*($C$15^2)*optwidth*(AVERAGE(Y482:AB482)))</f>
        <v>42.20911922</v>
      </c>
      <c r="AM482" s="45"/>
      <c r="AN482" s="3">
        <v>1.3</v>
      </c>
      <c r="AO482" s="3" t="s">
        <v>418</v>
      </c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</row>
    <row r="483" ht="12.75" customHeight="1">
      <c r="A483" s="47"/>
      <c r="B483" s="47"/>
      <c r="C483" s="3">
        <v>410000.0</v>
      </c>
      <c r="D483" s="45"/>
      <c r="E483" s="45"/>
      <c r="F483" s="3">
        <v>4.6</v>
      </c>
      <c r="G483" s="45"/>
      <c r="H483" s="45"/>
      <c r="I483" s="45"/>
      <c r="J483" s="45"/>
      <c r="K483" s="45"/>
      <c r="L483" s="3">
        <v>3969.917</v>
      </c>
      <c r="M483" s="45"/>
      <c r="N483" s="45"/>
      <c r="O483" s="45"/>
      <c r="P483" s="45"/>
      <c r="Q483" s="45"/>
      <c r="R483" s="45"/>
      <c r="S483" s="45"/>
      <c r="T483" s="3">
        <v>0.348</v>
      </c>
      <c r="U483" s="45"/>
      <c r="V483" s="45"/>
      <c r="W483" s="45"/>
      <c r="X483" s="45"/>
      <c r="Y483" s="65">
        <f>T483*(100^(0.2*F483*yV))</f>
        <v>24.07571779</v>
      </c>
      <c r="Z483" s="45"/>
      <c r="AA483" s="45"/>
      <c r="AB483" s="45"/>
      <c r="AC483" s="3">
        <v>3.7</v>
      </c>
      <c r="AD483" s="45"/>
      <c r="AE483" s="45"/>
      <c r="AF483" s="3">
        <v>3969.917</v>
      </c>
      <c r="AG483" s="45"/>
      <c r="AH483" s="45"/>
      <c r="AI483" s="45"/>
      <c r="AJ483" s="45"/>
      <c r="AK483" s="45"/>
      <c r="AL483" s="45">
        <f>LOG10(1196700000000000000*($C$15^2)*optwidth*(AVERAGE(Y483:AB483)))</f>
        <v>42.22306857</v>
      </c>
      <c r="AM483" s="45"/>
      <c r="AN483" s="3">
        <v>1.3</v>
      </c>
      <c r="AO483" s="3" t="s">
        <v>418</v>
      </c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</row>
    <row r="484" ht="12.75" customHeight="1">
      <c r="A484" s="47"/>
      <c r="B484" s="47"/>
      <c r="C484" s="3">
        <v>410000.0</v>
      </c>
      <c r="D484" s="45"/>
      <c r="E484" s="45"/>
      <c r="F484" s="3">
        <v>4.6</v>
      </c>
      <c r="G484" s="45"/>
      <c r="H484" s="45"/>
      <c r="I484" s="45"/>
      <c r="J484" s="45"/>
      <c r="K484" s="45"/>
      <c r="L484" s="3">
        <v>3974.066</v>
      </c>
      <c r="M484" s="45"/>
      <c r="N484" s="45"/>
      <c r="O484" s="45"/>
      <c r="P484" s="45"/>
      <c r="Q484" s="45"/>
      <c r="R484" s="45"/>
      <c r="S484" s="45"/>
      <c r="T484" s="3">
        <v>0.354</v>
      </c>
      <c r="U484" s="45"/>
      <c r="V484" s="45"/>
      <c r="W484" s="45"/>
      <c r="X484" s="45"/>
      <c r="Y484" s="65">
        <f>T484*(100^(0.2*F484*yV))</f>
        <v>24.49081637</v>
      </c>
      <c r="Z484" s="45"/>
      <c r="AA484" s="45"/>
      <c r="AB484" s="45"/>
      <c r="AC484" s="3">
        <v>3.7</v>
      </c>
      <c r="AD484" s="45"/>
      <c r="AE484" s="45"/>
      <c r="AF484" s="3">
        <v>3974.066</v>
      </c>
      <c r="AG484" s="45"/>
      <c r="AH484" s="45"/>
      <c r="AI484" s="45"/>
      <c r="AJ484" s="45"/>
      <c r="AK484" s="45"/>
      <c r="AL484" s="45">
        <f>LOG10(1196700000000000000*($C$15^2)*optwidth*(AVERAGE(Y484:AB484)))</f>
        <v>42.23049259</v>
      </c>
      <c r="AM484" s="45"/>
      <c r="AN484" s="3">
        <v>1.3</v>
      </c>
      <c r="AO484" s="3" t="s">
        <v>418</v>
      </c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</row>
    <row r="485" ht="12.75" customHeight="1">
      <c r="A485" s="47"/>
      <c r="B485" s="47"/>
      <c r="C485" s="3">
        <v>410000.0</v>
      </c>
      <c r="D485" s="45"/>
      <c r="E485" s="45"/>
      <c r="F485" s="3">
        <v>4.6</v>
      </c>
      <c r="G485" s="45"/>
      <c r="H485" s="45"/>
      <c r="I485" s="45"/>
      <c r="J485" s="45"/>
      <c r="K485" s="45"/>
      <c r="L485" s="3">
        <v>3980.29</v>
      </c>
      <c r="M485" s="45"/>
      <c r="N485" s="45"/>
      <c r="O485" s="45"/>
      <c r="P485" s="45"/>
      <c r="Q485" s="45"/>
      <c r="R485" s="45"/>
      <c r="S485" s="45"/>
      <c r="T485" s="3">
        <v>0.354</v>
      </c>
      <c r="U485" s="45"/>
      <c r="V485" s="45"/>
      <c r="W485" s="45"/>
      <c r="X485" s="45"/>
      <c r="Y485" s="65">
        <f>T485*(100^(0.2*F485*yV))</f>
        <v>24.49081637</v>
      </c>
      <c r="Z485" s="45"/>
      <c r="AA485" s="45"/>
      <c r="AB485" s="45"/>
      <c r="AC485" s="3">
        <v>3.7</v>
      </c>
      <c r="AD485" s="45"/>
      <c r="AE485" s="45"/>
      <c r="AF485" s="3">
        <v>3980.29</v>
      </c>
      <c r="AG485" s="45"/>
      <c r="AH485" s="45"/>
      <c r="AI485" s="45"/>
      <c r="AJ485" s="45"/>
      <c r="AK485" s="45"/>
      <c r="AL485" s="45">
        <f>LOG10(1196700000000000000*($C$15^2)*optwidth*(AVERAGE(Y485:AB485)))</f>
        <v>42.23049259</v>
      </c>
      <c r="AM485" s="45"/>
      <c r="AN485" s="3">
        <v>1.3</v>
      </c>
      <c r="AO485" s="3" t="s">
        <v>418</v>
      </c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</row>
    <row r="486" ht="12.75" customHeight="1">
      <c r="A486" s="47"/>
      <c r="B486" s="47"/>
      <c r="C486" s="3">
        <v>410000.0</v>
      </c>
      <c r="D486" s="45"/>
      <c r="E486" s="45"/>
      <c r="F486" s="3">
        <v>4.6</v>
      </c>
      <c r="G486" s="45"/>
      <c r="H486" s="45"/>
      <c r="I486" s="45"/>
      <c r="J486" s="45"/>
      <c r="K486" s="45"/>
      <c r="L486" s="3">
        <v>3986.515</v>
      </c>
      <c r="M486" s="45"/>
      <c r="N486" s="45"/>
      <c r="O486" s="45"/>
      <c r="P486" s="45"/>
      <c r="Q486" s="45"/>
      <c r="R486" s="45"/>
      <c r="S486" s="45"/>
      <c r="T486" s="3">
        <v>0.354</v>
      </c>
      <c r="U486" s="45"/>
      <c r="V486" s="45"/>
      <c r="W486" s="45"/>
      <c r="X486" s="45"/>
      <c r="Y486" s="65">
        <f>T486*(100^(0.2*F486*yV))</f>
        <v>24.49081637</v>
      </c>
      <c r="Z486" s="45"/>
      <c r="AA486" s="45"/>
      <c r="AB486" s="45"/>
      <c r="AC486" s="3">
        <v>3.7</v>
      </c>
      <c r="AD486" s="45"/>
      <c r="AE486" s="45"/>
      <c r="AF486" s="3">
        <v>3986.515</v>
      </c>
      <c r="AG486" s="45"/>
      <c r="AH486" s="45"/>
      <c r="AI486" s="45"/>
      <c r="AJ486" s="45"/>
      <c r="AK486" s="45"/>
      <c r="AL486" s="45">
        <f>LOG10(1196700000000000000*($C$15^2)*optwidth*(AVERAGE(Y486:AB486)))</f>
        <v>42.23049259</v>
      </c>
      <c r="AM486" s="45"/>
      <c r="AN486" s="3">
        <v>1.3</v>
      </c>
      <c r="AO486" s="3" t="s">
        <v>418</v>
      </c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</row>
    <row r="487" ht="12.75" customHeight="1">
      <c r="A487" s="47"/>
      <c r="B487" s="47"/>
      <c r="C487" s="3">
        <v>410000.0</v>
      </c>
      <c r="D487" s="45"/>
      <c r="E487" s="45"/>
      <c r="F487" s="3">
        <v>4.6</v>
      </c>
      <c r="G487" s="45"/>
      <c r="H487" s="45"/>
      <c r="I487" s="45"/>
      <c r="J487" s="45"/>
      <c r="K487" s="45"/>
      <c r="L487" s="3">
        <v>3993.776</v>
      </c>
      <c r="M487" s="45"/>
      <c r="N487" s="45"/>
      <c r="O487" s="45"/>
      <c r="P487" s="45"/>
      <c r="Q487" s="45"/>
      <c r="R487" s="45"/>
      <c r="S487" s="45"/>
      <c r="T487" s="3">
        <v>0.363</v>
      </c>
      <c r="U487" s="45"/>
      <c r="V487" s="45"/>
      <c r="W487" s="45"/>
      <c r="X487" s="45"/>
      <c r="Y487" s="65">
        <f>T487*(100^(0.2*F487*yV))</f>
        <v>25.11346424</v>
      </c>
      <c r="Z487" s="45"/>
      <c r="AA487" s="45"/>
      <c r="AB487" s="45"/>
      <c r="AC487" s="3">
        <v>3.7</v>
      </c>
      <c r="AD487" s="45"/>
      <c r="AE487" s="45"/>
      <c r="AF487" s="3">
        <v>3993.776</v>
      </c>
      <c r="AG487" s="45"/>
      <c r="AH487" s="45"/>
      <c r="AI487" s="45"/>
      <c r="AJ487" s="45"/>
      <c r="AK487" s="45"/>
      <c r="AL487" s="45">
        <f>LOG10(1196700000000000000*($C$15^2)*optwidth*(AVERAGE(Y487:AB487)))</f>
        <v>42.24139595</v>
      </c>
      <c r="AM487" s="45"/>
      <c r="AN487" s="3">
        <v>1.3</v>
      </c>
      <c r="AO487" s="3" t="s">
        <v>418</v>
      </c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</row>
    <row r="488" ht="12.75" customHeight="1">
      <c r="A488" s="47"/>
      <c r="B488" s="47"/>
      <c r="C488" s="3">
        <v>410000.0</v>
      </c>
      <c r="D488" s="45"/>
      <c r="E488" s="45"/>
      <c r="F488" s="3">
        <v>4.6</v>
      </c>
      <c r="G488" s="45"/>
      <c r="H488" s="45"/>
      <c r="I488" s="45"/>
      <c r="J488" s="45"/>
      <c r="K488" s="45"/>
      <c r="L488" s="3">
        <v>4002.075</v>
      </c>
      <c r="M488" s="45"/>
      <c r="N488" s="45"/>
      <c r="O488" s="45"/>
      <c r="P488" s="45"/>
      <c r="Q488" s="45"/>
      <c r="R488" s="45"/>
      <c r="S488" s="45"/>
      <c r="T488" s="3">
        <v>0.367</v>
      </c>
      <c r="U488" s="45"/>
      <c r="V488" s="45"/>
      <c r="W488" s="45"/>
      <c r="X488" s="45"/>
      <c r="Y488" s="65">
        <f>T488*(100^(0.2*F488*yV))</f>
        <v>25.39019663</v>
      </c>
      <c r="Z488" s="45"/>
      <c r="AA488" s="45"/>
      <c r="AB488" s="45"/>
      <c r="AC488" s="3">
        <v>3.7</v>
      </c>
      <c r="AD488" s="45"/>
      <c r="AE488" s="45"/>
      <c r="AF488" s="3">
        <v>4002.075</v>
      </c>
      <c r="AG488" s="45"/>
      <c r="AH488" s="45"/>
      <c r="AI488" s="45"/>
      <c r="AJ488" s="45"/>
      <c r="AK488" s="45"/>
      <c r="AL488" s="45">
        <f>LOG10(1196700000000000000*($C$15^2)*optwidth*(AVERAGE(Y488:AB488)))</f>
        <v>42.24615539</v>
      </c>
      <c r="AM488" s="45"/>
      <c r="AN488" s="3">
        <v>1.3</v>
      </c>
      <c r="AO488" s="3" t="s">
        <v>418</v>
      </c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</row>
    <row r="489" ht="12.75" customHeight="1">
      <c r="A489" s="47"/>
      <c r="B489" s="47"/>
      <c r="C489" s="3">
        <v>410000.0</v>
      </c>
      <c r="D489" s="45"/>
      <c r="E489" s="45"/>
      <c r="F489" s="3">
        <v>4.6</v>
      </c>
      <c r="G489" s="45"/>
      <c r="H489" s="45"/>
      <c r="I489" s="45"/>
      <c r="J489" s="45"/>
      <c r="K489" s="45"/>
      <c r="L489" s="3">
        <v>4006.224</v>
      </c>
      <c r="M489" s="45"/>
      <c r="N489" s="45"/>
      <c r="O489" s="45"/>
      <c r="P489" s="45"/>
      <c r="Q489" s="45"/>
      <c r="R489" s="45"/>
      <c r="S489" s="45"/>
      <c r="T489" s="3">
        <v>0.371</v>
      </c>
      <c r="U489" s="45"/>
      <c r="V489" s="45"/>
      <c r="W489" s="45"/>
      <c r="X489" s="45"/>
      <c r="Y489" s="65">
        <f>T489*(100^(0.2*F489*yV))</f>
        <v>25.66692902</v>
      </c>
      <c r="Z489" s="45"/>
      <c r="AA489" s="45"/>
      <c r="AB489" s="45"/>
      <c r="AC489" s="3">
        <v>3.7</v>
      </c>
      <c r="AD489" s="45"/>
      <c r="AE489" s="45"/>
      <c r="AF489" s="3">
        <v>4006.224</v>
      </c>
      <c r="AG489" s="45"/>
      <c r="AH489" s="45"/>
      <c r="AI489" s="45"/>
      <c r="AJ489" s="45"/>
      <c r="AK489" s="45"/>
      <c r="AL489" s="45">
        <f>LOG10(1196700000000000000*($C$15^2)*optwidth*(AVERAGE(Y489:AB489)))</f>
        <v>42.25086323</v>
      </c>
      <c r="AM489" s="45"/>
      <c r="AN489" s="3">
        <v>1.3</v>
      </c>
      <c r="AO489" s="3" t="s">
        <v>418</v>
      </c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</row>
    <row r="490" ht="12.75" customHeight="1">
      <c r="A490" s="47"/>
      <c r="B490" s="47"/>
      <c r="C490" s="3">
        <v>410000.0</v>
      </c>
      <c r="D490" s="45"/>
      <c r="E490" s="45"/>
      <c r="F490" s="3">
        <v>4.6</v>
      </c>
      <c r="G490" s="45"/>
      <c r="H490" s="45"/>
      <c r="I490" s="45"/>
      <c r="J490" s="45"/>
      <c r="K490" s="45"/>
      <c r="L490" s="3">
        <v>4017.635</v>
      </c>
      <c r="M490" s="45"/>
      <c r="N490" s="45"/>
      <c r="O490" s="45"/>
      <c r="P490" s="45"/>
      <c r="Q490" s="45"/>
      <c r="R490" s="45"/>
      <c r="S490" s="45"/>
      <c r="T490" s="3">
        <v>0.374</v>
      </c>
      <c r="U490" s="45"/>
      <c r="V490" s="45"/>
      <c r="W490" s="45"/>
      <c r="X490" s="45"/>
      <c r="Y490" s="65">
        <f>T490*(100^(0.2*F490*yV))</f>
        <v>25.87447831</v>
      </c>
      <c r="Z490" s="45"/>
      <c r="AA490" s="45"/>
      <c r="AB490" s="45"/>
      <c r="AC490" s="3">
        <v>3.7</v>
      </c>
      <c r="AD490" s="45"/>
      <c r="AE490" s="45"/>
      <c r="AF490" s="3">
        <v>4017.635</v>
      </c>
      <c r="AG490" s="45"/>
      <c r="AH490" s="45"/>
      <c r="AI490" s="45"/>
      <c r="AJ490" s="45"/>
      <c r="AK490" s="45"/>
      <c r="AL490" s="45">
        <f>LOG10(1196700000000000000*($C$15^2)*optwidth*(AVERAGE(Y490:AB490)))</f>
        <v>42.25436093</v>
      </c>
      <c r="AM490" s="45"/>
      <c r="AN490" s="3">
        <v>1.3</v>
      </c>
      <c r="AO490" s="3" t="s">
        <v>418</v>
      </c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</row>
    <row r="491" ht="12.75" customHeight="1">
      <c r="A491" s="47"/>
      <c r="B491" s="47"/>
      <c r="C491" s="3">
        <v>410000.0</v>
      </c>
      <c r="D491" s="45"/>
      <c r="E491" s="45"/>
      <c r="F491" s="3">
        <v>4.6</v>
      </c>
      <c r="G491" s="45"/>
      <c r="H491" s="45"/>
      <c r="I491" s="45"/>
      <c r="J491" s="45"/>
      <c r="K491" s="45"/>
      <c r="L491" s="3">
        <v>4020.747</v>
      </c>
      <c r="M491" s="45"/>
      <c r="N491" s="45"/>
      <c r="O491" s="45"/>
      <c r="P491" s="45"/>
      <c r="Q491" s="45"/>
      <c r="R491" s="45"/>
      <c r="S491" s="45"/>
      <c r="T491" s="3">
        <v>0.366</v>
      </c>
      <c r="U491" s="45"/>
      <c r="V491" s="45"/>
      <c r="W491" s="45"/>
      <c r="X491" s="45"/>
      <c r="Y491" s="65">
        <f>T491*(100^(0.2*F491*yV))</f>
        <v>25.32101354</v>
      </c>
      <c r="Z491" s="45"/>
      <c r="AA491" s="45"/>
      <c r="AB491" s="45"/>
      <c r="AC491" s="3">
        <v>3.7</v>
      </c>
      <c r="AD491" s="45"/>
      <c r="AE491" s="45"/>
      <c r="AF491" s="3">
        <v>4020.747</v>
      </c>
      <c r="AG491" s="45"/>
      <c r="AH491" s="45"/>
      <c r="AI491" s="45"/>
      <c r="AJ491" s="45"/>
      <c r="AK491" s="45"/>
      <c r="AL491" s="45">
        <f>LOG10(1196700000000000000*($C$15^2)*optwidth*(AVERAGE(Y491:AB491)))</f>
        <v>42.24497041</v>
      </c>
      <c r="AM491" s="45"/>
      <c r="AN491" s="3">
        <v>1.3</v>
      </c>
      <c r="AO491" s="3" t="s">
        <v>418</v>
      </c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</row>
    <row r="492" ht="12.75" customHeight="1">
      <c r="A492" s="47"/>
      <c r="B492" s="47"/>
      <c r="C492" s="3">
        <v>410000.0</v>
      </c>
      <c r="D492" s="45"/>
      <c r="E492" s="45"/>
      <c r="F492" s="3">
        <v>4.6</v>
      </c>
      <c r="G492" s="45"/>
      <c r="H492" s="45"/>
      <c r="I492" s="45"/>
      <c r="J492" s="45"/>
      <c r="K492" s="45"/>
      <c r="L492" s="3">
        <v>4028.008</v>
      </c>
      <c r="M492" s="45"/>
      <c r="N492" s="45"/>
      <c r="O492" s="45"/>
      <c r="P492" s="45"/>
      <c r="Q492" s="45"/>
      <c r="R492" s="45"/>
      <c r="S492" s="45"/>
      <c r="T492" s="3">
        <v>0.364</v>
      </c>
      <c r="U492" s="45"/>
      <c r="V492" s="45"/>
      <c r="W492" s="45"/>
      <c r="X492" s="45"/>
      <c r="Y492" s="65">
        <f>T492*(100^(0.2*F492*yV))</f>
        <v>25.18264734</v>
      </c>
      <c r="Z492" s="45"/>
      <c r="AA492" s="45"/>
      <c r="AB492" s="45"/>
      <c r="AC492" s="3">
        <v>3.7</v>
      </c>
      <c r="AD492" s="45"/>
      <c r="AE492" s="45"/>
      <c r="AF492" s="3">
        <v>4028.008</v>
      </c>
      <c r="AG492" s="45"/>
      <c r="AH492" s="45"/>
      <c r="AI492" s="45"/>
      <c r="AJ492" s="45"/>
      <c r="AK492" s="45"/>
      <c r="AL492" s="45">
        <f>LOG10(1196700000000000000*($C$15^2)*optwidth*(AVERAGE(Y492:AB492)))</f>
        <v>42.24259071</v>
      </c>
      <c r="AM492" s="45"/>
      <c r="AN492" s="3">
        <v>1.3</v>
      </c>
      <c r="AO492" s="3" t="s">
        <v>418</v>
      </c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</row>
    <row r="493" ht="12.75" customHeight="1">
      <c r="A493" s="47"/>
      <c r="B493" s="47"/>
      <c r="C493" s="3">
        <v>410000.0</v>
      </c>
      <c r="D493" s="45"/>
      <c r="E493" s="45"/>
      <c r="F493" s="3">
        <v>4.6</v>
      </c>
      <c r="G493" s="45"/>
      <c r="H493" s="45"/>
      <c r="I493" s="45"/>
      <c r="J493" s="45"/>
      <c r="K493" s="45"/>
      <c r="L493" s="3">
        <v>4032.158</v>
      </c>
      <c r="M493" s="45"/>
      <c r="N493" s="45"/>
      <c r="O493" s="45"/>
      <c r="P493" s="45"/>
      <c r="Q493" s="45"/>
      <c r="R493" s="45"/>
      <c r="S493" s="45"/>
      <c r="T493" s="3">
        <v>0.359</v>
      </c>
      <c r="U493" s="45"/>
      <c r="V493" s="45"/>
      <c r="W493" s="45"/>
      <c r="X493" s="45"/>
      <c r="Y493" s="65">
        <f>T493*(100^(0.2*F493*yV))</f>
        <v>24.83673186</v>
      </c>
      <c r="Z493" s="45"/>
      <c r="AA493" s="45"/>
      <c r="AB493" s="45"/>
      <c r="AC493" s="3">
        <v>3.7</v>
      </c>
      <c r="AD493" s="45"/>
      <c r="AE493" s="45"/>
      <c r="AF493" s="3">
        <v>4032.158</v>
      </c>
      <c r="AG493" s="45"/>
      <c r="AH493" s="45"/>
      <c r="AI493" s="45"/>
      <c r="AJ493" s="45"/>
      <c r="AK493" s="45"/>
      <c r="AL493" s="45">
        <f>LOG10(1196700000000000000*($C$15^2)*optwidth*(AVERAGE(Y493:AB493)))</f>
        <v>42.23658377</v>
      </c>
      <c r="AM493" s="45"/>
      <c r="AN493" s="3">
        <v>1.3</v>
      </c>
      <c r="AO493" s="3" t="s">
        <v>418</v>
      </c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</row>
    <row r="494" ht="12.75" customHeight="1">
      <c r="A494" s="47"/>
      <c r="B494" s="47"/>
      <c r="C494" s="3">
        <v>410000.0</v>
      </c>
      <c r="D494" s="45"/>
      <c r="E494" s="45"/>
      <c r="F494" s="3">
        <v>4.6</v>
      </c>
      <c r="G494" s="45"/>
      <c r="H494" s="45"/>
      <c r="I494" s="45"/>
      <c r="J494" s="45"/>
      <c r="K494" s="45"/>
      <c r="L494" s="3">
        <v>4036.307</v>
      </c>
      <c r="M494" s="45"/>
      <c r="N494" s="45"/>
      <c r="O494" s="45"/>
      <c r="P494" s="45"/>
      <c r="Q494" s="45"/>
      <c r="R494" s="45"/>
      <c r="S494" s="45"/>
      <c r="T494" s="3">
        <v>0.355</v>
      </c>
      <c r="U494" s="45"/>
      <c r="V494" s="45"/>
      <c r="W494" s="45"/>
      <c r="X494" s="45"/>
      <c r="Y494" s="65">
        <f>T494*(100^(0.2*F494*yV))</f>
        <v>24.55999947</v>
      </c>
      <c r="Z494" s="45"/>
      <c r="AA494" s="45"/>
      <c r="AB494" s="45"/>
      <c r="AC494" s="3">
        <v>3.7</v>
      </c>
      <c r="AD494" s="45"/>
      <c r="AE494" s="45"/>
      <c r="AF494" s="3">
        <v>4036.307</v>
      </c>
      <c r="AG494" s="45"/>
      <c r="AH494" s="45"/>
      <c r="AI494" s="45"/>
      <c r="AJ494" s="45"/>
      <c r="AK494" s="45"/>
      <c r="AL494" s="45">
        <f>LOG10(1196700000000000000*($C$15^2)*optwidth*(AVERAGE(Y494:AB494)))</f>
        <v>42.23171768</v>
      </c>
      <c r="AM494" s="45"/>
      <c r="AN494" s="3">
        <v>1.3</v>
      </c>
      <c r="AO494" s="3" t="s">
        <v>418</v>
      </c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</row>
    <row r="495" ht="12.75" customHeight="1">
      <c r="A495" s="47"/>
      <c r="B495" s="47"/>
      <c r="C495" s="3">
        <v>410000.0</v>
      </c>
      <c r="D495" s="45"/>
      <c r="E495" s="45"/>
      <c r="F495" s="3">
        <v>4.6</v>
      </c>
      <c r="G495" s="45"/>
      <c r="H495" s="45"/>
      <c r="I495" s="45"/>
      <c r="J495" s="45"/>
      <c r="K495" s="45"/>
      <c r="L495" s="3">
        <v>4040.456</v>
      </c>
      <c r="M495" s="45"/>
      <c r="N495" s="45"/>
      <c r="O495" s="45"/>
      <c r="P495" s="45"/>
      <c r="Q495" s="45"/>
      <c r="R495" s="45"/>
      <c r="S495" s="45"/>
      <c r="T495" s="3">
        <v>0.353</v>
      </c>
      <c r="U495" s="45"/>
      <c r="V495" s="45"/>
      <c r="W495" s="45"/>
      <c r="X495" s="45"/>
      <c r="Y495" s="65">
        <f>T495*(100^(0.2*F495*yV))</f>
        <v>24.42163327</v>
      </c>
      <c r="Z495" s="45"/>
      <c r="AA495" s="45"/>
      <c r="AB495" s="45"/>
      <c r="AC495" s="3">
        <v>3.7</v>
      </c>
      <c r="AD495" s="45"/>
      <c r="AE495" s="45"/>
      <c r="AF495" s="3">
        <v>4040.456</v>
      </c>
      <c r="AG495" s="45"/>
      <c r="AH495" s="45"/>
      <c r="AI495" s="45"/>
      <c r="AJ495" s="45"/>
      <c r="AK495" s="45"/>
      <c r="AL495" s="45">
        <f>LOG10(1196700000000000000*($C$15^2)*optwidth*(AVERAGE(Y495:AB495)))</f>
        <v>42.22926403</v>
      </c>
      <c r="AM495" s="45"/>
      <c r="AN495" s="3">
        <v>1.3</v>
      </c>
      <c r="AO495" s="3" t="s">
        <v>418</v>
      </c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</row>
    <row r="496" ht="12.75" customHeight="1">
      <c r="A496" s="47"/>
      <c r="B496" s="47"/>
      <c r="C496" s="3">
        <v>410000.0</v>
      </c>
      <c r="D496" s="45"/>
      <c r="E496" s="45"/>
      <c r="F496" s="3">
        <v>4.6</v>
      </c>
      <c r="G496" s="45"/>
      <c r="H496" s="45"/>
      <c r="I496" s="45"/>
      <c r="J496" s="45"/>
      <c r="K496" s="45"/>
      <c r="L496" s="3">
        <v>4045.643</v>
      </c>
      <c r="M496" s="45"/>
      <c r="N496" s="45"/>
      <c r="O496" s="45"/>
      <c r="P496" s="45"/>
      <c r="Q496" s="45"/>
      <c r="R496" s="45"/>
      <c r="S496" s="45"/>
      <c r="T496" s="3">
        <v>0.355</v>
      </c>
      <c r="U496" s="45"/>
      <c r="V496" s="45"/>
      <c r="W496" s="45"/>
      <c r="X496" s="45"/>
      <c r="Y496" s="65">
        <f>T496*(100^(0.2*F496*yV))</f>
        <v>24.55999947</v>
      </c>
      <c r="Z496" s="45"/>
      <c r="AA496" s="45"/>
      <c r="AB496" s="45"/>
      <c r="AC496" s="3">
        <v>3.7</v>
      </c>
      <c r="AD496" s="45"/>
      <c r="AE496" s="45"/>
      <c r="AF496" s="3">
        <v>4045.643</v>
      </c>
      <c r="AG496" s="45"/>
      <c r="AH496" s="45"/>
      <c r="AI496" s="45"/>
      <c r="AJ496" s="45"/>
      <c r="AK496" s="45"/>
      <c r="AL496" s="45">
        <f>LOG10(1196700000000000000*($C$15^2)*optwidth*(AVERAGE(Y496:AB496)))</f>
        <v>42.23171768</v>
      </c>
      <c r="AM496" s="45"/>
      <c r="AN496" s="3">
        <v>1.3</v>
      </c>
      <c r="AO496" s="3" t="s">
        <v>418</v>
      </c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</row>
    <row r="497" ht="12.75" customHeight="1">
      <c r="A497" s="47"/>
      <c r="B497" s="47"/>
      <c r="C497" s="3">
        <v>410000.0</v>
      </c>
      <c r="D497" s="45"/>
      <c r="E497" s="45"/>
      <c r="F497" s="3">
        <v>4.6</v>
      </c>
      <c r="G497" s="45"/>
      <c r="H497" s="45"/>
      <c r="I497" s="45"/>
      <c r="J497" s="45"/>
      <c r="K497" s="45"/>
      <c r="L497" s="3">
        <v>4050.83</v>
      </c>
      <c r="M497" s="45"/>
      <c r="N497" s="45"/>
      <c r="O497" s="45"/>
      <c r="P497" s="45"/>
      <c r="Q497" s="45"/>
      <c r="R497" s="45"/>
      <c r="S497" s="45"/>
      <c r="T497" s="3">
        <v>0.366</v>
      </c>
      <c r="U497" s="45"/>
      <c r="V497" s="45"/>
      <c r="W497" s="45"/>
      <c r="X497" s="45"/>
      <c r="Y497" s="65">
        <f>T497*(100^(0.2*F497*yV))</f>
        <v>25.32101354</v>
      </c>
      <c r="Z497" s="45"/>
      <c r="AA497" s="45"/>
      <c r="AB497" s="45"/>
      <c r="AC497" s="3">
        <v>3.7</v>
      </c>
      <c r="AD497" s="45"/>
      <c r="AE497" s="45"/>
      <c r="AF497" s="3">
        <v>4050.83</v>
      </c>
      <c r="AG497" s="45"/>
      <c r="AH497" s="45"/>
      <c r="AI497" s="45"/>
      <c r="AJ497" s="45"/>
      <c r="AK497" s="45"/>
      <c r="AL497" s="45">
        <f>LOG10(1196700000000000000*($C$15^2)*optwidth*(AVERAGE(Y497:AB497)))</f>
        <v>42.24497041</v>
      </c>
      <c r="AM497" s="45"/>
      <c r="AN497" s="3">
        <v>1.3</v>
      </c>
      <c r="AO497" s="3" t="s">
        <v>418</v>
      </c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</row>
    <row r="498" ht="12.75" customHeight="1">
      <c r="A498" s="47"/>
      <c r="B498" s="47"/>
      <c r="C498" s="3">
        <v>410000.0</v>
      </c>
      <c r="D498" s="45"/>
      <c r="E498" s="45"/>
      <c r="F498" s="3">
        <v>4.6</v>
      </c>
      <c r="G498" s="45"/>
      <c r="H498" s="45"/>
      <c r="I498" s="45"/>
      <c r="J498" s="45"/>
      <c r="K498" s="45"/>
      <c r="L498" s="3">
        <v>4054.979</v>
      </c>
      <c r="M498" s="45"/>
      <c r="N498" s="45"/>
      <c r="O498" s="45"/>
      <c r="P498" s="45"/>
      <c r="Q498" s="45"/>
      <c r="R498" s="45"/>
      <c r="S498" s="45"/>
      <c r="T498" s="3">
        <v>0.37</v>
      </c>
      <c r="U498" s="45"/>
      <c r="V498" s="45"/>
      <c r="W498" s="45"/>
      <c r="X498" s="45"/>
      <c r="Y498" s="65">
        <f>T498*(100^(0.2*F498*yV))</f>
        <v>25.59774592</v>
      </c>
      <c r="Z498" s="45"/>
      <c r="AA498" s="45"/>
      <c r="AB498" s="45"/>
      <c r="AC498" s="3">
        <v>3.7</v>
      </c>
      <c r="AD498" s="45"/>
      <c r="AE498" s="45"/>
      <c r="AF498" s="3">
        <v>4054.979</v>
      </c>
      <c r="AG498" s="45"/>
      <c r="AH498" s="45"/>
      <c r="AI498" s="45"/>
      <c r="AJ498" s="45"/>
      <c r="AK498" s="45"/>
      <c r="AL498" s="45">
        <f>LOG10(1196700000000000000*($C$15^2)*optwidth*(AVERAGE(Y498:AB498)))</f>
        <v>42.24969105</v>
      </c>
      <c r="AM498" s="45"/>
      <c r="AN498" s="3">
        <v>1.3</v>
      </c>
      <c r="AO498" s="3" t="s">
        <v>418</v>
      </c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</row>
    <row r="499" ht="12.75" customHeight="1">
      <c r="A499" s="47"/>
      <c r="B499" s="47"/>
      <c r="C499" s="3">
        <v>410000.0</v>
      </c>
      <c r="D499" s="45"/>
      <c r="E499" s="45"/>
      <c r="F499" s="3">
        <v>4.6</v>
      </c>
      <c r="G499" s="45"/>
      <c r="H499" s="45"/>
      <c r="I499" s="45"/>
      <c r="J499" s="45"/>
      <c r="K499" s="45"/>
      <c r="L499" s="3">
        <v>4059.129</v>
      </c>
      <c r="M499" s="45"/>
      <c r="N499" s="45"/>
      <c r="O499" s="45"/>
      <c r="P499" s="45"/>
      <c r="Q499" s="45"/>
      <c r="R499" s="45"/>
      <c r="S499" s="45"/>
      <c r="T499" s="3">
        <v>0.376</v>
      </c>
      <c r="U499" s="45"/>
      <c r="V499" s="45"/>
      <c r="W499" s="45"/>
      <c r="X499" s="45"/>
      <c r="Y499" s="65">
        <f>T499*(100^(0.2*F499*yV))</f>
        <v>26.01284451</v>
      </c>
      <c r="Z499" s="45"/>
      <c r="AA499" s="45"/>
      <c r="AB499" s="45"/>
      <c r="AC499" s="3">
        <v>3.7</v>
      </c>
      <c r="AD499" s="45"/>
      <c r="AE499" s="45"/>
      <c r="AF499" s="3">
        <v>4059.129</v>
      </c>
      <c r="AG499" s="45"/>
      <c r="AH499" s="45"/>
      <c r="AI499" s="45"/>
      <c r="AJ499" s="45"/>
      <c r="AK499" s="45"/>
      <c r="AL499" s="45">
        <f>LOG10(1196700000000000000*($C$15^2)*optwidth*(AVERAGE(Y499:AB499)))</f>
        <v>42.25667717</v>
      </c>
      <c r="AM499" s="45"/>
      <c r="AN499" s="3">
        <v>1.3</v>
      </c>
      <c r="AO499" s="3" t="s">
        <v>418</v>
      </c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</row>
    <row r="500" ht="12.75" customHeight="1">
      <c r="A500" s="47"/>
      <c r="B500" s="47"/>
      <c r="C500" s="3">
        <v>410000.0</v>
      </c>
      <c r="D500" s="45"/>
      <c r="E500" s="45"/>
      <c r="F500" s="3">
        <v>4.6</v>
      </c>
      <c r="G500" s="45"/>
      <c r="H500" s="45"/>
      <c r="I500" s="45"/>
      <c r="J500" s="45"/>
      <c r="K500" s="45"/>
      <c r="L500" s="3">
        <v>4063.278</v>
      </c>
      <c r="M500" s="45"/>
      <c r="N500" s="45"/>
      <c r="O500" s="45"/>
      <c r="P500" s="45"/>
      <c r="Q500" s="45"/>
      <c r="R500" s="45"/>
      <c r="S500" s="45"/>
      <c r="T500" s="3">
        <v>0.382</v>
      </c>
      <c r="U500" s="45"/>
      <c r="V500" s="45"/>
      <c r="W500" s="45"/>
      <c r="X500" s="45"/>
      <c r="Y500" s="65">
        <f>T500*(100^(0.2*F500*yV))</f>
        <v>26.42794309</v>
      </c>
      <c r="Z500" s="45"/>
      <c r="AA500" s="45"/>
      <c r="AB500" s="45"/>
      <c r="AC500" s="3">
        <v>3.7</v>
      </c>
      <c r="AD500" s="45"/>
      <c r="AE500" s="45"/>
      <c r="AF500" s="3">
        <v>4063.278</v>
      </c>
      <c r="AG500" s="45"/>
      <c r="AH500" s="45"/>
      <c r="AI500" s="45"/>
      <c r="AJ500" s="45"/>
      <c r="AK500" s="45"/>
      <c r="AL500" s="45">
        <f>LOG10(1196700000000000000*($C$15^2)*optwidth*(AVERAGE(Y500:AB500)))</f>
        <v>42.26355269</v>
      </c>
      <c r="AM500" s="45"/>
      <c r="AN500" s="3">
        <v>1.3</v>
      </c>
      <c r="AO500" s="3" t="s">
        <v>418</v>
      </c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</row>
    <row r="501" ht="12.75" customHeight="1">
      <c r="A501" s="47"/>
      <c r="B501" s="47"/>
      <c r="C501" s="3">
        <v>410000.0</v>
      </c>
      <c r="D501" s="45"/>
      <c r="E501" s="45"/>
      <c r="F501" s="3">
        <v>4.6</v>
      </c>
      <c r="G501" s="45"/>
      <c r="H501" s="45"/>
      <c r="I501" s="45"/>
      <c r="J501" s="45"/>
      <c r="K501" s="45"/>
      <c r="L501" s="3">
        <v>4072.614</v>
      </c>
      <c r="M501" s="45"/>
      <c r="N501" s="45"/>
      <c r="O501" s="45"/>
      <c r="P501" s="45"/>
      <c r="Q501" s="45"/>
      <c r="R501" s="45"/>
      <c r="S501" s="45"/>
      <c r="T501" s="3">
        <v>0.38</v>
      </c>
      <c r="U501" s="45"/>
      <c r="V501" s="45"/>
      <c r="W501" s="45"/>
      <c r="X501" s="45"/>
      <c r="Y501" s="65">
        <f>T501*(100^(0.2*F501*yV))</f>
        <v>26.28957689</v>
      </c>
      <c r="Z501" s="45"/>
      <c r="AA501" s="45"/>
      <c r="AB501" s="45"/>
      <c r="AC501" s="3">
        <v>3.7</v>
      </c>
      <c r="AD501" s="45"/>
      <c r="AE501" s="45"/>
      <c r="AF501" s="3">
        <v>4072.614</v>
      </c>
      <c r="AG501" s="45"/>
      <c r="AH501" s="45"/>
      <c r="AI501" s="45"/>
      <c r="AJ501" s="45"/>
      <c r="AK501" s="45"/>
      <c r="AL501" s="45">
        <f>LOG10(1196700000000000000*($C$15^2)*optwidth*(AVERAGE(Y501:AB501)))</f>
        <v>42.26127292</v>
      </c>
      <c r="AM501" s="45"/>
      <c r="AN501" s="3">
        <v>1.3</v>
      </c>
      <c r="AO501" s="3" t="s">
        <v>418</v>
      </c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</row>
    <row r="502" ht="12.75" customHeight="1">
      <c r="A502" s="47"/>
      <c r="B502" s="47"/>
      <c r="C502" s="3">
        <v>410000.0</v>
      </c>
      <c r="D502" s="45"/>
      <c r="E502" s="45"/>
      <c r="F502" s="3">
        <v>4.6</v>
      </c>
      <c r="G502" s="45"/>
      <c r="H502" s="45"/>
      <c r="I502" s="45"/>
      <c r="J502" s="45"/>
      <c r="K502" s="45"/>
      <c r="L502" s="3">
        <v>4077.801</v>
      </c>
      <c r="M502" s="45"/>
      <c r="N502" s="45"/>
      <c r="O502" s="45"/>
      <c r="P502" s="45"/>
      <c r="Q502" s="45"/>
      <c r="R502" s="45"/>
      <c r="S502" s="45"/>
      <c r="T502" s="3">
        <v>0.377</v>
      </c>
      <c r="U502" s="45"/>
      <c r="V502" s="45"/>
      <c r="W502" s="45"/>
      <c r="X502" s="45"/>
      <c r="Y502" s="65">
        <f>T502*(100^(0.2*F502*yV))</f>
        <v>26.0820276</v>
      </c>
      <c r="Z502" s="45"/>
      <c r="AA502" s="45"/>
      <c r="AB502" s="45"/>
      <c r="AC502" s="3">
        <v>3.7</v>
      </c>
      <c r="AD502" s="45"/>
      <c r="AE502" s="45"/>
      <c r="AF502" s="3">
        <v>4077.801</v>
      </c>
      <c r="AG502" s="45"/>
      <c r="AH502" s="45"/>
      <c r="AI502" s="45"/>
      <c r="AJ502" s="45"/>
      <c r="AK502" s="45"/>
      <c r="AL502" s="45">
        <f>LOG10(1196700000000000000*($C$15^2)*optwidth*(AVERAGE(Y502:AB502)))</f>
        <v>42.25783067</v>
      </c>
      <c r="AM502" s="45"/>
      <c r="AN502" s="3">
        <v>1.3</v>
      </c>
      <c r="AO502" s="3" t="s">
        <v>418</v>
      </c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</row>
    <row r="503" ht="12.75" customHeight="1">
      <c r="A503" s="47"/>
      <c r="B503" s="47"/>
      <c r="C503" s="3">
        <v>410000.0</v>
      </c>
      <c r="D503" s="45"/>
      <c r="E503" s="45"/>
      <c r="F503" s="3">
        <v>4.6</v>
      </c>
      <c r="G503" s="45"/>
      <c r="H503" s="45"/>
      <c r="I503" s="45"/>
      <c r="J503" s="45"/>
      <c r="K503" s="45"/>
      <c r="L503" s="3">
        <v>4082.988</v>
      </c>
      <c r="M503" s="45"/>
      <c r="N503" s="45"/>
      <c r="O503" s="45"/>
      <c r="P503" s="45"/>
      <c r="Q503" s="45"/>
      <c r="R503" s="45"/>
      <c r="S503" s="45"/>
      <c r="T503" s="3">
        <v>0.382</v>
      </c>
      <c r="U503" s="45"/>
      <c r="V503" s="45"/>
      <c r="W503" s="45"/>
      <c r="X503" s="45"/>
      <c r="Y503" s="65">
        <f>T503*(100^(0.2*F503*yV))</f>
        <v>26.42794309</v>
      </c>
      <c r="Z503" s="45"/>
      <c r="AA503" s="45"/>
      <c r="AB503" s="45"/>
      <c r="AC503" s="3">
        <v>3.7</v>
      </c>
      <c r="AD503" s="45"/>
      <c r="AE503" s="45"/>
      <c r="AF503" s="3">
        <v>4082.988</v>
      </c>
      <c r="AG503" s="45"/>
      <c r="AH503" s="45"/>
      <c r="AI503" s="45"/>
      <c r="AJ503" s="45"/>
      <c r="AK503" s="45"/>
      <c r="AL503" s="45">
        <f>LOG10(1196700000000000000*($C$15^2)*optwidth*(AVERAGE(Y503:AB503)))</f>
        <v>42.26355269</v>
      </c>
      <c r="AM503" s="45"/>
      <c r="AN503" s="3">
        <v>1.3</v>
      </c>
      <c r="AO503" s="3" t="s">
        <v>418</v>
      </c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</row>
    <row r="504" ht="12.75" customHeight="1">
      <c r="A504" s="47"/>
      <c r="B504" s="47"/>
      <c r="C504" s="3">
        <v>410000.0</v>
      </c>
      <c r="D504" s="45"/>
      <c r="E504" s="45"/>
      <c r="F504" s="3">
        <v>4.6</v>
      </c>
      <c r="G504" s="45"/>
      <c r="H504" s="45"/>
      <c r="I504" s="45"/>
      <c r="J504" s="45"/>
      <c r="K504" s="45"/>
      <c r="L504" s="3">
        <v>4091.286</v>
      </c>
      <c r="M504" s="45"/>
      <c r="N504" s="45"/>
      <c r="O504" s="45"/>
      <c r="P504" s="45"/>
      <c r="Q504" s="45"/>
      <c r="R504" s="45"/>
      <c r="S504" s="45"/>
      <c r="T504" s="3">
        <v>0.368</v>
      </c>
      <c r="U504" s="45"/>
      <c r="V504" s="45"/>
      <c r="W504" s="45"/>
      <c r="X504" s="45"/>
      <c r="Y504" s="65">
        <f>T504*(100^(0.2*F504*yV))</f>
        <v>25.45937973</v>
      </c>
      <c r="Z504" s="45"/>
      <c r="AA504" s="45"/>
      <c r="AB504" s="45"/>
      <c r="AC504" s="3">
        <v>3.7</v>
      </c>
      <c r="AD504" s="45"/>
      <c r="AE504" s="45"/>
      <c r="AF504" s="3">
        <v>4091.286</v>
      </c>
      <c r="AG504" s="45"/>
      <c r="AH504" s="45"/>
      <c r="AI504" s="45"/>
      <c r="AJ504" s="45"/>
      <c r="AK504" s="45"/>
      <c r="AL504" s="45">
        <f>LOG10(1196700000000000000*($C$15^2)*optwidth*(AVERAGE(Y504:AB504)))</f>
        <v>42.24733714</v>
      </c>
      <c r="AM504" s="45"/>
      <c r="AN504" s="3">
        <v>1.3</v>
      </c>
      <c r="AO504" s="3" t="s">
        <v>418</v>
      </c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</row>
    <row r="505" ht="12.75" customHeight="1">
      <c r="A505" s="47"/>
      <c r="B505" s="47"/>
      <c r="C505" s="3">
        <v>410000.0</v>
      </c>
      <c r="D505" s="45"/>
      <c r="E505" s="45"/>
      <c r="F505" s="3">
        <v>4.6</v>
      </c>
      <c r="G505" s="45"/>
      <c r="H505" s="45"/>
      <c r="I505" s="45"/>
      <c r="J505" s="45"/>
      <c r="K505" s="45"/>
      <c r="L505" s="3">
        <v>4095.436</v>
      </c>
      <c r="M505" s="45"/>
      <c r="N505" s="45"/>
      <c r="O505" s="45"/>
      <c r="P505" s="45"/>
      <c r="Q505" s="45"/>
      <c r="R505" s="45"/>
      <c r="S505" s="45"/>
      <c r="T505" s="3">
        <v>0.371</v>
      </c>
      <c r="U505" s="45"/>
      <c r="V505" s="45"/>
      <c r="W505" s="45"/>
      <c r="X505" s="45"/>
      <c r="Y505" s="65">
        <f>T505*(100^(0.2*F505*yV))</f>
        <v>25.66692902</v>
      </c>
      <c r="Z505" s="45"/>
      <c r="AA505" s="45"/>
      <c r="AB505" s="45"/>
      <c r="AC505" s="3">
        <v>3.7</v>
      </c>
      <c r="AD505" s="45"/>
      <c r="AE505" s="45"/>
      <c r="AF505" s="3">
        <v>4095.436</v>
      </c>
      <c r="AG505" s="45"/>
      <c r="AH505" s="45"/>
      <c r="AI505" s="45"/>
      <c r="AJ505" s="45"/>
      <c r="AK505" s="45"/>
      <c r="AL505" s="45">
        <f>LOG10(1196700000000000000*($C$15^2)*optwidth*(AVERAGE(Y505:AB505)))</f>
        <v>42.25086323</v>
      </c>
      <c r="AM505" s="45"/>
      <c r="AN505" s="3">
        <v>1.3</v>
      </c>
      <c r="AO505" s="3" t="s">
        <v>418</v>
      </c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</row>
    <row r="506" ht="12.75" customHeight="1">
      <c r="A506" s="47"/>
      <c r="B506" s="47"/>
      <c r="C506" s="3">
        <v>410000.0</v>
      </c>
      <c r="D506" s="45"/>
      <c r="E506" s="45"/>
      <c r="F506" s="3">
        <v>4.6</v>
      </c>
      <c r="G506" s="45"/>
      <c r="H506" s="45"/>
      <c r="I506" s="45"/>
      <c r="J506" s="45"/>
      <c r="K506" s="45"/>
      <c r="L506" s="3">
        <v>4236.515</v>
      </c>
      <c r="M506" s="45"/>
      <c r="N506" s="45"/>
      <c r="O506" s="45"/>
      <c r="P506" s="45"/>
      <c r="Q506" s="45"/>
      <c r="R506" s="45"/>
      <c r="S506" s="45"/>
      <c r="T506" s="3">
        <v>0.494</v>
      </c>
      <c r="U506" s="45"/>
      <c r="V506" s="45"/>
      <c r="W506" s="45"/>
      <c r="X506" s="45"/>
      <c r="Y506" s="65">
        <f>T506*(100^(0.2*F506*yV))</f>
        <v>34.17644996</v>
      </c>
      <c r="Z506" s="45"/>
      <c r="AA506" s="45"/>
      <c r="AB506" s="45"/>
      <c r="AC506" s="3">
        <v>3.7</v>
      </c>
      <c r="AD506" s="45"/>
      <c r="AE506" s="45"/>
      <c r="AF506" s="3">
        <v>4236.515</v>
      </c>
      <c r="AG506" s="45"/>
      <c r="AH506" s="45"/>
      <c r="AI506" s="45"/>
      <c r="AJ506" s="45"/>
      <c r="AK506" s="45"/>
      <c r="AL506" s="45">
        <f>LOG10(1196700000000000000*($C$15^2)*optwidth*(AVERAGE(Y506:AB506)))</f>
        <v>42.37521627</v>
      </c>
      <c r="AM506" s="45"/>
      <c r="AN506" s="3">
        <v>1.3</v>
      </c>
      <c r="AO506" s="3" t="s">
        <v>418</v>
      </c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</row>
    <row r="507" ht="12.75" customHeight="1">
      <c r="A507" s="47"/>
      <c r="B507" s="47"/>
      <c r="C507" s="3">
        <v>410000.0</v>
      </c>
      <c r="D507" s="45"/>
      <c r="E507" s="45"/>
      <c r="F507" s="3">
        <v>4.6</v>
      </c>
      <c r="G507" s="45"/>
      <c r="H507" s="45"/>
      <c r="I507" s="45"/>
      <c r="J507" s="45"/>
      <c r="K507" s="45"/>
      <c r="L507" s="3">
        <v>4241.701</v>
      </c>
      <c r="M507" s="45"/>
      <c r="N507" s="45"/>
      <c r="O507" s="45"/>
      <c r="P507" s="45"/>
      <c r="Q507" s="45"/>
      <c r="R507" s="45"/>
      <c r="S507" s="45"/>
      <c r="T507" s="3">
        <v>0.5</v>
      </c>
      <c r="U507" s="45"/>
      <c r="V507" s="45"/>
      <c r="W507" s="45"/>
      <c r="X507" s="45"/>
      <c r="Y507" s="65">
        <f>T507*(100^(0.2*F507*yV))</f>
        <v>34.59154855</v>
      </c>
      <c r="Z507" s="45"/>
      <c r="AA507" s="45"/>
      <c r="AB507" s="45"/>
      <c r="AC507" s="3">
        <v>3.7</v>
      </c>
      <c r="AD507" s="45"/>
      <c r="AE507" s="45"/>
      <c r="AF507" s="3">
        <v>4241.701</v>
      </c>
      <c r="AG507" s="45"/>
      <c r="AH507" s="45"/>
      <c r="AI507" s="45"/>
      <c r="AJ507" s="45"/>
      <c r="AK507" s="45"/>
      <c r="AL507" s="45">
        <f>LOG10(1196700000000000000*($C$15^2)*optwidth*(AVERAGE(Y507:AB507)))</f>
        <v>42.38045933</v>
      </c>
      <c r="AM507" s="45"/>
      <c r="AN507" s="3">
        <v>1.3</v>
      </c>
      <c r="AO507" s="3" t="s">
        <v>418</v>
      </c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</row>
    <row r="508" ht="12.75" customHeight="1">
      <c r="A508" s="47"/>
      <c r="B508" s="47"/>
      <c r="C508" s="3">
        <v>410000.0</v>
      </c>
      <c r="D508" s="45"/>
      <c r="E508" s="45"/>
      <c r="F508" s="3">
        <v>4.6</v>
      </c>
      <c r="G508" s="45"/>
      <c r="H508" s="45"/>
      <c r="I508" s="45"/>
      <c r="J508" s="45"/>
      <c r="K508" s="45"/>
      <c r="L508" s="3">
        <v>4252.075</v>
      </c>
      <c r="M508" s="45"/>
      <c r="N508" s="45"/>
      <c r="O508" s="45"/>
      <c r="P508" s="45"/>
      <c r="Q508" s="45"/>
      <c r="R508" s="45"/>
      <c r="S508" s="45"/>
      <c r="T508" s="3">
        <v>0.5</v>
      </c>
      <c r="U508" s="45"/>
      <c r="V508" s="45"/>
      <c r="W508" s="45"/>
      <c r="X508" s="45"/>
      <c r="Y508" s="65">
        <f>T508*(100^(0.2*F508*yV))</f>
        <v>34.59154855</v>
      </c>
      <c r="Z508" s="45"/>
      <c r="AA508" s="45"/>
      <c r="AB508" s="45"/>
      <c r="AC508" s="3">
        <v>3.7</v>
      </c>
      <c r="AD508" s="45"/>
      <c r="AE508" s="45"/>
      <c r="AF508" s="3">
        <v>4252.075</v>
      </c>
      <c r="AG508" s="45"/>
      <c r="AH508" s="45"/>
      <c r="AI508" s="45"/>
      <c r="AJ508" s="45"/>
      <c r="AK508" s="45"/>
      <c r="AL508" s="45">
        <f>LOG10(1196700000000000000*($C$15^2)*optwidth*(AVERAGE(Y508:AB508)))</f>
        <v>42.38045933</v>
      </c>
      <c r="AM508" s="45"/>
      <c r="AN508" s="3">
        <v>1.3</v>
      </c>
      <c r="AO508" s="3" t="s">
        <v>418</v>
      </c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</row>
    <row r="509" ht="12.75" customHeight="1">
      <c r="A509" s="47"/>
      <c r="B509" s="47"/>
      <c r="C509" s="3">
        <v>410000.0</v>
      </c>
      <c r="D509" s="45"/>
      <c r="E509" s="45"/>
      <c r="F509" s="3">
        <v>4.6</v>
      </c>
      <c r="G509" s="45"/>
      <c r="H509" s="45"/>
      <c r="I509" s="45"/>
      <c r="J509" s="45"/>
      <c r="K509" s="45"/>
      <c r="L509" s="3">
        <v>4262.448</v>
      </c>
      <c r="M509" s="45"/>
      <c r="N509" s="45"/>
      <c r="O509" s="45"/>
      <c r="P509" s="45"/>
      <c r="Q509" s="45"/>
      <c r="R509" s="45"/>
      <c r="S509" s="45"/>
      <c r="T509" s="3">
        <v>0.49</v>
      </c>
      <c r="U509" s="45"/>
      <c r="V509" s="45"/>
      <c r="W509" s="45"/>
      <c r="X509" s="45"/>
      <c r="Y509" s="65">
        <f>T509*(100^(0.2*F509*yV))</f>
        <v>33.89971758</v>
      </c>
      <c r="Z509" s="45"/>
      <c r="AA509" s="45"/>
      <c r="AB509" s="45"/>
      <c r="AC509" s="3">
        <v>3.7</v>
      </c>
      <c r="AD509" s="45"/>
      <c r="AE509" s="45"/>
      <c r="AF509" s="3">
        <v>4262.448</v>
      </c>
      <c r="AG509" s="45"/>
      <c r="AH509" s="45"/>
      <c r="AI509" s="45"/>
      <c r="AJ509" s="45"/>
      <c r="AK509" s="45"/>
      <c r="AL509" s="45">
        <f>LOG10(1196700000000000000*($C$15^2)*optwidth*(AVERAGE(Y509:AB509)))</f>
        <v>42.3716854</v>
      </c>
      <c r="AM509" s="45"/>
      <c r="AN509" s="3">
        <v>1.3</v>
      </c>
      <c r="AO509" s="3" t="s">
        <v>418</v>
      </c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</row>
    <row r="510" ht="12.75" customHeight="1">
      <c r="A510" s="47"/>
      <c r="B510" s="47"/>
      <c r="C510" s="3">
        <v>410000.0</v>
      </c>
      <c r="D510" s="45"/>
      <c r="E510" s="45"/>
      <c r="F510" s="3">
        <v>4.6</v>
      </c>
      <c r="G510" s="45"/>
      <c r="H510" s="45"/>
      <c r="I510" s="45"/>
      <c r="J510" s="45"/>
      <c r="K510" s="45"/>
      <c r="L510" s="3">
        <v>4272.822</v>
      </c>
      <c r="M510" s="45"/>
      <c r="N510" s="45"/>
      <c r="O510" s="45"/>
      <c r="P510" s="45"/>
      <c r="Q510" s="45"/>
      <c r="R510" s="45"/>
      <c r="S510" s="45"/>
      <c r="T510" s="3">
        <v>0.483</v>
      </c>
      <c r="U510" s="45"/>
      <c r="V510" s="45"/>
      <c r="W510" s="45"/>
      <c r="X510" s="45"/>
      <c r="Y510" s="65">
        <f>T510*(100^(0.2*F510*yV))</f>
        <v>33.4154359</v>
      </c>
      <c r="Z510" s="45"/>
      <c r="AA510" s="45"/>
      <c r="AB510" s="45"/>
      <c r="AC510" s="3">
        <v>3.7</v>
      </c>
      <c r="AD510" s="45"/>
      <c r="AE510" s="45"/>
      <c r="AF510" s="3">
        <v>4272.822</v>
      </c>
      <c r="AG510" s="45"/>
      <c r="AH510" s="45"/>
      <c r="AI510" s="45"/>
      <c r="AJ510" s="45"/>
      <c r="AK510" s="45"/>
      <c r="AL510" s="45">
        <f>LOG10(1196700000000000000*($C$15^2)*optwidth*(AVERAGE(Y510:AB510)))</f>
        <v>42.36543645</v>
      </c>
      <c r="AM510" s="45"/>
      <c r="AN510" s="3">
        <v>1.3</v>
      </c>
      <c r="AO510" s="3" t="s">
        <v>418</v>
      </c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</row>
    <row r="511" ht="12.75" customHeight="1">
      <c r="A511" s="47"/>
      <c r="B511" s="47"/>
      <c r="C511" s="3">
        <v>410000.0</v>
      </c>
      <c r="D511" s="45"/>
      <c r="E511" s="45"/>
      <c r="F511" s="3">
        <v>4.6</v>
      </c>
      <c r="G511" s="45"/>
      <c r="H511" s="45"/>
      <c r="I511" s="45"/>
      <c r="J511" s="45"/>
      <c r="K511" s="45"/>
      <c r="L511" s="3">
        <v>4282.158</v>
      </c>
      <c r="M511" s="45"/>
      <c r="N511" s="45"/>
      <c r="O511" s="45"/>
      <c r="P511" s="45"/>
      <c r="Q511" s="45"/>
      <c r="R511" s="45"/>
      <c r="S511" s="45"/>
      <c r="T511" s="3">
        <v>0.478</v>
      </c>
      <c r="U511" s="45"/>
      <c r="V511" s="45"/>
      <c r="W511" s="45"/>
      <c r="X511" s="45"/>
      <c r="Y511" s="65">
        <f>T511*(100^(0.2*F511*yV))</f>
        <v>33.06952041</v>
      </c>
      <c r="Z511" s="45"/>
      <c r="AA511" s="45"/>
      <c r="AB511" s="45"/>
      <c r="AC511" s="3">
        <v>3.7</v>
      </c>
      <c r="AD511" s="45"/>
      <c r="AE511" s="45"/>
      <c r="AF511" s="3">
        <v>4282.158</v>
      </c>
      <c r="AG511" s="45"/>
      <c r="AH511" s="45"/>
      <c r="AI511" s="45"/>
      <c r="AJ511" s="45"/>
      <c r="AK511" s="45"/>
      <c r="AL511" s="45">
        <f>LOG10(1196700000000000000*($C$15^2)*optwidth*(AVERAGE(Y511:AB511)))</f>
        <v>42.36091722</v>
      </c>
      <c r="AM511" s="45"/>
      <c r="AN511" s="3">
        <v>1.3</v>
      </c>
      <c r="AO511" s="3" t="s">
        <v>418</v>
      </c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</row>
    <row r="512" ht="12.75" customHeight="1">
      <c r="A512" s="47"/>
      <c r="B512" s="47"/>
      <c r="C512" s="3">
        <v>410000.0</v>
      </c>
      <c r="D512" s="45"/>
      <c r="E512" s="45"/>
      <c r="F512" s="3">
        <v>4.6</v>
      </c>
      <c r="G512" s="45"/>
      <c r="H512" s="45"/>
      <c r="I512" s="45"/>
      <c r="J512" s="45"/>
      <c r="K512" s="45"/>
      <c r="L512" s="3">
        <v>4290.456</v>
      </c>
      <c r="M512" s="45"/>
      <c r="N512" s="45"/>
      <c r="O512" s="45"/>
      <c r="P512" s="45"/>
      <c r="Q512" s="45"/>
      <c r="R512" s="45"/>
      <c r="S512" s="45"/>
      <c r="T512" s="3">
        <v>0.473</v>
      </c>
      <c r="U512" s="45"/>
      <c r="V512" s="45"/>
      <c r="W512" s="45"/>
      <c r="X512" s="45"/>
      <c r="Y512" s="65">
        <f>T512*(100^(0.2*F512*yV))</f>
        <v>32.72360492</v>
      </c>
      <c r="Z512" s="45"/>
      <c r="AA512" s="45"/>
      <c r="AB512" s="45"/>
      <c r="AC512" s="3">
        <v>3.7</v>
      </c>
      <c r="AD512" s="45"/>
      <c r="AE512" s="45"/>
      <c r="AF512" s="3">
        <v>4290.456</v>
      </c>
      <c r="AG512" s="45"/>
      <c r="AH512" s="45"/>
      <c r="AI512" s="45"/>
      <c r="AJ512" s="45"/>
      <c r="AK512" s="45"/>
      <c r="AL512" s="45">
        <f>LOG10(1196700000000000000*($C$15^2)*optwidth*(AVERAGE(Y512:AB512)))</f>
        <v>42.35635046</v>
      </c>
      <c r="AM512" s="45"/>
      <c r="AN512" s="3">
        <v>1.3</v>
      </c>
      <c r="AO512" s="3" t="s">
        <v>418</v>
      </c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</row>
    <row r="513" ht="12.75" customHeight="1">
      <c r="A513" s="47"/>
      <c r="B513" s="47"/>
      <c r="C513" s="3">
        <v>410000.0</v>
      </c>
      <c r="D513" s="45"/>
      <c r="E513" s="45"/>
      <c r="F513" s="3">
        <v>4.6</v>
      </c>
      <c r="G513" s="45"/>
      <c r="H513" s="45"/>
      <c r="I513" s="45"/>
      <c r="J513" s="45"/>
      <c r="K513" s="45"/>
      <c r="L513" s="3">
        <v>4299.793</v>
      </c>
      <c r="M513" s="45"/>
      <c r="N513" s="45"/>
      <c r="O513" s="45"/>
      <c r="P513" s="45"/>
      <c r="Q513" s="45"/>
      <c r="R513" s="45"/>
      <c r="S513" s="45"/>
      <c r="T513" s="3">
        <v>0.468</v>
      </c>
      <c r="U513" s="45"/>
      <c r="V513" s="45"/>
      <c r="W513" s="45"/>
      <c r="X513" s="45"/>
      <c r="Y513" s="65">
        <f>T513*(100^(0.2*F513*yV))</f>
        <v>32.37768944</v>
      </c>
      <c r="Z513" s="45"/>
      <c r="AA513" s="45"/>
      <c r="AB513" s="45"/>
      <c r="AC513" s="3">
        <v>3.7</v>
      </c>
      <c r="AD513" s="45"/>
      <c r="AE513" s="45"/>
      <c r="AF513" s="3">
        <v>4299.793</v>
      </c>
      <c r="AG513" s="45"/>
      <c r="AH513" s="45"/>
      <c r="AI513" s="45"/>
      <c r="AJ513" s="45"/>
      <c r="AK513" s="45"/>
      <c r="AL513" s="45">
        <f>LOG10(1196700000000000000*($C$15^2)*optwidth*(AVERAGE(Y513:AB513)))</f>
        <v>42.35173518</v>
      </c>
      <c r="AM513" s="45"/>
      <c r="AN513" s="3">
        <v>1.3</v>
      </c>
      <c r="AO513" s="3" t="s">
        <v>418</v>
      </c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</row>
    <row r="514" ht="12.75" customHeight="1">
      <c r="A514" s="47"/>
      <c r="B514" s="47"/>
      <c r="C514" s="3">
        <v>410000.0</v>
      </c>
      <c r="D514" s="45"/>
      <c r="E514" s="45"/>
      <c r="F514" s="3">
        <v>4.6</v>
      </c>
      <c r="G514" s="45"/>
      <c r="H514" s="45"/>
      <c r="I514" s="45"/>
      <c r="J514" s="45"/>
      <c r="K514" s="45"/>
      <c r="L514" s="3">
        <v>4308.091</v>
      </c>
      <c r="M514" s="45"/>
      <c r="N514" s="45"/>
      <c r="O514" s="45"/>
      <c r="P514" s="45"/>
      <c r="Q514" s="45"/>
      <c r="R514" s="45"/>
      <c r="S514" s="45"/>
      <c r="T514" s="3">
        <v>0.467</v>
      </c>
      <c r="U514" s="45"/>
      <c r="V514" s="45"/>
      <c r="W514" s="45"/>
      <c r="X514" s="45"/>
      <c r="Y514" s="65">
        <f>T514*(100^(0.2*F514*yV))</f>
        <v>32.30850634</v>
      </c>
      <c r="Z514" s="45"/>
      <c r="AA514" s="45"/>
      <c r="AB514" s="45"/>
      <c r="AC514" s="3">
        <v>3.7</v>
      </c>
      <c r="AD514" s="45"/>
      <c r="AE514" s="45"/>
      <c r="AF514" s="3">
        <v>4308.091</v>
      </c>
      <c r="AG514" s="45"/>
      <c r="AH514" s="45"/>
      <c r="AI514" s="45"/>
      <c r="AJ514" s="45"/>
      <c r="AK514" s="45"/>
      <c r="AL514" s="45">
        <f>LOG10(1196700000000000000*($C$15^2)*optwidth*(AVERAGE(Y514:AB514)))</f>
        <v>42.3508062</v>
      </c>
      <c r="AM514" s="45"/>
      <c r="AN514" s="3">
        <v>1.3</v>
      </c>
      <c r="AO514" s="3" t="s">
        <v>418</v>
      </c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</row>
    <row r="515" ht="12.75" customHeight="1">
      <c r="A515" s="47"/>
      <c r="B515" s="47"/>
      <c r="C515" s="3">
        <v>410000.0</v>
      </c>
      <c r="D515" s="45"/>
      <c r="E515" s="45"/>
      <c r="F515" s="3">
        <v>4.6</v>
      </c>
      <c r="G515" s="45"/>
      <c r="H515" s="45"/>
      <c r="I515" s="45"/>
      <c r="J515" s="45"/>
      <c r="K515" s="45"/>
      <c r="L515" s="3">
        <v>4317.427</v>
      </c>
      <c r="M515" s="45"/>
      <c r="N515" s="45"/>
      <c r="O515" s="45"/>
      <c r="P515" s="45"/>
      <c r="Q515" s="45"/>
      <c r="R515" s="45"/>
      <c r="S515" s="45"/>
      <c r="T515" s="3">
        <v>0.467</v>
      </c>
      <c r="U515" s="45"/>
      <c r="V515" s="45"/>
      <c r="W515" s="45"/>
      <c r="X515" s="45"/>
      <c r="Y515" s="65">
        <f>T515*(100^(0.2*F515*yV))</f>
        <v>32.30850634</v>
      </c>
      <c r="Z515" s="45"/>
      <c r="AA515" s="45"/>
      <c r="AB515" s="45"/>
      <c r="AC515" s="3">
        <v>3.7</v>
      </c>
      <c r="AD515" s="45"/>
      <c r="AE515" s="45"/>
      <c r="AF515" s="3">
        <v>4317.427</v>
      </c>
      <c r="AG515" s="45"/>
      <c r="AH515" s="45"/>
      <c r="AI515" s="45"/>
      <c r="AJ515" s="45"/>
      <c r="AK515" s="45"/>
      <c r="AL515" s="45">
        <f>LOG10(1196700000000000000*($C$15^2)*optwidth*(AVERAGE(Y515:AB515)))</f>
        <v>42.3508062</v>
      </c>
      <c r="AM515" s="45"/>
      <c r="AN515" s="3">
        <v>1.3</v>
      </c>
      <c r="AO515" s="3" t="s">
        <v>418</v>
      </c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</row>
    <row r="516" ht="12.75" customHeight="1">
      <c r="A516" s="47"/>
      <c r="B516" s="47"/>
      <c r="C516" s="3">
        <v>410000.0</v>
      </c>
      <c r="D516" s="45"/>
      <c r="E516" s="45"/>
      <c r="F516" s="3">
        <v>4.6</v>
      </c>
      <c r="G516" s="45"/>
      <c r="H516" s="45"/>
      <c r="I516" s="45"/>
      <c r="J516" s="45"/>
      <c r="K516" s="45"/>
      <c r="L516" s="3">
        <v>4325.726</v>
      </c>
      <c r="M516" s="45"/>
      <c r="N516" s="45"/>
      <c r="O516" s="45"/>
      <c r="P516" s="45"/>
      <c r="Q516" s="45"/>
      <c r="R516" s="45"/>
      <c r="S516" s="45"/>
      <c r="T516" s="3">
        <v>0.461</v>
      </c>
      <c r="U516" s="45"/>
      <c r="V516" s="45"/>
      <c r="W516" s="45"/>
      <c r="X516" s="45"/>
      <c r="Y516" s="65">
        <f>T516*(100^(0.2*F516*yV))</f>
        <v>31.89340776</v>
      </c>
      <c r="Z516" s="45"/>
      <c r="AA516" s="45"/>
      <c r="AB516" s="45"/>
      <c r="AC516" s="3">
        <v>3.7</v>
      </c>
      <c r="AD516" s="45"/>
      <c r="AE516" s="45"/>
      <c r="AF516" s="3">
        <v>4325.726</v>
      </c>
      <c r="AG516" s="45"/>
      <c r="AH516" s="45"/>
      <c r="AI516" s="45"/>
      <c r="AJ516" s="45"/>
      <c r="AK516" s="45"/>
      <c r="AL516" s="45">
        <f>LOG10(1196700000000000000*($C$15^2)*optwidth*(AVERAGE(Y516:AB516)))</f>
        <v>42.34519025</v>
      </c>
      <c r="AM516" s="45"/>
      <c r="AN516" s="3">
        <v>1.3</v>
      </c>
      <c r="AO516" s="3" t="s">
        <v>418</v>
      </c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</row>
    <row r="517" ht="12.75" customHeight="1">
      <c r="A517" s="47"/>
      <c r="B517" s="47"/>
      <c r="C517" s="3">
        <v>410000.0</v>
      </c>
      <c r="D517" s="45"/>
      <c r="E517" s="45"/>
      <c r="F517" s="3">
        <v>4.6</v>
      </c>
      <c r="G517" s="45"/>
      <c r="H517" s="45"/>
      <c r="I517" s="45"/>
      <c r="J517" s="45"/>
      <c r="K517" s="45"/>
      <c r="L517" s="3">
        <v>4331.95</v>
      </c>
      <c r="M517" s="45"/>
      <c r="N517" s="45"/>
      <c r="O517" s="45"/>
      <c r="P517" s="45"/>
      <c r="Q517" s="45"/>
      <c r="R517" s="45"/>
      <c r="S517" s="45"/>
      <c r="T517" s="3">
        <v>0.454</v>
      </c>
      <c r="U517" s="45"/>
      <c r="V517" s="45"/>
      <c r="W517" s="45"/>
      <c r="X517" s="45"/>
      <c r="Y517" s="65">
        <f>T517*(100^(0.2*F517*yV))</f>
        <v>31.40912608</v>
      </c>
      <c r="Z517" s="45"/>
      <c r="AA517" s="45"/>
      <c r="AB517" s="45"/>
      <c r="AC517" s="3">
        <v>3.7</v>
      </c>
      <c r="AD517" s="45"/>
      <c r="AE517" s="45"/>
      <c r="AF517" s="3">
        <v>4331.95</v>
      </c>
      <c r="AG517" s="45"/>
      <c r="AH517" s="45"/>
      <c r="AI517" s="45"/>
      <c r="AJ517" s="45"/>
      <c r="AK517" s="45"/>
      <c r="AL517" s="45">
        <f>LOG10(1196700000000000000*($C$15^2)*optwidth*(AVERAGE(Y517:AB517)))</f>
        <v>42.33854518</v>
      </c>
      <c r="AM517" s="45"/>
      <c r="AN517" s="3">
        <v>1.3</v>
      </c>
      <c r="AO517" s="3" t="s">
        <v>418</v>
      </c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</row>
    <row r="518" ht="12.75" customHeight="1">
      <c r="A518" s="47"/>
      <c r="B518" s="47"/>
      <c r="C518" s="3">
        <v>410000.0</v>
      </c>
      <c r="D518" s="45"/>
      <c r="E518" s="45"/>
      <c r="F518" s="3">
        <v>4.6</v>
      </c>
      <c r="G518" s="45"/>
      <c r="H518" s="45"/>
      <c r="I518" s="45"/>
      <c r="J518" s="45"/>
      <c r="K518" s="45"/>
      <c r="L518" s="3">
        <v>4341.286</v>
      </c>
      <c r="M518" s="45"/>
      <c r="N518" s="45"/>
      <c r="O518" s="45"/>
      <c r="P518" s="45"/>
      <c r="Q518" s="45"/>
      <c r="R518" s="45"/>
      <c r="S518" s="45"/>
      <c r="T518" s="3">
        <v>0.45</v>
      </c>
      <c r="U518" s="45"/>
      <c r="V518" s="45"/>
      <c r="W518" s="45"/>
      <c r="X518" s="45"/>
      <c r="Y518" s="65">
        <f>T518*(100^(0.2*F518*yV))</f>
        <v>31.13239369</v>
      </c>
      <c r="Z518" s="45"/>
      <c r="AA518" s="45"/>
      <c r="AB518" s="45"/>
      <c r="AC518" s="3">
        <v>3.7</v>
      </c>
      <c r="AD518" s="45"/>
      <c r="AE518" s="45"/>
      <c r="AF518" s="3">
        <v>4341.286</v>
      </c>
      <c r="AG518" s="45"/>
      <c r="AH518" s="45"/>
      <c r="AI518" s="45"/>
      <c r="AJ518" s="45"/>
      <c r="AK518" s="45"/>
      <c r="AL518" s="45">
        <f>LOG10(1196700000000000000*($C$15^2)*optwidth*(AVERAGE(Y518:AB518)))</f>
        <v>42.33470184</v>
      </c>
      <c r="AM518" s="45"/>
      <c r="AN518" s="3">
        <v>1.3</v>
      </c>
      <c r="AO518" s="3" t="s">
        <v>418</v>
      </c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</row>
    <row r="519" ht="12.75" customHeight="1">
      <c r="A519" s="47"/>
      <c r="B519" s="47"/>
      <c r="C519" s="3">
        <v>410000.0</v>
      </c>
      <c r="D519" s="45"/>
      <c r="E519" s="45"/>
      <c r="F519" s="3">
        <v>4.6</v>
      </c>
      <c r="G519" s="45"/>
      <c r="H519" s="45"/>
      <c r="I519" s="45"/>
      <c r="J519" s="45"/>
      <c r="K519" s="45"/>
      <c r="L519" s="3">
        <v>4345.436</v>
      </c>
      <c r="M519" s="45"/>
      <c r="N519" s="45"/>
      <c r="O519" s="45"/>
      <c r="P519" s="45"/>
      <c r="Q519" s="45"/>
      <c r="R519" s="45"/>
      <c r="S519" s="45"/>
      <c r="T519" s="3">
        <v>0.443</v>
      </c>
      <c r="U519" s="45"/>
      <c r="V519" s="45"/>
      <c r="W519" s="45"/>
      <c r="X519" s="45"/>
      <c r="Y519" s="65">
        <f>T519*(100^(0.2*F519*yV))</f>
        <v>30.64811201</v>
      </c>
      <c r="Z519" s="45"/>
      <c r="AA519" s="45"/>
      <c r="AB519" s="45"/>
      <c r="AC519" s="3">
        <v>3.7</v>
      </c>
      <c r="AD519" s="45"/>
      <c r="AE519" s="45"/>
      <c r="AF519" s="3">
        <v>4345.436</v>
      </c>
      <c r="AG519" s="45"/>
      <c r="AH519" s="45"/>
      <c r="AI519" s="45"/>
      <c r="AJ519" s="45"/>
      <c r="AK519" s="45"/>
      <c r="AL519" s="45">
        <f>LOG10(1196700000000000000*($C$15^2)*optwidth*(AVERAGE(Y519:AB519)))</f>
        <v>42.32789305</v>
      </c>
      <c r="AM519" s="45"/>
      <c r="AN519" s="3">
        <v>1.3</v>
      </c>
      <c r="AO519" s="3" t="s">
        <v>418</v>
      </c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</row>
    <row r="520" ht="12.75" customHeight="1">
      <c r="A520" s="47"/>
      <c r="B520" s="47"/>
      <c r="C520" s="3">
        <v>410000.0</v>
      </c>
      <c r="D520" s="45"/>
      <c r="E520" s="45"/>
      <c r="F520" s="3">
        <v>4.6</v>
      </c>
      <c r="G520" s="45"/>
      <c r="H520" s="45"/>
      <c r="I520" s="45"/>
      <c r="J520" s="45"/>
      <c r="K520" s="45"/>
      <c r="L520" s="3">
        <v>4351.66</v>
      </c>
      <c r="M520" s="45"/>
      <c r="N520" s="45"/>
      <c r="O520" s="45"/>
      <c r="P520" s="45"/>
      <c r="Q520" s="45"/>
      <c r="R520" s="45"/>
      <c r="S520" s="45"/>
      <c r="T520" s="3">
        <v>0.437</v>
      </c>
      <c r="U520" s="45"/>
      <c r="V520" s="45"/>
      <c r="W520" s="45"/>
      <c r="X520" s="45"/>
      <c r="Y520" s="65">
        <f>T520*(100^(0.2*F520*yV))</f>
        <v>30.23301343</v>
      </c>
      <c r="Z520" s="45"/>
      <c r="AA520" s="45"/>
      <c r="AB520" s="45"/>
      <c r="AC520" s="3">
        <v>3.7</v>
      </c>
      <c r="AD520" s="45"/>
      <c r="AE520" s="45"/>
      <c r="AF520" s="3">
        <v>4351.66</v>
      </c>
      <c r="AG520" s="45"/>
      <c r="AH520" s="45"/>
      <c r="AI520" s="45"/>
      <c r="AJ520" s="45"/>
      <c r="AK520" s="45"/>
      <c r="AL520" s="45">
        <f>LOG10(1196700000000000000*($C$15^2)*optwidth*(AVERAGE(Y520:AB520)))</f>
        <v>42.32197076</v>
      </c>
      <c r="AM520" s="45"/>
      <c r="AN520" s="3">
        <v>1.3</v>
      </c>
      <c r="AO520" s="3" t="s">
        <v>418</v>
      </c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</row>
    <row r="521" ht="12.75" customHeight="1">
      <c r="A521" s="47"/>
      <c r="B521" s="47"/>
      <c r="C521" s="3">
        <v>410000.0</v>
      </c>
      <c r="D521" s="45"/>
      <c r="E521" s="45"/>
      <c r="F521" s="3">
        <v>4.6</v>
      </c>
      <c r="G521" s="45"/>
      <c r="H521" s="45"/>
      <c r="I521" s="45"/>
      <c r="J521" s="45"/>
      <c r="K521" s="45"/>
      <c r="L521" s="3">
        <v>4360.996</v>
      </c>
      <c r="M521" s="45"/>
      <c r="N521" s="45"/>
      <c r="O521" s="45"/>
      <c r="P521" s="45"/>
      <c r="Q521" s="45"/>
      <c r="R521" s="45"/>
      <c r="S521" s="45"/>
      <c r="T521" s="3">
        <v>0.435</v>
      </c>
      <c r="U521" s="45"/>
      <c r="V521" s="45"/>
      <c r="W521" s="45"/>
      <c r="X521" s="45"/>
      <c r="Y521" s="65">
        <f>T521*(100^(0.2*F521*yV))</f>
        <v>30.09464723</v>
      </c>
      <c r="Z521" s="45"/>
      <c r="AA521" s="45"/>
      <c r="AB521" s="45"/>
      <c r="AC521" s="3">
        <v>3.7</v>
      </c>
      <c r="AD521" s="45"/>
      <c r="AE521" s="45"/>
      <c r="AF521" s="3">
        <v>4360.996</v>
      </c>
      <c r="AG521" s="45"/>
      <c r="AH521" s="45"/>
      <c r="AI521" s="45"/>
      <c r="AJ521" s="45"/>
      <c r="AK521" s="45"/>
      <c r="AL521" s="45">
        <f>LOG10(1196700000000000000*($C$15^2)*optwidth*(AVERAGE(Y521:AB521)))</f>
        <v>42.31997858</v>
      </c>
      <c r="AM521" s="45"/>
      <c r="AN521" s="3">
        <v>1.3</v>
      </c>
      <c r="AO521" s="3" t="s">
        <v>418</v>
      </c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</row>
    <row r="522" ht="12.75" customHeight="1">
      <c r="A522" s="47"/>
      <c r="B522" s="47"/>
      <c r="C522" s="3">
        <v>410000.0</v>
      </c>
      <c r="D522" s="45"/>
      <c r="E522" s="45"/>
      <c r="F522" s="3">
        <v>4.6</v>
      </c>
      <c r="G522" s="45"/>
      <c r="H522" s="45"/>
      <c r="I522" s="45"/>
      <c r="J522" s="45"/>
      <c r="K522" s="45"/>
      <c r="L522" s="3">
        <v>4367.22</v>
      </c>
      <c r="M522" s="45"/>
      <c r="N522" s="45"/>
      <c r="O522" s="45"/>
      <c r="P522" s="45"/>
      <c r="Q522" s="45"/>
      <c r="R522" s="45"/>
      <c r="S522" s="45"/>
      <c r="T522" s="3">
        <v>0.437</v>
      </c>
      <c r="U522" s="45"/>
      <c r="V522" s="45"/>
      <c r="W522" s="45"/>
      <c r="X522" s="45"/>
      <c r="Y522" s="65">
        <f>T522*(100^(0.2*F522*yV))</f>
        <v>30.23301343</v>
      </c>
      <c r="Z522" s="45"/>
      <c r="AA522" s="45"/>
      <c r="AB522" s="45"/>
      <c r="AC522" s="3">
        <v>3.7</v>
      </c>
      <c r="AD522" s="45"/>
      <c r="AE522" s="45"/>
      <c r="AF522" s="3">
        <v>4367.22</v>
      </c>
      <c r="AG522" s="45"/>
      <c r="AH522" s="45"/>
      <c r="AI522" s="45"/>
      <c r="AJ522" s="45"/>
      <c r="AK522" s="45"/>
      <c r="AL522" s="45">
        <f>LOG10(1196700000000000000*($C$15^2)*optwidth*(AVERAGE(Y522:AB522)))</f>
        <v>42.32197076</v>
      </c>
      <c r="AM522" s="45"/>
      <c r="AN522" s="3">
        <v>1.3</v>
      </c>
      <c r="AO522" s="3" t="s">
        <v>418</v>
      </c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</row>
    <row r="523" ht="12.75" customHeight="1">
      <c r="A523" s="47"/>
      <c r="B523" s="47"/>
      <c r="C523" s="3">
        <v>410000.0</v>
      </c>
      <c r="D523" s="45"/>
      <c r="E523" s="45"/>
      <c r="F523" s="3">
        <v>4.6</v>
      </c>
      <c r="G523" s="45"/>
      <c r="H523" s="45"/>
      <c r="I523" s="45"/>
      <c r="J523" s="45"/>
      <c r="K523" s="45"/>
      <c r="L523" s="3">
        <v>4376.556</v>
      </c>
      <c r="M523" s="45"/>
      <c r="N523" s="45"/>
      <c r="O523" s="45"/>
      <c r="P523" s="45"/>
      <c r="Q523" s="45"/>
      <c r="R523" s="45"/>
      <c r="S523" s="45"/>
      <c r="T523" s="3">
        <v>0.436</v>
      </c>
      <c r="U523" s="45"/>
      <c r="V523" s="45"/>
      <c r="W523" s="45"/>
      <c r="X523" s="45"/>
      <c r="Y523" s="65">
        <f>T523*(100^(0.2*F523*yV))</f>
        <v>30.16383033</v>
      </c>
      <c r="Z523" s="45"/>
      <c r="AA523" s="45"/>
      <c r="AB523" s="45"/>
      <c r="AC523" s="3">
        <v>3.7</v>
      </c>
      <c r="AD523" s="45"/>
      <c r="AE523" s="45"/>
      <c r="AF523" s="3">
        <v>4376.556</v>
      </c>
      <c r="AG523" s="45"/>
      <c r="AH523" s="45"/>
      <c r="AI523" s="45"/>
      <c r="AJ523" s="45"/>
      <c r="AK523" s="45"/>
      <c r="AL523" s="45">
        <f>LOG10(1196700000000000000*($C$15^2)*optwidth*(AVERAGE(Y523:AB523)))</f>
        <v>42.32097581</v>
      </c>
      <c r="AM523" s="45"/>
      <c r="AN523" s="3">
        <v>1.3</v>
      </c>
      <c r="AO523" s="3" t="s">
        <v>418</v>
      </c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</row>
    <row r="524" ht="12.75" customHeight="1">
      <c r="A524" s="47"/>
      <c r="B524" s="47"/>
      <c r="C524" s="3">
        <v>410000.0</v>
      </c>
      <c r="D524" s="45"/>
      <c r="E524" s="45"/>
      <c r="F524" s="3">
        <v>4.6</v>
      </c>
      <c r="G524" s="45"/>
      <c r="H524" s="45"/>
      <c r="I524" s="45"/>
      <c r="J524" s="45"/>
      <c r="K524" s="45"/>
      <c r="L524" s="3">
        <v>4379.668</v>
      </c>
      <c r="M524" s="45"/>
      <c r="N524" s="45"/>
      <c r="O524" s="45"/>
      <c r="P524" s="45"/>
      <c r="Q524" s="45"/>
      <c r="R524" s="45"/>
      <c r="S524" s="45"/>
      <c r="T524" s="3">
        <v>0.431</v>
      </c>
      <c r="U524" s="45"/>
      <c r="V524" s="45"/>
      <c r="W524" s="45"/>
      <c r="X524" s="45"/>
      <c r="Y524" s="65">
        <f>T524*(100^(0.2*F524*yV))</f>
        <v>29.81791485</v>
      </c>
      <c r="Z524" s="45"/>
      <c r="AA524" s="45"/>
      <c r="AB524" s="45"/>
      <c r="AC524" s="3">
        <v>3.7</v>
      </c>
      <c r="AD524" s="45"/>
      <c r="AE524" s="45"/>
      <c r="AF524" s="3">
        <v>4379.668</v>
      </c>
      <c r="AG524" s="45"/>
      <c r="AH524" s="45"/>
      <c r="AI524" s="45"/>
      <c r="AJ524" s="45"/>
      <c r="AK524" s="45"/>
      <c r="AL524" s="45">
        <f>LOG10(1196700000000000000*($C$15^2)*optwidth*(AVERAGE(Y524:AB524)))</f>
        <v>42.31596659</v>
      </c>
      <c r="AM524" s="45"/>
      <c r="AN524" s="3">
        <v>1.3</v>
      </c>
      <c r="AO524" s="3" t="s">
        <v>418</v>
      </c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</row>
    <row r="525" ht="12.75" customHeight="1">
      <c r="A525" s="47"/>
      <c r="B525" s="47"/>
      <c r="C525" s="3">
        <v>410000.0</v>
      </c>
      <c r="D525" s="45"/>
      <c r="E525" s="45"/>
      <c r="F525" s="3">
        <v>4.6</v>
      </c>
      <c r="G525" s="45"/>
      <c r="H525" s="45"/>
      <c r="I525" s="45"/>
      <c r="J525" s="45"/>
      <c r="K525" s="45"/>
      <c r="L525" s="3">
        <v>4384.855</v>
      </c>
      <c r="M525" s="45"/>
      <c r="N525" s="45"/>
      <c r="O525" s="45"/>
      <c r="P525" s="45"/>
      <c r="Q525" s="45"/>
      <c r="R525" s="45"/>
      <c r="S525" s="45"/>
      <c r="T525" s="3">
        <v>0.425</v>
      </c>
      <c r="U525" s="45"/>
      <c r="V525" s="45"/>
      <c r="W525" s="45"/>
      <c r="X525" s="45"/>
      <c r="Y525" s="65">
        <f>T525*(100^(0.2*F525*yV))</f>
        <v>29.40281626</v>
      </c>
      <c r="Z525" s="45"/>
      <c r="AA525" s="45"/>
      <c r="AB525" s="45"/>
      <c r="AC525" s="3">
        <v>3.7</v>
      </c>
      <c r="AD525" s="45"/>
      <c r="AE525" s="45"/>
      <c r="AF525" s="3">
        <v>4384.855</v>
      </c>
      <c r="AG525" s="45"/>
      <c r="AH525" s="45"/>
      <c r="AI525" s="45"/>
      <c r="AJ525" s="45"/>
      <c r="AK525" s="45"/>
      <c r="AL525" s="45">
        <f>LOG10(1196700000000000000*($C$15^2)*optwidth*(AVERAGE(Y525:AB525)))</f>
        <v>42.30987825</v>
      </c>
      <c r="AM525" s="45"/>
      <c r="AN525" s="3">
        <v>1.3</v>
      </c>
      <c r="AO525" s="3" t="s">
        <v>418</v>
      </c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</row>
    <row r="526" ht="12.75" customHeight="1">
      <c r="A526" s="47"/>
      <c r="B526" s="47"/>
      <c r="C526" s="3">
        <v>410000.0</v>
      </c>
      <c r="D526" s="45"/>
      <c r="E526" s="45"/>
      <c r="F526" s="3">
        <v>4.6</v>
      </c>
      <c r="G526" s="45"/>
      <c r="H526" s="45"/>
      <c r="I526" s="45"/>
      <c r="J526" s="45"/>
      <c r="K526" s="45"/>
      <c r="L526" s="3">
        <v>4390.041</v>
      </c>
      <c r="M526" s="45"/>
      <c r="N526" s="45"/>
      <c r="O526" s="45"/>
      <c r="P526" s="45"/>
      <c r="Q526" s="45"/>
      <c r="R526" s="45"/>
      <c r="S526" s="45"/>
      <c r="T526" s="3">
        <v>0.42</v>
      </c>
      <c r="U526" s="45"/>
      <c r="V526" s="45"/>
      <c r="W526" s="45"/>
      <c r="X526" s="45"/>
      <c r="Y526" s="65">
        <f>T526*(100^(0.2*F526*yV))</f>
        <v>29.05690078</v>
      </c>
      <c r="Z526" s="45"/>
      <c r="AA526" s="45"/>
      <c r="AB526" s="45"/>
      <c r="AC526" s="3">
        <v>3.7</v>
      </c>
      <c r="AD526" s="45"/>
      <c r="AE526" s="45"/>
      <c r="AF526" s="3">
        <v>4390.041</v>
      </c>
      <c r="AG526" s="45"/>
      <c r="AH526" s="45"/>
      <c r="AI526" s="45"/>
      <c r="AJ526" s="45"/>
      <c r="AK526" s="45"/>
      <c r="AL526" s="45">
        <f>LOG10(1196700000000000000*($C$15^2)*optwidth*(AVERAGE(Y526:AB526)))</f>
        <v>42.30473861</v>
      </c>
      <c r="AM526" s="45"/>
      <c r="AN526" s="3">
        <v>1.3</v>
      </c>
      <c r="AO526" s="3" t="s">
        <v>418</v>
      </c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</row>
    <row r="527" ht="12.75" customHeight="1">
      <c r="A527" s="47"/>
      <c r="B527" s="47"/>
      <c r="C527" s="3">
        <v>410000.0</v>
      </c>
      <c r="D527" s="45"/>
      <c r="E527" s="45"/>
      <c r="F527" s="3">
        <v>4.6</v>
      </c>
      <c r="G527" s="45"/>
      <c r="H527" s="45"/>
      <c r="I527" s="45"/>
      <c r="J527" s="45"/>
      <c r="K527" s="45"/>
      <c r="L527" s="3">
        <v>4392.116</v>
      </c>
      <c r="M527" s="45"/>
      <c r="N527" s="45"/>
      <c r="O527" s="45"/>
      <c r="P527" s="45"/>
      <c r="Q527" s="45"/>
      <c r="R527" s="45"/>
      <c r="S527" s="45"/>
      <c r="T527" s="3">
        <v>0.415</v>
      </c>
      <c r="U527" s="45"/>
      <c r="V527" s="45"/>
      <c r="W527" s="45"/>
      <c r="X527" s="45"/>
      <c r="Y527" s="65">
        <f>T527*(100^(0.2*F527*yV))</f>
        <v>28.71098529</v>
      </c>
      <c r="Z527" s="45"/>
      <c r="AA527" s="45"/>
      <c r="AB527" s="45"/>
      <c r="AC527" s="3">
        <v>3.7</v>
      </c>
      <c r="AD527" s="45"/>
      <c r="AE527" s="45"/>
      <c r="AF527" s="3">
        <v>4392.116</v>
      </c>
      <c r="AG527" s="45"/>
      <c r="AH527" s="45"/>
      <c r="AI527" s="45"/>
      <c r="AJ527" s="45"/>
      <c r="AK527" s="45"/>
      <c r="AL527" s="45">
        <f>LOG10(1196700000000000000*($C$15^2)*optwidth*(AVERAGE(Y527:AB527)))</f>
        <v>42.29953742</v>
      </c>
      <c r="AM527" s="45"/>
      <c r="AN527" s="3">
        <v>1.3</v>
      </c>
      <c r="AO527" s="3" t="s">
        <v>418</v>
      </c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</row>
    <row r="528" ht="12.75" customHeight="1">
      <c r="A528" s="47"/>
      <c r="B528" s="47"/>
      <c r="C528" s="3">
        <v>410000.0</v>
      </c>
      <c r="D528" s="45"/>
      <c r="E528" s="45"/>
      <c r="F528" s="3">
        <v>4.6</v>
      </c>
      <c r="G528" s="45"/>
      <c r="H528" s="45"/>
      <c r="I528" s="45"/>
      <c r="J528" s="45"/>
      <c r="K528" s="45"/>
      <c r="L528" s="3">
        <v>4397.303</v>
      </c>
      <c r="M528" s="45"/>
      <c r="N528" s="45"/>
      <c r="O528" s="45"/>
      <c r="P528" s="45"/>
      <c r="Q528" s="45"/>
      <c r="R528" s="45"/>
      <c r="S528" s="45"/>
      <c r="T528" s="3">
        <v>0.407</v>
      </c>
      <c r="U528" s="45"/>
      <c r="V528" s="45"/>
      <c r="W528" s="45"/>
      <c r="X528" s="45"/>
      <c r="Y528" s="65">
        <f>T528*(100^(0.2*F528*yV))</f>
        <v>28.15752052</v>
      </c>
      <c r="Z528" s="45"/>
      <c r="AA528" s="45"/>
      <c r="AB528" s="45"/>
      <c r="AC528" s="3">
        <v>3.7</v>
      </c>
      <c r="AD528" s="45"/>
      <c r="AE528" s="45"/>
      <c r="AF528" s="3">
        <v>4397.303</v>
      </c>
      <c r="AG528" s="45"/>
      <c r="AH528" s="45"/>
      <c r="AI528" s="45"/>
      <c r="AJ528" s="45"/>
      <c r="AK528" s="45"/>
      <c r="AL528" s="45">
        <f>LOG10(1196700000000000000*($C$15^2)*optwidth*(AVERAGE(Y528:AB528)))</f>
        <v>42.29108373</v>
      </c>
      <c r="AM528" s="45"/>
      <c r="AN528" s="3">
        <v>1.3</v>
      </c>
      <c r="AO528" s="3" t="s">
        <v>418</v>
      </c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</row>
    <row r="529" ht="12.75" customHeight="1">
      <c r="A529" s="47"/>
      <c r="B529" s="47"/>
      <c r="C529" s="3">
        <v>410000.0</v>
      </c>
      <c r="D529" s="45"/>
      <c r="E529" s="45"/>
      <c r="F529" s="3">
        <v>4.6</v>
      </c>
      <c r="G529" s="45"/>
      <c r="H529" s="45"/>
      <c r="I529" s="45"/>
      <c r="J529" s="45"/>
      <c r="K529" s="45"/>
      <c r="L529" s="3">
        <v>4401.452</v>
      </c>
      <c r="M529" s="45"/>
      <c r="N529" s="45"/>
      <c r="O529" s="45"/>
      <c r="P529" s="45"/>
      <c r="Q529" s="45"/>
      <c r="R529" s="45"/>
      <c r="S529" s="45"/>
      <c r="T529" s="3">
        <v>0.402</v>
      </c>
      <c r="U529" s="45"/>
      <c r="V529" s="45"/>
      <c r="W529" s="45"/>
      <c r="X529" s="45"/>
      <c r="Y529" s="65">
        <f>T529*(100^(0.2*F529*yV))</f>
        <v>27.81160503</v>
      </c>
      <c r="Z529" s="45"/>
      <c r="AA529" s="45"/>
      <c r="AB529" s="45"/>
      <c r="AC529" s="3">
        <v>3.7</v>
      </c>
      <c r="AD529" s="45"/>
      <c r="AE529" s="45"/>
      <c r="AF529" s="3">
        <v>4401.452</v>
      </c>
      <c r="AG529" s="45"/>
      <c r="AH529" s="45"/>
      <c r="AI529" s="45"/>
      <c r="AJ529" s="45"/>
      <c r="AK529" s="45"/>
      <c r="AL529" s="45">
        <f>LOG10(1196700000000000000*($C$15^2)*optwidth*(AVERAGE(Y529:AB529)))</f>
        <v>42.28571538</v>
      </c>
      <c r="AM529" s="45"/>
      <c r="AN529" s="3">
        <v>1.3</v>
      </c>
      <c r="AO529" s="3" t="s">
        <v>418</v>
      </c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</row>
    <row r="530" ht="12.75" customHeight="1">
      <c r="A530" s="47"/>
      <c r="B530" s="47"/>
      <c r="C530" s="3">
        <v>410000.0</v>
      </c>
      <c r="D530" s="45"/>
      <c r="E530" s="45"/>
      <c r="F530" s="3">
        <v>4.6</v>
      </c>
      <c r="G530" s="45"/>
      <c r="H530" s="45"/>
      <c r="I530" s="45"/>
      <c r="J530" s="45"/>
      <c r="K530" s="45"/>
      <c r="L530" s="3">
        <v>4408.714</v>
      </c>
      <c r="M530" s="45"/>
      <c r="N530" s="45"/>
      <c r="O530" s="45"/>
      <c r="P530" s="45"/>
      <c r="Q530" s="45"/>
      <c r="R530" s="45"/>
      <c r="S530" s="45"/>
      <c r="T530" s="3">
        <v>0.398</v>
      </c>
      <c r="U530" s="45"/>
      <c r="V530" s="45"/>
      <c r="W530" s="45"/>
      <c r="X530" s="45"/>
      <c r="Y530" s="65">
        <f>T530*(100^(0.2*F530*yV))</f>
        <v>27.53487264</v>
      </c>
      <c r="Z530" s="45"/>
      <c r="AA530" s="45"/>
      <c r="AB530" s="45"/>
      <c r="AC530" s="3">
        <v>3.7</v>
      </c>
      <c r="AD530" s="45"/>
      <c r="AE530" s="45"/>
      <c r="AF530" s="3">
        <v>4408.714</v>
      </c>
      <c r="AG530" s="45"/>
      <c r="AH530" s="45"/>
      <c r="AI530" s="45"/>
      <c r="AJ530" s="45"/>
      <c r="AK530" s="45"/>
      <c r="AL530" s="45">
        <f>LOG10(1196700000000000000*($C$15^2)*optwidth*(AVERAGE(Y530:AB530)))</f>
        <v>42.2813724</v>
      </c>
      <c r="AM530" s="45"/>
      <c r="AN530" s="3">
        <v>1.3</v>
      </c>
      <c r="AO530" s="3" t="s">
        <v>418</v>
      </c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</row>
    <row r="531" ht="12.75" customHeight="1">
      <c r="A531" s="47"/>
      <c r="B531" s="47"/>
      <c r="C531" s="3">
        <v>410000.0</v>
      </c>
      <c r="D531" s="45"/>
      <c r="E531" s="45"/>
      <c r="F531" s="3">
        <v>4.6</v>
      </c>
      <c r="G531" s="45"/>
      <c r="H531" s="45"/>
      <c r="I531" s="45"/>
      <c r="J531" s="45"/>
      <c r="K531" s="45"/>
      <c r="L531" s="3">
        <v>4418.05</v>
      </c>
      <c r="M531" s="45"/>
      <c r="N531" s="45"/>
      <c r="O531" s="45"/>
      <c r="P531" s="45"/>
      <c r="Q531" s="45"/>
      <c r="R531" s="45"/>
      <c r="S531" s="45"/>
      <c r="T531" s="3">
        <v>0.403</v>
      </c>
      <c r="U531" s="45"/>
      <c r="V531" s="45"/>
      <c r="W531" s="45"/>
      <c r="X531" s="45"/>
      <c r="Y531" s="65">
        <f>T531*(100^(0.2*F531*yV))</f>
        <v>27.88078813</v>
      </c>
      <c r="Z531" s="45"/>
      <c r="AA531" s="45"/>
      <c r="AB531" s="45"/>
      <c r="AC531" s="3">
        <v>3.7</v>
      </c>
      <c r="AD531" s="45"/>
      <c r="AE531" s="45"/>
      <c r="AF531" s="3">
        <v>4418.05</v>
      </c>
      <c r="AG531" s="45"/>
      <c r="AH531" s="45"/>
      <c r="AI531" s="45"/>
      <c r="AJ531" s="45"/>
      <c r="AK531" s="45"/>
      <c r="AL531" s="45">
        <f>LOG10(1196700000000000000*($C$15^2)*optwidth*(AVERAGE(Y531:AB531)))</f>
        <v>42.28679437</v>
      </c>
      <c r="AM531" s="45"/>
      <c r="AN531" s="3">
        <v>1.3</v>
      </c>
      <c r="AO531" s="3" t="s">
        <v>418</v>
      </c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</row>
    <row r="532" ht="12.75" customHeight="1">
      <c r="A532" s="47"/>
      <c r="B532" s="47"/>
      <c r="C532" s="3">
        <v>410000.0</v>
      </c>
      <c r="D532" s="45"/>
      <c r="E532" s="45"/>
      <c r="F532" s="3">
        <v>4.6</v>
      </c>
      <c r="G532" s="45"/>
      <c r="H532" s="45"/>
      <c r="I532" s="45"/>
      <c r="J532" s="45"/>
      <c r="K532" s="45"/>
      <c r="L532" s="3">
        <v>4424.274</v>
      </c>
      <c r="M532" s="45"/>
      <c r="N532" s="45"/>
      <c r="O532" s="45"/>
      <c r="P532" s="45"/>
      <c r="Q532" s="45"/>
      <c r="R532" s="45"/>
      <c r="S532" s="45"/>
      <c r="T532" s="3">
        <v>0.401</v>
      </c>
      <c r="U532" s="45"/>
      <c r="V532" s="45"/>
      <c r="W532" s="45"/>
      <c r="X532" s="45"/>
      <c r="Y532" s="65">
        <f>T532*(100^(0.2*F532*yV))</f>
        <v>27.74242193</v>
      </c>
      <c r="Z532" s="45"/>
      <c r="AA532" s="45"/>
      <c r="AB532" s="45"/>
      <c r="AC532" s="3">
        <v>3.7</v>
      </c>
      <c r="AD532" s="45"/>
      <c r="AE532" s="45"/>
      <c r="AF532" s="3">
        <v>4424.274</v>
      </c>
      <c r="AG532" s="45"/>
      <c r="AH532" s="45"/>
      <c r="AI532" s="45"/>
      <c r="AJ532" s="45"/>
      <c r="AK532" s="45"/>
      <c r="AL532" s="45">
        <f>LOG10(1196700000000000000*($C$15^2)*optwidth*(AVERAGE(Y532:AB532)))</f>
        <v>42.2846337</v>
      </c>
      <c r="AM532" s="45"/>
      <c r="AN532" s="3">
        <v>1.3</v>
      </c>
      <c r="AO532" s="3" t="s">
        <v>418</v>
      </c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</row>
    <row r="533" ht="12.75" customHeight="1">
      <c r="A533" s="47"/>
      <c r="B533" s="47"/>
      <c r="C533" s="3">
        <v>410000.0</v>
      </c>
      <c r="D533" s="45"/>
      <c r="E533" s="45"/>
      <c r="F533" s="3">
        <v>4.6</v>
      </c>
      <c r="G533" s="45"/>
      <c r="H533" s="45"/>
      <c r="I533" s="45"/>
      <c r="J533" s="45"/>
      <c r="K533" s="45"/>
      <c r="L533" s="3">
        <v>4430.498</v>
      </c>
      <c r="M533" s="45"/>
      <c r="N533" s="45"/>
      <c r="O533" s="45"/>
      <c r="P533" s="45"/>
      <c r="Q533" s="45"/>
      <c r="R533" s="45"/>
      <c r="S533" s="45"/>
      <c r="T533" s="3">
        <v>0.406</v>
      </c>
      <c r="U533" s="45"/>
      <c r="V533" s="45"/>
      <c r="W533" s="45"/>
      <c r="X533" s="45"/>
      <c r="Y533" s="65">
        <f>T533*(100^(0.2*F533*yV))</f>
        <v>28.08833742</v>
      </c>
      <c r="Z533" s="45"/>
      <c r="AA533" s="45"/>
      <c r="AB533" s="45"/>
      <c r="AC533" s="3">
        <v>3.7</v>
      </c>
      <c r="AD533" s="45"/>
      <c r="AE533" s="45"/>
      <c r="AF533" s="3">
        <v>4430.498</v>
      </c>
      <c r="AG533" s="45"/>
      <c r="AH533" s="45"/>
      <c r="AI533" s="45"/>
      <c r="AJ533" s="45"/>
      <c r="AK533" s="45"/>
      <c r="AL533" s="45">
        <f>LOG10(1196700000000000000*($C$15^2)*optwidth*(AVERAGE(Y533:AB533)))</f>
        <v>42.29001536</v>
      </c>
      <c r="AM533" s="45"/>
      <c r="AN533" s="3">
        <v>1.3</v>
      </c>
      <c r="AO533" s="3" t="s">
        <v>418</v>
      </c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</row>
    <row r="534" ht="12.75" customHeight="1">
      <c r="A534" s="47"/>
      <c r="B534" s="47"/>
      <c r="C534" s="3">
        <v>410000.0</v>
      </c>
      <c r="D534" s="45"/>
      <c r="E534" s="45"/>
      <c r="F534" s="3">
        <v>4.6</v>
      </c>
      <c r="G534" s="45"/>
      <c r="H534" s="45"/>
      <c r="I534" s="45"/>
      <c r="J534" s="45"/>
      <c r="K534" s="45"/>
      <c r="L534" s="3">
        <v>4437.759</v>
      </c>
      <c r="M534" s="45"/>
      <c r="N534" s="45"/>
      <c r="O534" s="45"/>
      <c r="P534" s="45"/>
      <c r="Q534" s="45"/>
      <c r="R534" s="45"/>
      <c r="S534" s="45"/>
      <c r="T534" s="3">
        <v>0.408</v>
      </c>
      <c r="U534" s="45"/>
      <c r="V534" s="45"/>
      <c r="W534" s="45"/>
      <c r="X534" s="45"/>
      <c r="Y534" s="65">
        <f>T534*(100^(0.2*F534*yV))</f>
        <v>28.22670361</v>
      </c>
      <c r="Z534" s="45"/>
      <c r="AA534" s="45"/>
      <c r="AB534" s="45"/>
      <c r="AC534" s="3">
        <v>3.7</v>
      </c>
      <c r="AD534" s="45"/>
      <c r="AE534" s="45"/>
      <c r="AF534" s="3">
        <v>4437.759</v>
      </c>
      <c r="AG534" s="45"/>
      <c r="AH534" s="45"/>
      <c r="AI534" s="45"/>
      <c r="AJ534" s="45"/>
      <c r="AK534" s="45"/>
      <c r="AL534" s="45">
        <f>LOG10(1196700000000000000*($C$15^2)*optwidth*(AVERAGE(Y534:AB534)))</f>
        <v>42.29214949</v>
      </c>
      <c r="AM534" s="45"/>
      <c r="AN534" s="3">
        <v>1.3</v>
      </c>
      <c r="AO534" s="3" t="s">
        <v>418</v>
      </c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</row>
    <row r="535" ht="12.75" customHeight="1">
      <c r="A535" s="47"/>
      <c r="B535" s="47"/>
      <c r="C535" s="3">
        <v>410000.0</v>
      </c>
      <c r="D535" s="45"/>
      <c r="E535" s="45"/>
      <c r="F535" s="3">
        <v>4.6</v>
      </c>
      <c r="G535" s="45"/>
      <c r="H535" s="45"/>
      <c r="I535" s="45"/>
      <c r="J535" s="45"/>
      <c r="K535" s="45"/>
      <c r="L535" s="3">
        <v>4440.871</v>
      </c>
      <c r="M535" s="45"/>
      <c r="N535" s="45"/>
      <c r="O535" s="45"/>
      <c r="P535" s="45"/>
      <c r="Q535" s="45"/>
      <c r="R535" s="45"/>
      <c r="S535" s="45"/>
      <c r="T535" s="3">
        <v>0.403</v>
      </c>
      <c r="U535" s="45"/>
      <c r="V535" s="45"/>
      <c r="W535" s="45"/>
      <c r="X535" s="45"/>
      <c r="Y535" s="65">
        <f>T535*(100^(0.2*F535*yV))</f>
        <v>27.88078813</v>
      </c>
      <c r="Z535" s="45"/>
      <c r="AA535" s="45"/>
      <c r="AB535" s="45"/>
      <c r="AC535" s="3">
        <v>3.7</v>
      </c>
      <c r="AD535" s="45"/>
      <c r="AE535" s="45"/>
      <c r="AF535" s="3">
        <v>4440.871</v>
      </c>
      <c r="AG535" s="45"/>
      <c r="AH535" s="45"/>
      <c r="AI535" s="45"/>
      <c r="AJ535" s="45"/>
      <c r="AK535" s="45"/>
      <c r="AL535" s="45">
        <f>LOG10(1196700000000000000*($C$15^2)*optwidth*(AVERAGE(Y535:AB535)))</f>
        <v>42.28679437</v>
      </c>
      <c r="AM535" s="45"/>
      <c r="AN535" s="3">
        <v>1.3</v>
      </c>
      <c r="AO535" s="3" t="s">
        <v>418</v>
      </c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</row>
    <row r="536" ht="12.75" customHeight="1">
      <c r="A536" s="47"/>
      <c r="B536" s="47"/>
      <c r="C536" s="3">
        <v>410000.0</v>
      </c>
      <c r="D536" s="45"/>
      <c r="E536" s="45"/>
      <c r="F536" s="3">
        <v>4.6</v>
      </c>
      <c r="G536" s="45"/>
      <c r="H536" s="45"/>
      <c r="I536" s="45"/>
      <c r="J536" s="45"/>
      <c r="K536" s="45"/>
      <c r="L536" s="3">
        <v>4446.577</v>
      </c>
      <c r="M536" s="45"/>
      <c r="N536" s="45"/>
      <c r="O536" s="45"/>
      <c r="P536" s="45"/>
      <c r="Q536" s="45"/>
      <c r="R536" s="45"/>
      <c r="S536" s="45"/>
      <c r="T536" s="3">
        <v>0.402</v>
      </c>
      <c r="U536" s="45"/>
      <c r="V536" s="45"/>
      <c r="W536" s="45"/>
      <c r="X536" s="45"/>
      <c r="Y536" s="65">
        <f>T536*(100^(0.2*F536*yV))</f>
        <v>27.81160503</v>
      </c>
      <c r="Z536" s="45"/>
      <c r="AA536" s="45"/>
      <c r="AB536" s="45"/>
      <c r="AC536" s="3">
        <v>3.7</v>
      </c>
      <c r="AD536" s="45"/>
      <c r="AE536" s="45"/>
      <c r="AF536" s="3">
        <v>4446.577</v>
      </c>
      <c r="AG536" s="45"/>
      <c r="AH536" s="45"/>
      <c r="AI536" s="45"/>
      <c r="AJ536" s="45"/>
      <c r="AK536" s="45"/>
      <c r="AL536" s="45">
        <f>LOG10(1196700000000000000*($C$15^2)*optwidth*(AVERAGE(Y536:AB536)))</f>
        <v>42.28571538</v>
      </c>
      <c r="AM536" s="45"/>
      <c r="AN536" s="3">
        <v>1.3</v>
      </c>
      <c r="AO536" s="3" t="s">
        <v>418</v>
      </c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</row>
    <row r="537" ht="12.75" customHeight="1">
      <c r="A537" s="47"/>
      <c r="B537" s="47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3"/>
      <c r="AO537" s="3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</row>
    <row r="580" ht="12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53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3"/>
      <c r="AD580" s="45"/>
      <c r="AE580" s="45"/>
      <c r="AF580" s="53"/>
      <c r="AG580" s="45"/>
      <c r="AH580" s="45"/>
      <c r="AI580" s="45"/>
      <c r="AJ580" s="55"/>
      <c r="AK580" s="45"/>
      <c r="AL580" s="45"/>
      <c r="AM580" s="45"/>
      <c r="AN580" s="3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</row>
    <row r="581" ht="12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53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3"/>
      <c r="AD581" s="45"/>
      <c r="AE581" s="45"/>
      <c r="AF581" s="53"/>
      <c r="AG581" s="45"/>
      <c r="AH581" s="45"/>
      <c r="AI581" s="45"/>
      <c r="AJ581" s="55"/>
      <c r="AK581" s="45"/>
      <c r="AL581" s="45"/>
      <c r="AM581" s="45"/>
      <c r="AN581" s="3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</row>
    <row r="582" ht="12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53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3"/>
      <c r="AD582" s="45"/>
      <c r="AE582" s="45"/>
      <c r="AF582" s="53"/>
      <c r="AG582" s="45"/>
      <c r="AH582" s="45"/>
      <c r="AI582" s="45"/>
      <c r="AJ582" s="55"/>
      <c r="AK582" s="45"/>
      <c r="AL582" s="45"/>
      <c r="AM582" s="45"/>
      <c r="AN582" s="3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</row>
    <row r="583" ht="12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53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3"/>
      <c r="AD583" s="45"/>
      <c r="AE583" s="45"/>
      <c r="AF583" s="53"/>
      <c r="AG583" s="45"/>
      <c r="AH583" s="45"/>
      <c r="AI583" s="45"/>
      <c r="AJ583" s="55"/>
      <c r="AK583" s="45"/>
      <c r="AL583" s="45"/>
      <c r="AM583" s="45"/>
      <c r="AN583" s="3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</row>
    <row r="584" ht="12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53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3"/>
      <c r="AD584" s="45"/>
      <c r="AE584" s="45"/>
      <c r="AF584" s="53"/>
      <c r="AG584" s="45"/>
      <c r="AH584" s="45"/>
      <c r="AI584" s="45"/>
      <c r="AJ584" s="55"/>
      <c r="AK584" s="45"/>
      <c r="AL584" s="45"/>
      <c r="AM584" s="45"/>
      <c r="AN584" s="3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</row>
    <row r="585" ht="12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53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3"/>
      <c r="AD585" s="45"/>
      <c r="AE585" s="45"/>
      <c r="AF585" s="53"/>
      <c r="AG585" s="45"/>
      <c r="AH585" s="45"/>
      <c r="AI585" s="45"/>
      <c r="AJ585" s="55"/>
      <c r="AK585" s="45"/>
      <c r="AL585" s="45"/>
      <c r="AM585" s="45"/>
      <c r="AN585" s="3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</row>
    <row r="586" ht="12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53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3"/>
      <c r="AD586" s="45"/>
      <c r="AE586" s="45"/>
      <c r="AF586" s="53"/>
      <c r="AG586" s="45"/>
      <c r="AH586" s="45"/>
      <c r="AI586" s="45"/>
      <c r="AJ586" s="55"/>
      <c r="AK586" s="45"/>
      <c r="AL586" s="45"/>
      <c r="AM586" s="45"/>
      <c r="AN586" s="3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</row>
    <row r="587" ht="12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53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3"/>
      <c r="AD587" s="45"/>
      <c r="AE587" s="45"/>
      <c r="AF587" s="53"/>
      <c r="AG587" s="45"/>
      <c r="AH587" s="45"/>
      <c r="AI587" s="45"/>
      <c r="AJ587" s="55"/>
      <c r="AK587" s="45"/>
      <c r="AL587" s="45"/>
      <c r="AM587" s="45"/>
      <c r="AN587" s="3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</row>
    <row r="588" ht="12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53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3"/>
      <c r="AD588" s="45"/>
      <c r="AE588" s="45"/>
      <c r="AF588" s="53"/>
      <c r="AG588" s="45"/>
      <c r="AH588" s="45"/>
      <c r="AI588" s="45"/>
      <c r="AJ588" s="55"/>
      <c r="AK588" s="45"/>
      <c r="AL588" s="45"/>
      <c r="AM588" s="45"/>
      <c r="AN588" s="3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</row>
    <row r="589" ht="12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53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3"/>
      <c r="AD589" s="45"/>
      <c r="AE589" s="45"/>
      <c r="AF589" s="53"/>
      <c r="AG589" s="45"/>
      <c r="AH589" s="45"/>
      <c r="AI589" s="45"/>
      <c r="AJ589" s="55"/>
      <c r="AK589" s="45"/>
      <c r="AL589" s="45"/>
      <c r="AM589" s="45"/>
      <c r="AN589" s="3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</row>
    <row r="590" ht="12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53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3"/>
      <c r="AD590" s="45"/>
      <c r="AE590" s="45"/>
      <c r="AF590" s="53"/>
      <c r="AG590" s="45"/>
      <c r="AH590" s="45"/>
      <c r="AI590" s="45"/>
      <c r="AJ590" s="55"/>
      <c r="AK590" s="45"/>
      <c r="AL590" s="45"/>
      <c r="AM590" s="45"/>
      <c r="AN590" s="3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</row>
    <row r="591" ht="12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53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3"/>
      <c r="AD591" s="45"/>
      <c r="AE591" s="45"/>
      <c r="AF591" s="53"/>
      <c r="AG591" s="45"/>
      <c r="AH591" s="45"/>
      <c r="AI591" s="45"/>
      <c r="AJ591" s="55"/>
      <c r="AK591" s="45"/>
      <c r="AL591" s="45"/>
      <c r="AM591" s="45"/>
      <c r="AN591" s="3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</row>
    <row r="592" ht="12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53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3"/>
      <c r="AD592" s="45"/>
      <c r="AE592" s="45"/>
      <c r="AF592" s="53"/>
      <c r="AG592" s="45"/>
      <c r="AH592" s="45"/>
      <c r="AI592" s="45"/>
      <c r="AJ592" s="55"/>
      <c r="AK592" s="45"/>
      <c r="AL592" s="45"/>
      <c r="AM592" s="45"/>
      <c r="AN592" s="3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</row>
    <row r="593" ht="12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53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3"/>
      <c r="AD593" s="45"/>
      <c r="AE593" s="45"/>
      <c r="AF593" s="53"/>
      <c r="AG593" s="45"/>
      <c r="AH593" s="45"/>
      <c r="AI593" s="45"/>
      <c r="AJ593" s="55"/>
      <c r="AK593" s="45"/>
      <c r="AL593" s="45"/>
      <c r="AM593" s="45"/>
      <c r="AN593" s="3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</row>
    <row r="594" ht="12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53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3"/>
      <c r="AD594" s="45"/>
      <c r="AE594" s="45"/>
      <c r="AF594" s="53"/>
      <c r="AG594" s="45"/>
      <c r="AH594" s="45"/>
      <c r="AI594" s="45"/>
      <c r="AJ594" s="55"/>
      <c r="AK594" s="45"/>
      <c r="AL594" s="45"/>
      <c r="AM594" s="45"/>
      <c r="AN594" s="3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</row>
    <row r="595" ht="12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53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3"/>
      <c r="AD595" s="45"/>
      <c r="AE595" s="45"/>
      <c r="AF595" s="53"/>
      <c r="AG595" s="45"/>
      <c r="AH595" s="45"/>
      <c r="AI595" s="45"/>
      <c r="AJ595" s="55"/>
      <c r="AK595" s="45"/>
      <c r="AL595" s="45"/>
      <c r="AM595" s="45"/>
      <c r="AN595" s="3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</row>
    <row r="596" ht="12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53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3"/>
      <c r="AD596" s="45"/>
      <c r="AE596" s="45"/>
      <c r="AF596" s="53"/>
      <c r="AG596" s="45"/>
      <c r="AH596" s="45"/>
      <c r="AI596" s="45"/>
      <c r="AJ596" s="55"/>
      <c r="AK596" s="45"/>
      <c r="AL596" s="45"/>
      <c r="AM596" s="45"/>
      <c r="AN596" s="3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</row>
    <row r="597" ht="12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53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3"/>
      <c r="AD597" s="45"/>
      <c r="AE597" s="45"/>
      <c r="AF597" s="53"/>
      <c r="AG597" s="45"/>
      <c r="AH597" s="45"/>
      <c r="AI597" s="45"/>
      <c r="AJ597" s="55"/>
      <c r="AK597" s="45"/>
      <c r="AL597" s="45"/>
      <c r="AM597" s="45"/>
      <c r="AN597" s="3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</row>
    <row r="598" ht="12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53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3"/>
      <c r="AD598" s="45"/>
      <c r="AE598" s="45"/>
      <c r="AF598" s="53"/>
      <c r="AG598" s="45"/>
      <c r="AH598" s="45"/>
      <c r="AI598" s="45"/>
      <c r="AJ598" s="55"/>
      <c r="AK598" s="45"/>
      <c r="AL598" s="45"/>
      <c r="AM598" s="45"/>
      <c r="AN598" s="3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</row>
    <row r="599" ht="12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53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3"/>
      <c r="AD599" s="45"/>
      <c r="AE599" s="45"/>
      <c r="AF599" s="53"/>
      <c r="AG599" s="45"/>
      <c r="AH599" s="45"/>
      <c r="AI599" s="45"/>
      <c r="AJ599" s="55"/>
      <c r="AK599" s="45"/>
      <c r="AL599" s="45"/>
      <c r="AM599" s="45"/>
      <c r="AN599" s="3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</row>
    <row r="600" ht="12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53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3"/>
      <c r="AD600" s="45"/>
      <c r="AE600" s="45"/>
      <c r="AF600" s="53"/>
      <c r="AG600" s="45"/>
      <c r="AH600" s="45"/>
      <c r="AI600" s="45"/>
      <c r="AJ600" s="55"/>
      <c r="AK600" s="45"/>
      <c r="AL600" s="45"/>
      <c r="AM600" s="45"/>
      <c r="AN600" s="3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</row>
    <row r="601" ht="12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53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3"/>
      <c r="AD601" s="45"/>
      <c r="AE601" s="45"/>
      <c r="AF601" s="53"/>
      <c r="AG601" s="45"/>
      <c r="AH601" s="45"/>
      <c r="AI601" s="45"/>
      <c r="AJ601" s="55"/>
      <c r="AK601" s="45"/>
      <c r="AL601" s="45"/>
      <c r="AM601" s="45"/>
      <c r="AN601" s="3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</row>
    <row r="602" ht="12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53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3"/>
      <c r="AD602" s="45"/>
      <c r="AE602" s="45"/>
      <c r="AF602" s="53"/>
      <c r="AG602" s="45"/>
      <c r="AH602" s="45"/>
      <c r="AI602" s="45"/>
      <c r="AJ602" s="55"/>
      <c r="AK602" s="45"/>
      <c r="AL602" s="45"/>
      <c r="AM602" s="45"/>
      <c r="AN602" s="3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</row>
    <row r="603" ht="12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53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3"/>
      <c r="AD603" s="45"/>
      <c r="AE603" s="45"/>
      <c r="AF603" s="53"/>
      <c r="AG603" s="45"/>
      <c r="AH603" s="45"/>
      <c r="AI603" s="45"/>
      <c r="AJ603" s="55"/>
      <c r="AK603" s="45"/>
      <c r="AL603" s="45"/>
      <c r="AM603" s="45"/>
      <c r="AN603" s="3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</row>
    <row r="604" ht="12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53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3"/>
      <c r="AD604" s="45"/>
      <c r="AE604" s="45"/>
      <c r="AF604" s="53"/>
      <c r="AG604" s="45"/>
      <c r="AH604" s="45"/>
      <c r="AI604" s="45"/>
      <c r="AJ604" s="55"/>
      <c r="AK604" s="45"/>
      <c r="AL604" s="45"/>
      <c r="AM604" s="45"/>
      <c r="AN604" s="3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</row>
    <row r="605" ht="12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53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3"/>
      <c r="AD605" s="45"/>
      <c r="AE605" s="45"/>
      <c r="AF605" s="53"/>
      <c r="AG605" s="45"/>
      <c r="AH605" s="45"/>
      <c r="AI605" s="45"/>
      <c r="AJ605" s="55"/>
      <c r="AK605" s="45"/>
      <c r="AL605" s="45"/>
      <c r="AM605" s="45"/>
      <c r="AN605" s="3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</row>
    <row r="606" ht="12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53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3"/>
      <c r="AD606" s="45"/>
      <c r="AE606" s="45"/>
      <c r="AF606" s="53"/>
      <c r="AG606" s="45"/>
      <c r="AH606" s="45"/>
      <c r="AI606" s="45"/>
      <c r="AJ606" s="55"/>
      <c r="AK606" s="45"/>
      <c r="AL606" s="45"/>
      <c r="AM606" s="45"/>
      <c r="AN606" s="3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</row>
    <row r="607" ht="12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53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3"/>
      <c r="AD607" s="45"/>
      <c r="AE607" s="45"/>
      <c r="AF607" s="53"/>
      <c r="AG607" s="45"/>
      <c r="AH607" s="45"/>
      <c r="AI607" s="45"/>
      <c r="AJ607" s="55"/>
      <c r="AK607" s="45"/>
      <c r="AL607" s="45"/>
      <c r="AM607" s="45"/>
      <c r="AN607" s="3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</row>
    <row r="608" ht="12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53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3"/>
      <c r="AD608" s="45"/>
      <c r="AE608" s="45"/>
      <c r="AF608" s="53"/>
      <c r="AG608" s="45"/>
      <c r="AH608" s="45"/>
      <c r="AI608" s="45"/>
      <c r="AJ608" s="55"/>
      <c r="AK608" s="45"/>
      <c r="AL608" s="45"/>
      <c r="AM608" s="45"/>
      <c r="AN608" s="3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</row>
    <row r="609" ht="12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53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3"/>
      <c r="AD609" s="45"/>
      <c r="AE609" s="45"/>
      <c r="AF609" s="53"/>
      <c r="AG609" s="45"/>
      <c r="AH609" s="45"/>
      <c r="AI609" s="45"/>
      <c r="AJ609" s="55"/>
      <c r="AK609" s="45"/>
      <c r="AL609" s="45"/>
      <c r="AM609" s="45"/>
      <c r="AN609" s="3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</row>
    <row r="610" ht="12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53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3"/>
      <c r="AD610" s="45"/>
      <c r="AE610" s="45"/>
      <c r="AF610" s="53"/>
      <c r="AG610" s="45"/>
      <c r="AH610" s="45"/>
      <c r="AI610" s="45"/>
      <c r="AJ610" s="55"/>
      <c r="AK610" s="45"/>
      <c r="AL610" s="45"/>
      <c r="AM610" s="45"/>
      <c r="AN610" s="3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</row>
    <row r="611" ht="12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53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3"/>
      <c r="AD611" s="45"/>
      <c r="AE611" s="45"/>
      <c r="AF611" s="53"/>
      <c r="AG611" s="45"/>
      <c r="AH611" s="45"/>
      <c r="AI611" s="45"/>
      <c r="AJ611" s="55"/>
      <c r="AK611" s="45"/>
      <c r="AL611" s="45"/>
      <c r="AM611" s="45"/>
      <c r="AN611" s="3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</row>
    <row r="612" ht="12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53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3"/>
      <c r="AD612" s="45"/>
      <c r="AE612" s="45"/>
      <c r="AF612" s="53"/>
      <c r="AG612" s="45"/>
      <c r="AH612" s="45"/>
      <c r="AI612" s="45"/>
      <c r="AJ612" s="55"/>
      <c r="AK612" s="45"/>
      <c r="AL612" s="45"/>
      <c r="AM612" s="45"/>
      <c r="AN612" s="3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</row>
    <row r="613" ht="12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53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3"/>
      <c r="AD613" s="45"/>
      <c r="AE613" s="45"/>
      <c r="AF613" s="53"/>
      <c r="AG613" s="45"/>
      <c r="AH613" s="45"/>
      <c r="AI613" s="45"/>
      <c r="AJ613" s="55"/>
      <c r="AK613" s="45"/>
      <c r="AL613" s="45"/>
      <c r="AM613" s="45"/>
      <c r="AN613" s="3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</row>
    <row r="614" ht="12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53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3"/>
      <c r="AD614" s="45"/>
      <c r="AE614" s="45"/>
      <c r="AF614" s="53"/>
      <c r="AG614" s="45"/>
      <c r="AH614" s="45"/>
      <c r="AI614" s="45"/>
      <c r="AJ614" s="55"/>
      <c r="AK614" s="45"/>
      <c r="AL614" s="45"/>
      <c r="AM614" s="45"/>
      <c r="AN614" s="3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</row>
    <row r="615" ht="12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53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3"/>
      <c r="AD615" s="45"/>
      <c r="AE615" s="45"/>
      <c r="AF615" s="53"/>
      <c r="AG615" s="45"/>
      <c r="AH615" s="45"/>
      <c r="AI615" s="45"/>
      <c r="AJ615" s="55"/>
      <c r="AK615" s="45"/>
      <c r="AL615" s="45"/>
      <c r="AM615" s="45"/>
      <c r="AN615" s="3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</row>
    <row r="616" ht="12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53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3"/>
      <c r="AD616" s="45"/>
      <c r="AE616" s="45"/>
      <c r="AF616" s="53"/>
      <c r="AG616" s="45"/>
      <c r="AH616" s="45"/>
      <c r="AI616" s="45"/>
      <c r="AJ616" s="55"/>
      <c r="AK616" s="45"/>
      <c r="AL616" s="45"/>
      <c r="AM616" s="45"/>
      <c r="AN616" s="3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</row>
    <row r="617" ht="12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53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3"/>
      <c r="AD617" s="45"/>
      <c r="AE617" s="45"/>
      <c r="AF617" s="53"/>
      <c r="AG617" s="45"/>
      <c r="AH617" s="45"/>
      <c r="AI617" s="45"/>
      <c r="AJ617" s="55"/>
      <c r="AK617" s="45"/>
      <c r="AL617" s="45"/>
      <c r="AM617" s="45"/>
      <c r="AN617" s="3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</row>
    <row r="618" ht="12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53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3"/>
      <c r="AD618" s="45"/>
      <c r="AE618" s="45"/>
      <c r="AF618" s="53"/>
      <c r="AG618" s="45"/>
      <c r="AH618" s="45"/>
      <c r="AI618" s="45"/>
      <c r="AJ618" s="55"/>
      <c r="AK618" s="45"/>
      <c r="AL618" s="45"/>
      <c r="AM618" s="45"/>
      <c r="AN618" s="3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</row>
    <row r="619" ht="12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53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3"/>
      <c r="AD619" s="45"/>
      <c r="AE619" s="45"/>
      <c r="AF619" s="53"/>
      <c r="AG619" s="45"/>
      <c r="AH619" s="45"/>
      <c r="AI619" s="45"/>
      <c r="AJ619" s="55"/>
      <c r="AK619" s="45"/>
      <c r="AL619" s="45"/>
      <c r="AM619" s="45"/>
      <c r="AN619" s="3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</row>
    <row r="620" ht="12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53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3"/>
      <c r="AD620" s="45"/>
      <c r="AE620" s="45"/>
      <c r="AF620" s="53"/>
      <c r="AG620" s="45"/>
      <c r="AH620" s="45"/>
      <c r="AI620" s="45"/>
      <c r="AJ620" s="55"/>
      <c r="AK620" s="45"/>
      <c r="AL620" s="45"/>
      <c r="AM620" s="45"/>
      <c r="AN620" s="3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</row>
    <row r="621" ht="12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53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3"/>
      <c r="AD621" s="45"/>
      <c r="AE621" s="45"/>
      <c r="AF621" s="53"/>
      <c r="AG621" s="45"/>
      <c r="AH621" s="45"/>
      <c r="AI621" s="45"/>
      <c r="AJ621" s="55"/>
      <c r="AK621" s="45"/>
      <c r="AL621" s="45"/>
      <c r="AM621" s="45"/>
      <c r="AN621" s="3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</row>
    <row r="622" ht="12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53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3"/>
      <c r="AD622" s="45"/>
      <c r="AE622" s="45"/>
      <c r="AF622" s="53"/>
      <c r="AG622" s="45"/>
      <c r="AH622" s="45"/>
      <c r="AI622" s="45"/>
      <c r="AJ622" s="55"/>
      <c r="AK622" s="45"/>
      <c r="AL622" s="45"/>
      <c r="AM622" s="45"/>
      <c r="AN622" s="3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</row>
    <row r="623" ht="12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53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3"/>
      <c r="AD623" s="45"/>
      <c r="AE623" s="45"/>
      <c r="AF623" s="53"/>
      <c r="AG623" s="45"/>
      <c r="AH623" s="45"/>
      <c r="AI623" s="45"/>
      <c r="AJ623" s="55"/>
      <c r="AK623" s="45"/>
      <c r="AL623" s="45"/>
      <c r="AM623" s="45"/>
      <c r="AN623" s="3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</row>
    <row r="624" ht="12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53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3"/>
      <c r="AD624" s="45"/>
      <c r="AE624" s="45"/>
      <c r="AF624" s="53"/>
      <c r="AG624" s="45"/>
      <c r="AH624" s="45"/>
      <c r="AI624" s="45"/>
      <c r="AJ624" s="55"/>
      <c r="AK624" s="45"/>
      <c r="AL624" s="45"/>
      <c r="AM624" s="45"/>
      <c r="AN624" s="3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</row>
    <row r="625" ht="12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53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3"/>
      <c r="AD625" s="45"/>
      <c r="AE625" s="45"/>
      <c r="AF625" s="53"/>
      <c r="AG625" s="45"/>
      <c r="AH625" s="45"/>
      <c r="AI625" s="45"/>
      <c r="AJ625" s="55"/>
      <c r="AK625" s="45"/>
      <c r="AL625" s="45"/>
      <c r="AM625" s="45"/>
      <c r="AN625" s="3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</row>
    <row r="626" ht="12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53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3"/>
      <c r="AD626" s="45"/>
      <c r="AE626" s="45"/>
      <c r="AF626" s="53"/>
      <c r="AG626" s="45"/>
      <c r="AH626" s="45"/>
      <c r="AI626" s="45"/>
      <c r="AJ626" s="55"/>
      <c r="AK626" s="45"/>
      <c r="AL626" s="45"/>
      <c r="AM626" s="45"/>
      <c r="AN626" s="3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</row>
    <row r="627" ht="12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53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3"/>
      <c r="AD627" s="45"/>
      <c r="AE627" s="45"/>
      <c r="AF627" s="53"/>
      <c r="AG627" s="45"/>
      <c r="AH627" s="45"/>
      <c r="AI627" s="45"/>
      <c r="AJ627" s="55"/>
      <c r="AK627" s="45"/>
      <c r="AL627" s="45"/>
      <c r="AM627" s="45"/>
      <c r="AN627" s="3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</row>
    <row r="628" ht="12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53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3"/>
      <c r="AD628" s="45"/>
      <c r="AE628" s="45"/>
      <c r="AF628" s="53"/>
      <c r="AG628" s="45"/>
      <c r="AH628" s="45"/>
      <c r="AI628" s="45"/>
      <c r="AJ628" s="55"/>
      <c r="AK628" s="45"/>
      <c r="AL628" s="45"/>
      <c r="AM628" s="45"/>
      <c r="AN628" s="3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</row>
    <row r="629" ht="12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53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3"/>
      <c r="AD629" s="45"/>
      <c r="AE629" s="45"/>
      <c r="AF629" s="53"/>
      <c r="AG629" s="45"/>
      <c r="AH629" s="45"/>
      <c r="AI629" s="45"/>
      <c r="AJ629" s="55"/>
      <c r="AK629" s="45"/>
      <c r="AL629" s="45"/>
      <c r="AM629" s="45"/>
      <c r="AN629" s="3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</row>
    <row r="630" ht="12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53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3"/>
      <c r="AD630" s="45"/>
      <c r="AE630" s="45"/>
      <c r="AF630" s="53"/>
      <c r="AG630" s="45"/>
      <c r="AH630" s="45"/>
      <c r="AI630" s="45"/>
      <c r="AJ630" s="55"/>
      <c r="AK630" s="45"/>
      <c r="AL630" s="45"/>
      <c r="AM630" s="45"/>
      <c r="AN630" s="3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</row>
    <row r="631" ht="12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53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3"/>
      <c r="AD631" s="45"/>
      <c r="AE631" s="45"/>
      <c r="AF631" s="53"/>
      <c r="AG631" s="45"/>
      <c r="AH631" s="45"/>
      <c r="AI631" s="45"/>
      <c r="AJ631" s="55"/>
      <c r="AK631" s="45"/>
      <c r="AL631" s="45"/>
      <c r="AM631" s="45"/>
      <c r="AN631" s="3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</row>
    <row r="632" ht="12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53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3"/>
      <c r="AD632" s="45"/>
      <c r="AE632" s="45"/>
      <c r="AF632" s="53"/>
      <c r="AG632" s="45"/>
      <c r="AH632" s="45"/>
      <c r="AI632" s="45"/>
      <c r="AJ632" s="55"/>
      <c r="AK632" s="45"/>
      <c r="AL632" s="45"/>
      <c r="AM632" s="45"/>
      <c r="AN632" s="3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</row>
    <row r="633" ht="12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53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3"/>
      <c r="AD633" s="45"/>
      <c r="AE633" s="45"/>
      <c r="AF633" s="53"/>
      <c r="AG633" s="45"/>
      <c r="AH633" s="45"/>
      <c r="AI633" s="45"/>
      <c r="AJ633" s="55"/>
      <c r="AK633" s="45"/>
      <c r="AL633" s="45"/>
      <c r="AM633" s="45"/>
      <c r="AN633" s="3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</row>
    <row r="634" ht="12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53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3"/>
      <c r="AD634" s="45"/>
      <c r="AE634" s="45"/>
      <c r="AF634" s="53"/>
      <c r="AG634" s="45"/>
      <c r="AH634" s="45"/>
      <c r="AI634" s="45"/>
      <c r="AJ634" s="55"/>
      <c r="AK634" s="45"/>
      <c r="AL634" s="45"/>
      <c r="AM634" s="45"/>
      <c r="AN634" s="3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</row>
    <row r="635" ht="12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53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3"/>
      <c r="AD635" s="45"/>
      <c r="AE635" s="45"/>
      <c r="AF635" s="53"/>
      <c r="AG635" s="45"/>
      <c r="AH635" s="45"/>
      <c r="AI635" s="45"/>
      <c r="AJ635" s="55"/>
      <c r="AK635" s="45"/>
      <c r="AL635" s="45"/>
      <c r="AM635" s="45"/>
      <c r="AN635" s="3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</row>
    <row r="636" ht="12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53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3"/>
      <c r="AD636" s="45"/>
      <c r="AE636" s="45"/>
      <c r="AF636" s="53"/>
      <c r="AG636" s="45"/>
      <c r="AH636" s="45"/>
      <c r="AI636" s="45"/>
      <c r="AJ636" s="55"/>
      <c r="AK636" s="45"/>
      <c r="AL636" s="45"/>
      <c r="AM636" s="45"/>
      <c r="AN636" s="3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</row>
    <row r="637" ht="12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53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3"/>
      <c r="AD637" s="45"/>
      <c r="AE637" s="45"/>
      <c r="AF637" s="53"/>
      <c r="AG637" s="45"/>
      <c r="AH637" s="45"/>
      <c r="AI637" s="45"/>
      <c r="AJ637" s="55"/>
      <c r="AK637" s="45"/>
      <c r="AL637" s="45"/>
      <c r="AM637" s="45"/>
      <c r="AN637" s="3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</row>
    <row r="638" ht="12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53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3"/>
      <c r="AD638" s="45"/>
      <c r="AE638" s="45"/>
      <c r="AF638" s="53"/>
      <c r="AG638" s="45"/>
      <c r="AH638" s="45"/>
      <c r="AI638" s="45"/>
      <c r="AJ638" s="55"/>
      <c r="AK638" s="45"/>
      <c r="AL638" s="45"/>
      <c r="AM638" s="45"/>
      <c r="AN638" s="3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</row>
    <row r="639" ht="12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53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3"/>
      <c r="AD639" s="45"/>
      <c r="AE639" s="45"/>
      <c r="AF639" s="53"/>
      <c r="AG639" s="45"/>
      <c r="AH639" s="45"/>
      <c r="AI639" s="45"/>
      <c r="AJ639" s="55"/>
      <c r="AK639" s="45"/>
      <c r="AL639" s="45"/>
      <c r="AM639" s="45"/>
      <c r="AN639" s="3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</row>
    <row r="640" ht="12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53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3"/>
      <c r="AD640" s="45"/>
      <c r="AE640" s="45"/>
      <c r="AF640" s="53"/>
      <c r="AG640" s="45"/>
      <c r="AH640" s="45"/>
      <c r="AI640" s="45"/>
      <c r="AJ640" s="55"/>
      <c r="AK640" s="45"/>
      <c r="AL640" s="45"/>
      <c r="AM640" s="45"/>
      <c r="AN640" s="3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</row>
    <row r="641" ht="12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53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3"/>
      <c r="AD641" s="45"/>
      <c r="AE641" s="45"/>
      <c r="AF641" s="53"/>
      <c r="AG641" s="45"/>
      <c r="AH641" s="45"/>
      <c r="AI641" s="45"/>
      <c r="AJ641" s="55"/>
      <c r="AK641" s="45"/>
      <c r="AL641" s="45"/>
      <c r="AM641" s="45"/>
      <c r="AN641" s="3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</row>
    <row r="642" ht="12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53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3"/>
      <c r="AD642" s="45"/>
      <c r="AE642" s="45"/>
      <c r="AF642" s="53"/>
      <c r="AG642" s="45"/>
      <c r="AH642" s="45"/>
      <c r="AI642" s="45"/>
      <c r="AJ642" s="55"/>
      <c r="AK642" s="45"/>
      <c r="AL642" s="45"/>
      <c r="AM642" s="45"/>
      <c r="AN642" s="3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</row>
    <row r="643" ht="12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53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3"/>
      <c r="AD643" s="45"/>
      <c r="AE643" s="45"/>
      <c r="AF643" s="53"/>
      <c r="AG643" s="45"/>
      <c r="AH643" s="45"/>
      <c r="AI643" s="45"/>
      <c r="AJ643" s="55"/>
      <c r="AK643" s="45"/>
      <c r="AL643" s="45"/>
      <c r="AM643" s="45"/>
      <c r="AN643" s="3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</row>
    <row r="644" ht="12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53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3"/>
      <c r="AD644" s="45"/>
      <c r="AE644" s="45"/>
      <c r="AF644" s="53"/>
      <c r="AG644" s="45"/>
      <c r="AH644" s="45"/>
      <c r="AI644" s="45"/>
      <c r="AJ644" s="55"/>
      <c r="AK644" s="45"/>
      <c r="AL644" s="45"/>
      <c r="AM644" s="45"/>
      <c r="AN644" s="3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</row>
    <row r="645" ht="12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53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3"/>
      <c r="AD645" s="45"/>
      <c r="AE645" s="45"/>
      <c r="AF645" s="53"/>
      <c r="AG645" s="45"/>
      <c r="AH645" s="45"/>
      <c r="AI645" s="45"/>
      <c r="AJ645" s="55"/>
      <c r="AK645" s="45"/>
      <c r="AL645" s="45"/>
      <c r="AM645" s="45"/>
      <c r="AN645" s="3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</row>
    <row r="646" ht="12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53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3"/>
      <c r="AD646" s="45"/>
      <c r="AE646" s="45"/>
      <c r="AF646" s="53"/>
      <c r="AG646" s="45"/>
      <c r="AH646" s="45"/>
      <c r="AI646" s="45"/>
      <c r="AJ646" s="55"/>
      <c r="AK646" s="45"/>
      <c r="AL646" s="45"/>
      <c r="AM646" s="45"/>
      <c r="AN646" s="3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</row>
    <row r="647" ht="12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53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3"/>
      <c r="AD647" s="45"/>
      <c r="AE647" s="45"/>
      <c r="AF647" s="53"/>
      <c r="AG647" s="45"/>
      <c r="AH647" s="45"/>
      <c r="AI647" s="45"/>
      <c r="AJ647" s="55"/>
      <c r="AK647" s="45"/>
      <c r="AL647" s="45"/>
      <c r="AM647" s="45"/>
      <c r="AN647" s="3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</row>
    <row r="648" ht="12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53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3"/>
      <c r="AD648" s="45"/>
      <c r="AE648" s="45"/>
      <c r="AF648" s="53"/>
      <c r="AG648" s="45"/>
      <c r="AH648" s="45"/>
      <c r="AI648" s="45"/>
      <c r="AJ648" s="55"/>
      <c r="AK648" s="45"/>
      <c r="AL648" s="45"/>
      <c r="AM648" s="45"/>
      <c r="AN648" s="3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</row>
    <row r="649" ht="12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53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3"/>
      <c r="AD649" s="45"/>
      <c r="AE649" s="45"/>
      <c r="AF649" s="53"/>
      <c r="AG649" s="45"/>
      <c r="AH649" s="45"/>
      <c r="AI649" s="45"/>
      <c r="AJ649" s="55"/>
      <c r="AK649" s="45"/>
      <c r="AL649" s="45"/>
      <c r="AM649" s="45"/>
      <c r="AN649" s="3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</row>
    <row r="650" ht="12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53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3"/>
      <c r="AD650" s="45"/>
      <c r="AE650" s="45"/>
      <c r="AF650" s="53"/>
      <c r="AG650" s="45"/>
      <c r="AH650" s="45"/>
      <c r="AI650" s="45"/>
      <c r="AJ650" s="55"/>
      <c r="AK650" s="45"/>
      <c r="AL650" s="45"/>
      <c r="AM650" s="45"/>
      <c r="AN650" s="3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</row>
    <row r="651" ht="12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53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3"/>
      <c r="AD651" s="45"/>
      <c r="AE651" s="45"/>
      <c r="AF651" s="53"/>
      <c r="AG651" s="45"/>
      <c r="AH651" s="45"/>
      <c r="AI651" s="45"/>
      <c r="AJ651" s="55"/>
      <c r="AK651" s="45"/>
      <c r="AL651" s="45"/>
      <c r="AM651" s="45"/>
      <c r="AN651" s="3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</row>
    <row r="652" ht="12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53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3"/>
      <c r="AD652" s="45"/>
      <c r="AE652" s="45"/>
      <c r="AF652" s="53"/>
      <c r="AG652" s="45"/>
      <c r="AH652" s="45"/>
      <c r="AI652" s="45"/>
      <c r="AJ652" s="55"/>
      <c r="AK652" s="45"/>
      <c r="AL652" s="45"/>
      <c r="AM652" s="45"/>
      <c r="AN652" s="3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</row>
    <row r="653" ht="12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53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3"/>
      <c r="AD653" s="45"/>
      <c r="AE653" s="45"/>
      <c r="AF653" s="53"/>
      <c r="AG653" s="45"/>
      <c r="AH653" s="45"/>
      <c r="AI653" s="45"/>
      <c r="AJ653" s="55"/>
      <c r="AK653" s="45"/>
      <c r="AL653" s="45"/>
      <c r="AM653" s="45"/>
      <c r="AN653" s="3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</row>
    <row r="654" ht="12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53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3"/>
      <c r="AD654" s="45"/>
      <c r="AE654" s="45"/>
      <c r="AF654" s="53"/>
      <c r="AG654" s="45"/>
      <c r="AH654" s="45"/>
      <c r="AI654" s="45"/>
      <c r="AJ654" s="55"/>
      <c r="AK654" s="45"/>
      <c r="AL654" s="45"/>
      <c r="AM654" s="45"/>
      <c r="AN654" s="3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</row>
    <row r="655" ht="12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53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3"/>
      <c r="AD655" s="45"/>
      <c r="AE655" s="45"/>
      <c r="AF655" s="53"/>
      <c r="AG655" s="45"/>
      <c r="AH655" s="45"/>
      <c r="AI655" s="45"/>
      <c r="AJ655" s="55"/>
      <c r="AK655" s="45"/>
      <c r="AL655" s="45"/>
      <c r="AM655" s="45"/>
      <c r="AN655" s="3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</row>
    <row r="656" ht="12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53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3"/>
      <c r="AD656" s="45"/>
      <c r="AE656" s="45"/>
      <c r="AF656" s="53"/>
      <c r="AG656" s="45"/>
      <c r="AH656" s="45"/>
      <c r="AI656" s="45"/>
      <c r="AJ656" s="55"/>
      <c r="AK656" s="45"/>
      <c r="AL656" s="45"/>
      <c r="AM656" s="45"/>
      <c r="AN656" s="3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</row>
    <row r="657" ht="12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53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3"/>
      <c r="AD657" s="45"/>
      <c r="AE657" s="45"/>
      <c r="AF657" s="53"/>
      <c r="AG657" s="45"/>
      <c r="AH657" s="45"/>
      <c r="AI657" s="45"/>
      <c r="AJ657" s="55"/>
      <c r="AK657" s="45"/>
      <c r="AL657" s="45"/>
      <c r="AM657" s="45"/>
      <c r="AN657" s="3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</row>
    <row r="658" ht="12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53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3"/>
      <c r="AD658" s="45"/>
      <c r="AE658" s="45"/>
      <c r="AF658" s="53"/>
      <c r="AG658" s="45"/>
      <c r="AH658" s="45"/>
      <c r="AI658" s="45"/>
      <c r="AJ658" s="55"/>
      <c r="AK658" s="45"/>
      <c r="AL658" s="45"/>
      <c r="AM658" s="45"/>
      <c r="AN658" s="3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</row>
    <row r="659" ht="12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53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3"/>
      <c r="AD659" s="45"/>
      <c r="AE659" s="45"/>
      <c r="AF659" s="53"/>
      <c r="AG659" s="45"/>
      <c r="AH659" s="45"/>
      <c r="AI659" s="45"/>
      <c r="AJ659" s="55"/>
      <c r="AK659" s="45"/>
      <c r="AL659" s="45"/>
      <c r="AM659" s="45"/>
      <c r="AN659" s="3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</row>
    <row r="660" ht="12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53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3"/>
      <c r="AD660" s="45"/>
      <c r="AE660" s="45"/>
      <c r="AF660" s="53"/>
      <c r="AG660" s="45"/>
      <c r="AH660" s="45"/>
      <c r="AI660" s="45"/>
      <c r="AJ660" s="55"/>
      <c r="AK660" s="45"/>
      <c r="AL660" s="45"/>
      <c r="AM660" s="45"/>
      <c r="AN660" s="3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</row>
    <row r="661" ht="12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53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3"/>
      <c r="AD661" s="45"/>
      <c r="AE661" s="45"/>
      <c r="AF661" s="53"/>
      <c r="AG661" s="45"/>
      <c r="AH661" s="45"/>
      <c r="AI661" s="45"/>
      <c r="AJ661" s="55"/>
      <c r="AK661" s="45"/>
      <c r="AL661" s="45"/>
      <c r="AM661" s="45"/>
      <c r="AN661" s="3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</row>
    <row r="662" ht="12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53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3"/>
      <c r="AD662" s="45"/>
      <c r="AE662" s="45"/>
      <c r="AF662" s="53"/>
      <c r="AG662" s="45"/>
      <c r="AH662" s="45"/>
      <c r="AI662" s="45"/>
      <c r="AJ662" s="55"/>
      <c r="AK662" s="45"/>
      <c r="AL662" s="45"/>
      <c r="AM662" s="45"/>
      <c r="AN662" s="3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</row>
    <row r="663" ht="12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53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3"/>
      <c r="AD663" s="45"/>
      <c r="AE663" s="45"/>
      <c r="AF663" s="53"/>
      <c r="AG663" s="45"/>
      <c r="AH663" s="45"/>
      <c r="AI663" s="45"/>
      <c r="AJ663" s="55"/>
      <c r="AK663" s="45"/>
      <c r="AL663" s="45"/>
      <c r="AM663" s="45"/>
      <c r="AN663" s="3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</row>
    <row r="664" ht="12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53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3"/>
      <c r="AD664" s="45"/>
      <c r="AE664" s="45"/>
      <c r="AF664" s="53"/>
      <c r="AG664" s="45"/>
      <c r="AH664" s="45"/>
      <c r="AI664" s="45"/>
      <c r="AJ664" s="55"/>
      <c r="AK664" s="45"/>
      <c r="AL664" s="45"/>
      <c r="AM664" s="45"/>
      <c r="AN664" s="3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</row>
    <row r="665" ht="12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53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3"/>
      <c r="AD665" s="45"/>
      <c r="AE665" s="45"/>
      <c r="AF665" s="53"/>
      <c r="AG665" s="45"/>
      <c r="AH665" s="45"/>
      <c r="AI665" s="45"/>
      <c r="AJ665" s="55"/>
      <c r="AK665" s="45"/>
      <c r="AL665" s="45"/>
      <c r="AM665" s="45"/>
      <c r="AN665" s="3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</row>
    <row r="666" ht="12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53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3"/>
      <c r="AD666" s="45"/>
      <c r="AE666" s="45"/>
      <c r="AF666" s="53"/>
      <c r="AG666" s="45"/>
      <c r="AH666" s="45"/>
      <c r="AI666" s="45"/>
      <c r="AJ666" s="55"/>
      <c r="AK666" s="45"/>
      <c r="AL666" s="45"/>
      <c r="AM666" s="45"/>
      <c r="AN666" s="3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</row>
    <row r="667" ht="12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53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3"/>
      <c r="AD667" s="45"/>
      <c r="AE667" s="45"/>
      <c r="AF667" s="53"/>
      <c r="AG667" s="45"/>
      <c r="AH667" s="45"/>
      <c r="AI667" s="45"/>
      <c r="AJ667" s="55"/>
      <c r="AK667" s="45"/>
      <c r="AL667" s="45"/>
      <c r="AM667" s="45"/>
      <c r="AN667" s="3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</row>
    <row r="668" ht="12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53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3"/>
      <c r="AD668" s="45"/>
      <c r="AE668" s="45"/>
      <c r="AF668" s="53"/>
      <c r="AG668" s="45"/>
      <c r="AH668" s="45"/>
      <c r="AI668" s="45"/>
      <c r="AJ668" s="55"/>
      <c r="AK668" s="45"/>
      <c r="AL668" s="45"/>
      <c r="AM668" s="45"/>
      <c r="AN668" s="3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</row>
    <row r="669" ht="12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53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3"/>
      <c r="AD669" s="45"/>
      <c r="AE669" s="45"/>
      <c r="AF669" s="53"/>
      <c r="AG669" s="45"/>
      <c r="AH669" s="45"/>
      <c r="AI669" s="45"/>
      <c r="AJ669" s="55"/>
      <c r="AK669" s="45"/>
      <c r="AL669" s="45"/>
      <c r="AM669" s="45"/>
      <c r="AN669" s="3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</row>
    <row r="670" ht="12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53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3"/>
      <c r="AD670" s="45"/>
      <c r="AE670" s="45"/>
      <c r="AF670" s="53"/>
      <c r="AG670" s="45"/>
      <c r="AH670" s="45"/>
      <c r="AI670" s="45"/>
      <c r="AJ670" s="55"/>
      <c r="AK670" s="45"/>
      <c r="AL670" s="45"/>
      <c r="AM670" s="45"/>
      <c r="AN670" s="3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</row>
    <row r="671" ht="12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53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3"/>
      <c r="AD671" s="45"/>
      <c r="AE671" s="45"/>
      <c r="AF671" s="53"/>
      <c r="AG671" s="45"/>
      <c r="AH671" s="45"/>
      <c r="AI671" s="45"/>
      <c r="AJ671" s="55"/>
      <c r="AK671" s="45"/>
      <c r="AL671" s="45"/>
      <c r="AM671" s="45"/>
      <c r="AN671" s="3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</row>
    <row r="672" ht="12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53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3"/>
      <c r="AD672" s="45"/>
      <c r="AE672" s="45"/>
      <c r="AF672" s="53"/>
      <c r="AG672" s="45"/>
      <c r="AH672" s="45"/>
      <c r="AI672" s="45"/>
      <c r="AJ672" s="55"/>
      <c r="AK672" s="45"/>
      <c r="AL672" s="45"/>
      <c r="AM672" s="45"/>
      <c r="AN672" s="3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</row>
    <row r="673" ht="12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53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3"/>
      <c r="AD673" s="45"/>
      <c r="AE673" s="45"/>
      <c r="AF673" s="53"/>
      <c r="AG673" s="45"/>
      <c r="AH673" s="45"/>
      <c r="AI673" s="45"/>
      <c r="AJ673" s="55"/>
      <c r="AK673" s="45"/>
      <c r="AL673" s="45"/>
      <c r="AM673" s="45"/>
      <c r="AN673" s="3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</row>
    <row r="674" ht="12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53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3"/>
      <c r="AD674" s="45"/>
      <c r="AE674" s="45"/>
      <c r="AF674" s="53"/>
      <c r="AG674" s="45"/>
      <c r="AH674" s="45"/>
      <c r="AI674" s="45"/>
      <c r="AJ674" s="55"/>
      <c r="AK674" s="45"/>
      <c r="AL674" s="45"/>
      <c r="AM674" s="45"/>
      <c r="AN674" s="3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</row>
    <row r="675" ht="12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53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3"/>
      <c r="AD675" s="45"/>
      <c r="AE675" s="45"/>
      <c r="AF675" s="53"/>
      <c r="AG675" s="45"/>
      <c r="AH675" s="45"/>
      <c r="AI675" s="45"/>
      <c r="AJ675" s="55"/>
      <c r="AK675" s="45"/>
      <c r="AL675" s="45"/>
      <c r="AM675" s="45"/>
      <c r="AN675" s="3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</row>
    <row r="676" ht="12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53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3"/>
      <c r="AD676" s="45"/>
      <c r="AE676" s="45"/>
      <c r="AF676" s="53"/>
      <c r="AG676" s="45"/>
      <c r="AH676" s="45"/>
      <c r="AI676" s="45"/>
      <c r="AJ676" s="55"/>
      <c r="AK676" s="45"/>
      <c r="AL676" s="45"/>
      <c r="AM676" s="45"/>
      <c r="AN676" s="3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</row>
    <row r="677" ht="12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53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3"/>
      <c r="AD677" s="45"/>
      <c r="AE677" s="45"/>
      <c r="AF677" s="53"/>
      <c r="AG677" s="45"/>
      <c r="AH677" s="45"/>
      <c r="AI677" s="45"/>
      <c r="AJ677" s="55"/>
      <c r="AK677" s="45"/>
      <c r="AL677" s="45"/>
      <c r="AM677" s="45"/>
      <c r="AN677" s="3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</row>
    <row r="678" ht="12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53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3"/>
      <c r="AD678" s="45"/>
      <c r="AE678" s="45"/>
      <c r="AF678" s="53"/>
      <c r="AG678" s="45"/>
      <c r="AH678" s="45"/>
      <c r="AI678" s="45"/>
      <c r="AJ678" s="55"/>
      <c r="AK678" s="45"/>
      <c r="AL678" s="45"/>
      <c r="AM678" s="45"/>
      <c r="AN678" s="3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</row>
    <row r="679" ht="12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53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3"/>
      <c r="AD679" s="45"/>
      <c r="AE679" s="45"/>
      <c r="AF679" s="53"/>
      <c r="AG679" s="45"/>
      <c r="AH679" s="45"/>
      <c r="AI679" s="45"/>
      <c r="AJ679" s="55"/>
      <c r="AK679" s="45"/>
      <c r="AL679" s="45"/>
      <c r="AM679" s="45"/>
      <c r="AN679" s="3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</row>
    <row r="680" ht="12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53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3"/>
      <c r="AD680" s="45"/>
      <c r="AE680" s="45"/>
      <c r="AF680" s="53"/>
      <c r="AG680" s="45"/>
      <c r="AH680" s="45"/>
      <c r="AI680" s="45"/>
      <c r="AJ680" s="55"/>
      <c r="AK680" s="45"/>
      <c r="AL680" s="45"/>
      <c r="AM680" s="45"/>
      <c r="AN680" s="3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</row>
    <row r="681" ht="12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53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3"/>
      <c r="AD681" s="45"/>
      <c r="AE681" s="45"/>
      <c r="AF681" s="53"/>
      <c r="AG681" s="45"/>
      <c r="AH681" s="45"/>
      <c r="AI681" s="45"/>
      <c r="AJ681" s="55"/>
      <c r="AK681" s="45"/>
      <c r="AL681" s="45"/>
      <c r="AM681" s="45"/>
      <c r="AN681" s="3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</row>
    <row r="682" ht="12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53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3"/>
      <c r="AD682" s="45"/>
      <c r="AE682" s="45"/>
      <c r="AF682" s="53"/>
      <c r="AG682" s="45"/>
      <c r="AH682" s="45"/>
      <c r="AI682" s="45"/>
      <c r="AJ682" s="55"/>
      <c r="AK682" s="45"/>
      <c r="AL682" s="45"/>
      <c r="AM682" s="45"/>
      <c r="AN682" s="3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</row>
    <row r="683" ht="12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53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3"/>
      <c r="AD683" s="45"/>
      <c r="AE683" s="45"/>
      <c r="AF683" s="53"/>
      <c r="AG683" s="45"/>
      <c r="AH683" s="45"/>
      <c r="AI683" s="45"/>
      <c r="AJ683" s="55"/>
      <c r="AK683" s="45"/>
      <c r="AL683" s="45"/>
      <c r="AM683" s="45"/>
      <c r="AN683" s="3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</row>
    <row r="684" ht="12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53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3"/>
      <c r="AD684" s="45"/>
      <c r="AE684" s="45"/>
      <c r="AF684" s="53"/>
      <c r="AG684" s="45"/>
      <c r="AH684" s="45"/>
      <c r="AI684" s="45"/>
      <c r="AJ684" s="55"/>
      <c r="AK684" s="45"/>
      <c r="AL684" s="45"/>
      <c r="AM684" s="45"/>
      <c r="AN684" s="3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</row>
    <row r="685" ht="12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53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3"/>
      <c r="AD685" s="45"/>
      <c r="AE685" s="45"/>
      <c r="AF685" s="53"/>
      <c r="AG685" s="45"/>
      <c r="AH685" s="45"/>
      <c r="AI685" s="45"/>
      <c r="AJ685" s="55"/>
      <c r="AK685" s="45"/>
      <c r="AL685" s="45"/>
      <c r="AM685" s="45"/>
      <c r="AN685" s="3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</row>
    <row r="686" ht="12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53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3"/>
      <c r="AD686" s="45"/>
      <c r="AE686" s="45"/>
      <c r="AF686" s="53"/>
      <c r="AG686" s="45"/>
      <c r="AH686" s="45"/>
      <c r="AI686" s="45"/>
      <c r="AJ686" s="55"/>
      <c r="AK686" s="45"/>
      <c r="AL686" s="45"/>
      <c r="AM686" s="45"/>
      <c r="AN686" s="3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</row>
    <row r="687" ht="12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53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3"/>
      <c r="AD687" s="45"/>
      <c r="AE687" s="45"/>
      <c r="AF687" s="53"/>
      <c r="AG687" s="45"/>
      <c r="AH687" s="45"/>
      <c r="AI687" s="45"/>
      <c r="AJ687" s="55"/>
      <c r="AK687" s="45"/>
      <c r="AL687" s="45"/>
      <c r="AM687" s="45"/>
      <c r="AN687" s="3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</row>
    <row r="688" ht="12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53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3"/>
      <c r="AD688" s="45"/>
      <c r="AE688" s="45"/>
      <c r="AF688" s="53"/>
      <c r="AG688" s="45"/>
      <c r="AH688" s="45"/>
      <c r="AI688" s="45"/>
      <c r="AJ688" s="55"/>
      <c r="AK688" s="45"/>
      <c r="AL688" s="45"/>
      <c r="AM688" s="45"/>
      <c r="AN688" s="3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</row>
    <row r="689" ht="12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53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3"/>
      <c r="AD689" s="45"/>
      <c r="AE689" s="45"/>
      <c r="AF689" s="53"/>
      <c r="AG689" s="45"/>
      <c r="AH689" s="45"/>
      <c r="AI689" s="45"/>
      <c r="AJ689" s="55"/>
      <c r="AK689" s="45"/>
      <c r="AL689" s="45"/>
      <c r="AM689" s="45"/>
      <c r="AN689" s="3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</row>
    <row r="690" ht="12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53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3"/>
      <c r="AD690" s="45"/>
      <c r="AE690" s="45"/>
      <c r="AF690" s="53"/>
      <c r="AG690" s="45"/>
      <c r="AH690" s="45"/>
      <c r="AI690" s="45"/>
      <c r="AJ690" s="55"/>
      <c r="AK690" s="45"/>
      <c r="AL690" s="45"/>
      <c r="AM690" s="45"/>
      <c r="AN690" s="3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</row>
    <row r="691" ht="12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53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3"/>
      <c r="AD691" s="45"/>
      <c r="AE691" s="45"/>
      <c r="AF691" s="53"/>
      <c r="AG691" s="45"/>
      <c r="AH691" s="45"/>
      <c r="AI691" s="45"/>
      <c r="AJ691" s="55"/>
      <c r="AK691" s="45"/>
      <c r="AL691" s="45"/>
      <c r="AM691" s="45"/>
      <c r="AN691" s="3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</row>
    <row r="692" ht="12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53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3"/>
      <c r="AD692" s="45"/>
      <c r="AE692" s="45"/>
      <c r="AF692" s="53"/>
      <c r="AG692" s="45"/>
      <c r="AH692" s="45"/>
      <c r="AI692" s="45"/>
      <c r="AJ692" s="55"/>
      <c r="AK692" s="45"/>
      <c r="AL692" s="45"/>
      <c r="AM692" s="45"/>
      <c r="AN692" s="3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</row>
    <row r="693" ht="12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53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3"/>
      <c r="AD693" s="45"/>
      <c r="AE693" s="45"/>
      <c r="AF693" s="53"/>
      <c r="AG693" s="45"/>
      <c r="AH693" s="45"/>
      <c r="AI693" s="45"/>
      <c r="AJ693" s="55"/>
      <c r="AK693" s="45"/>
      <c r="AL693" s="45"/>
      <c r="AM693" s="45"/>
      <c r="AN693" s="3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</row>
    <row r="694" ht="12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53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3"/>
      <c r="AD694" s="45"/>
      <c r="AE694" s="45"/>
      <c r="AF694" s="53"/>
      <c r="AG694" s="45"/>
      <c r="AH694" s="45"/>
      <c r="AI694" s="45"/>
      <c r="AJ694" s="55"/>
      <c r="AK694" s="45"/>
      <c r="AL694" s="45"/>
      <c r="AM694" s="45"/>
      <c r="AN694" s="3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</row>
    <row r="695" ht="12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53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3"/>
      <c r="AD695" s="45"/>
      <c r="AE695" s="45"/>
      <c r="AF695" s="53"/>
      <c r="AG695" s="45"/>
      <c r="AH695" s="45"/>
      <c r="AI695" s="45"/>
      <c r="AJ695" s="55"/>
      <c r="AK695" s="45"/>
      <c r="AL695" s="45"/>
      <c r="AM695" s="45"/>
      <c r="AN695" s="3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</row>
    <row r="696" ht="12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53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3"/>
      <c r="AD696" s="45"/>
      <c r="AE696" s="45"/>
      <c r="AF696" s="53"/>
      <c r="AG696" s="45"/>
      <c r="AH696" s="45"/>
      <c r="AI696" s="45"/>
      <c r="AJ696" s="55"/>
      <c r="AK696" s="45"/>
      <c r="AL696" s="45"/>
      <c r="AM696" s="45"/>
      <c r="AN696" s="3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</row>
    <row r="697" ht="12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53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3"/>
      <c r="AD697" s="45"/>
      <c r="AE697" s="45"/>
      <c r="AF697" s="53"/>
      <c r="AG697" s="45"/>
      <c r="AH697" s="45"/>
      <c r="AI697" s="45"/>
      <c r="AJ697" s="55"/>
      <c r="AK697" s="45"/>
      <c r="AL697" s="45"/>
      <c r="AM697" s="45"/>
      <c r="AN697" s="3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</row>
    <row r="698" ht="12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53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3"/>
      <c r="AD698" s="45"/>
      <c r="AE698" s="45"/>
      <c r="AF698" s="53"/>
      <c r="AG698" s="45"/>
      <c r="AH698" s="45"/>
      <c r="AI698" s="45"/>
      <c r="AJ698" s="55"/>
      <c r="AK698" s="45"/>
      <c r="AL698" s="45"/>
      <c r="AM698" s="45"/>
      <c r="AN698" s="3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</row>
    <row r="699" ht="12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53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3"/>
      <c r="AD699" s="45"/>
      <c r="AE699" s="45"/>
      <c r="AF699" s="53"/>
      <c r="AG699" s="45"/>
      <c r="AH699" s="45"/>
      <c r="AI699" s="45"/>
      <c r="AJ699" s="55"/>
      <c r="AK699" s="45"/>
      <c r="AL699" s="45"/>
      <c r="AM699" s="45"/>
      <c r="AN699" s="3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</row>
    <row r="700" ht="12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53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3"/>
      <c r="AD700" s="45"/>
      <c r="AE700" s="45"/>
      <c r="AF700" s="53"/>
      <c r="AG700" s="45"/>
      <c r="AH700" s="45"/>
      <c r="AI700" s="45"/>
      <c r="AJ700" s="55"/>
      <c r="AK700" s="45"/>
      <c r="AL700" s="45"/>
      <c r="AM700" s="45"/>
      <c r="AN700" s="3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</row>
    <row r="701" ht="12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53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3"/>
      <c r="AD701" s="45"/>
      <c r="AE701" s="45"/>
      <c r="AF701" s="53"/>
      <c r="AG701" s="45"/>
      <c r="AH701" s="45"/>
      <c r="AI701" s="45"/>
      <c r="AJ701" s="55"/>
      <c r="AK701" s="45"/>
      <c r="AL701" s="45"/>
      <c r="AM701" s="45"/>
      <c r="AN701" s="3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</row>
    <row r="702" ht="12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53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3"/>
      <c r="AD702" s="45"/>
      <c r="AE702" s="45"/>
      <c r="AF702" s="53"/>
      <c r="AG702" s="45"/>
      <c r="AH702" s="45"/>
      <c r="AI702" s="45"/>
      <c r="AJ702" s="55"/>
      <c r="AK702" s="45"/>
      <c r="AL702" s="45"/>
      <c r="AM702" s="45"/>
      <c r="AN702" s="3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</row>
    <row r="703" ht="12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53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3"/>
      <c r="AD703" s="45"/>
      <c r="AE703" s="45"/>
      <c r="AF703" s="53"/>
      <c r="AG703" s="45"/>
      <c r="AH703" s="45"/>
      <c r="AI703" s="45"/>
      <c r="AJ703" s="55"/>
      <c r="AK703" s="45"/>
      <c r="AL703" s="45"/>
      <c r="AM703" s="45"/>
      <c r="AN703" s="3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</row>
    <row r="704" ht="12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53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3"/>
      <c r="AD704" s="45"/>
      <c r="AE704" s="45"/>
      <c r="AF704" s="53"/>
      <c r="AG704" s="45"/>
      <c r="AH704" s="45"/>
      <c r="AI704" s="45"/>
      <c r="AJ704" s="55"/>
      <c r="AK704" s="45"/>
      <c r="AL704" s="45"/>
      <c r="AM704" s="45"/>
      <c r="AN704" s="3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</row>
    <row r="705" ht="12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53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3"/>
      <c r="AD705" s="45"/>
      <c r="AE705" s="45"/>
      <c r="AF705" s="53"/>
      <c r="AG705" s="45"/>
      <c r="AH705" s="45"/>
      <c r="AI705" s="45"/>
      <c r="AJ705" s="55"/>
      <c r="AK705" s="45"/>
      <c r="AL705" s="45"/>
      <c r="AM705" s="45"/>
      <c r="AN705" s="3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</row>
    <row r="706" ht="12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53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3"/>
      <c r="AD706" s="45"/>
      <c r="AE706" s="45"/>
      <c r="AF706" s="53"/>
      <c r="AG706" s="45"/>
      <c r="AH706" s="45"/>
      <c r="AI706" s="45"/>
      <c r="AJ706" s="55"/>
      <c r="AK706" s="45"/>
      <c r="AL706" s="45"/>
      <c r="AM706" s="45"/>
      <c r="AN706" s="3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</row>
    <row r="707" ht="12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53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3"/>
      <c r="AD707" s="45"/>
      <c r="AE707" s="45"/>
      <c r="AF707" s="53"/>
      <c r="AG707" s="45"/>
      <c r="AH707" s="45"/>
      <c r="AI707" s="45"/>
      <c r="AJ707" s="55"/>
      <c r="AK707" s="45"/>
      <c r="AL707" s="45"/>
      <c r="AM707" s="45"/>
      <c r="AN707" s="3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</row>
    <row r="708" ht="12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53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3"/>
      <c r="AD708" s="45"/>
      <c r="AE708" s="45"/>
      <c r="AF708" s="53"/>
      <c r="AG708" s="45"/>
      <c r="AH708" s="45"/>
      <c r="AI708" s="45"/>
      <c r="AJ708" s="55"/>
      <c r="AK708" s="45"/>
      <c r="AL708" s="45"/>
      <c r="AM708" s="45"/>
      <c r="AN708" s="3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</row>
    <row r="709" ht="12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53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3"/>
      <c r="AD709" s="45"/>
      <c r="AE709" s="45"/>
      <c r="AF709" s="53"/>
      <c r="AG709" s="45"/>
      <c r="AH709" s="45"/>
      <c r="AI709" s="45"/>
      <c r="AJ709" s="55"/>
      <c r="AK709" s="45"/>
      <c r="AL709" s="45"/>
      <c r="AM709" s="45"/>
      <c r="AN709" s="3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</row>
    <row r="710" ht="12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53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3"/>
      <c r="AD710" s="45"/>
      <c r="AE710" s="45"/>
      <c r="AF710" s="53"/>
      <c r="AG710" s="45"/>
      <c r="AH710" s="45"/>
      <c r="AI710" s="45"/>
      <c r="AJ710" s="55"/>
      <c r="AK710" s="45"/>
      <c r="AL710" s="45"/>
      <c r="AM710" s="45"/>
      <c r="AN710" s="3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</row>
    <row r="711" ht="12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53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3"/>
      <c r="AD711" s="45"/>
      <c r="AE711" s="45"/>
      <c r="AF711" s="53"/>
      <c r="AG711" s="45"/>
      <c r="AH711" s="45"/>
      <c r="AI711" s="45"/>
      <c r="AJ711" s="55"/>
      <c r="AK711" s="45"/>
      <c r="AL711" s="45"/>
      <c r="AM711" s="45"/>
      <c r="AN711" s="3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</row>
    <row r="712" ht="12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53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3"/>
      <c r="AD712" s="45"/>
      <c r="AE712" s="45"/>
      <c r="AF712" s="53"/>
      <c r="AG712" s="45"/>
      <c r="AH712" s="45"/>
      <c r="AI712" s="45"/>
      <c r="AJ712" s="55"/>
      <c r="AK712" s="45"/>
      <c r="AL712" s="45"/>
      <c r="AM712" s="45"/>
      <c r="AN712" s="3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</row>
    <row r="713" ht="12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53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3"/>
      <c r="AD713" s="45"/>
      <c r="AE713" s="45"/>
      <c r="AF713" s="53"/>
      <c r="AG713" s="45"/>
      <c r="AH713" s="45"/>
      <c r="AI713" s="45"/>
      <c r="AJ713" s="55"/>
      <c r="AK713" s="45"/>
      <c r="AL713" s="45"/>
      <c r="AM713" s="45"/>
      <c r="AN713" s="3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</row>
    <row r="714" ht="12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53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3"/>
      <c r="AD714" s="45"/>
      <c r="AE714" s="45"/>
      <c r="AF714" s="53"/>
      <c r="AG714" s="45"/>
      <c r="AH714" s="45"/>
      <c r="AI714" s="45"/>
      <c r="AJ714" s="55"/>
      <c r="AK714" s="45"/>
      <c r="AL714" s="45"/>
      <c r="AM714" s="45"/>
      <c r="AN714" s="3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</row>
    <row r="715" ht="12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53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3"/>
      <c r="AD715" s="45"/>
      <c r="AE715" s="45"/>
      <c r="AF715" s="53"/>
      <c r="AG715" s="45"/>
      <c r="AH715" s="45"/>
      <c r="AI715" s="45"/>
      <c r="AJ715" s="55"/>
      <c r="AK715" s="45"/>
      <c r="AL715" s="45"/>
      <c r="AM715" s="45"/>
      <c r="AN715" s="3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</row>
    <row r="716" ht="12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53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3"/>
      <c r="AD716" s="45"/>
      <c r="AE716" s="45"/>
      <c r="AF716" s="53"/>
      <c r="AG716" s="45"/>
      <c r="AH716" s="45"/>
      <c r="AI716" s="45"/>
      <c r="AJ716" s="55"/>
      <c r="AK716" s="45"/>
      <c r="AL716" s="45"/>
      <c r="AM716" s="45"/>
      <c r="AN716" s="3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</row>
    <row r="717" ht="12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53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3"/>
      <c r="AD717" s="45"/>
      <c r="AE717" s="45"/>
      <c r="AF717" s="53"/>
      <c r="AG717" s="45"/>
      <c r="AH717" s="45"/>
      <c r="AI717" s="45"/>
      <c r="AJ717" s="55"/>
      <c r="AK717" s="45"/>
      <c r="AL717" s="45"/>
      <c r="AM717" s="45"/>
      <c r="AN717" s="3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</row>
    <row r="718" ht="12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53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3"/>
      <c r="AD718" s="45"/>
      <c r="AE718" s="45"/>
      <c r="AF718" s="53"/>
      <c r="AG718" s="45"/>
      <c r="AH718" s="45"/>
      <c r="AI718" s="45"/>
      <c r="AJ718" s="55"/>
      <c r="AK718" s="45"/>
      <c r="AL718" s="45"/>
      <c r="AM718" s="45"/>
      <c r="AN718" s="3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</row>
    <row r="719" ht="12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53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3"/>
      <c r="AD719" s="45"/>
      <c r="AE719" s="45"/>
      <c r="AF719" s="53"/>
      <c r="AG719" s="45"/>
      <c r="AH719" s="45"/>
      <c r="AI719" s="45"/>
      <c r="AJ719" s="55"/>
      <c r="AK719" s="45"/>
      <c r="AL719" s="45"/>
      <c r="AM719" s="45"/>
      <c r="AN719" s="3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</row>
    <row r="720" ht="12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53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3"/>
      <c r="AD720" s="45"/>
      <c r="AE720" s="45"/>
      <c r="AF720" s="53"/>
      <c r="AG720" s="45"/>
      <c r="AH720" s="45"/>
      <c r="AI720" s="45"/>
      <c r="AJ720" s="55"/>
      <c r="AK720" s="45"/>
      <c r="AL720" s="45"/>
      <c r="AM720" s="45"/>
      <c r="AN720" s="3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</row>
    <row r="721" ht="12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53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3"/>
      <c r="AD721" s="45"/>
      <c r="AE721" s="45"/>
      <c r="AF721" s="53"/>
      <c r="AG721" s="45"/>
      <c r="AH721" s="45"/>
      <c r="AI721" s="45"/>
      <c r="AJ721" s="55"/>
      <c r="AK721" s="45"/>
      <c r="AL721" s="45"/>
      <c r="AM721" s="45"/>
      <c r="AN721" s="3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</row>
    <row r="722" ht="12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53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3"/>
      <c r="AD722" s="45"/>
      <c r="AE722" s="45"/>
      <c r="AF722" s="53"/>
      <c r="AG722" s="45"/>
      <c r="AH722" s="45"/>
      <c r="AI722" s="45"/>
      <c r="AJ722" s="55"/>
      <c r="AK722" s="45"/>
      <c r="AL722" s="45"/>
      <c r="AM722" s="45"/>
      <c r="AN722" s="3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</row>
    <row r="723" ht="12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53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3"/>
      <c r="AD723" s="45"/>
      <c r="AE723" s="45"/>
      <c r="AF723" s="53"/>
      <c r="AG723" s="45"/>
      <c r="AH723" s="45"/>
      <c r="AI723" s="45"/>
      <c r="AJ723" s="55"/>
      <c r="AK723" s="45"/>
      <c r="AL723" s="45"/>
      <c r="AM723" s="45"/>
      <c r="AN723" s="3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</row>
    <row r="724" ht="12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53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3"/>
      <c r="AD724" s="45"/>
      <c r="AE724" s="45"/>
      <c r="AF724" s="53"/>
      <c r="AG724" s="45"/>
      <c r="AH724" s="45"/>
      <c r="AI724" s="45"/>
      <c r="AJ724" s="55"/>
      <c r="AK724" s="45"/>
      <c r="AL724" s="45"/>
      <c r="AM724" s="45"/>
      <c r="AN724" s="3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</row>
    <row r="725" ht="12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53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3"/>
      <c r="AD725" s="45"/>
      <c r="AE725" s="45"/>
      <c r="AF725" s="53"/>
      <c r="AG725" s="45"/>
      <c r="AH725" s="45"/>
      <c r="AI725" s="45"/>
      <c r="AJ725" s="55"/>
      <c r="AK725" s="45"/>
      <c r="AL725" s="45"/>
      <c r="AM725" s="45"/>
      <c r="AN725" s="3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</row>
    <row r="726" ht="12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53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3"/>
      <c r="AD726" s="45"/>
      <c r="AE726" s="45"/>
      <c r="AF726" s="53"/>
      <c r="AG726" s="45"/>
      <c r="AH726" s="45"/>
      <c r="AI726" s="45"/>
      <c r="AJ726" s="55"/>
      <c r="AK726" s="45"/>
      <c r="AL726" s="45"/>
      <c r="AM726" s="45"/>
      <c r="AN726" s="3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</row>
    <row r="727" ht="12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53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3"/>
      <c r="AD727" s="45"/>
      <c r="AE727" s="45"/>
      <c r="AF727" s="53"/>
      <c r="AG727" s="45"/>
      <c r="AH727" s="45"/>
      <c r="AI727" s="45"/>
      <c r="AJ727" s="55"/>
      <c r="AK727" s="45"/>
      <c r="AL727" s="45"/>
      <c r="AM727" s="45"/>
      <c r="AN727" s="3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</row>
    <row r="728" ht="12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53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3"/>
      <c r="AD728" s="45"/>
      <c r="AE728" s="45"/>
      <c r="AF728" s="53"/>
      <c r="AG728" s="45"/>
      <c r="AH728" s="45"/>
      <c r="AI728" s="45"/>
      <c r="AJ728" s="55"/>
      <c r="AK728" s="45"/>
      <c r="AL728" s="45"/>
      <c r="AM728" s="45"/>
      <c r="AN728" s="3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</row>
    <row r="729" ht="12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53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3"/>
      <c r="AD729" s="45"/>
      <c r="AE729" s="45"/>
      <c r="AF729" s="53"/>
      <c r="AG729" s="45"/>
      <c r="AH729" s="45"/>
      <c r="AI729" s="45"/>
      <c r="AJ729" s="55"/>
      <c r="AK729" s="45"/>
      <c r="AL729" s="45"/>
      <c r="AM729" s="45"/>
      <c r="AN729" s="3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</row>
    <row r="730" ht="12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53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3"/>
      <c r="AD730" s="45"/>
      <c r="AE730" s="45"/>
      <c r="AF730" s="53"/>
      <c r="AG730" s="45"/>
      <c r="AH730" s="45"/>
      <c r="AI730" s="45"/>
      <c r="AJ730" s="55"/>
      <c r="AK730" s="45"/>
      <c r="AL730" s="45"/>
      <c r="AM730" s="45"/>
      <c r="AN730" s="3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</row>
    <row r="731" ht="12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53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3"/>
      <c r="AD731" s="45"/>
      <c r="AE731" s="45"/>
      <c r="AF731" s="53"/>
      <c r="AG731" s="45"/>
      <c r="AH731" s="45"/>
      <c r="AI731" s="45"/>
      <c r="AJ731" s="55"/>
      <c r="AK731" s="45"/>
      <c r="AL731" s="45"/>
      <c r="AM731" s="45"/>
      <c r="AN731" s="3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</row>
    <row r="732" ht="12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53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3"/>
      <c r="AD732" s="45"/>
      <c r="AE732" s="45"/>
      <c r="AF732" s="53"/>
      <c r="AG732" s="45"/>
      <c r="AH732" s="45"/>
      <c r="AI732" s="45"/>
      <c r="AJ732" s="55"/>
      <c r="AK732" s="45"/>
      <c r="AL732" s="45"/>
      <c r="AM732" s="45"/>
      <c r="AN732" s="3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</row>
    <row r="733" ht="12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53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3"/>
      <c r="AD733" s="45"/>
      <c r="AE733" s="45"/>
      <c r="AF733" s="53"/>
      <c r="AG733" s="45"/>
      <c r="AH733" s="45"/>
      <c r="AI733" s="45"/>
      <c r="AJ733" s="55"/>
      <c r="AK733" s="45"/>
      <c r="AL733" s="45"/>
      <c r="AM733" s="45"/>
      <c r="AN733" s="3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</row>
    <row r="734" ht="12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53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3"/>
      <c r="AD734" s="45"/>
      <c r="AE734" s="45"/>
      <c r="AF734" s="53"/>
      <c r="AG734" s="45"/>
      <c r="AH734" s="45"/>
      <c r="AI734" s="45"/>
      <c r="AJ734" s="55"/>
      <c r="AK734" s="45"/>
      <c r="AL734" s="45"/>
      <c r="AM734" s="45"/>
      <c r="AN734" s="3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</row>
    <row r="735" ht="12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53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3"/>
      <c r="AD735" s="45"/>
      <c r="AE735" s="45"/>
      <c r="AF735" s="53"/>
      <c r="AG735" s="45"/>
      <c r="AH735" s="45"/>
      <c r="AI735" s="45"/>
      <c r="AJ735" s="55"/>
      <c r="AK735" s="45"/>
      <c r="AL735" s="45"/>
      <c r="AM735" s="45"/>
      <c r="AN735" s="3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</row>
    <row r="736" ht="12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53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3"/>
      <c r="AD736" s="45"/>
      <c r="AE736" s="45"/>
      <c r="AF736" s="53"/>
      <c r="AG736" s="45"/>
      <c r="AH736" s="45"/>
      <c r="AI736" s="45"/>
      <c r="AJ736" s="55"/>
      <c r="AK736" s="45"/>
      <c r="AL736" s="45"/>
      <c r="AM736" s="45"/>
      <c r="AN736" s="3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</row>
    <row r="737" ht="12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53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3"/>
      <c r="AD737" s="45"/>
      <c r="AE737" s="45"/>
      <c r="AF737" s="53"/>
      <c r="AG737" s="45"/>
      <c r="AH737" s="45"/>
      <c r="AI737" s="45"/>
      <c r="AJ737" s="55"/>
      <c r="AK737" s="45"/>
      <c r="AL737" s="45"/>
      <c r="AM737" s="45"/>
      <c r="AN737" s="3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</row>
    <row r="738" ht="12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53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3"/>
      <c r="AD738" s="45"/>
      <c r="AE738" s="45"/>
      <c r="AF738" s="53"/>
      <c r="AG738" s="45"/>
      <c r="AH738" s="45"/>
      <c r="AI738" s="45"/>
      <c r="AJ738" s="55"/>
      <c r="AK738" s="45"/>
      <c r="AL738" s="45"/>
      <c r="AM738" s="45"/>
      <c r="AN738" s="3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</row>
    <row r="739" ht="12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53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3"/>
      <c r="AD739" s="45"/>
      <c r="AE739" s="45"/>
      <c r="AF739" s="53"/>
      <c r="AG739" s="45"/>
      <c r="AH739" s="45"/>
      <c r="AI739" s="45"/>
      <c r="AJ739" s="55"/>
      <c r="AK739" s="45"/>
      <c r="AL739" s="45"/>
      <c r="AM739" s="45"/>
      <c r="AN739" s="3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</row>
    <row r="740" ht="12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53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3"/>
      <c r="AD740" s="45"/>
      <c r="AE740" s="45"/>
      <c r="AF740" s="53"/>
      <c r="AG740" s="45"/>
      <c r="AH740" s="45"/>
      <c r="AI740" s="45"/>
      <c r="AJ740" s="55"/>
      <c r="AK740" s="45"/>
      <c r="AL740" s="45"/>
      <c r="AM740" s="45"/>
      <c r="AN740" s="3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</row>
    <row r="741" ht="12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53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3"/>
      <c r="AD741" s="45"/>
      <c r="AE741" s="45"/>
      <c r="AF741" s="53"/>
      <c r="AG741" s="45"/>
      <c r="AH741" s="45"/>
      <c r="AI741" s="45"/>
      <c r="AJ741" s="55"/>
      <c r="AK741" s="45"/>
      <c r="AL741" s="45"/>
      <c r="AM741" s="45"/>
      <c r="AN741" s="3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</row>
    <row r="742" ht="12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53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3"/>
      <c r="AD742" s="45"/>
      <c r="AE742" s="45"/>
      <c r="AF742" s="53"/>
      <c r="AG742" s="45"/>
      <c r="AH742" s="45"/>
      <c r="AI742" s="45"/>
      <c r="AJ742" s="55"/>
      <c r="AK742" s="45"/>
      <c r="AL742" s="45"/>
      <c r="AM742" s="45"/>
      <c r="AN742" s="3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</row>
    <row r="743" ht="12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53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3"/>
      <c r="AD743" s="45"/>
      <c r="AE743" s="45"/>
      <c r="AF743" s="53"/>
      <c r="AG743" s="45"/>
      <c r="AH743" s="45"/>
      <c r="AI743" s="45"/>
      <c r="AJ743" s="55"/>
      <c r="AK743" s="45"/>
      <c r="AL743" s="45"/>
      <c r="AM743" s="45"/>
      <c r="AN743" s="3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</row>
    <row r="744" ht="12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53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3"/>
      <c r="AD744" s="45"/>
      <c r="AE744" s="45"/>
      <c r="AF744" s="53"/>
      <c r="AG744" s="45"/>
      <c r="AH744" s="45"/>
      <c r="AI744" s="45"/>
      <c r="AJ744" s="55"/>
      <c r="AK744" s="45"/>
      <c r="AL744" s="45"/>
      <c r="AM744" s="45"/>
      <c r="AN744" s="3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</row>
    <row r="745" ht="12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53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3"/>
      <c r="AD745" s="45"/>
      <c r="AE745" s="45"/>
      <c r="AF745" s="53"/>
      <c r="AG745" s="45"/>
      <c r="AH745" s="45"/>
      <c r="AI745" s="45"/>
      <c r="AJ745" s="55"/>
      <c r="AK745" s="45"/>
      <c r="AL745" s="45"/>
      <c r="AM745" s="45"/>
      <c r="AN745" s="3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</row>
    <row r="746" ht="12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53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3"/>
      <c r="AD746" s="45"/>
      <c r="AE746" s="45"/>
      <c r="AF746" s="53"/>
      <c r="AG746" s="45"/>
      <c r="AH746" s="45"/>
      <c r="AI746" s="45"/>
      <c r="AJ746" s="55"/>
      <c r="AK746" s="45"/>
      <c r="AL746" s="45"/>
      <c r="AM746" s="45"/>
      <c r="AN746" s="3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</row>
    <row r="747" ht="12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53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3"/>
      <c r="AD747" s="45"/>
      <c r="AE747" s="45"/>
      <c r="AF747" s="53"/>
      <c r="AG747" s="45"/>
      <c r="AH747" s="45"/>
      <c r="AI747" s="45"/>
      <c r="AJ747" s="55"/>
      <c r="AK747" s="45"/>
      <c r="AL747" s="45"/>
      <c r="AM747" s="45"/>
      <c r="AN747" s="3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</row>
    <row r="748" ht="12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53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3"/>
      <c r="AD748" s="45"/>
      <c r="AE748" s="45"/>
      <c r="AF748" s="53"/>
      <c r="AG748" s="45"/>
      <c r="AH748" s="45"/>
      <c r="AI748" s="45"/>
      <c r="AJ748" s="55"/>
      <c r="AK748" s="45"/>
      <c r="AL748" s="45"/>
      <c r="AM748" s="45"/>
      <c r="AN748" s="3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</row>
    <row r="749" ht="12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53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3"/>
      <c r="AD749" s="45"/>
      <c r="AE749" s="45"/>
      <c r="AF749" s="53"/>
      <c r="AG749" s="45"/>
      <c r="AH749" s="45"/>
      <c r="AI749" s="45"/>
      <c r="AJ749" s="55"/>
      <c r="AK749" s="45"/>
      <c r="AL749" s="45"/>
      <c r="AM749" s="45"/>
      <c r="AN749" s="3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</row>
    <row r="750" ht="12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53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3"/>
      <c r="AD750" s="45"/>
      <c r="AE750" s="45"/>
      <c r="AF750" s="53"/>
      <c r="AG750" s="45"/>
      <c r="AH750" s="45"/>
      <c r="AI750" s="45"/>
      <c r="AJ750" s="55"/>
      <c r="AK750" s="45"/>
      <c r="AL750" s="45"/>
      <c r="AM750" s="45"/>
      <c r="AN750" s="3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</row>
    <row r="751" ht="12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53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3"/>
      <c r="AD751" s="45"/>
      <c r="AE751" s="45"/>
      <c r="AF751" s="53"/>
      <c r="AG751" s="45"/>
      <c r="AH751" s="45"/>
      <c r="AI751" s="45"/>
      <c r="AJ751" s="55"/>
      <c r="AK751" s="45"/>
      <c r="AL751" s="45"/>
      <c r="AM751" s="45"/>
      <c r="AN751" s="3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</row>
    <row r="752" ht="12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53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3"/>
      <c r="AD752" s="45"/>
      <c r="AE752" s="45"/>
      <c r="AF752" s="53"/>
      <c r="AG752" s="45"/>
      <c r="AH752" s="45"/>
      <c r="AI752" s="45"/>
      <c r="AJ752" s="55"/>
      <c r="AK752" s="45"/>
      <c r="AL752" s="45"/>
      <c r="AM752" s="45"/>
      <c r="AN752" s="3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</row>
    <row r="753" ht="12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53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3"/>
      <c r="AD753" s="45"/>
      <c r="AE753" s="45"/>
      <c r="AF753" s="53"/>
      <c r="AG753" s="45"/>
      <c r="AH753" s="45"/>
      <c r="AI753" s="45"/>
      <c r="AJ753" s="55"/>
      <c r="AK753" s="45"/>
      <c r="AL753" s="45"/>
      <c r="AM753" s="45"/>
      <c r="AN753" s="3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</row>
    <row r="754" ht="12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53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3"/>
      <c r="AD754" s="45"/>
      <c r="AE754" s="45"/>
      <c r="AF754" s="53"/>
      <c r="AG754" s="45"/>
      <c r="AH754" s="45"/>
      <c r="AI754" s="45"/>
      <c r="AJ754" s="55"/>
      <c r="AK754" s="45"/>
      <c r="AL754" s="45"/>
      <c r="AM754" s="45"/>
      <c r="AN754" s="3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</row>
    <row r="755" ht="12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53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3"/>
      <c r="AD755" s="45"/>
      <c r="AE755" s="45"/>
      <c r="AF755" s="53"/>
      <c r="AG755" s="45"/>
      <c r="AH755" s="45"/>
      <c r="AI755" s="45"/>
      <c r="AJ755" s="55"/>
      <c r="AK755" s="45"/>
      <c r="AL755" s="45"/>
      <c r="AM755" s="45"/>
      <c r="AN755" s="3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</row>
    <row r="756" ht="12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53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3"/>
      <c r="AD756" s="45"/>
      <c r="AE756" s="45"/>
      <c r="AF756" s="53"/>
      <c r="AG756" s="45"/>
      <c r="AH756" s="45"/>
      <c r="AI756" s="45"/>
      <c r="AJ756" s="55"/>
      <c r="AK756" s="45"/>
      <c r="AL756" s="45"/>
      <c r="AM756" s="45"/>
      <c r="AN756" s="3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</row>
    <row r="757" ht="12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53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3"/>
      <c r="AD757" s="45"/>
      <c r="AE757" s="45"/>
      <c r="AF757" s="53"/>
      <c r="AG757" s="45"/>
      <c r="AH757" s="45"/>
      <c r="AI757" s="45"/>
      <c r="AJ757" s="55"/>
      <c r="AK757" s="45"/>
      <c r="AL757" s="45"/>
      <c r="AM757" s="45"/>
      <c r="AN757" s="3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</row>
    <row r="758" ht="12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53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3"/>
      <c r="AD758" s="45"/>
      <c r="AE758" s="45"/>
      <c r="AF758" s="53"/>
      <c r="AG758" s="45"/>
      <c r="AH758" s="45"/>
      <c r="AI758" s="45"/>
      <c r="AJ758" s="55"/>
      <c r="AK758" s="45"/>
      <c r="AL758" s="45"/>
      <c r="AM758" s="45"/>
      <c r="AN758" s="3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</row>
    <row r="759" ht="12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53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3"/>
      <c r="AD759" s="45"/>
      <c r="AE759" s="45"/>
      <c r="AF759" s="53"/>
      <c r="AG759" s="45"/>
      <c r="AH759" s="45"/>
      <c r="AI759" s="45"/>
      <c r="AJ759" s="55"/>
      <c r="AK759" s="45"/>
      <c r="AL759" s="45"/>
      <c r="AM759" s="45"/>
      <c r="AN759" s="3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</row>
    <row r="760" ht="12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53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3"/>
      <c r="AD760" s="45"/>
      <c r="AE760" s="45"/>
      <c r="AF760" s="53"/>
      <c r="AG760" s="45"/>
      <c r="AH760" s="45"/>
      <c r="AI760" s="45"/>
      <c r="AJ760" s="55"/>
      <c r="AK760" s="45"/>
      <c r="AL760" s="45"/>
      <c r="AM760" s="45"/>
      <c r="AN760" s="3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</row>
    <row r="761" ht="12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53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3"/>
      <c r="AD761" s="45"/>
      <c r="AE761" s="45"/>
      <c r="AF761" s="53"/>
      <c r="AG761" s="45"/>
      <c r="AH761" s="45"/>
      <c r="AI761" s="45"/>
      <c r="AJ761" s="55"/>
      <c r="AK761" s="45"/>
      <c r="AL761" s="45"/>
      <c r="AM761" s="45"/>
      <c r="AN761" s="3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</row>
    <row r="762" ht="12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53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3"/>
      <c r="AD762" s="45"/>
      <c r="AE762" s="45"/>
      <c r="AF762" s="53"/>
      <c r="AG762" s="45"/>
      <c r="AH762" s="45"/>
      <c r="AI762" s="45"/>
      <c r="AJ762" s="55"/>
      <c r="AK762" s="45"/>
      <c r="AL762" s="45"/>
      <c r="AM762" s="45"/>
      <c r="AN762" s="3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</row>
    <row r="763" ht="12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53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3"/>
      <c r="AD763" s="45"/>
      <c r="AE763" s="45"/>
      <c r="AF763" s="53"/>
      <c r="AG763" s="45"/>
      <c r="AH763" s="45"/>
      <c r="AI763" s="45"/>
      <c r="AJ763" s="55"/>
      <c r="AK763" s="45"/>
      <c r="AL763" s="45"/>
      <c r="AM763" s="45"/>
      <c r="AN763" s="3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</row>
    <row r="764" ht="12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53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3"/>
      <c r="AD764" s="45"/>
      <c r="AE764" s="45"/>
      <c r="AF764" s="53"/>
      <c r="AG764" s="45"/>
      <c r="AH764" s="45"/>
      <c r="AI764" s="45"/>
      <c r="AJ764" s="55"/>
      <c r="AK764" s="45"/>
      <c r="AL764" s="45"/>
      <c r="AM764" s="45"/>
      <c r="AN764" s="3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</row>
    <row r="765" ht="12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53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3"/>
      <c r="AD765" s="45"/>
      <c r="AE765" s="45"/>
      <c r="AF765" s="53"/>
      <c r="AG765" s="45"/>
      <c r="AH765" s="45"/>
      <c r="AI765" s="45"/>
      <c r="AJ765" s="55"/>
      <c r="AK765" s="45"/>
      <c r="AL765" s="45"/>
      <c r="AM765" s="45"/>
      <c r="AN765" s="3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</row>
    <row r="766" ht="12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53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3"/>
      <c r="AD766" s="45"/>
      <c r="AE766" s="45"/>
      <c r="AF766" s="53"/>
      <c r="AG766" s="45"/>
      <c r="AH766" s="45"/>
      <c r="AI766" s="45"/>
      <c r="AJ766" s="55"/>
      <c r="AK766" s="45"/>
      <c r="AL766" s="45"/>
      <c r="AM766" s="45"/>
      <c r="AN766" s="3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</row>
    <row r="767" ht="12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53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3"/>
      <c r="AD767" s="45"/>
      <c r="AE767" s="45"/>
      <c r="AF767" s="53"/>
      <c r="AG767" s="45"/>
      <c r="AH767" s="45"/>
      <c r="AI767" s="45"/>
      <c r="AJ767" s="55"/>
      <c r="AK767" s="45"/>
      <c r="AL767" s="45"/>
      <c r="AM767" s="45"/>
      <c r="AN767" s="3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</row>
    <row r="768" ht="12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53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3"/>
      <c r="AD768" s="45"/>
      <c r="AE768" s="45"/>
      <c r="AF768" s="53"/>
      <c r="AG768" s="45"/>
      <c r="AH768" s="45"/>
      <c r="AI768" s="45"/>
      <c r="AJ768" s="55"/>
      <c r="AK768" s="45"/>
      <c r="AL768" s="45"/>
      <c r="AM768" s="45"/>
      <c r="AN768" s="3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</row>
    <row r="769" ht="12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53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3"/>
      <c r="AD769" s="45"/>
      <c r="AE769" s="45"/>
      <c r="AF769" s="53"/>
      <c r="AG769" s="45"/>
      <c r="AH769" s="45"/>
      <c r="AI769" s="45"/>
      <c r="AJ769" s="55"/>
      <c r="AK769" s="45"/>
      <c r="AL769" s="45"/>
      <c r="AM769" s="45"/>
      <c r="AN769" s="3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</row>
    <row r="770" ht="12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53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3"/>
      <c r="AD770" s="45"/>
      <c r="AE770" s="45"/>
      <c r="AF770" s="53"/>
      <c r="AG770" s="45"/>
      <c r="AH770" s="45"/>
      <c r="AI770" s="45"/>
      <c r="AJ770" s="55"/>
      <c r="AK770" s="45"/>
      <c r="AL770" s="45"/>
      <c r="AM770" s="45"/>
      <c r="AN770" s="3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</row>
    <row r="771" ht="12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53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3"/>
      <c r="AD771" s="45"/>
      <c r="AE771" s="45"/>
      <c r="AF771" s="53"/>
      <c r="AG771" s="45"/>
      <c r="AH771" s="45"/>
      <c r="AI771" s="45"/>
      <c r="AJ771" s="55"/>
      <c r="AK771" s="45"/>
      <c r="AL771" s="45"/>
      <c r="AM771" s="45"/>
      <c r="AN771" s="3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</row>
    <row r="772" ht="12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53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3"/>
      <c r="AD772" s="45"/>
      <c r="AE772" s="45"/>
      <c r="AF772" s="53"/>
      <c r="AG772" s="45"/>
      <c r="AH772" s="45"/>
      <c r="AI772" s="45"/>
      <c r="AJ772" s="55"/>
      <c r="AK772" s="45"/>
      <c r="AL772" s="45"/>
      <c r="AM772" s="45"/>
      <c r="AN772" s="3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</row>
    <row r="773" ht="12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53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3"/>
      <c r="AD773" s="45"/>
      <c r="AE773" s="45"/>
      <c r="AF773" s="53"/>
      <c r="AG773" s="45"/>
      <c r="AH773" s="45"/>
      <c r="AI773" s="45"/>
      <c r="AJ773" s="55"/>
      <c r="AK773" s="45"/>
      <c r="AL773" s="45"/>
      <c r="AM773" s="45"/>
      <c r="AN773" s="3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</row>
    <row r="774" ht="12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53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3"/>
      <c r="AD774" s="45"/>
      <c r="AE774" s="45"/>
      <c r="AF774" s="53"/>
      <c r="AG774" s="45"/>
      <c r="AH774" s="45"/>
      <c r="AI774" s="45"/>
      <c r="AJ774" s="55"/>
      <c r="AK774" s="45"/>
      <c r="AL774" s="45"/>
      <c r="AM774" s="45"/>
      <c r="AN774" s="3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</row>
    <row r="775" ht="12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53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3"/>
      <c r="AD775" s="45"/>
      <c r="AE775" s="45"/>
      <c r="AF775" s="53"/>
      <c r="AG775" s="45"/>
      <c r="AH775" s="45"/>
      <c r="AI775" s="45"/>
      <c r="AJ775" s="55"/>
      <c r="AK775" s="45"/>
      <c r="AL775" s="45"/>
      <c r="AM775" s="45"/>
      <c r="AN775" s="3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</row>
    <row r="776" ht="12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53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3"/>
      <c r="AD776" s="45"/>
      <c r="AE776" s="45"/>
      <c r="AF776" s="53"/>
      <c r="AG776" s="45"/>
      <c r="AH776" s="45"/>
      <c r="AI776" s="45"/>
      <c r="AJ776" s="55"/>
      <c r="AK776" s="45"/>
      <c r="AL776" s="45"/>
      <c r="AM776" s="45"/>
      <c r="AN776" s="3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</row>
    <row r="777" ht="12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53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3"/>
      <c r="AD777" s="45"/>
      <c r="AE777" s="45"/>
      <c r="AF777" s="53"/>
      <c r="AG777" s="45"/>
      <c r="AH777" s="45"/>
      <c r="AI777" s="45"/>
      <c r="AJ777" s="55"/>
      <c r="AK777" s="45"/>
      <c r="AL777" s="45"/>
      <c r="AM777" s="45"/>
      <c r="AN777" s="3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</row>
    <row r="778" ht="12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53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3"/>
      <c r="AD778" s="45"/>
      <c r="AE778" s="45"/>
      <c r="AF778" s="53"/>
      <c r="AG778" s="45"/>
      <c r="AH778" s="45"/>
      <c r="AI778" s="45"/>
      <c r="AJ778" s="55"/>
      <c r="AK778" s="45"/>
      <c r="AL778" s="45"/>
      <c r="AM778" s="45"/>
      <c r="AN778" s="3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</row>
    <row r="779" ht="12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53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3"/>
      <c r="AD779" s="45"/>
      <c r="AE779" s="45"/>
      <c r="AF779" s="53"/>
      <c r="AG779" s="45"/>
      <c r="AH779" s="45"/>
      <c r="AI779" s="45"/>
      <c r="AJ779" s="55"/>
      <c r="AK779" s="45"/>
      <c r="AL779" s="45"/>
      <c r="AM779" s="45"/>
      <c r="AN779" s="3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</row>
    <row r="780" ht="12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53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3"/>
      <c r="AD780" s="45"/>
      <c r="AE780" s="45"/>
      <c r="AF780" s="53"/>
      <c r="AG780" s="45"/>
      <c r="AH780" s="45"/>
      <c r="AI780" s="45"/>
      <c r="AJ780" s="55"/>
      <c r="AK780" s="45"/>
      <c r="AL780" s="45"/>
      <c r="AM780" s="45"/>
      <c r="AN780" s="3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</row>
    <row r="842" ht="12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</row>
    <row r="843" ht="12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</row>
    <row r="844" ht="12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</row>
    <row r="845" ht="12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</row>
    <row r="846" ht="12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</row>
    <row r="847" ht="12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</row>
    <row r="848" ht="12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</row>
    <row r="849" ht="12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</row>
    <row r="850" ht="12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</row>
    <row r="851" ht="12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</row>
    <row r="852" ht="12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</row>
    <row r="853" ht="12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</row>
    <row r="854" ht="12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</row>
    <row r="855" ht="12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</row>
    <row r="856" ht="12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</row>
    <row r="857" ht="12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</row>
    <row r="858" ht="12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</row>
    <row r="859" ht="12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</row>
    <row r="860" ht="12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</row>
    <row r="861" ht="12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</row>
    <row r="862" ht="12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</row>
    <row r="863" ht="12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</row>
    <row r="864" ht="12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</row>
    <row r="865" ht="12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</row>
    <row r="866" ht="12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</row>
    <row r="867" ht="12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</row>
    <row r="868" ht="12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</row>
    <row r="869" ht="12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</row>
    <row r="870" ht="12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</row>
    <row r="871" ht="12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</row>
    <row r="872" ht="12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</row>
    <row r="873" ht="12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</row>
    <row r="874" ht="12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</row>
    <row r="875" ht="12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</row>
    <row r="876" ht="12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</row>
    <row r="877" ht="12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</row>
    <row r="878" ht="12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</row>
    <row r="879" ht="12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</row>
    <row r="880" ht="12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</row>
    <row r="881" ht="12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</row>
    <row r="882" ht="12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</row>
    <row r="883" ht="12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</row>
    <row r="884" ht="12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</row>
    <row r="885" ht="12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</row>
    <row r="886" ht="12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</row>
    <row r="887" ht="12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</row>
    <row r="888" ht="12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</row>
    <row r="889" ht="12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</row>
    <row r="890" ht="12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</row>
    <row r="891" ht="12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</row>
    <row r="892" ht="12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</row>
    <row r="893" ht="12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</row>
    <row r="894" ht="12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</row>
    <row r="895" ht="12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</row>
    <row r="896" ht="12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</row>
    <row r="897" ht="12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</row>
    <row r="898" ht="12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</row>
    <row r="899" ht="12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</row>
    <row r="900" ht="12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</row>
    <row r="901" ht="12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</row>
    <row r="902" ht="12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</row>
    <row r="903" ht="12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</row>
    <row r="904" ht="12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</row>
    <row r="905" ht="12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</row>
    <row r="906" ht="12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</row>
    <row r="907" ht="12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</row>
    <row r="908" ht="12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</row>
    <row r="909" ht="12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</row>
    <row r="910" ht="12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</row>
    <row r="911" ht="12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</row>
    <row r="912" ht="12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</row>
    <row r="913" ht="12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</row>
    <row r="914" ht="12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</row>
    <row r="915" ht="12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</row>
    <row r="916" ht="12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</row>
    <row r="917" ht="12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</row>
    <row r="918" ht="12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</row>
    <row r="919" ht="12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</row>
    <row r="920" ht="12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</row>
    <row r="921" ht="12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</row>
    <row r="922" ht="12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</row>
    <row r="923" ht="12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</row>
    <row r="924" ht="12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</row>
    <row r="925" ht="12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</row>
    <row r="926" ht="12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</row>
    <row r="927" ht="12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</row>
    <row r="928" ht="12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</row>
    <row r="929" ht="12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</row>
    <row r="930" ht="12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</row>
    <row r="931" ht="12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</row>
    <row r="932" ht="12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</row>
    <row r="933" ht="12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</row>
    <row r="934" ht="12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</row>
    <row r="935" ht="12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</row>
    <row r="936" ht="12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</row>
    <row r="937" ht="12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</row>
    <row r="938" ht="12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</row>
    <row r="939" ht="12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</row>
    <row r="940" ht="12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</row>
    <row r="941" ht="12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</row>
    <row r="942" ht="12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</row>
    <row r="943" ht="12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</row>
    <row r="944" ht="12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</row>
    <row r="945" ht="12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</row>
    <row r="946" ht="12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</row>
    <row r="947" ht="12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</row>
    <row r="948" ht="12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</row>
    <row r="949" ht="12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</row>
    <row r="950" ht="12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</row>
    <row r="951" ht="12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</row>
    <row r="952" ht="12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</row>
    <row r="953" ht="12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</row>
    <row r="954" ht="12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</row>
    <row r="955" ht="12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</row>
    <row r="956" ht="12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</row>
    <row r="957" ht="12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</row>
    <row r="958" ht="12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</row>
    <row r="959" ht="12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</row>
    <row r="960" ht="12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</row>
    <row r="961" ht="12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</row>
    <row r="962" ht="12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</row>
    <row r="963" ht="12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</row>
    <row r="964" ht="12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</row>
    <row r="965" ht="12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</row>
    <row r="966" ht="12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</row>
    <row r="967" ht="12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</row>
    <row r="968" ht="12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</row>
    <row r="969" ht="12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</row>
    <row r="970" ht="12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</row>
    <row r="971" ht="12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</row>
    <row r="972" ht="12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</row>
    <row r="973" ht="12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</row>
    <row r="974" ht="12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</row>
    <row r="975" ht="12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</row>
    <row r="976" ht="12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</row>
    <row r="977" ht="12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</row>
    <row r="978" ht="12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</row>
    <row r="979" ht="12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</row>
    <row r="980" ht="12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</row>
    <row r="981" ht="12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</row>
    <row r="982" ht="12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</row>
    <row r="983" ht="12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</row>
    <row r="984" ht="12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</row>
    <row r="985" ht="12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</row>
    <row r="986" ht="12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</row>
    <row r="987" ht="12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</row>
    <row r="988" ht="12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</row>
    <row r="989" ht="12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</row>
    <row r="990" ht="12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</row>
    <row r="991" ht="12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</row>
    <row r="992" ht="12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</row>
    <row r="993" ht="12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</row>
    <row r="994" ht="12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</row>
    <row r="995" ht="12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</row>
    <row r="996" ht="12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</row>
    <row r="997" ht="12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</row>
    <row r="998" ht="12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</row>
    <row r="999" ht="12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</row>
    <row r="1000" ht="12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</row>
    <row r="1001" ht="12.75" customHeight="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</row>
    <row r="1002" ht="12.75" customHeight="1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</row>
    <row r="1003" ht="12.75" customHeight="1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</row>
    <row r="1004" ht="12.75" customHeight="1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</row>
    <row r="1005" ht="12.75" customHeight="1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</row>
    <row r="1006" ht="12.75" customHeight="1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</row>
    <row r="1007" ht="12.75" customHeight="1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</row>
    <row r="1008" ht="12.75" customHeight="1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</row>
    <row r="1009" ht="12.75" customHeight="1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</row>
    <row r="1010" ht="12.75" customHeight="1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</row>
    <row r="1011" ht="12.75" customHeight="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45"/>
      <c r="BJ1011" s="45"/>
      <c r="BK1011" s="45"/>
    </row>
    <row r="1012" ht="12.75" customHeight="1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  <c r="BG1012" s="45"/>
      <c r="BH1012" s="45"/>
      <c r="BI1012" s="45"/>
      <c r="BJ1012" s="45"/>
      <c r="BK1012" s="45"/>
    </row>
    <row r="1013" ht="12.75" customHeight="1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  <c r="BG1013" s="45"/>
      <c r="BH1013" s="45"/>
      <c r="BI1013" s="45"/>
      <c r="BJ1013" s="45"/>
      <c r="BK1013" s="45"/>
    </row>
    <row r="1014" ht="12.75" customHeight="1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  <c r="BG1014" s="45"/>
      <c r="BH1014" s="45"/>
      <c r="BI1014" s="45"/>
      <c r="BJ1014" s="45"/>
      <c r="BK1014" s="45"/>
    </row>
    <row r="1015" ht="12.75" customHeight="1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  <c r="BI1015" s="45"/>
      <c r="BJ1015" s="45"/>
      <c r="BK1015" s="45"/>
    </row>
  </sheetData>
  <hyperlinks>
    <hyperlink r:id="rId1" ref="C46"/>
    <hyperlink r:id="rId2" ref="C478"/>
    <hyperlink r:id="rId3" ref="F478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</cols>
  <sheetData>
    <row r="4">
      <c r="B4" s="66" t="s">
        <v>419</v>
      </c>
      <c r="C4" s="67"/>
      <c r="D4" s="67"/>
    </row>
    <row r="6" ht="30.0" customHeight="1">
      <c r="B6" s="68" t="s">
        <v>420</v>
      </c>
      <c r="J6" s="11"/>
      <c r="K6" s="11"/>
      <c r="L6" s="11"/>
      <c r="M6" s="11"/>
    </row>
    <row r="23">
      <c r="A23" s="11" t="s">
        <v>421</v>
      </c>
      <c r="B23" s="69" t="s">
        <v>422</v>
      </c>
    </row>
    <row r="24">
      <c r="A24" s="11" t="s">
        <v>423</v>
      </c>
      <c r="B24" s="70" t="s">
        <v>424</v>
      </c>
    </row>
    <row r="25">
      <c r="A25" s="11" t="s">
        <v>425</v>
      </c>
      <c r="B25" s="70" t="s">
        <v>426</v>
      </c>
    </row>
    <row r="26">
      <c r="B26" s="11" t="s">
        <v>427</v>
      </c>
    </row>
    <row r="28">
      <c r="A28" s="11" t="s">
        <v>428</v>
      </c>
      <c r="B28" s="11" t="s">
        <v>429</v>
      </c>
    </row>
    <row r="29">
      <c r="A29" s="11" t="s">
        <v>430</v>
      </c>
      <c r="B29" s="11" t="s">
        <v>431</v>
      </c>
    </row>
    <row r="37">
      <c r="B37" s="71" t="s">
        <v>432</v>
      </c>
    </row>
    <row r="40">
      <c r="A40" s="11" t="s">
        <v>433</v>
      </c>
      <c r="B40" s="11" t="s">
        <v>434</v>
      </c>
      <c r="C40" s="72">
        <v>33356.4095</v>
      </c>
      <c r="D40" s="11" t="s">
        <v>435</v>
      </c>
      <c r="E40" s="1">
        <v>5448.0</v>
      </c>
      <c r="F40" s="11" t="s">
        <v>436</v>
      </c>
      <c r="G40" s="73" t="s">
        <v>437</v>
      </c>
    </row>
    <row r="41">
      <c r="D41" s="11" t="s">
        <v>438</v>
      </c>
      <c r="E41" s="3">
        <v>4361.0</v>
      </c>
    </row>
    <row r="42">
      <c r="A42" s="11" t="s">
        <v>439</v>
      </c>
    </row>
    <row r="43">
      <c r="A43" s="11" t="s">
        <v>440</v>
      </c>
      <c r="B43" s="11" t="s">
        <v>441</v>
      </c>
      <c r="C43" s="11" t="s">
        <v>433</v>
      </c>
    </row>
    <row r="44">
      <c r="A44" s="25">
        <v>1.0E-15</v>
      </c>
      <c r="B44" s="14">
        <f t="shared" ref="B44:B46" si="1">$C$40*A44*$E$40*$E$40*1000</f>
        <v>0.9900417169</v>
      </c>
      <c r="C44" s="11" t="s">
        <v>442</v>
      </c>
    </row>
    <row r="45">
      <c r="A45" s="25">
        <v>5.0E-16</v>
      </c>
      <c r="B45" s="14">
        <f t="shared" si="1"/>
        <v>0.4950208584</v>
      </c>
      <c r="C45" s="11" t="s">
        <v>442</v>
      </c>
    </row>
    <row r="46">
      <c r="A46" s="25">
        <v>2.0E-16</v>
      </c>
      <c r="B46" s="14">
        <f t="shared" si="1"/>
        <v>0.1980083434</v>
      </c>
      <c r="C46" s="11" t="s">
        <v>442</v>
      </c>
    </row>
    <row r="47">
      <c r="A47" s="25"/>
    </row>
    <row r="49">
      <c r="A49" s="25">
        <v>1.5E-15</v>
      </c>
      <c r="B49" s="14">
        <f t="shared" ref="B49:B51" si="2">$C$40*A49*$E$41*$E$41*1000</f>
        <v>0.9515743549</v>
      </c>
      <c r="C49" s="11" t="s">
        <v>443</v>
      </c>
    </row>
    <row r="50">
      <c r="A50" s="25">
        <v>1.0E-15</v>
      </c>
      <c r="B50" s="14">
        <f t="shared" si="2"/>
        <v>0.6343829033</v>
      </c>
      <c r="C50" s="11" t="s">
        <v>443</v>
      </c>
    </row>
    <row r="51">
      <c r="A51" s="25">
        <v>5.0E-16</v>
      </c>
      <c r="B51" s="14">
        <f t="shared" si="2"/>
        <v>0.3171914516</v>
      </c>
      <c r="C51" s="11" t="s">
        <v>443</v>
      </c>
    </row>
    <row r="52">
      <c r="A52" s="25"/>
    </row>
    <row r="54">
      <c r="A54" s="11" t="s">
        <v>444</v>
      </c>
    </row>
    <row r="55">
      <c r="A55" s="11" t="s">
        <v>433</v>
      </c>
      <c r="B55" s="11" t="s">
        <v>445</v>
      </c>
    </row>
    <row r="56">
      <c r="A56" s="74"/>
      <c r="B56" s="75" t="s">
        <v>446</v>
      </c>
    </row>
    <row r="57">
      <c r="A57" s="11" t="s">
        <v>434</v>
      </c>
      <c r="B57" s="76">
        <v>6.368E-11</v>
      </c>
    </row>
    <row r="58">
      <c r="A58" s="11" t="s">
        <v>447</v>
      </c>
      <c r="B58" s="11" t="s">
        <v>448</v>
      </c>
    </row>
    <row r="59">
      <c r="A59" s="11">
        <v>0.37</v>
      </c>
      <c r="B59" s="14">
        <f t="shared" ref="B59:B61" si="3">A59*$B$57*10</f>
        <v>0.000000000235616</v>
      </c>
    </row>
    <row r="60">
      <c r="A60" s="11">
        <v>0.15</v>
      </c>
      <c r="B60" s="14">
        <f t="shared" si="3"/>
        <v>0</v>
      </c>
    </row>
    <row r="61">
      <c r="A61" s="11">
        <v>0.05</v>
      </c>
      <c r="B61" s="14">
        <f t="shared" si="3"/>
        <v>0</v>
      </c>
    </row>
  </sheetData>
  <mergeCells count="1">
    <mergeCell ref="B6:I6"/>
  </mergeCells>
  <hyperlinks>
    <hyperlink r:id="rId1" location="112133706" ref="B3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6.25"/>
    <col customWidth="1" min="3" max="3" width="19.75"/>
    <col customWidth="1" min="6" max="6" width="14.63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7"/>
      <c r="B2" s="78" t="s">
        <v>449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9" t="s">
        <v>450</v>
      </c>
      <c r="C4" s="80" t="s">
        <v>451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9" t="s">
        <v>452</v>
      </c>
      <c r="C5" s="80" t="s">
        <v>453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9" t="s">
        <v>454</v>
      </c>
      <c r="C6" s="80" t="s">
        <v>455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9" t="s">
        <v>423</v>
      </c>
      <c r="B8" s="81" t="s">
        <v>456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9" t="s">
        <v>421</v>
      </c>
      <c r="B9" s="82" t="s">
        <v>457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83" t="s">
        <v>458</v>
      </c>
      <c r="B10" s="79" t="s">
        <v>459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9" t="s">
        <v>460</v>
      </c>
      <c r="B11" s="82" t="s">
        <v>461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9" t="s">
        <v>462</v>
      </c>
      <c r="B12" s="84" t="s">
        <v>463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9" t="s">
        <v>464</v>
      </c>
      <c r="B18" s="79" t="s">
        <v>465</v>
      </c>
      <c r="C18" s="79" t="s">
        <v>466</v>
      </c>
      <c r="D18" s="79" t="s">
        <v>467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9" t="s">
        <v>468</v>
      </c>
      <c r="C19" s="79">
        <v>8.44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9" t="s">
        <v>469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9"/>
      <c r="B22" s="79"/>
      <c r="C22" s="79"/>
      <c r="D22" s="85">
        <v>1.0E-11</v>
      </c>
      <c r="E22" s="74">
        <v>5.796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9" t="s">
        <v>14</v>
      </c>
      <c r="B23" s="79" t="s">
        <v>17</v>
      </c>
      <c r="C23" s="79" t="s">
        <v>470</v>
      </c>
      <c r="D23" s="79" t="s">
        <v>471</v>
      </c>
      <c r="E23" s="79" t="s">
        <v>472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9" t="s">
        <v>473</v>
      </c>
      <c r="B24" s="53">
        <v>56392.51</v>
      </c>
      <c r="C24" s="79">
        <v>0.48</v>
      </c>
      <c r="D24" s="79">
        <v>1.75</v>
      </c>
      <c r="E24" s="86">
        <f t="shared" ref="E24:E30" si="1">C24*$D$22*$E$22</f>
        <v>0</v>
      </c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9" t="s">
        <v>474</v>
      </c>
      <c r="B25" s="53">
        <v>56409.27</v>
      </c>
      <c r="C25" s="79">
        <v>1.56</v>
      </c>
      <c r="D25" s="79">
        <v>1.75</v>
      </c>
      <c r="E25" s="86">
        <f t="shared" si="1"/>
        <v>0</v>
      </c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9" t="s">
        <v>475</v>
      </c>
      <c r="B26" s="58">
        <v>56424.58</v>
      </c>
      <c r="C26" s="79">
        <v>2.14</v>
      </c>
      <c r="D26" s="79">
        <v>1.75</v>
      </c>
      <c r="E26" s="86">
        <f t="shared" si="1"/>
        <v>0.0000000001240344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9" t="s">
        <v>476</v>
      </c>
      <c r="B27" s="53">
        <v>56435.72</v>
      </c>
      <c r="C27" s="79">
        <v>2.7</v>
      </c>
      <c r="D27" s="79">
        <v>1.75</v>
      </c>
      <c r="E27" s="86">
        <f t="shared" si="1"/>
        <v>0.000000000156492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9" t="s">
        <v>477</v>
      </c>
      <c r="B28" s="58">
        <v>56442.05</v>
      </c>
      <c r="C28" s="87">
        <v>1.66</v>
      </c>
      <c r="D28" s="79">
        <v>1.75</v>
      </c>
      <c r="E28" s="86">
        <f t="shared" si="1"/>
        <v>0</v>
      </c>
      <c r="F28" s="77"/>
      <c r="G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9" t="s">
        <v>478</v>
      </c>
      <c r="B29" s="53">
        <v>56600.74</v>
      </c>
      <c r="C29" s="87">
        <v>0.33</v>
      </c>
      <c r="D29" s="79">
        <v>1.75</v>
      </c>
      <c r="E29" s="86">
        <f t="shared" si="1"/>
        <v>0</v>
      </c>
      <c r="F29" s="77"/>
      <c r="G29" s="77"/>
      <c r="M29" s="77"/>
      <c r="S29" s="77"/>
      <c r="T29" s="77"/>
      <c r="U29" s="77"/>
      <c r="V29" s="77"/>
      <c r="W29" s="77"/>
      <c r="X29" s="77"/>
      <c r="Y29" s="77"/>
      <c r="Z29" s="77"/>
    </row>
    <row r="30">
      <c r="A30" s="79" t="s">
        <v>479</v>
      </c>
      <c r="B30" s="53">
        <v>56755.12</v>
      </c>
      <c r="C30" s="87">
        <v>0.21</v>
      </c>
      <c r="D30" s="79">
        <v>1.75</v>
      </c>
      <c r="E30" s="86">
        <f t="shared" si="1"/>
        <v>0</v>
      </c>
      <c r="F30" s="77"/>
      <c r="G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87"/>
      <c r="B31" s="87"/>
      <c r="C31" s="87"/>
      <c r="D31" s="87"/>
      <c r="E31" s="87"/>
      <c r="F31" s="77"/>
      <c r="G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87"/>
      <c r="B32" s="87"/>
      <c r="C32" s="87"/>
      <c r="D32" s="87"/>
      <c r="E32" s="87"/>
      <c r="G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87"/>
      <c r="B33" s="87"/>
      <c r="C33" s="87"/>
      <c r="D33" s="87"/>
      <c r="E33" s="87"/>
      <c r="G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87"/>
      <c r="B34" s="87"/>
      <c r="C34" s="87"/>
      <c r="D34" s="87"/>
      <c r="E34" s="87"/>
      <c r="F34" s="88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87"/>
      <c r="B35" s="87"/>
      <c r="C35" s="87"/>
      <c r="D35" s="87"/>
      <c r="E35" s="87"/>
      <c r="F35" s="88"/>
      <c r="G35" s="88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89" t="s">
        <v>480</v>
      </c>
      <c r="B36" s="87"/>
      <c r="D36" s="87"/>
      <c r="E36" s="87"/>
      <c r="F36" s="77"/>
      <c r="G36" s="88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87"/>
      <c r="B37" s="87"/>
      <c r="C37" s="87"/>
      <c r="D37" s="87"/>
      <c r="E37" s="8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87" t="s">
        <v>133</v>
      </c>
      <c r="B38" s="87" t="s">
        <v>481</v>
      </c>
      <c r="C38" s="89" t="s">
        <v>482</v>
      </c>
      <c r="D38" s="87"/>
      <c r="E38" s="87"/>
      <c r="F38" s="88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11" t="s">
        <v>17</v>
      </c>
      <c r="B39" s="87" t="s">
        <v>483</v>
      </c>
      <c r="C39" s="87" t="s">
        <v>484</v>
      </c>
      <c r="D39" s="87" t="s">
        <v>485</v>
      </c>
      <c r="E39" s="87" t="s">
        <v>486</v>
      </c>
      <c r="F39" s="8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90">
        <v>56392.625</v>
      </c>
      <c r="B40" s="91" t="s">
        <v>487</v>
      </c>
      <c r="C40" s="91" t="s">
        <v>488</v>
      </c>
      <c r="D40" s="90">
        <v>0.541</v>
      </c>
      <c r="E40" s="90">
        <v>0.029</v>
      </c>
      <c r="F40" s="87" t="s">
        <v>489</v>
      </c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92">
        <v>56392.686</v>
      </c>
      <c r="B41" s="93" t="s">
        <v>490</v>
      </c>
      <c r="C41" s="93" t="s">
        <v>218</v>
      </c>
      <c r="D41" s="92">
        <v>0.341</v>
      </c>
      <c r="E41" s="92">
        <v>0.012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92"/>
      <c r="B42" s="93"/>
      <c r="C42" s="93"/>
      <c r="D42" s="92"/>
      <c r="E42" s="92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90">
        <v>56409.495</v>
      </c>
      <c r="B43" s="91" t="s">
        <v>491</v>
      </c>
      <c r="C43" s="91" t="s">
        <v>218</v>
      </c>
      <c r="D43" s="90">
        <v>0.511</v>
      </c>
      <c r="E43" s="90">
        <v>0.028</v>
      </c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92">
        <v>56409.754</v>
      </c>
      <c r="B44" s="93" t="s">
        <v>490</v>
      </c>
      <c r="C44" s="93" t="s">
        <v>218</v>
      </c>
      <c r="D44" s="92">
        <v>0.613</v>
      </c>
      <c r="E44" s="92">
        <v>0.021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92"/>
      <c r="B45" s="93"/>
      <c r="C45" s="93"/>
      <c r="D45" s="92"/>
      <c r="E45" s="92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90">
        <v>56424.631</v>
      </c>
      <c r="B46" s="91" t="s">
        <v>491</v>
      </c>
      <c r="C46" s="91" t="s">
        <v>218</v>
      </c>
      <c r="D46" s="90">
        <v>0.903</v>
      </c>
      <c r="E46" s="90">
        <v>0.005</v>
      </c>
      <c r="F46" s="8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90">
        <v>56424.633</v>
      </c>
      <c r="B47" s="91" t="s">
        <v>490</v>
      </c>
      <c r="C47" s="91" t="s">
        <v>218</v>
      </c>
      <c r="D47" s="90">
        <v>0.929</v>
      </c>
      <c r="E47" s="90">
        <v>0.008</v>
      </c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90">
        <v>56424.656</v>
      </c>
      <c r="B48" s="91" t="s">
        <v>492</v>
      </c>
      <c r="C48" s="91" t="s">
        <v>218</v>
      </c>
      <c r="D48" s="90">
        <v>0.949</v>
      </c>
      <c r="E48" s="90">
        <v>0.042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92"/>
      <c r="B49" s="93"/>
      <c r="C49" s="93"/>
      <c r="D49" s="92"/>
      <c r="E49" s="92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90">
        <v>56435.649</v>
      </c>
      <c r="B50" s="91" t="s">
        <v>492</v>
      </c>
      <c r="C50" s="91" t="s">
        <v>218</v>
      </c>
      <c r="D50" s="90">
        <v>1.21</v>
      </c>
      <c r="E50" s="90">
        <v>0.044</v>
      </c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90">
        <v>56436.501</v>
      </c>
      <c r="B51" s="91" t="s">
        <v>492</v>
      </c>
      <c r="C51" s="91" t="s">
        <v>218</v>
      </c>
      <c r="D51" s="90">
        <v>1.069</v>
      </c>
      <c r="E51" s="90">
        <v>0.037</v>
      </c>
      <c r="F51" s="8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92"/>
      <c r="B52" s="93"/>
      <c r="C52" s="93"/>
      <c r="D52" s="92"/>
      <c r="E52" s="92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90">
        <v>56442.772</v>
      </c>
      <c r="B53" s="91" t="s">
        <v>492</v>
      </c>
      <c r="C53" s="91" t="s">
        <v>218</v>
      </c>
      <c r="D53" s="90">
        <v>0.875</v>
      </c>
      <c r="E53" s="90">
        <v>0.139</v>
      </c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92"/>
      <c r="B54" s="93"/>
      <c r="C54" s="93"/>
      <c r="D54" s="92"/>
      <c r="E54" s="92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90">
        <v>56600.764</v>
      </c>
      <c r="B55" s="91" t="s">
        <v>490</v>
      </c>
      <c r="C55" s="91" t="s">
        <v>218</v>
      </c>
      <c r="D55" s="90">
        <v>0.157</v>
      </c>
      <c r="E55" s="90">
        <v>0.012</v>
      </c>
      <c r="F55" s="8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90">
        <v>56600.823</v>
      </c>
      <c r="B56" s="91" t="s">
        <v>491</v>
      </c>
      <c r="C56" s="91" t="s">
        <v>218</v>
      </c>
      <c r="D56" s="90">
        <v>0.103</v>
      </c>
      <c r="E56" s="90">
        <v>0.019</v>
      </c>
      <c r="F56" s="8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90">
        <v>56755.499</v>
      </c>
      <c r="B58" s="91" t="s">
        <v>490</v>
      </c>
      <c r="C58" s="91" t="s">
        <v>218</v>
      </c>
      <c r="D58" s="90">
        <v>0.011</v>
      </c>
      <c r="E58" s="90">
        <v>0.011</v>
      </c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92"/>
      <c r="B59" s="93"/>
      <c r="C59" s="93"/>
      <c r="D59" s="92"/>
      <c r="E59" s="92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92"/>
      <c r="B60" s="93"/>
      <c r="C60" s="93"/>
      <c r="D60" s="92"/>
      <c r="E60" s="92"/>
      <c r="F60" s="8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92"/>
      <c r="B61" s="93"/>
      <c r="C61" s="93"/>
      <c r="D61" s="92"/>
      <c r="E61" s="92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92"/>
      <c r="B62" s="93"/>
      <c r="C62" s="93"/>
      <c r="D62" s="92"/>
      <c r="E62" s="92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92"/>
      <c r="B63" s="93"/>
      <c r="C63" s="93"/>
      <c r="D63" s="92"/>
      <c r="E63" s="92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92"/>
      <c r="B64" s="93"/>
      <c r="C64" s="93"/>
      <c r="D64" s="92"/>
      <c r="E64" s="92"/>
      <c r="F64" s="8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92"/>
      <c r="B65" s="93"/>
      <c r="C65" s="93"/>
      <c r="D65" s="92"/>
      <c r="E65" s="92"/>
      <c r="F65" s="8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92"/>
      <c r="B66" s="93"/>
      <c r="C66" s="93"/>
      <c r="D66" s="92"/>
      <c r="E66" s="92"/>
      <c r="F66" s="8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92"/>
      <c r="B67" s="93"/>
      <c r="C67" s="93"/>
      <c r="D67" s="92"/>
      <c r="E67" s="92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92"/>
      <c r="B68" s="93"/>
      <c r="C68" s="93"/>
      <c r="D68" s="92"/>
      <c r="E68" s="92"/>
      <c r="F68" s="8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92"/>
      <c r="B69" s="93"/>
      <c r="C69" s="93"/>
      <c r="D69" s="92"/>
      <c r="E69" s="92"/>
      <c r="F69" s="8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92"/>
      <c r="B70" s="93"/>
      <c r="C70" s="93"/>
      <c r="D70" s="92"/>
      <c r="E70" s="92"/>
      <c r="F70" s="8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92"/>
      <c r="B71" s="93"/>
      <c r="C71" s="93"/>
      <c r="D71" s="92"/>
      <c r="E71" s="92"/>
      <c r="F71" s="8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92"/>
      <c r="B72" s="93"/>
      <c r="C72" s="93"/>
      <c r="D72" s="92"/>
      <c r="E72" s="92"/>
      <c r="F72" s="8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92"/>
      <c r="B73" s="93"/>
      <c r="C73" s="93"/>
      <c r="D73" s="92"/>
      <c r="E73" s="92"/>
      <c r="F73" s="8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92"/>
      <c r="B74" s="93"/>
      <c r="C74" s="93"/>
      <c r="D74" s="92"/>
      <c r="E74" s="92"/>
      <c r="F74" s="8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92"/>
      <c r="B75" s="93"/>
      <c r="C75" s="93"/>
      <c r="D75" s="92"/>
      <c r="E75" s="92"/>
      <c r="F75" s="8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92"/>
      <c r="B76" s="93"/>
      <c r="C76" s="93"/>
      <c r="D76" s="92"/>
      <c r="E76" s="92"/>
      <c r="F76" s="8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92"/>
      <c r="B77" s="93"/>
      <c r="C77" s="93"/>
      <c r="D77" s="92"/>
      <c r="E77" s="92"/>
      <c r="F77" s="8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92"/>
      <c r="B78" s="93"/>
      <c r="C78" s="93"/>
      <c r="D78" s="92"/>
      <c r="E78" s="92"/>
      <c r="F78" s="8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92"/>
      <c r="B79" s="93"/>
      <c r="C79" s="93"/>
      <c r="D79" s="92"/>
      <c r="E79" s="92"/>
      <c r="F79" s="8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92"/>
      <c r="B80" s="93"/>
      <c r="C80" s="93"/>
      <c r="D80" s="92"/>
      <c r="E80" s="92"/>
      <c r="F80" s="8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92"/>
      <c r="B81" s="93"/>
      <c r="C81" s="93"/>
      <c r="D81" s="92"/>
      <c r="E81" s="92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92"/>
      <c r="B82" s="93"/>
      <c r="C82" s="93"/>
      <c r="D82" s="92"/>
      <c r="E82" s="92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92"/>
      <c r="B83" s="93"/>
      <c r="C83" s="93"/>
      <c r="D83" s="92"/>
      <c r="E83" s="92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92"/>
      <c r="B84" s="93"/>
      <c r="C84" s="93"/>
      <c r="D84" s="92"/>
      <c r="E84" s="92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92" t="s">
        <v>493</v>
      </c>
      <c r="B85" s="93"/>
      <c r="C85" s="93"/>
      <c r="D85" s="92"/>
      <c r="E85" s="92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92">
        <v>56392.686</v>
      </c>
      <c r="B86" s="93" t="s">
        <v>490</v>
      </c>
      <c r="C86" s="93" t="s">
        <v>218</v>
      </c>
      <c r="D86" s="92">
        <v>0.341</v>
      </c>
      <c r="E86" s="92">
        <v>0.012</v>
      </c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92">
        <v>56393.438</v>
      </c>
      <c r="B87" s="93" t="s">
        <v>492</v>
      </c>
      <c r="C87" s="93" t="s">
        <v>218</v>
      </c>
      <c r="D87" s="92">
        <v>0.029</v>
      </c>
      <c r="E87" s="92">
        <v>0.154</v>
      </c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92">
        <v>56393.532</v>
      </c>
      <c r="B88" s="93" t="s">
        <v>494</v>
      </c>
      <c r="C88" s="93" t="s">
        <v>218</v>
      </c>
      <c r="D88" s="92">
        <v>0.264</v>
      </c>
      <c r="E88" s="92">
        <v>0.008</v>
      </c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92">
        <v>56393.54</v>
      </c>
      <c r="B89" s="93" t="s">
        <v>490</v>
      </c>
      <c r="C89" s="93" t="s">
        <v>218</v>
      </c>
      <c r="D89" s="92">
        <v>0.286</v>
      </c>
      <c r="E89" s="92">
        <v>0.013</v>
      </c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92">
        <v>56394.465</v>
      </c>
      <c r="B90" s="93" t="s">
        <v>491</v>
      </c>
      <c r="C90" s="93" t="s">
        <v>218</v>
      </c>
      <c r="D90" s="92">
        <v>0.26</v>
      </c>
      <c r="E90" s="92">
        <v>0.012</v>
      </c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92">
        <v>56395.435</v>
      </c>
      <c r="B91" s="93" t="s">
        <v>491</v>
      </c>
      <c r="C91" s="93" t="s">
        <v>218</v>
      </c>
      <c r="D91" s="92">
        <v>0.253</v>
      </c>
      <c r="E91" s="92">
        <v>0.019</v>
      </c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92">
        <v>56397.481</v>
      </c>
      <c r="B92" s="93" t="s">
        <v>494</v>
      </c>
      <c r="C92" s="93" t="s">
        <v>218</v>
      </c>
      <c r="D92" s="92">
        <v>0.241</v>
      </c>
      <c r="E92" s="92">
        <v>0.014</v>
      </c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92">
        <v>56398.556</v>
      </c>
      <c r="B93" s="93" t="s">
        <v>494</v>
      </c>
      <c r="C93" s="93" t="s">
        <v>218</v>
      </c>
      <c r="D93" s="92">
        <v>0.327</v>
      </c>
      <c r="E93" s="92">
        <v>0.011</v>
      </c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92">
        <v>56399.443</v>
      </c>
      <c r="B94" s="93" t="s">
        <v>491</v>
      </c>
      <c r="C94" s="93" t="s">
        <v>218</v>
      </c>
      <c r="D94" s="92">
        <v>0.355</v>
      </c>
      <c r="E94" s="92">
        <v>0.013</v>
      </c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92">
        <v>56401.744</v>
      </c>
      <c r="B95" s="93" t="s">
        <v>494</v>
      </c>
      <c r="C95" s="93" t="s">
        <v>218</v>
      </c>
      <c r="D95" s="92">
        <v>0.515</v>
      </c>
      <c r="E95" s="92">
        <v>0.014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92">
        <v>56402.448</v>
      </c>
      <c r="B96" s="93" t="s">
        <v>494</v>
      </c>
      <c r="C96" s="93" t="s">
        <v>218</v>
      </c>
      <c r="D96" s="92">
        <v>0.397</v>
      </c>
      <c r="E96" s="92">
        <v>0.01</v>
      </c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92">
        <v>56403.581</v>
      </c>
      <c r="B97" s="93" t="s">
        <v>490</v>
      </c>
      <c r="C97" s="93" t="s">
        <v>218</v>
      </c>
      <c r="D97" s="92">
        <v>0.446</v>
      </c>
      <c r="E97" s="92">
        <v>0.012</v>
      </c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92">
        <v>56403.687</v>
      </c>
      <c r="B98" s="93" t="s">
        <v>491</v>
      </c>
      <c r="C98" s="93" t="s">
        <v>218</v>
      </c>
      <c r="D98" s="92">
        <v>0.53</v>
      </c>
      <c r="E98" s="92">
        <v>0.04</v>
      </c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92">
        <v>56404.446</v>
      </c>
      <c r="B99" s="93" t="s">
        <v>494</v>
      </c>
      <c r="C99" s="93" t="s">
        <v>218</v>
      </c>
      <c r="D99" s="92">
        <v>0.431</v>
      </c>
      <c r="E99" s="92">
        <v>0.025</v>
      </c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92">
        <v>56404.478</v>
      </c>
      <c r="B100" s="93" t="s">
        <v>490</v>
      </c>
      <c r="C100" s="93" t="s">
        <v>218</v>
      </c>
      <c r="D100" s="92">
        <v>0.531</v>
      </c>
      <c r="E100" s="92">
        <v>0.019</v>
      </c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92">
        <v>56404.781</v>
      </c>
      <c r="B101" s="93" t="s">
        <v>491</v>
      </c>
      <c r="C101" s="93" t="s">
        <v>218</v>
      </c>
      <c r="D101" s="92">
        <v>0.567</v>
      </c>
      <c r="E101" s="92">
        <v>0.012</v>
      </c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92">
        <v>56405.475</v>
      </c>
      <c r="B102" s="93" t="s">
        <v>494</v>
      </c>
      <c r="C102" s="93" t="s">
        <v>218</v>
      </c>
      <c r="D102" s="92">
        <v>0.589</v>
      </c>
      <c r="E102" s="92">
        <v>0.044</v>
      </c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92">
        <v>56407.515</v>
      </c>
      <c r="B103" s="93" t="s">
        <v>490</v>
      </c>
      <c r="C103" s="93" t="s">
        <v>218</v>
      </c>
      <c r="D103" s="92">
        <v>0.407</v>
      </c>
      <c r="E103" s="92">
        <v>0.018</v>
      </c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92">
        <v>56407.714</v>
      </c>
      <c r="B104" s="93" t="s">
        <v>491</v>
      </c>
      <c r="C104" s="93" t="s">
        <v>218</v>
      </c>
      <c r="D104" s="92">
        <v>0.514</v>
      </c>
      <c r="E104" s="92">
        <v>0.041</v>
      </c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92">
        <v>56408.593</v>
      </c>
      <c r="B105" s="93" t="s">
        <v>487</v>
      </c>
      <c r="C105" s="93" t="s">
        <v>488</v>
      </c>
      <c r="D105" s="92">
        <v>0.451</v>
      </c>
      <c r="E105" s="92">
        <v>0.019</v>
      </c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92">
        <v>56408.638</v>
      </c>
      <c r="B106" s="93" t="s">
        <v>490</v>
      </c>
      <c r="C106" s="93" t="s">
        <v>218</v>
      </c>
      <c r="D106" s="92">
        <v>0.564</v>
      </c>
      <c r="E106" s="92">
        <v>0.034</v>
      </c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92">
        <v>56408.709</v>
      </c>
      <c r="B107" s="93" t="s">
        <v>492</v>
      </c>
      <c r="C107" s="93" t="s">
        <v>218</v>
      </c>
      <c r="D107" s="92">
        <v>0.443</v>
      </c>
      <c r="E107" s="92">
        <v>0.067</v>
      </c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92">
        <v>56409.495</v>
      </c>
      <c r="B108" s="93" t="s">
        <v>491</v>
      </c>
      <c r="C108" s="93" t="s">
        <v>218</v>
      </c>
      <c r="D108" s="92">
        <v>0.511</v>
      </c>
      <c r="E108" s="92">
        <v>0.028</v>
      </c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92">
        <v>56409.754</v>
      </c>
      <c r="B109" s="93" t="s">
        <v>490</v>
      </c>
      <c r="C109" s="93" t="s">
        <v>218</v>
      </c>
      <c r="D109" s="92">
        <v>0.613</v>
      </c>
      <c r="E109" s="92">
        <v>0.021</v>
      </c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92">
        <v>56409.755</v>
      </c>
      <c r="B110" s="93" t="s">
        <v>492</v>
      </c>
      <c r="C110" s="93" t="s">
        <v>218</v>
      </c>
      <c r="D110" s="92">
        <v>0.49</v>
      </c>
      <c r="E110" s="92">
        <v>0.154</v>
      </c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92">
        <v>56410.501</v>
      </c>
      <c r="B111" s="93" t="s">
        <v>491</v>
      </c>
      <c r="C111" s="93" t="s">
        <v>218</v>
      </c>
      <c r="D111" s="92">
        <v>0.534</v>
      </c>
      <c r="E111" s="92">
        <v>0.009</v>
      </c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92">
        <v>56412.635</v>
      </c>
      <c r="B112" s="93" t="s">
        <v>490</v>
      </c>
      <c r="C112" s="93" t="s">
        <v>218</v>
      </c>
      <c r="D112" s="92">
        <v>0.72</v>
      </c>
      <c r="E112" s="92">
        <v>0.017</v>
      </c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92">
        <v>56412.727</v>
      </c>
      <c r="B113" s="93" t="s">
        <v>492</v>
      </c>
      <c r="C113" s="93" t="s">
        <v>218</v>
      </c>
      <c r="D113" s="92">
        <v>0.691</v>
      </c>
      <c r="E113" s="92">
        <v>0.133</v>
      </c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92">
        <v>56413.506</v>
      </c>
      <c r="B114" s="93" t="s">
        <v>491</v>
      </c>
      <c r="C114" s="93" t="s">
        <v>218</v>
      </c>
      <c r="D114" s="92">
        <v>0.631</v>
      </c>
      <c r="E114" s="92">
        <v>0.015</v>
      </c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92">
        <v>56413.515</v>
      </c>
      <c r="B115" s="93" t="s">
        <v>490</v>
      </c>
      <c r="C115" s="93" t="s">
        <v>218</v>
      </c>
      <c r="D115" s="92">
        <v>0.623</v>
      </c>
      <c r="E115" s="92">
        <v>0.013</v>
      </c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92">
        <v>56416.559</v>
      </c>
      <c r="B116" s="93" t="s">
        <v>492</v>
      </c>
      <c r="C116" s="93" t="s">
        <v>218</v>
      </c>
      <c r="D116" s="92">
        <v>0.654</v>
      </c>
      <c r="E116" s="92">
        <v>0.12</v>
      </c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92">
        <v>56417.534</v>
      </c>
      <c r="B117" s="93" t="s">
        <v>490</v>
      </c>
      <c r="C117" s="93" t="s">
        <v>218</v>
      </c>
      <c r="D117" s="92">
        <v>0.655</v>
      </c>
      <c r="E117" s="92">
        <v>0.011</v>
      </c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92">
        <v>56419.472</v>
      </c>
      <c r="B118" s="93" t="s">
        <v>491</v>
      </c>
      <c r="C118" s="93" t="s">
        <v>218</v>
      </c>
      <c r="D118" s="92">
        <v>0.591</v>
      </c>
      <c r="E118" s="92">
        <v>0.015</v>
      </c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92">
        <v>56419.716</v>
      </c>
      <c r="B119" s="93" t="s">
        <v>494</v>
      </c>
      <c r="C119" s="93" t="s">
        <v>218</v>
      </c>
      <c r="D119" s="92">
        <v>0.764</v>
      </c>
      <c r="E119" s="92">
        <v>0.016</v>
      </c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92">
        <v>56419.761</v>
      </c>
      <c r="B120" s="93" t="s">
        <v>492</v>
      </c>
      <c r="C120" s="93" t="s">
        <v>218</v>
      </c>
      <c r="D120" s="92">
        <v>0.703</v>
      </c>
      <c r="E120" s="92">
        <v>0.125</v>
      </c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92">
        <v>56420.468</v>
      </c>
      <c r="B121" s="93" t="s">
        <v>491</v>
      </c>
      <c r="C121" s="93" t="s">
        <v>218</v>
      </c>
      <c r="D121" s="92">
        <v>0.66</v>
      </c>
      <c r="E121" s="92">
        <v>0.012</v>
      </c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92">
        <v>56420.7</v>
      </c>
      <c r="B122" s="93" t="s">
        <v>494</v>
      </c>
      <c r="C122" s="93" t="s">
        <v>218</v>
      </c>
      <c r="D122" s="92">
        <v>0.903</v>
      </c>
      <c r="E122" s="92">
        <v>0.011</v>
      </c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92">
        <v>56421.488</v>
      </c>
      <c r="B123" s="93" t="s">
        <v>491</v>
      </c>
      <c r="C123" s="93" t="s">
        <v>218</v>
      </c>
      <c r="D123" s="92">
        <v>0.756</v>
      </c>
      <c r="E123" s="92">
        <v>0.008</v>
      </c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92">
        <v>56423.539</v>
      </c>
      <c r="B124" s="93" t="s">
        <v>490</v>
      </c>
      <c r="C124" s="93" t="s">
        <v>218</v>
      </c>
      <c r="D124" s="92">
        <v>0.89</v>
      </c>
      <c r="E124" s="92">
        <v>0.014</v>
      </c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92">
        <v>56423.665</v>
      </c>
      <c r="B125" s="93" t="s">
        <v>492</v>
      </c>
      <c r="C125" s="93" t="s">
        <v>218</v>
      </c>
      <c r="D125" s="92">
        <v>0.982</v>
      </c>
      <c r="E125" s="92">
        <v>0.067</v>
      </c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92">
        <v>56424.631</v>
      </c>
      <c r="B126" s="93" t="s">
        <v>491</v>
      </c>
      <c r="C126" s="93" t="s">
        <v>218</v>
      </c>
      <c r="D126" s="92">
        <v>0.903</v>
      </c>
      <c r="E126" s="92">
        <v>0.005</v>
      </c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92">
        <v>56424.633</v>
      </c>
      <c r="B127" s="93" t="s">
        <v>490</v>
      </c>
      <c r="C127" s="93" t="s">
        <v>218</v>
      </c>
      <c r="D127" s="92">
        <v>0.929</v>
      </c>
      <c r="E127" s="92">
        <v>0.008</v>
      </c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92">
        <v>56424.656</v>
      </c>
      <c r="B128" s="93" t="s">
        <v>492</v>
      </c>
      <c r="C128" s="93" t="s">
        <v>218</v>
      </c>
      <c r="D128" s="92">
        <v>0.949</v>
      </c>
      <c r="E128" s="92">
        <v>0.042</v>
      </c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92">
        <v>56425.459</v>
      </c>
      <c r="B129" s="93" t="s">
        <v>492</v>
      </c>
      <c r="C129" s="93" t="s">
        <v>218</v>
      </c>
      <c r="D129" s="92">
        <v>0.905</v>
      </c>
      <c r="E129" s="92">
        <v>0.121</v>
      </c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92">
        <v>56425.459</v>
      </c>
      <c r="B130" s="93" t="s">
        <v>490</v>
      </c>
      <c r="C130" s="93" t="s">
        <v>218</v>
      </c>
      <c r="D130" s="92">
        <v>0.918</v>
      </c>
      <c r="E130" s="92">
        <v>0.012</v>
      </c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92">
        <v>56426.46</v>
      </c>
      <c r="B131" s="93" t="s">
        <v>492</v>
      </c>
      <c r="C131" s="93" t="s">
        <v>218</v>
      </c>
      <c r="D131" s="92">
        <v>0.813</v>
      </c>
      <c r="E131" s="92">
        <v>0.121</v>
      </c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92">
        <v>56426.543</v>
      </c>
      <c r="B132" s="93" t="s">
        <v>490</v>
      </c>
      <c r="C132" s="93" t="s">
        <v>218</v>
      </c>
      <c r="D132" s="92">
        <v>1.004</v>
      </c>
      <c r="E132" s="92">
        <v>0.016</v>
      </c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92">
        <v>56428.485</v>
      </c>
      <c r="B133" s="93" t="s">
        <v>494</v>
      </c>
      <c r="C133" s="93" t="s">
        <v>218</v>
      </c>
      <c r="D133" s="92">
        <v>0.789</v>
      </c>
      <c r="E133" s="92">
        <v>0.018</v>
      </c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92">
        <v>56429.495</v>
      </c>
      <c r="B134" s="93" t="s">
        <v>494</v>
      </c>
      <c r="C134" s="93" t="s">
        <v>218</v>
      </c>
      <c r="D134" s="92">
        <v>0.882</v>
      </c>
      <c r="E134" s="92">
        <v>0.046</v>
      </c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92">
        <v>56431.475</v>
      </c>
      <c r="B135" s="93" t="s">
        <v>494</v>
      </c>
      <c r="C135" s="93" t="s">
        <v>218</v>
      </c>
      <c r="D135" s="92">
        <v>1.224</v>
      </c>
      <c r="E135" s="92">
        <v>0.167</v>
      </c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92">
        <v>56432.525</v>
      </c>
      <c r="B136" s="93" t="s">
        <v>490</v>
      </c>
      <c r="C136" s="93" t="s">
        <v>218</v>
      </c>
      <c r="D136" s="92">
        <v>1.231</v>
      </c>
      <c r="E136" s="92">
        <v>0.039</v>
      </c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92">
        <v>56433.463</v>
      </c>
      <c r="B137" s="93" t="s">
        <v>494</v>
      </c>
      <c r="C137" s="93" t="s">
        <v>218</v>
      </c>
      <c r="D137" s="92">
        <v>1.107</v>
      </c>
      <c r="E137" s="92">
        <v>0.043</v>
      </c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92">
        <v>56434.641</v>
      </c>
      <c r="B138" s="93" t="s">
        <v>492</v>
      </c>
      <c r="C138" s="93" t="s">
        <v>218</v>
      </c>
      <c r="D138" s="92">
        <v>1.205</v>
      </c>
      <c r="E138" s="92">
        <v>0.087</v>
      </c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92">
        <v>56435.592</v>
      </c>
      <c r="B139" s="93" t="s">
        <v>491</v>
      </c>
      <c r="C139" s="93" t="s">
        <v>218</v>
      </c>
      <c r="D139" s="92">
        <v>1.107</v>
      </c>
      <c r="E139" s="92">
        <v>0.009</v>
      </c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92">
        <v>56435.618</v>
      </c>
      <c r="B140" s="93" t="s">
        <v>487</v>
      </c>
      <c r="C140" s="93" t="s">
        <v>488</v>
      </c>
      <c r="D140" s="92">
        <v>1.191</v>
      </c>
      <c r="E140" s="92">
        <v>0.034</v>
      </c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92">
        <v>56435.649</v>
      </c>
      <c r="B141" s="93" t="s">
        <v>492</v>
      </c>
      <c r="C141" s="93" t="s">
        <v>218</v>
      </c>
      <c r="D141" s="92">
        <v>1.21</v>
      </c>
      <c r="E141" s="92">
        <v>0.044</v>
      </c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92">
        <v>56436.501</v>
      </c>
      <c r="B142" s="93" t="s">
        <v>492</v>
      </c>
      <c r="C142" s="93" t="s">
        <v>218</v>
      </c>
      <c r="D142" s="92">
        <v>1.069</v>
      </c>
      <c r="E142" s="92">
        <v>0.037</v>
      </c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92">
        <v>56436.522</v>
      </c>
      <c r="B143" s="93" t="s">
        <v>494</v>
      </c>
      <c r="C143" s="93" t="s">
        <v>218</v>
      </c>
      <c r="D143" s="92">
        <v>0.977</v>
      </c>
      <c r="E143" s="92">
        <v>0.021</v>
      </c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92">
        <v>56436.634</v>
      </c>
      <c r="B144" s="93" t="s">
        <v>491</v>
      </c>
      <c r="C144" s="93" t="s">
        <v>218</v>
      </c>
      <c r="D144" s="92">
        <v>1.175</v>
      </c>
      <c r="E144" s="92">
        <v>0.049</v>
      </c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92">
        <v>56437.476</v>
      </c>
      <c r="B145" s="93" t="s">
        <v>494</v>
      </c>
      <c r="C145" s="93" t="s">
        <v>218</v>
      </c>
      <c r="D145" s="92">
        <v>1.19</v>
      </c>
      <c r="E145" s="92">
        <v>0.025</v>
      </c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92">
        <v>56438.481</v>
      </c>
      <c r="B146" s="93" t="s">
        <v>494</v>
      </c>
      <c r="C146" s="93" t="s">
        <v>218</v>
      </c>
      <c r="D146" s="92">
        <v>1.041</v>
      </c>
      <c r="E146" s="92">
        <v>0.044</v>
      </c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92">
        <v>56438.53</v>
      </c>
      <c r="B147" s="93" t="s">
        <v>491</v>
      </c>
      <c r="C147" s="93" t="s">
        <v>218</v>
      </c>
      <c r="D147" s="92">
        <v>1.14</v>
      </c>
      <c r="E147" s="92">
        <v>0.032</v>
      </c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92">
        <v>56440.493</v>
      </c>
      <c r="B148" s="93" t="s">
        <v>494</v>
      </c>
      <c r="C148" s="93" t="s">
        <v>218</v>
      </c>
      <c r="D148" s="92">
        <v>0.876</v>
      </c>
      <c r="E148" s="92">
        <v>0.045</v>
      </c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92">
        <v>56442.486</v>
      </c>
      <c r="B149" s="93" t="s">
        <v>494</v>
      </c>
      <c r="C149" s="93" t="s">
        <v>218</v>
      </c>
      <c r="D149" s="92">
        <v>0.834</v>
      </c>
      <c r="E149" s="92">
        <v>0.014</v>
      </c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92">
        <v>56442.772</v>
      </c>
      <c r="B150" s="93" t="s">
        <v>492</v>
      </c>
      <c r="C150" s="93" t="s">
        <v>218</v>
      </c>
      <c r="D150" s="92">
        <v>0.875</v>
      </c>
      <c r="E150" s="92">
        <v>0.139</v>
      </c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92">
        <v>56443.547</v>
      </c>
      <c r="B151" s="93" t="s">
        <v>494</v>
      </c>
      <c r="C151" s="93" t="s">
        <v>218</v>
      </c>
      <c r="D151" s="92">
        <v>0.661</v>
      </c>
      <c r="E151" s="92">
        <v>0.012</v>
      </c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92">
        <v>56444.474</v>
      </c>
      <c r="B152" s="93" t="s">
        <v>494</v>
      </c>
      <c r="C152" s="93" t="s">
        <v>218</v>
      </c>
      <c r="D152" s="92">
        <v>0.438</v>
      </c>
      <c r="E152" s="92">
        <v>0.077</v>
      </c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92">
        <v>56447.496</v>
      </c>
      <c r="B153" s="93" t="s">
        <v>494</v>
      </c>
      <c r="C153" s="93" t="s">
        <v>218</v>
      </c>
      <c r="D153" s="92">
        <v>0.446</v>
      </c>
      <c r="E153" s="92">
        <v>0.019</v>
      </c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92">
        <v>56449.476</v>
      </c>
      <c r="B154" s="93" t="s">
        <v>494</v>
      </c>
      <c r="C154" s="93" t="s">
        <v>218</v>
      </c>
      <c r="D154" s="92">
        <v>0.445</v>
      </c>
      <c r="E154" s="92">
        <v>0.038</v>
      </c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92">
        <v>56450.472</v>
      </c>
      <c r="B155" s="93" t="s">
        <v>494</v>
      </c>
      <c r="C155" s="93" t="s">
        <v>218</v>
      </c>
      <c r="D155" s="92">
        <v>0.381</v>
      </c>
      <c r="E155" s="92">
        <v>0.051</v>
      </c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92">
        <v>56451.474</v>
      </c>
      <c r="B156" s="93" t="s">
        <v>494</v>
      </c>
      <c r="C156" s="93" t="s">
        <v>218</v>
      </c>
      <c r="D156" s="92">
        <v>0.357</v>
      </c>
      <c r="E156" s="92">
        <v>0.056</v>
      </c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92">
        <v>56452.535</v>
      </c>
      <c r="B157" s="93" t="s">
        <v>494</v>
      </c>
      <c r="C157" s="93" t="s">
        <v>218</v>
      </c>
      <c r="D157" s="92">
        <v>0.437</v>
      </c>
      <c r="E157" s="92">
        <v>0.027</v>
      </c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92">
        <v>56453.494</v>
      </c>
      <c r="B158" s="93" t="s">
        <v>494</v>
      </c>
      <c r="C158" s="93" t="s">
        <v>218</v>
      </c>
      <c r="D158" s="92">
        <v>0.319</v>
      </c>
      <c r="E158" s="92">
        <v>0.031</v>
      </c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92">
        <v>56456.59</v>
      </c>
      <c r="B159" s="93" t="s">
        <v>492</v>
      </c>
      <c r="C159" s="93" t="s">
        <v>218</v>
      </c>
      <c r="D159" s="92">
        <v>0.37</v>
      </c>
      <c r="E159" s="92">
        <v>0.151</v>
      </c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92">
        <v>56471.529</v>
      </c>
      <c r="B160" s="93" t="s">
        <v>494</v>
      </c>
      <c r="C160" s="93" t="s">
        <v>218</v>
      </c>
      <c r="D160" s="92">
        <v>0.318</v>
      </c>
      <c r="E160" s="92">
        <v>0.043</v>
      </c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92">
        <v>56472.488</v>
      </c>
      <c r="B161" s="93" t="s">
        <v>494</v>
      </c>
      <c r="C161" s="93" t="s">
        <v>218</v>
      </c>
      <c r="D161" s="92">
        <v>0.271</v>
      </c>
      <c r="E161" s="92">
        <v>0.023</v>
      </c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92">
        <v>56472.538</v>
      </c>
      <c r="B162" s="93" t="s">
        <v>490</v>
      </c>
      <c r="C162" s="93" t="s">
        <v>218</v>
      </c>
      <c r="D162" s="92">
        <v>0.416</v>
      </c>
      <c r="E162" s="92">
        <v>0.015</v>
      </c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92">
        <v>56483.556</v>
      </c>
      <c r="B163" s="93" t="s">
        <v>492</v>
      </c>
      <c r="C163" s="93" t="s">
        <v>218</v>
      </c>
      <c r="D163" s="92">
        <v>0.193</v>
      </c>
      <c r="E163" s="92">
        <v>0.038</v>
      </c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92">
        <v>56491.49</v>
      </c>
      <c r="B164" s="93" t="s">
        <v>494</v>
      </c>
      <c r="C164" s="93" t="s">
        <v>218</v>
      </c>
      <c r="D164" s="92">
        <v>0.304</v>
      </c>
      <c r="E164" s="92">
        <v>0.02</v>
      </c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92">
        <v>56495.543</v>
      </c>
      <c r="B165" s="93" t="s">
        <v>494</v>
      </c>
      <c r="C165" s="93" t="s">
        <v>218</v>
      </c>
      <c r="D165" s="92">
        <v>0.477</v>
      </c>
      <c r="E165" s="92">
        <v>0.045</v>
      </c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92">
        <v>56510.486</v>
      </c>
      <c r="B166" s="93" t="s">
        <v>494</v>
      </c>
      <c r="C166" s="93" t="s">
        <v>218</v>
      </c>
      <c r="D166" s="92">
        <v>0.23</v>
      </c>
      <c r="E166" s="92">
        <v>0.052</v>
      </c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92">
        <v>56523.535</v>
      </c>
      <c r="B167" s="93" t="s">
        <v>494</v>
      </c>
      <c r="C167" s="93" t="s">
        <v>218</v>
      </c>
      <c r="D167" s="92">
        <v>0.26</v>
      </c>
      <c r="E167" s="92">
        <v>0.032</v>
      </c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92">
        <v>56537.711</v>
      </c>
      <c r="B168" s="93" t="s">
        <v>494</v>
      </c>
      <c r="C168" s="93" t="s">
        <v>218</v>
      </c>
      <c r="D168" s="92">
        <v>0.29</v>
      </c>
      <c r="E168" s="92">
        <v>0.014</v>
      </c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92">
        <v>56540.497</v>
      </c>
      <c r="B169" s="93" t="s">
        <v>494</v>
      </c>
      <c r="C169" s="93" t="s">
        <v>218</v>
      </c>
      <c r="D169" s="92">
        <v>0.178</v>
      </c>
      <c r="E169" s="92">
        <v>0.064</v>
      </c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92">
        <v>56541.434</v>
      </c>
      <c r="B170" s="93" t="s">
        <v>494</v>
      </c>
      <c r="C170" s="93" t="s">
        <v>218</v>
      </c>
      <c r="D170" s="92">
        <v>0.216</v>
      </c>
      <c r="E170" s="92">
        <v>0.023</v>
      </c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92">
        <v>56543.482</v>
      </c>
      <c r="B171" s="93" t="s">
        <v>494</v>
      </c>
      <c r="C171" s="93" t="s">
        <v>218</v>
      </c>
      <c r="D171" s="92">
        <v>0.295</v>
      </c>
      <c r="E171" s="92">
        <v>0.007</v>
      </c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92">
        <v>56544.473</v>
      </c>
      <c r="B172" s="93" t="s">
        <v>494</v>
      </c>
      <c r="C172" s="93" t="s">
        <v>218</v>
      </c>
      <c r="D172" s="92">
        <v>0.331</v>
      </c>
      <c r="E172" s="92">
        <v>0.013</v>
      </c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92">
        <v>56545.498</v>
      </c>
      <c r="B173" s="93" t="s">
        <v>494</v>
      </c>
      <c r="C173" s="93" t="s">
        <v>218</v>
      </c>
      <c r="D173" s="92">
        <v>0.305</v>
      </c>
      <c r="E173" s="92">
        <v>0.02</v>
      </c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92">
        <v>56547.459</v>
      </c>
      <c r="B174" s="93" t="s">
        <v>494</v>
      </c>
      <c r="C174" s="93" t="s">
        <v>218</v>
      </c>
      <c r="D174" s="92">
        <v>0.272</v>
      </c>
      <c r="E174" s="92">
        <v>0.028</v>
      </c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92">
        <v>56552.561</v>
      </c>
      <c r="B175" s="93" t="s">
        <v>494</v>
      </c>
      <c r="C175" s="93" t="s">
        <v>218</v>
      </c>
      <c r="D175" s="92">
        <v>0.27</v>
      </c>
      <c r="E175" s="92">
        <v>0.03</v>
      </c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92">
        <v>56555.807</v>
      </c>
      <c r="B176" s="93" t="s">
        <v>491</v>
      </c>
      <c r="C176" s="93" t="s">
        <v>218</v>
      </c>
      <c r="D176" s="92">
        <v>0.31</v>
      </c>
      <c r="E176" s="92">
        <v>0.054</v>
      </c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92">
        <v>56558.69</v>
      </c>
      <c r="B177" s="93" t="s">
        <v>494</v>
      </c>
      <c r="C177" s="93" t="s">
        <v>218</v>
      </c>
      <c r="D177" s="92">
        <v>0.193</v>
      </c>
      <c r="E177" s="92">
        <v>0.033</v>
      </c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92">
        <v>56559.827</v>
      </c>
      <c r="B178" s="93" t="s">
        <v>492</v>
      </c>
      <c r="C178" s="93" t="s">
        <v>218</v>
      </c>
      <c r="D178" s="92">
        <v>-0.251</v>
      </c>
      <c r="E178" s="92">
        <v>0.122</v>
      </c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92">
        <v>56560.5</v>
      </c>
      <c r="B179" s="93" t="s">
        <v>494</v>
      </c>
      <c r="C179" s="93" t="s">
        <v>218</v>
      </c>
      <c r="D179" s="92">
        <v>0.252</v>
      </c>
      <c r="E179" s="92">
        <v>0.009</v>
      </c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92">
        <v>56561.507</v>
      </c>
      <c r="B180" s="93" t="s">
        <v>494</v>
      </c>
      <c r="C180" s="93" t="s">
        <v>218</v>
      </c>
      <c r="D180" s="92">
        <v>0.271</v>
      </c>
      <c r="E180" s="92">
        <v>0.007</v>
      </c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92">
        <v>56562.484</v>
      </c>
      <c r="B181" s="93" t="s">
        <v>494</v>
      </c>
      <c r="C181" s="93" t="s">
        <v>218</v>
      </c>
      <c r="D181" s="92">
        <v>0.247</v>
      </c>
      <c r="E181" s="92">
        <v>0.014</v>
      </c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92">
        <v>56563.697</v>
      </c>
      <c r="B182" s="93" t="s">
        <v>494</v>
      </c>
      <c r="C182" s="93" t="s">
        <v>218</v>
      </c>
      <c r="D182" s="92">
        <v>0.195</v>
      </c>
      <c r="E182" s="92">
        <v>0.019</v>
      </c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92">
        <v>56566.53</v>
      </c>
      <c r="B183" s="93" t="s">
        <v>494</v>
      </c>
      <c r="C183" s="93" t="s">
        <v>218</v>
      </c>
      <c r="D183" s="92">
        <v>0.234</v>
      </c>
      <c r="E183" s="92">
        <v>0.018</v>
      </c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92">
        <v>56567.641</v>
      </c>
      <c r="B184" s="93" t="s">
        <v>494</v>
      </c>
      <c r="C184" s="93" t="s">
        <v>218</v>
      </c>
      <c r="D184" s="92">
        <v>0.221</v>
      </c>
      <c r="E184" s="92">
        <v>0.024</v>
      </c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92">
        <v>56568.744</v>
      </c>
      <c r="B185" s="93" t="s">
        <v>494</v>
      </c>
      <c r="C185" s="93" t="s">
        <v>218</v>
      </c>
      <c r="D185" s="92">
        <v>0.136</v>
      </c>
      <c r="E185" s="92">
        <v>0.025</v>
      </c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92">
        <v>56569.56</v>
      </c>
      <c r="B186" s="93" t="s">
        <v>494</v>
      </c>
      <c r="C186" s="93" t="s">
        <v>218</v>
      </c>
      <c r="D186" s="92">
        <v>0.245</v>
      </c>
      <c r="E186" s="92">
        <v>0.011</v>
      </c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92">
        <v>56570.491</v>
      </c>
      <c r="B187" s="93" t="s">
        <v>494</v>
      </c>
      <c r="C187" s="93" t="s">
        <v>218</v>
      </c>
      <c r="D187" s="92">
        <v>0.233</v>
      </c>
      <c r="E187" s="92">
        <v>0.007</v>
      </c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92">
        <v>56571.571</v>
      </c>
      <c r="B188" s="93" t="s">
        <v>494</v>
      </c>
      <c r="C188" s="93" t="s">
        <v>218</v>
      </c>
      <c r="D188" s="92">
        <v>0.313</v>
      </c>
      <c r="E188" s="92">
        <v>0.004</v>
      </c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92">
        <v>56571.715</v>
      </c>
      <c r="B189" s="93" t="s">
        <v>490</v>
      </c>
      <c r="C189" s="93" t="s">
        <v>218</v>
      </c>
      <c r="D189" s="92">
        <v>0.201</v>
      </c>
      <c r="E189" s="92">
        <v>0.014</v>
      </c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92">
        <v>56572.793</v>
      </c>
      <c r="B190" s="93" t="s">
        <v>491</v>
      </c>
      <c r="C190" s="93" t="s">
        <v>218</v>
      </c>
      <c r="D190" s="92">
        <v>0.161</v>
      </c>
      <c r="E190" s="92">
        <v>0.004</v>
      </c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92">
        <v>56574.489</v>
      </c>
      <c r="B191" s="93" t="s">
        <v>494</v>
      </c>
      <c r="C191" s="93" t="s">
        <v>218</v>
      </c>
      <c r="D191" s="92">
        <v>0.277</v>
      </c>
      <c r="E191" s="92">
        <v>0.005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92">
        <v>56575.383</v>
      </c>
      <c r="B192" s="93" t="s">
        <v>494</v>
      </c>
      <c r="C192" s="93" t="s">
        <v>218</v>
      </c>
      <c r="D192" s="92">
        <v>0.244</v>
      </c>
      <c r="E192" s="92">
        <v>0.019</v>
      </c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92">
        <v>56592.505</v>
      </c>
      <c r="B193" s="93" t="s">
        <v>494</v>
      </c>
      <c r="C193" s="93" t="s">
        <v>218</v>
      </c>
      <c r="D193" s="92">
        <v>0.272</v>
      </c>
      <c r="E193" s="92">
        <v>0.025</v>
      </c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92">
        <v>56597.47</v>
      </c>
      <c r="B194" s="93" t="s">
        <v>494</v>
      </c>
      <c r="C194" s="93" t="s">
        <v>218</v>
      </c>
      <c r="D194" s="92">
        <v>0.294</v>
      </c>
      <c r="E194" s="92">
        <v>0.011</v>
      </c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92">
        <v>56599.527</v>
      </c>
      <c r="B195" s="93" t="s">
        <v>494</v>
      </c>
      <c r="C195" s="93" t="s">
        <v>218</v>
      </c>
      <c r="D195" s="92">
        <v>0.246</v>
      </c>
      <c r="E195" s="92">
        <v>0.007</v>
      </c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92">
        <v>56600.507</v>
      </c>
      <c r="B196" s="93" t="s">
        <v>494</v>
      </c>
      <c r="C196" s="93" t="s">
        <v>218</v>
      </c>
      <c r="D196" s="92">
        <v>0.279</v>
      </c>
      <c r="E196" s="92">
        <v>0.005</v>
      </c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92">
        <v>56600.706</v>
      </c>
      <c r="B197" s="93" t="s">
        <v>487</v>
      </c>
      <c r="C197" s="93" t="s">
        <v>488</v>
      </c>
      <c r="D197" s="92">
        <v>0.592</v>
      </c>
      <c r="E197" s="92">
        <v>0.027</v>
      </c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92">
        <v>56600.764</v>
      </c>
      <c r="B198" s="93" t="s">
        <v>490</v>
      </c>
      <c r="C198" s="93" t="s">
        <v>218</v>
      </c>
      <c r="D198" s="92">
        <v>0.157</v>
      </c>
      <c r="E198" s="92">
        <v>0.012</v>
      </c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92">
        <v>56600.823</v>
      </c>
      <c r="B199" s="93" t="s">
        <v>491</v>
      </c>
      <c r="C199" s="93" t="s">
        <v>218</v>
      </c>
      <c r="D199" s="92">
        <v>0.103</v>
      </c>
      <c r="E199" s="92">
        <v>0.019</v>
      </c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92">
        <v>56601.419</v>
      </c>
      <c r="B200" s="93" t="s">
        <v>494</v>
      </c>
      <c r="C200" s="93" t="s">
        <v>218</v>
      </c>
      <c r="D200" s="92">
        <v>0.314</v>
      </c>
      <c r="E200" s="92">
        <v>0.011</v>
      </c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92">
        <v>56601.432</v>
      </c>
      <c r="B201" s="93" t="s">
        <v>492</v>
      </c>
      <c r="C201" s="93" t="s">
        <v>218</v>
      </c>
      <c r="D201" s="92">
        <v>0.151</v>
      </c>
      <c r="E201" s="92">
        <v>0.216</v>
      </c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92">
        <v>56626.687</v>
      </c>
      <c r="B202" s="93" t="s">
        <v>492</v>
      </c>
      <c r="C202" s="93" t="s">
        <v>218</v>
      </c>
      <c r="D202" s="92">
        <v>-0.142</v>
      </c>
      <c r="E202" s="92">
        <v>0.12</v>
      </c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92">
        <v>56650.56</v>
      </c>
      <c r="B203" s="93" t="s">
        <v>494</v>
      </c>
      <c r="C203" s="93" t="s">
        <v>218</v>
      </c>
      <c r="D203" s="92">
        <v>0.139</v>
      </c>
      <c r="E203" s="92">
        <v>0.027</v>
      </c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92">
        <v>56661.61</v>
      </c>
      <c r="B204" s="93" t="s">
        <v>491</v>
      </c>
      <c r="C204" s="93" t="s">
        <v>218</v>
      </c>
      <c r="D204" s="92">
        <v>0.096</v>
      </c>
      <c r="E204" s="92">
        <v>0.012</v>
      </c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92">
        <v>56678.777</v>
      </c>
      <c r="B205" s="93" t="s">
        <v>491</v>
      </c>
      <c r="C205" s="93" t="s">
        <v>218</v>
      </c>
      <c r="D205" s="92">
        <v>0.039</v>
      </c>
      <c r="E205" s="92">
        <v>0.012</v>
      </c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92">
        <v>56679.721</v>
      </c>
      <c r="B206" s="93" t="s">
        <v>494</v>
      </c>
      <c r="C206" s="93" t="s">
        <v>218</v>
      </c>
      <c r="D206" s="92">
        <v>-0.128</v>
      </c>
      <c r="E206" s="92">
        <v>0.022</v>
      </c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92">
        <v>56681.871</v>
      </c>
      <c r="B207" s="93" t="s">
        <v>490</v>
      </c>
      <c r="C207" s="93" t="s">
        <v>218</v>
      </c>
      <c r="D207" s="92">
        <v>0.054</v>
      </c>
      <c r="E207" s="92">
        <v>0.013</v>
      </c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92">
        <v>56692.807</v>
      </c>
      <c r="B208" s="93" t="s">
        <v>494</v>
      </c>
      <c r="C208" s="93" t="s">
        <v>218</v>
      </c>
      <c r="D208" s="92">
        <v>0.07</v>
      </c>
      <c r="E208" s="92">
        <v>0.01</v>
      </c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92">
        <v>56704.542</v>
      </c>
      <c r="B209" s="93" t="s">
        <v>490</v>
      </c>
      <c r="C209" s="93" t="s">
        <v>218</v>
      </c>
      <c r="D209" s="92">
        <v>-0.005</v>
      </c>
      <c r="E209" s="92">
        <v>0.015</v>
      </c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92">
        <v>56704.674</v>
      </c>
      <c r="B210" s="93" t="s">
        <v>492</v>
      </c>
      <c r="C210" s="93" t="s">
        <v>218</v>
      </c>
      <c r="D210" s="92">
        <v>0.049</v>
      </c>
      <c r="E210" s="92">
        <v>0.124</v>
      </c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92">
        <v>56713.598</v>
      </c>
      <c r="B211" s="93" t="s">
        <v>494</v>
      </c>
      <c r="C211" s="93" t="s">
        <v>218</v>
      </c>
      <c r="D211" s="92">
        <v>-0.077</v>
      </c>
      <c r="E211" s="92">
        <v>0.012</v>
      </c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92">
        <v>56715.397</v>
      </c>
      <c r="B212" s="93" t="s">
        <v>494</v>
      </c>
      <c r="C212" s="93" t="s">
        <v>218</v>
      </c>
      <c r="D212" s="92">
        <v>-0.023</v>
      </c>
      <c r="E212" s="92">
        <v>0.023</v>
      </c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92">
        <v>56716.519</v>
      </c>
      <c r="B213" s="93" t="s">
        <v>494</v>
      </c>
      <c r="C213" s="93" t="s">
        <v>218</v>
      </c>
      <c r="D213" s="92">
        <v>-0.025</v>
      </c>
      <c r="E213" s="92">
        <v>0.017</v>
      </c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92">
        <v>56717.555</v>
      </c>
      <c r="B214" s="93" t="s">
        <v>494</v>
      </c>
      <c r="C214" s="93" t="s">
        <v>218</v>
      </c>
      <c r="D214" s="92">
        <v>-0.035</v>
      </c>
      <c r="E214" s="92">
        <v>0.01</v>
      </c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92">
        <v>56719.781</v>
      </c>
      <c r="B215" s="93" t="s">
        <v>490</v>
      </c>
      <c r="C215" s="93" t="s">
        <v>218</v>
      </c>
      <c r="D215" s="92">
        <v>-0.073</v>
      </c>
      <c r="E215" s="92">
        <v>0.019</v>
      </c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92">
        <v>56726.793</v>
      </c>
      <c r="B216" s="93" t="s">
        <v>494</v>
      </c>
      <c r="C216" s="93" t="s">
        <v>218</v>
      </c>
      <c r="D216" s="92">
        <v>-0.001</v>
      </c>
      <c r="E216" s="92">
        <v>0.022</v>
      </c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92">
        <v>56727.524</v>
      </c>
      <c r="B217" s="93" t="s">
        <v>490</v>
      </c>
      <c r="C217" s="93" t="s">
        <v>218</v>
      </c>
      <c r="D217" s="92">
        <v>-0.003</v>
      </c>
      <c r="E217" s="92">
        <v>0.009</v>
      </c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92">
        <v>56728.799</v>
      </c>
      <c r="B218" s="93" t="s">
        <v>494</v>
      </c>
      <c r="C218" s="93" t="s">
        <v>218</v>
      </c>
      <c r="D218" s="92">
        <v>0.073</v>
      </c>
      <c r="E218" s="92">
        <v>0.015</v>
      </c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92">
        <v>56730.738</v>
      </c>
      <c r="B219" s="93" t="s">
        <v>491</v>
      </c>
      <c r="C219" s="93" t="s">
        <v>218</v>
      </c>
      <c r="D219" s="92">
        <v>0.014</v>
      </c>
      <c r="E219" s="92">
        <v>0.067</v>
      </c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92">
        <v>56730.804</v>
      </c>
      <c r="B220" s="93" t="s">
        <v>494</v>
      </c>
      <c r="C220" s="93" t="s">
        <v>218</v>
      </c>
      <c r="D220" s="92">
        <v>-0.012</v>
      </c>
      <c r="E220" s="92">
        <v>0.019</v>
      </c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92">
        <v>56731.737</v>
      </c>
      <c r="B221" s="93" t="s">
        <v>491</v>
      </c>
      <c r="C221" s="93" t="s">
        <v>218</v>
      </c>
      <c r="D221" s="92">
        <v>0.144</v>
      </c>
      <c r="E221" s="92">
        <v>0.065</v>
      </c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92">
        <v>56734.783</v>
      </c>
      <c r="B222" s="93" t="s">
        <v>494</v>
      </c>
      <c r="C222" s="93" t="s">
        <v>218</v>
      </c>
      <c r="D222" s="92">
        <v>0.031</v>
      </c>
      <c r="E222" s="92">
        <v>0.034</v>
      </c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92">
        <v>56735.431</v>
      </c>
      <c r="B223" s="93" t="s">
        <v>494</v>
      </c>
      <c r="C223" s="93" t="s">
        <v>218</v>
      </c>
      <c r="D223" s="92">
        <v>-0.03</v>
      </c>
      <c r="E223" s="92">
        <v>0.012</v>
      </c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92">
        <v>56737.733</v>
      </c>
      <c r="B224" s="93" t="s">
        <v>494</v>
      </c>
      <c r="C224" s="93" t="s">
        <v>218</v>
      </c>
      <c r="D224" s="92">
        <v>-0.112</v>
      </c>
      <c r="E224" s="92">
        <v>0.022</v>
      </c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92">
        <v>56737.751</v>
      </c>
      <c r="B225" s="93" t="s">
        <v>490</v>
      </c>
      <c r="C225" s="93" t="s">
        <v>218</v>
      </c>
      <c r="D225" s="92">
        <v>-0.018</v>
      </c>
      <c r="E225" s="92">
        <v>0.025</v>
      </c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92">
        <v>56737.803</v>
      </c>
      <c r="B226" s="93" t="s">
        <v>492</v>
      </c>
      <c r="C226" s="93" t="s">
        <v>218</v>
      </c>
      <c r="D226" s="92">
        <v>0.096</v>
      </c>
      <c r="E226" s="92">
        <v>0.147</v>
      </c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92">
        <v>56738.505</v>
      </c>
      <c r="B227" s="93" t="s">
        <v>494</v>
      </c>
      <c r="C227" s="93" t="s">
        <v>218</v>
      </c>
      <c r="D227" s="92">
        <v>-0.078</v>
      </c>
      <c r="E227" s="92">
        <v>0.014</v>
      </c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92">
        <v>56738.693</v>
      </c>
      <c r="B228" s="93" t="s">
        <v>491</v>
      </c>
      <c r="C228" s="93" t="s">
        <v>218</v>
      </c>
      <c r="D228" s="92">
        <v>0.022</v>
      </c>
      <c r="E228" s="92">
        <v>0.029</v>
      </c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92">
        <v>56739.492</v>
      </c>
      <c r="B229" s="93" t="s">
        <v>494</v>
      </c>
      <c r="C229" s="93" t="s">
        <v>218</v>
      </c>
      <c r="D229" s="92">
        <v>-0.031</v>
      </c>
      <c r="E229" s="92">
        <v>0.019</v>
      </c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92">
        <v>56739.773</v>
      </c>
      <c r="B230" s="93" t="s">
        <v>491</v>
      </c>
      <c r="C230" s="93" t="s">
        <v>218</v>
      </c>
      <c r="D230" s="92">
        <v>0.059</v>
      </c>
      <c r="E230" s="92">
        <v>0.029</v>
      </c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92">
        <v>56740.441</v>
      </c>
      <c r="B231" s="93" t="s">
        <v>494</v>
      </c>
      <c r="C231" s="93" t="s">
        <v>218</v>
      </c>
      <c r="D231" s="92">
        <v>-0.038</v>
      </c>
      <c r="E231" s="92">
        <v>0.017</v>
      </c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92">
        <v>56741.806</v>
      </c>
      <c r="B232" s="93" t="s">
        <v>494</v>
      </c>
      <c r="C232" s="93" t="s">
        <v>218</v>
      </c>
      <c r="D232" s="92">
        <v>0.015</v>
      </c>
      <c r="E232" s="92">
        <v>0.032</v>
      </c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92">
        <v>56742.716</v>
      </c>
      <c r="B233" s="93" t="s">
        <v>494</v>
      </c>
      <c r="C233" s="93" t="s">
        <v>218</v>
      </c>
      <c r="D233" s="92">
        <v>0.019</v>
      </c>
      <c r="E233" s="92">
        <v>0.016</v>
      </c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92">
        <v>56743.613</v>
      </c>
      <c r="B234" s="93" t="s">
        <v>490</v>
      </c>
      <c r="C234" s="93" t="s">
        <v>218</v>
      </c>
      <c r="D234" s="92">
        <v>0.045</v>
      </c>
      <c r="E234" s="92">
        <v>0.011</v>
      </c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92">
        <v>56743.701</v>
      </c>
      <c r="B235" s="93" t="s">
        <v>494</v>
      </c>
      <c r="C235" s="93" t="s">
        <v>218</v>
      </c>
      <c r="D235" s="92">
        <v>0.099</v>
      </c>
      <c r="E235" s="92">
        <v>0.032</v>
      </c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92">
        <v>56754.609</v>
      </c>
      <c r="B236" s="93" t="s">
        <v>487</v>
      </c>
      <c r="C236" s="93" t="s">
        <v>488</v>
      </c>
      <c r="D236" s="92">
        <v>0.221</v>
      </c>
      <c r="E236" s="92">
        <v>0.018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92">
        <v>56754.612</v>
      </c>
      <c r="B237" s="93" t="s">
        <v>492</v>
      </c>
      <c r="C237" s="93" t="s">
        <v>218</v>
      </c>
      <c r="D237" s="92">
        <v>0.04</v>
      </c>
      <c r="E237" s="92">
        <v>0.022</v>
      </c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92">
        <v>56754.641</v>
      </c>
      <c r="B238" s="93" t="s">
        <v>490</v>
      </c>
      <c r="C238" s="93" t="s">
        <v>218</v>
      </c>
      <c r="D238" s="92">
        <v>-0.017</v>
      </c>
      <c r="E238" s="92">
        <v>0.005</v>
      </c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92">
        <v>56754.657</v>
      </c>
      <c r="B239" s="93" t="s">
        <v>494</v>
      </c>
      <c r="C239" s="93" t="s">
        <v>218</v>
      </c>
      <c r="D239" s="92">
        <v>0.0</v>
      </c>
      <c r="E239" s="92">
        <v>0.003</v>
      </c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92">
        <v>56754.669</v>
      </c>
      <c r="B240" s="93" t="s">
        <v>491</v>
      </c>
      <c r="C240" s="93" t="s">
        <v>218</v>
      </c>
      <c r="D240" s="92">
        <v>0.048</v>
      </c>
      <c r="E240" s="92">
        <v>0.007</v>
      </c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92">
        <v>56755.499</v>
      </c>
      <c r="B241" s="93" t="s">
        <v>490</v>
      </c>
      <c r="C241" s="93" t="s">
        <v>218</v>
      </c>
      <c r="D241" s="92">
        <v>0.011</v>
      </c>
      <c r="E241" s="92">
        <v>0.011</v>
      </c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92">
        <v>56755.527</v>
      </c>
      <c r="B242" s="93" t="s">
        <v>494</v>
      </c>
      <c r="C242" s="93" t="s">
        <v>218</v>
      </c>
      <c r="D242" s="92">
        <v>-0.013</v>
      </c>
      <c r="E242" s="92">
        <v>0.003</v>
      </c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92">
        <v>56755.538</v>
      </c>
      <c r="B243" s="93" t="s">
        <v>491</v>
      </c>
      <c r="C243" s="93" t="s">
        <v>218</v>
      </c>
      <c r="D243" s="92">
        <v>-0.037</v>
      </c>
      <c r="E243" s="92">
        <v>0.004</v>
      </c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92">
        <v>56755.588</v>
      </c>
      <c r="B244" s="93" t="s">
        <v>487</v>
      </c>
      <c r="C244" s="93" t="s">
        <v>488</v>
      </c>
      <c r="D244" s="92">
        <v>-0.077</v>
      </c>
      <c r="E244" s="92">
        <v>0.016</v>
      </c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92">
        <v>56755.686</v>
      </c>
      <c r="B245" s="93" t="s">
        <v>492</v>
      </c>
      <c r="C245" s="93" t="s">
        <v>218</v>
      </c>
      <c r="D245" s="92">
        <v>0.016</v>
      </c>
      <c r="E245" s="92">
        <v>0.02</v>
      </c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92">
        <v>56756.567</v>
      </c>
      <c r="B246" s="93" t="s">
        <v>492</v>
      </c>
      <c r="C246" s="93" t="s">
        <v>218</v>
      </c>
      <c r="D246" s="92">
        <v>0.064</v>
      </c>
      <c r="E246" s="92">
        <v>0.124</v>
      </c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92">
        <v>56757.46</v>
      </c>
      <c r="B247" s="93" t="s">
        <v>494</v>
      </c>
      <c r="C247" s="93" t="s">
        <v>218</v>
      </c>
      <c r="D247" s="92">
        <v>-0.06</v>
      </c>
      <c r="E247" s="92">
        <v>0.01</v>
      </c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92">
        <v>56762.487</v>
      </c>
      <c r="B248" s="93" t="s">
        <v>490</v>
      </c>
      <c r="C248" s="93" t="s">
        <v>218</v>
      </c>
      <c r="D248" s="92">
        <v>-0.02</v>
      </c>
      <c r="E248" s="92">
        <v>0.035</v>
      </c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92">
        <v>56763.576</v>
      </c>
      <c r="B249" s="93" t="s">
        <v>490</v>
      </c>
      <c r="C249" s="93" t="s">
        <v>218</v>
      </c>
      <c r="D249" s="92">
        <v>-0.101</v>
      </c>
      <c r="E249" s="92">
        <v>0.058</v>
      </c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92">
        <v>56771.771</v>
      </c>
      <c r="B250" s="93" t="s">
        <v>492</v>
      </c>
      <c r="C250" s="93" t="s">
        <v>218</v>
      </c>
      <c r="D250" s="92">
        <v>0.304</v>
      </c>
      <c r="E250" s="92">
        <v>0.142</v>
      </c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92">
        <v>56772.588</v>
      </c>
      <c r="B251" s="93" t="s">
        <v>490</v>
      </c>
      <c r="C251" s="93" t="s">
        <v>218</v>
      </c>
      <c r="D251" s="92">
        <v>0.077</v>
      </c>
      <c r="E251" s="92">
        <v>0.017</v>
      </c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92">
        <v>56783.63</v>
      </c>
      <c r="B252" s="93" t="s">
        <v>492</v>
      </c>
      <c r="C252" s="93" t="s">
        <v>218</v>
      </c>
      <c r="D252" s="92">
        <v>0.011</v>
      </c>
      <c r="E252" s="92">
        <v>0.024</v>
      </c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92">
        <v>56800.684</v>
      </c>
      <c r="B253" s="93" t="s">
        <v>492</v>
      </c>
      <c r="C253" s="93" t="s">
        <v>218</v>
      </c>
      <c r="D253" s="92">
        <v>0.048</v>
      </c>
      <c r="E253" s="92">
        <v>0.121</v>
      </c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94" t="s">
        <v>495</v>
      </c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94" t="s">
        <v>496</v>
      </c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94" t="s">
        <v>497</v>
      </c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</sheetData>
  <hyperlinks>
    <hyperlink r:id="rId1" ref="C4"/>
    <hyperlink r:id="rId2" ref="C5"/>
    <hyperlink r:id="rId3" ref="C6"/>
    <hyperlink r:id="rId4" location="apjaa2f7fbib14" ref="B9"/>
    <hyperlink r:id="rId5" location="apjaa2f7fbib16" ref="B11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13"/>
    <col customWidth="1" min="9" max="9" width="22.38"/>
  </cols>
  <sheetData>
    <row r="1">
      <c r="A1" s="11"/>
      <c r="B1" s="87"/>
      <c r="C1" s="87"/>
      <c r="D1" s="87"/>
      <c r="E1" s="87"/>
      <c r="F1" s="87"/>
      <c r="G1" s="87"/>
      <c r="I1" s="95" t="s">
        <v>498</v>
      </c>
      <c r="J1" s="87"/>
      <c r="L1" s="96">
        <v>1.0E-11</v>
      </c>
      <c r="M1" s="74">
        <v>3.731</v>
      </c>
      <c r="N1" s="74"/>
      <c r="O1" s="97" t="s">
        <v>499</v>
      </c>
      <c r="P1" s="98" t="s">
        <v>500</v>
      </c>
      <c r="Q1" s="87"/>
      <c r="R1" s="99">
        <v>33356.4095</v>
      </c>
      <c r="S1" s="100">
        <v>1.0E-15</v>
      </c>
      <c r="T1" s="101">
        <v>5425.0</v>
      </c>
      <c r="U1" s="11" t="s">
        <v>441</v>
      </c>
      <c r="V1" s="11"/>
      <c r="AA1" s="87"/>
      <c r="AB1" s="99">
        <v>33356.4095</v>
      </c>
      <c r="AC1" s="100">
        <v>1.0E-15</v>
      </c>
      <c r="AD1" s="101">
        <v>4349.0</v>
      </c>
      <c r="AE1" s="11" t="s">
        <v>441</v>
      </c>
    </row>
    <row r="2">
      <c r="B2" s="87" t="s">
        <v>501</v>
      </c>
      <c r="C2" s="87" t="s">
        <v>269</v>
      </c>
      <c r="D2" s="87">
        <v>56639.6731</v>
      </c>
      <c r="E2" s="87">
        <v>8.2739</v>
      </c>
      <c r="F2" s="87">
        <v>0.0324</v>
      </c>
      <c r="G2" s="87" t="s">
        <v>502</v>
      </c>
      <c r="I2" s="87" t="s">
        <v>501</v>
      </c>
      <c r="J2" s="87" t="s">
        <v>503</v>
      </c>
      <c r="K2" s="87">
        <v>56413.924</v>
      </c>
      <c r="L2" s="87">
        <v>2.84</v>
      </c>
      <c r="M2" s="87">
        <v>0.12</v>
      </c>
      <c r="N2" s="102">
        <f t="shared" ref="N2:N119" si="1">L2*$L$1*$M$1</f>
        <v>0.0000000001059604</v>
      </c>
      <c r="O2" s="103"/>
      <c r="P2" s="103"/>
      <c r="Q2" s="87" t="s">
        <v>304</v>
      </c>
      <c r="R2" s="87">
        <v>56413.924</v>
      </c>
      <c r="S2" s="87">
        <v>6.5059</v>
      </c>
      <c r="T2" s="87">
        <v>0.2397</v>
      </c>
      <c r="U2" s="14">
        <f t="shared" ref="U2:U119" si="2">$R$1*(S2*$S$1)*($T$1)^2*1000</f>
        <v>6.386841896</v>
      </c>
      <c r="V2" s="23" t="s">
        <v>504</v>
      </c>
      <c r="AA2" s="87" t="s">
        <v>218</v>
      </c>
      <c r="AB2" s="87">
        <v>56413.924</v>
      </c>
      <c r="AC2" s="87">
        <v>6.9168</v>
      </c>
      <c r="AD2" s="87">
        <v>0.3185</v>
      </c>
      <c r="AE2" s="100">
        <f t="shared" ref="AE2:AE119" si="3">$AB$1*(AC2*$AC$1)*($AD$1)^2*1000</f>
        <v>4.363784851</v>
      </c>
    </row>
    <row r="3">
      <c r="B3" s="87" t="s">
        <v>505</v>
      </c>
      <c r="C3" s="87" t="s">
        <v>269</v>
      </c>
      <c r="D3" s="87">
        <v>56643.6272</v>
      </c>
      <c r="E3" s="87">
        <v>8.475</v>
      </c>
      <c r="F3" s="87">
        <v>0.0346</v>
      </c>
      <c r="G3" s="87" t="s">
        <v>502</v>
      </c>
      <c r="I3" s="87" t="s">
        <v>505</v>
      </c>
      <c r="J3" s="87" t="s">
        <v>503</v>
      </c>
      <c r="K3" s="87">
        <v>56415.2573</v>
      </c>
      <c r="L3" s="87">
        <v>2.29</v>
      </c>
      <c r="M3" s="87">
        <v>0.12</v>
      </c>
      <c r="N3" s="102">
        <f t="shared" si="1"/>
        <v>0</v>
      </c>
      <c r="O3" s="103"/>
      <c r="Q3" s="87" t="s">
        <v>304</v>
      </c>
      <c r="R3" s="87">
        <v>56415.2573</v>
      </c>
      <c r="S3" s="87">
        <v>6.6268</v>
      </c>
      <c r="T3" s="87">
        <v>0.2441</v>
      </c>
      <c r="U3" s="14">
        <f t="shared" si="2"/>
        <v>6.505529423</v>
      </c>
      <c r="AA3" s="87" t="s">
        <v>218</v>
      </c>
      <c r="AB3" s="87">
        <v>56415.2573</v>
      </c>
      <c r="AC3" s="87">
        <v>6.6667</v>
      </c>
      <c r="AD3" s="87">
        <v>0.307</v>
      </c>
      <c r="AE3" s="100">
        <f t="shared" si="3"/>
        <v>4.205997639</v>
      </c>
    </row>
    <row r="4">
      <c r="B4" s="87"/>
      <c r="C4" s="87" t="s">
        <v>269</v>
      </c>
      <c r="D4" s="87">
        <v>56644.5132</v>
      </c>
      <c r="E4" s="87">
        <v>8.5566</v>
      </c>
      <c r="F4" s="87">
        <v>0.0261</v>
      </c>
      <c r="G4" s="87" t="s">
        <v>502</v>
      </c>
      <c r="I4" s="87"/>
      <c r="J4" s="87" t="s">
        <v>503</v>
      </c>
      <c r="K4" s="87">
        <v>56415.6885</v>
      </c>
      <c r="L4" s="87">
        <v>2.34</v>
      </c>
      <c r="M4" s="87">
        <v>0.12</v>
      </c>
      <c r="N4" s="102">
        <f t="shared" si="1"/>
        <v>0</v>
      </c>
      <c r="O4" s="103"/>
      <c r="Q4" s="87" t="s">
        <v>304</v>
      </c>
      <c r="R4" s="87">
        <v>56415.6885</v>
      </c>
      <c r="S4" s="87">
        <v>6.5059</v>
      </c>
      <c r="T4" s="87">
        <v>0.2397</v>
      </c>
      <c r="U4" s="14">
        <f t="shared" si="2"/>
        <v>6.386841896</v>
      </c>
      <c r="V4" s="104"/>
      <c r="W4" s="105"/>
      <c r="X4" s="106"/>
      <c r="AA4" s="87" t="s">
        <v>218</v>
      </c>
      <c r="AB4" s="87">
        <v>56415.6885</v>
      </c>
      <c r="AC4" s="87">
        <v>6.7283</v>
      </c>
      <c r="AD4" s="87">
        <v>0.3099</v>
      </c>
      <c r="AE4" s="100">
        <f t="shared" si="3"/>
        <v>4.244860863</v>
      </c>
    </row>
    <row r="5">
      <c r="B5" s="87"/>
      <c r="C5" s="87" t="s">
        <v>269</v>
      </c>
      <c r="D5" s="87">
        <v>56646.5275</v>
      </c>
      <c r="E5" s="87">
        <v>8.768</v>
      </c>
      <c r="F5" s="87">
        <v>0.0763</v>
      </c>
      <c r="G5" s="87" t="s">
        <v>502</v>
      </c>
      <c r="I5" s="87"/>
      <c r="J5" s="87" t="s">
        <v>503</v>
      </c>
      <c r="K5" s="87">
        <v>56416.7928</v>
      </c>
      <c r="L5" s="87">
        <v>2.32</v>
      </c>
      <c r="M5" s="87">
        <v>0.1</v>
      </c>
      <c r="N5" s="102">
        <f t="shared" si="1"/>
        <v>0</v>
      </c>
      <c r="O5" s="103"/>
      <c r="Q5" s="87" t="s">
        <v>304</v>
      </c>
      <c r="R5" s="87">
        <v>56416.7928</v>
      </c>
      <c r="S5" s="87">
        <v>6.2705</v>
      </c>
      <c r="T5" s="87">
        <v>0.231</v>
      </c>
      <c r="U5" s="14">
        <f t="shared" si="2"/>
        <v>6.15574972</v>
      </c>
      <c r="AA5" s="87" t="s">
        <v>218</v>
      </c>
      <c r="AB5" s="87">
        <v>56416.7928</v>
      </c>
      <c r="AC5" s="87">
        <v>6.7283</v>
      </c>
      <c r="AD5" s="87">
        <v>0.2479</v>
      </c>
      <c r="AE5" s="100">
        <f t="shared" si="3"/>
        <v>4.244860863</v>
      </c>
    </row>
    <row r="6">
      <c r="B6" s="87"/>
      <c r="C6" s="87" t="s">
        <v>269</v>
      </c>
      <c r="D6" s="87">
        <v>56649.5593</v>
      </c>
      <c r="E6" s="87">
        <v>9.2282</v>
      </c>
      <c r="F6" s="87">
        <v>0.0256</v>
      </c>
      <c r="G6" s="87" t="s">
        <v>502</v>
      </c>
      <c r="I6" s="87"/>
      <c r="J6" s="87" t="s">
        <v>503</v>
      </c>
      <c r="K6" s="87">
        <v>56417.4982</v>
      </c>
      <c r="L6" s="87">
        <v>2.79</v>
      </c>
      <c r="M6" s="87">
        <v>0.12</v>
      </c>
      <c r="N6" s="102">
        <f t="shared" si="1"/>
        <v>0.0000000001040949</v>
      </c>
      <c r="O6" s="103"/>
      <c r="Q6" s="87" t="s">
        <v>304</v>
      </c>
      <c r="R6" s="87">
        <v>56417.4982</v>
      </c>
      <c r="S6" s="87">
        <v>6.4462</v>
      </c>
      <c r="T6" s="87">
        <v>0.2375</v>
      </c>
      <c r="U6" s="14">
        <f t="shared" si="2"/>
        <v>6.328234407</v>
      </c>
      <c r="AA6" s="87" t="s">
        <v>218</v>
      </c>
      <c r="AB6" s="87">
        <v>56417.4982</v>
      </c>
      <c r="AC6" s="87">
        <v>6.8534</v>
      </c>
      <c r="AD6" s="87">
        <v>0.2525</v>
      </c>
      <c r="AE6" s="100">
        <f t="shared" si="3"/>
        <v>4.323786014</v>
      </c>
    </row>
    <row r="7">
      <c r="B7" s="87"/>
      <c r="C7" s="87" t="s">
        <v>269</v>
      </c>
      <c r="D7" s="87">
        <v>56651.5315</v>
      </c>
      <c r="E7" s="87">
        <v>8.9969</v>
      </c>
      <c r="F7" s="87">
        <v>0.0281</v>
      </c>
      <c r="G7" s="87" t="s">
        <v>502</v>
      </c>
      <c r="I7" s="87"/>
      <c r="J7" s="87" t="s">
        <v>503</v>
      </c>
      <c r="K7" s="87">
        <v>56419.4983</v>
      </c>
      <c r="L7" s="87">
        <v>6.8</v>
      </c>
      <c r="M7" s="87">
        <v>0.15</v>
      </c>
      <c r="N7" s="102">
        <f t="shared" si="1"/>
        <v>0.000000000253708</v>
      </c>
      <c r="O7" s="103"/>
      <c r="Q7" s="87" t="s">
        <v>304</v>
      </c>
      <c r="R7" s="87">
        <v>56418.6191</v>
      </c>
      <c r="S7" s="87">
        <v>6.4462</v>
      </c>
      <c r="T7" s="87">
        <v>0.2969</v>
      </c>
      <c r="U7" s="14">
        <f t="shared" si="2"/>
        <v>6.328234407</v>
      </c>
      <c r="AA7" s="87" t="s">
        <v>218</v>
      </c>
      <c r="AB7" s="87">
        <v>56418.6191</v>
      </c>
      <c r="AC7" s="87">
        <v>6.8534</v>
      </c>
      <c r="AD7" s="87">
        <v>0.3156</v>
      </c>
      <c r="AE7" s="100">
        <f t="shared" si="3"/>
        <v>4.323786014</v>
      </c>
    </row>
    <row r="8">
      <c r="B8" s="87"/>
      <c r="C8" s="87" t="s">
        <v>269</v>
      </c>
      <c r="D8" s="87">
        <v>56662.4943</v>
      </c>
      <c r="E8" s="87">
        <v>8.4433</v>
      </c>
      <c r="F8" s="87">
        <v>0.0216</v>
      </c>
      <c r="G8" s="87" t="s">
        <v>502</v>
      </c>
      <c r="I8" s="87"/>
      <c r="J8" s="87" t="s">
        <v>503</v>
      </c>
      <c r="K8" s="87">
        <v>56419.5991</v>
      </c>
      <c r="L8" s="87">
        <v>9.14</v>
      </c>
      <c r="M8" s="87">
        <v>0.25</v>
      </c>
      <c r="N8" s="102">
        <f t="shared" si="1"/>
        <v>0.0000000003410134</v>
      </c>
      <c r="O8" s="103"/>
      <c r="Q8" s="87" t="s">
        <v>304</v>
      </c>
      <c r="R8" s="87">
        <v>56419.4983</v>
      </c>
      <c r="S8" s="87">
        <v>6.6881</v>
      </c>
      <c r="T8" s="87">
        <v>0.1848</v>
      </c>
      <c r="U8" s="14">
        <f t="shared" si="2"/>
        <v>6.565707632</v>
      </c>
      <c r="AA8" s="87" t="s">
        <v>218</v>
      </c>
      <c r="AB8" s="87">
        <v>56419.4983</v>
      </c>
      <c r="AC8" s="87">
        <v>7.1106</v>
      </c>
      <c r="AD8" s="87">
        <v>0.262</v>
      </c>
      <c r="AE8" s="100">
        <f t="shared" si="3"/>
        <v>4.486052591</v>
      </c>
    </row>
    <row r="9">
      <c r="B9" s="87"/>
      <c r="C9" s="87" t="s">
        <v>269</v>
      </c>
      <c r="D9" s="87">
        <v>56665.5024</v>
      </c>
      <c r="E9" s="87">
        <v>8.6384</v>
      </c>
      <c r="F9" s="87">
        <v>0.0251</v>
      </c>
      <c r="G9" s="87" t="s">
        <v>502</v>
      </c>
      <c r="I9" s="87"/>
      <c r="J9" s="87" t="s">
        <v>503</v>
      </c>
      <c r="K9" s="87">
        <v>56421.07</v>
      </c>
      <c r="L9" s="87">
        <v>8.64</v>
      </c>
      <c r="M9" s="87">
        <v>0.18</v>
      </c>
      <c r="N9" s="102">
        <f t="shared" si="1"/>
        <v>0.0000000003223584</v>
      </c>
      <c r="O9" s="103"/>
      <c r="Q9" s="87" t="s">
        <v>304</v>
      </c>
      <c r="R9" s="87">
        <v>56419.5991</v>
      </c>
      <c r="S9" s="87">
        <v>6.75</v>
      </c>
      <c r="T9" s="87">
        <v>0.2487</v>
      </c>
      <c r="U9" s="14">
        <f t="shared" si="2"/>
        <v>6.626474861</v>
      </c>
      <c r="AA9" s="87" t="s">
        <v>218</v>
      </c>
      <c r="AB9" s="87">
        <v>56419.5991</v>
      </c>
      <c r="AC9" s="87">
        <v>7.8688</v>
      </c>
      <c r="AD9" s="87">
        <v>0.3624</v>
      </c>
      <c r="AE9" s="100">
        <f t="shared" si="3"/>
        <v>4.964398311</v>
      </c>
    </row>
    <row r="10">
      <c r="B10" s="87"/>
      <c r="C10" s="87" t="s">
        <v>269</v>
      </c>
      <c r="D10" s="87">
        <v>56682.5996</v>
      </c>
      <c r="E10" s="87">
        <v>8.9668</v>
      </c>
      <c r="F10" s="87">
        <v>0.0424</v>
      </c>
      <c r="G10" s="87" t="s">
        <v>506</v>
      </c>
      <c r="I10" s="87"/>
      <c r="J10" s="87" t="s">
        <v>503</v>
      </c>
      <c r="K10" s="87">
        <v>56421.837</v>
      </c>
      <c r="L10" s="87">
        <v>8.49</v>
      </c>
      <c r="M10" s="87">
        <v>0.1</v>
      </c>
      <c r="N10" s="102">
        <f t="shared" si="1"/>
        <v>0.0000000003167619</v>
      </c>
      <c r="O10" s="103"/>
      <c r="Q10" s="87" t="s">
        <v>304</v>
      </c>
      <c r="R10" s="87">
        <v>56421.07</v>
      </c>
      <c r="S10" s="87">
        <v>7.1996</v>
      </c>
      <c r="T10" s="87">
        <v>0.2652</v>
      </c>
      <c r="U10" s="14">
        <f t="shared" si="2"/>
        <v>7.067847171</v>
      </c>
      <c r="AA10" s="87" t="s">
        <v>218</v>
      </c>
      <c r="AB10" s="87">
        <v>56421.07</v>
      </c>
      <c r="AC10" s="87">
        <v>8.3928</v>
      </c>
      <c r="AD10" s="87">
        <v>0.3865</v>
      </c>
      <c r="AE10" s="100">
        <f t="shared" si="3"/>
        <v>5.294988073</v>
      </c>
    </row>
    <row r="11">
      <c r="B11" s="87"/>
      <c r="C11" s="87" t="s">
        <v>269</v>
      </c>
      <c r="D11" s="87">
        <v>56683.3376</v>
      </c>
      <c r="E11" s="87">
        <v>8.8197</v>
      </c>
      <c r="F11" s="87">
        <v>0.0465</v>
      </c>
      <c r="G11" s="87" t="s">
        <v>507</v>
      </c>
      <c r="I11" s="87"/>
      <c r="J11" s="87" t="s">
        <v>503</v>
      </c>
      <c r="K11" s="87">
        <v>56423.4403</v>
      </c>
      <c r="L11" s="87">
        <v>8.48</v>
      </c>
      <c r="M11" s="87">
        <v>0.25</v>
      </c>
      <c r="N11" s="102">
        <f t="shared" si="1"/>
        <v>0.0000000003163888</v>
      </c>
      <c r="O11" s="103"/>
      <c r="Q11" s="87" t="s">
        <v>304</v>
      </c>
      <c r="R11" s="87">
        <v>56421.837</v>
      </c>
      <c r="S11" s="87">
        <v>7.4697</v>
      </c>
      <c r="T11" s="87">
        <v>0.2752</v>
      </c>
      <c r="U11" s="14">
        <f t="shared" si="2"/>
        <v>7.333004336</v>
      </c>
      <c r="AA11" s="87" t="s">
        <v>218</v>
      </c>
      <c r="AB11" s="87">
        <v>56421.837</v>
      </c>
      <c r="AC11" s="87">
        <v>8.5489</v>
      </c>
      <c r="AD11" s="87">
        <v>0.3937</v>
      </c>
      <c r="AE11" s="100">
        <f t="shared" si="3"/>
        <v>5.393471015</v>
      </c>
    </row>
    <row r="12">
      <c r="B12" s="87"/>
      <c r="C12" s="87" t="s">
        <v>269</v>
      </c>
      <c r="D12" s="87">
        <v>56684.3052</v>
      </c>
      <c r="E12" s="87">
        <v>8.8681</v>
      </c>
      <c r="F12" s="87">
        <v>0.0282</v>
      </c>
      <c r="G12" s="87" t="s">
        <v>508</v>
      </c>
      <c r="I12" s="87"/>
      <c r="J12" s="87" t="s">
        <v>503</v>
      </c>
      <c r="K12" s="87">
        <v>56424.2482</v>
      </c>
      <c r="L12" s="87">
        <v>6.86</v>
      </c>
      <c r="M12" s="87">
        <v>0.16</v>
      </c>
      <c r="N12" s="102">
        <f t="shared" si="1"/>
        <v>0.0000000002559466</v>
      </c>
      <c r="O12" s="103"/>
      <c r="Q12" s="87" t="s">
        <v>304</v>
      </c>
      <c r="R12" s="87">
        <v>56423.4403</v>
      </c>
      <c r="S12" s="87">
        <v>7.8942</v>
      </c>
      <c r="T12" s="87">
        <v>0.2908</v>
      </c>
      <c r="U12" s="14">
        <f t="shared" si="2"/>
        <v>7.749735977</v>
      </c>
      <c r="AA12" s="87" t="s">
        <v>218</v>
      </c>
      <c r="AB12" s="87">
        <v>56423.4403</v>
      </c>
      <c r="AC12" s="87">
        <v>9.2025</v>
      </c>
      <c r="AD12" s="87">
        <v>0.4238</v>
      </c>
      <c r="AE12" s="100">
        <f t="shared" si="3"/>
        <v>5.805824962</v>
      </c>
    </row>
    <row r="13">
      <c r="B13" s="87"/>
      <c r="C13" s="87" t="s">
        <v>269</v>
      </c>
      <c r="D13" s="87">
        <v>56685.5927</v>
      </c>
      <c r="E13" s="87">
        <v>8.6985</v>
      </c>
      <c r="F13" s="87">
        <v>0.0427</v>
      </c>
      <c r="G13" s="87" t="s">
        <v>506</v>
      </c>
      <c r="I13" s="87"/>
      <c r="J13" s="87" t="s">
        <v>503</v>
      </c>
      <c r="K13" s="87">
        <v>56424.8022</v>
      </c>
      <c r="L13" s="87">
        <v>7.06</v>
      </c>
      <c r="M13" s="87">
        <v>0.26</v>
      </c>
      <c r="N13" s="102">
        <f t="shared" si="1"/>
        <v>0.0000000002634086</v>
      </c>
      <c r="O13" s="103"/>
      <c r="Q13" s="87" t="s">
        <v>304</v>
      </c>
      <c r="R13" s="87">
        <v>56424.2482</v>
      </c>
      <c r="S13" s="87">
        <v>7.5389</v>
      </c>
      <c r="T13" s="87">
        <v>0.3472</v>
      </c>
      <c r="U13" s="14">
        <f t="shared" si="2"/>
        <v>7.400937974</v>
      </c>
      <c r="AA13" s="87" t="s">
        <v>218</v>
      </c>
      <c r="AB13" s="87">
        <v>56424.2482</v>
      </c>
      <c r="AC13" s="87">
        <v>9.1182</v>
      </c>
      <c r="AD13" s="87">
        <v>0.4199</v>
      </c>
      <c r="AE13" s="100">
        <f t="shared" si="3"/>
        <v>5.752640387</v>
      </c>
    </row>
    <row r="14">
      <c r="B14" s="87"/>
      <c r="C14" s="87" t="s">
        <v>269</v>
      </c>
      <c r="D14" s="87">
        <v>56689.3934</v>
      </c>
      <c r="E14" s="87">
        <v>8.5665</v>
      </c>
      <c r="F14" s="87">
        <v>0.0425</v>
      </c>
      <c r="G14" s="87" t="s">
        <v>506</v>
      </c>
      <c r="I14" s="87"/>
      <c r="J14" s="87" t="s">
        <v>503</v>
      </c>
      <c r="K14" s="87">
        <v>56427.1104</v>
      </c>
      <c r="L14" s="87">
        <v>6.62</v>
      </c>
      <c r="M14" s="87">
        <v>0.18</v>
      </c>
      <c r="N14" s="102">
        <f t="shared" si="1"/>
        <v>0.0000000002469922</v>
      </c>
      <c r="O14" s="103"/>
      <c r="Q14" s="87" t="s">
        <v>304</v>
      </c>
      <c r="R14" s="87">
        <v>56424.8022</v>
      </c>
      <c r="S14" s="87">
        <v>7.8218</v>
      </c>
      <c r="T14" s="87">
        <v>0.3602</v>
      </c>
      <c r="U14" s="14">
        <f t="shared" si="2"/>
        <v>7.678660898</v>
      </c>
      <c r="AA14" s="87" t="s">
        <v>218</v>
      </c>
      <c r="AB14" s="87">
        <v>56424.8022</v>
      </c>
      <c r="AC14" s="87">
        <v>8.9517</v>
      </c>
      <c r="AD14" s="87">
        <v>0.4122</v>
      </c>
      <c r="AE14" s="100">
        <f t="shared" si="3"/>
        <v>5.647596122</v>
      </c>
    </row>
    <row r="15">
      <c r="B15" s="87"/>
      <c r="C15" s="87" t="s">
        <v>269</v>
      </c>
      <c r="D15" s="87">
        <v>56690.282</v>
      </c>
      <c r="E15" s="87">
        <v>8.4784</v>
      </c>
      <c r="F15" s="87">
        <v>0.0385</v>
      </c>
      <c r="G15" s="87" t="s">
        <v>506</v>
      </c>
      <c r="I15" s="87"/>
      <c r="J15" s="87" t="s">
        <v>503</v>
      </c>
      <c r="K15" s="87">
        <v>56427.9759</v>
      </c>
      <c r="L15" s="87">
        <v>6.94</v>
      </c>
      <c r="M15" s="87">
        <v>0.38</v>
      </c>
      <c r="N15" s="102">
        <f t="shared" si="1"/>
        <v>0.0000000002589314</v>
      </c>
      <c r="O15" s="103"/>
      <c r="Q15" s="87" t="s">
        <v>304</v>
      </c>
      <c r="R15" s="87">
        <v>56427.1104</v>
      </c>
      <c r="S15" s="87">
        <v>7.679</v>
      </c>
      <c r="T15" s="87">
        <v>0.3536</v>
      </c>
      <c r="U15" s="14">
        <f t="shared" si="2"/>
        <v>7.538474141</v>
      </c>
      <c r="AA15" s="87" t="s">
        <v>218</v>
      </c>
      <c r="AB15" s="87">
        <v>56426.3075</v>
      </c>
      <c r="AC15" s="87">
        <v>9.2025</v>
      </c>
      <c r="AD15" s="87">
        <v>0.4238</v>
      </c>
      <c r="AE15" s="100">
        <f t="shared" si="3"/>
        <v>5.805824962</v>
      </c>
    </row>
    <row r="16">
      <c r="B16" s="87"/>
      <c r="C16" s="87" t="s">
        <v>269</v>
      </c>
      <c r="D16" s="87">
        <v>56690.2887</v>
      </c>
      <c r="E16" s="87">
        <v>8.464</v>
      </c>
      <c r="F16" s="87">
        <v>0.0447</v>
      </c>
      <c r="G16" s="87" t="s">
        <v>507</v>
      </c>
      <c r="I16" s="87"/>
      <c r="J16" s="87" t="s">
        <v>503</v>
      </c>
      <c r="K16" s="87">
        <v>56431.4511</v>
      </c>
      <c r="L16" s="87">
        <v>7.22</v>
      </c>
      <c r="M16" s="87">
        <v>0.27</v>
      </c>
      <c r="N16" s="102">
        <f t="shared" si="1"/>
        <v>0.0000000002693782</v>
      </c>
      <c r="O16" s="103"/>
      <c r="Q16" s="87" t="s">
        <v>304</v>
      </c>
      <c r="R16" s="87">
        <v>56431.4511</v>
      </c>
      <c r="S16" s="87">
        <v>8.1153</v>
      </c>
      <c r="T16" s="87">
        <v>0.3737</v>
      </c>
      <c r="U16" s="14">
        <f t="shared" si="2"/>
        <v>7.966789842</v>
      </c>
      <c r="AA16" s="87" t="s">
        <v>218</v>
      </c>
      <c r="AB16" s="87">
        <v>56427.1104</v>
      </c>
      <c r="AC16" s="87">
        <v>9.2877</v>
      </c>
      <c r="AD16" s="87">
        <v>0.4277</v>
      </c>
      <c r="AE16" s="100">
        <f t="shared" si="3"/>
        <v>5.859577343</v>
      </c>
    </row>
    <row r="17">
      <c r="B17" s="87"/>
      <c r="C17" s="87" t="s">
        <v>269</v>
      </c>
      <c r="D17" s="87">
        <v>56691.2811</v>
      </c>
      <c r="E17" s="87">
        <v>8.6508</v>
      </c>
      <c r="F17" s="87">
        <v>0.0362</v>
      </c>
      <c r="G17" s="87" t="s">
        <v>506</v>
      </c>
      <c r="I17" s="87"/>
      <c r="J17" s="87" t="s">
        <v>503</v>
      </c>
      <c r="K17" s="87">
        <v>56431.6</v>
      </c>
      <c r="L17" s="87">
        <v>6.48</v>
      </c>
      <c r="M17" s="87">
        <v>0.16</v>
      </c>
      <c r="N17" s="102">
        <f t="shared" si="1"/>
        <v>0.0000000002417688</v>
      </c>
      <c r="O17" s="103"/>
      <c r="Q17" s="87" t="s">
        <v>304</v>
      </c>
      <c r="R17" s="87">
        <v>56431.6</v>
      </c>
      <c r="S17" s="87">
        <v>8.0409</v>
      </c>
      <c r="T17" s="87">
        <v>0.2962</v>
      </c>
      <c r="U17" s="14">
        <f t="shared" si="2"/>
        <v>7.893751364</v>
      </c>
      <c r="AA17" s="87" t="s">
        <v>218</v>
      </c>
      <c r="AB17" s="87">
        <v>56427.9759</v>
      </c>
      <c r="AC17" s="87">
        <v>9.2877</v>
      </c>
      <c r="AD17" s="87">
        <v>0.4277</v>
      </c>
      <c r="AE17" s="100">
        <f t="shared" si="3"/>
        <v>5.859577343</v>
      </c>
    </row>
    <row r="18">
      <c r="B18" s="87" t="s">
        <v>509</v>
      </c>
      <c r="C18" s="87" t="s">
        <v>269</v>
      </c>
      <c r="D18" s="87">
        <v>56691.3885</v>
      </c>
      <c r="E18" s="87">
        <v>8.6293</v>
      </c>
      <c r="F18" s="87">
        <v>0.0234</v>
      </c>
      <c r="G18" s="87" t="s">
        <v>502</v>
      </c>
      <c r="I18" s="87" t="s">
        <v>510</v>
      </c>
      <c r="J18" s="87" t="s">
        <v>503</v>
      </c>
      <c r="K18" s="87">
        <v>56433.2819</v>
      </c>
      <c r="L18" s="87">
        <v>8.7</v>
      </c>
      <c r="M18" s="87">
        <v>0.18</v>
      </c>
      <c r="N18" s="102">
        <f t="shared" si="1"/>
        <v>0.000000000324597</v>
      </c>
      <c r="O18" s="103"/>
      <c r="Q18" s="87" t="s">
        <v>304</v>
      </c>
      <c r="R18" s="87">
        <v>56433.2819</v>
      </c>
      <c r="S18" s="87">
        <v>7.8942</v>
      </c>
      <c r="T18" s="87">
        <v>0.3635</v>
      </c>
      <c r="U18" s="14">
        <f t="shared" si="2"/>
        <v>7.749735977</v>
      </c>
      <c r="AA18" s="87" t="s">
        <v>218</v>
      </c>
      <c r="AB18" s="87">
        <v>56431.4511</v>
      </c>
      <c r="AC18" s="87">
        <v>8.8697</v>
      </c>
      <c r="AD18" s="87">
        <v>0.4902</v>
      </c>
      <c r="AE18" s="100">
        <f t="shared" si="3"/>
        <v>5.595862609</v>
      </c>
    </row>
    <row r="19">
      <c r="B19" s="88"/>
      <c r="C19" s="87" t="s">
        <v>269</v>
      </c>
      <c r="D19" s="87">
        <v>56693.4634</v>
      </c>
      <c r="E19" s="87">
        <v>8.5493</v>
      </c>
      <c r="F19" s="87">
        <v>0.0627</v>
      </c>
      <c r="G19" s="87" t="s">
        <v>502</v>
      </c>
      <c r="I19" s="107"/>
      <c r="J19" s="87" t="s">
        <v>503</v>
      </c>
      <c r="K19" s="87">
        <v>56434.2827</v>
      </c>
      <c r="L19" s="87">
        <v>8.64</v>
      </c>
      <c r="M19" s="87">
        <v>0.18</v>
      </c>
      <c r="N19" s="102">
        <f t="shared" si="1"/>
        <v>0.0000000003223584</v>
      </c>
      <c r="O19" s="103"/>
      <c r="Q19" s="87" t="s">
        <v>304</v>
      </c>
      <c r="R19" s="87">
        <v>56434.2827</v>
      </c>
      <c r="S19" s="87">
        <v>7.7501</v>
      </c>
      <c r="T19" s="87">
        <v>0.3569</v>
      </c>
      <c r="U19" s="14">
        <f t="shared" si="2"/>
        <v>7.60827301</v>
      </c>
      <c r="AA19" s="87" t="s">
        <v>218</v>
      </c>
      <c r="AB19" s="87">
        <v>56431.6</v>
      </c>
      <c r="AC19" s="87">
        <v>9.4604</v>
      </c>
      <c r="AD19" s="87">
        <v>0.4357</v>
      </c>
      <c r="AE19" s="100">
        <f t="shared" si="3"/>
        <v>5.968533167</v>
      </c>
    </row>
    <row r="20">
      <c r="B20" s="87" t="s">
        <v>511</v>
      </c>
      <c r="C20" s="87" t="s">
        <v>269</v>
      </c>
      <c r="D20" s="87">
        <v>56694.2792</v>
      </c>
      <c r="E20" s="87">
        <v>8.7306</v>
      </c>
      <c r="F20" s="87">
        <v>0.0268</v>
      </c>
      <c r="G20" s="87" t="s">
        <v>508</v>
      </c>
      <c r="I20" s="87" t="s">
        <v>512</v>
      </c>
      <c r="J20" s="87" t="s">
        <v>503</v>
      </c>
      <c r="K20" s="87">
        <v>56435.2179</v>
      </c>
      <c r="L20" s="87">
        <v>8.07</v>
      </c>
      <c r="M20" s="87">
        <v>0.16</v>
      </c>
      <c r="N20" s="102">
        <f t="shared" si="1"/>
        <v>0.0000000003010917</v>
      </c>
      <c r="O20" s="103"/>
      <c r="Q20" s="87" t="s">
        <v>304</v>
      </c>
      <c r="R20" s="87">
        <v>56435.2179</v>
      </c>
      <c r="S20" s="87">
        <v>7.5389</v>
      </c>
      <c r="T20" s="87">
        <v>0.3472</v>
      </c>
      <c r="U20" s="14">
        <f t="shared" si="2"/>
        <v>7.400937974</v>
      </c>
      <c r="AA20" s="87" t="s">
        <v>218</v>
      </c>
      <c r="AB20" s="87">
        <v>56433.2819</v>
      </c>
      <c r="AC20" s="87">
        <v>9.9062</v>
      </c>
      <c r="AD20" s="87">
        <v>0.4562</v>
      </c>
      <c r="AE20" s="100">
        <f t="shared" si="3"/>
        <v>6.249786823</v>
      </c>
    </row>
    <row r="21">
      <c r="B21" s="87" t="s">
        <v>513</v>
      </c>
      <c r="C21" s="87" t="s">
        <v>269</v>
      </c>
      <c r="D21" s="87">
        <v>56694.4986</v>
      </c>
      <c r="E21" s="87">
        <v>8.4907</v>
      </c>
      <c r="F21" s="87">
        <v>0.0251</v>
      </c>
      <c r="G21" s="87" t="s">
        <v>502</v>
      </c>
      <c r="I21" s="87" t="s">
        <v>513</v>
      </c>
      <c r="J21" s="87" t="s">
        <v>503</v>
      </c>
      <c r="K21" s="87">
        <v>56436.0708</v>
      </c>
      <c r="L21" s="87">
        <v>9.12</v>
      </c>
      <c r="M21" s="87">
        <v>0.22</v>
      </c>
      <c r="N21" s="102">
        <f t="shared" si="1"/>
        <v>0.0000000003402672</v>
      </c>
      <c r="O21" s="103"/>
      <c r="Q21" s="87" t="s">
        <v>304</v>
      </c>
      <c r="R21" s="87">
        <v>56436.0708</v>
      </c>
      <c r="S21" s="87">
        <v>7.8942</v>
      </c>
      <c r="T21" s="87">
        <v>0.3635</v>
      </c>
      <c r="U21" s="14">
        <f t="shared" si="2"/>
        <v>7.749735977</v>
      </c>
      <c r="AA21" s="87" t="s">
        <v>218</v>
      </c>
      <c r="AB21" s="87">
        <v>56434.2827</v>
      </c>
      <c r="AC21" s="87">
        <v>10.1838</v>
      </c>
      <c r="AD21" s="87">
        <v>0.469</v>
      </c>
      <c r="AE21" s="100">
        <f t="shared" si="3"/>
        <v>6.424923689</v>
      </c>
    </row>
    <row r="22">
      <c r="B22" s="87" t="s">
        <v>514</v>
      </c>
      <c r="C22" s="87" t="s">
        <v>269</v>
      </c>
      <c r="D22" s="87">
        <v>56695.4718</v>
      </c>
      <c r="E22" s="87">
        <v>8.5903</v>
      </c>
      <c r="F22" s="87">
        <v>0.0249</v>
      </c>
      <c r="G22" s="87" t="s">
        <v>502</v>
      </c>
      <c r="I22" s="87" t="s">
        <v>514</v>
      </c>
      <c r="J22" s="87" t="s">
        <v>503</v>
      </c>
      <c r="K22" s="87">
        <v>56436.9376</v>
      </c>
      <c r="L22" s="87">
        <v>8.67</v>
      </c>
      <c r="M22" s="87">
        <v>0.2</v>
      </c>
      <c r="N22" s="102">
        <f t="shared" si="1"/>
        <v>0.0000000003234777</v>
      </c>
      <c r="O22" s="103"/>
      <c r="Q22" s="87" t="s">
        <v>304</v>
      </c>
      <c r="R22" s="87">
        <v>56436.9376</v>
      </c>
      <c r="S22" s="87">
        <v>8.4978</v>
      </c>
      <c r="T22" s="87">
        <v>0.3913</v>
      </c>
      <c r="U22" s="14">
        <f t="shared" si="2"/>
        <v>8.342290084</v>
      </c>
      <c r="AA22" s="87" t="s">
        <v>218</v>
      </c>
      <c r="AB22" s="87">
        <v>56435.2179</v>
      </c>
      <c r="AC22" s="87">
        <v>9.9062</v>
      </c>
      <c r="AD22" s="87">
        <v>0.4562</v>
      </c>
      <c r="AE22" s="100">
        <f t="shared" si="3"/>
        <v>6.249786823</v>
      </c>
    </row>
    <row r="23">
      <c r="B23" s="87" t="s">
        <v>513</v>
      </c>
      <c r="C23" s="87" t="s">
        <v>269</v>
      </c>
      <c r="D23" s="87">
        <v>56695.92</v>
      </c>
      <c r="E23" s="87">
        <v>8.5797</v>
      </c>
      <c r="F23" s="87">
        <v>0.0299</v>
      </c>
      <c r="G23" s="87" t="s">
        <v>515</v>
      </c>
      <c r="I23" s="87" t="s">
        <v>513</v>
      </c>
      <c r="J23" s="87" t="s">
        <v>503</v>
      </c>
      <c r="K23" s="87">
        <v>56437.9254</v>
      </c>
      <c r="L23" s="87">
        <v>7.05</v>
      </c>
      <c r="M23" s="87">
        <v>0.2</v>
      </c>
      <c r="N23" s="102">
        <f t="shared" si="1"/>
        <v>0.0000000002630355</v>
      </c>
      <c r="O23" s="103"/>
      <c r="Q23" s="87" t="s">
        <v>304</v>
      </c>
      <c r="R23" s="87">
        <v>56437.9254</v>
      </c>
      <c r="S23" s="87">
        <v>7.4013</v>
      </c>
      <c r="T23" s="87">
        <v>0.3408</v>
      </c>
      <c r="U23" s="14">
        <f t="shared" si="2"/>
        <v>7.265856057</v>
      </c>
      <c r="AA23" s="87" t="s">
        <v>218</v>
      </c>
      <c r="AB23" s="87">
        <v>56436.0708</v>
      </c>
      <c r="AC23" s="87">
        <v>9.8154</v>
      </c>
      <c r="AD23" s="87">
        <v>0.452</v>
      </c>
      <c r="AE23" s="100">
        <f t="shared" si="3"/>
        <v>6.192501421</v>
      </c>
    </row>
    <row r="24">
      <c r="B24" s="87" t="s">
        <v>516</v>
      </c>
      <c r="C24" s="87" t="s">
        <v>269</v>
      </c>
      <c r="D24" s="87">
        <v>56695.9268</v>
      </c>
      <c r="E24" s="87">
        <v>8.6125</v>
      </c>
      <c r="F24" s="87">
        <v>0.0586</v>
      </c>
      <c r="G24" s="87" t="s">
        <v>517</v>
      </c>
      <c r="I24" s="87" t="s">
        <v>518</v>
      </c>
      <c r="J24" s="87" t="s">
        <v>503</v>
      </c>
      <c r="K24" s="87">
        <v>56439.3426</v>
      </c>
      <c r="L24" s="87">
        <v>8.83</v>
      </c>
      <c r="M24" s="87">
        <v>0.43</v>
      </c>
      <c r="N24" s="102">
        <f t="shared" si="1"/>
        <v>0.0000000003294473</v>
      </c>
      <c r="O24" s="103"/>
      <c r="Q24" s="87" t="s">
        <v>304</v>
      </c>
      <c r="R24" s="87">
        <v>56439.3426</v>
      </c>
      <c r="S24" s="87">
        <v>7.5389</v>
      </c>
      <c r="T24" s="87">
        <v>0.3472</v>
      </c>
      <c r="U24" s="14">
        <f t="shared" si="2"/>
        <v>7.400937974</v>
      </c>
      <c r="AA24" s="87" t="s">
        <v>218</v>
      </c>
      <c r="AB24" s="87">
        <v>56436.9376</v>
      </c>
      <c r="AC24" s="87">
        <v>9.9062</v>
      </c>
      <c r="AD24" s="87">
        <v>0.4562</v>
      </c>
      <c r="AE24" s="100">
        <f t="shared" si="3"/>
        <v>6.249786823</v>
      </c>
    </row>
    <row r="25">
      <c r="B25" s="87" t="s">
        <v>519</v>
      </c>
      <c r="C25" s="87" t="s">
        <v>269</v>
      </c>
      <c r="D25" s="87">
        <v>56696.4725</v>
      </c>
      <c r="E25" s="87">
        <v>8.6279</v>
      </c>
      <c r="F25" s="87">
        <v>0.0226</v>
      </c>
      <c r="G25" s="87" t="s">
        <v>502</v>
      </c>
      <c r="I25" s="87" t="s">
        <v>520</v>
      </c>
      <c r="J25" s="87" t="s">
        <v>503</v>
      </c>
      <c r="K25" s="87">
        <v>56440.0773</v>
      </c>
      <c r="L25" s="87">
        <v>6.04</v>
      </c>
      <c r="M25" s="87">
        <v>0.3</v>
      </c>
      <c r="N25" s="102">
        <f t="shared" si="1"/>
        <v>0.0000000002253524</v>
      </c>
      <c r="O25" s="103"/>
      <c r="Q25" s="87" t="s">
        <v>304</v>
      </c>
      <c r="R25" s="87">
        <v>56440.0773</v>
      </c>
      <c r="S25" s="87">
        <v>7.8942</v>
      </c>
      <c r="T25" s="87">
        <v>0.3635</v>
      </c>
      <c r="U25" s="14">
        <f t="shared" si="2"/>
        <v>7.749735977</v>
      </c>
      <c r="AA25" s="87" t="s">
        <v>218</v>
      </c>
      <c r="AB25" s="87">
        <v>56437.9254</v>
      </c>
      <c r="AC25" s="87">
        <v>9.2877</v>
      </c>
      <c r="AD25" s="87">
        <v>0.4277</v>
      </c>
      <c r="AE25" s="100">
        <f t="shared" si="3"/>
        <v>5.859577343</v>
      </c>
    </row>
    <row r="26">
      <c r="B26" s="87" t="s">
        <v>521</v>
      </c>
      <c r="C26" s="87" t="s">
        <v>269</v>
      </c>
      <c r="D26" s="87">
        <v>56696.6339</v>
      </c>
      <c r="E26" s="87">
        <v>8.5776</v>
      </c>
      <c r="F26" s="87">
        <v>0.0602</v>
      </c>
      <c r="G26" s="87" t="s">
        <v>522</v>
      </c>
      <c r="I26" s="87" t="s">
        <v>523</v>
      </c>
      <c r="J26" s="87" t="s">
        <v>503</v>
      </c>
      <c r="K26" s="87">
        <v>56441.0625</v>
      </c>
      <c r="L26" s="87">
        <v>6.61</v>
      </c>
      <c r="M26" s="87">
        <v>0.18</v>
      </c>
      <c r="N26" s="102">
        <f t="shared" si="1"/>
        <v>0.0000000002466191</v>
      </c>
      <c r="O26" s="103"/>
      <c r="Q26" s="87" t="s">
        <v>304</v>
      </c>
      <c r="R26" s="87">
        <v>56441.0625</v>
      </c>
      <c r="S26" s="87">
        <v>7.679</v>
      </c>
      <c r="T26" s="87">
        <v>0.3536</v>
      </c>
      <c r="U26" s="14">
        <f t="shared" si="2"/>
        <v>7.538474141</v>
      </c>
      <c r="AA26" s="87" t="s">
        <v>218</v>
      </c>
      <c r="AB26" s="87">
        <v>56439.3426</v>
      </c>
      <c r="AC26" s="87">
        <v>9.3736</v>
      </c>
      <c r="AD26" s="87">
        <v>0.4317</v>
      </c>
      <c r="AE26" s="100">
        <f t="shared" si="3"/>
        <v>5.913771351</v>
      </c>
    </row>
    <row r="27">
      <c r="B27" s="87" t="s">
        <v>524</v>
      </c>
      <c r="C27" s="87" t="s">
        <v>269</v>
      </c>
      <c r="D27" s="87">
        <v>56697.3417</v>
      </c>
      <c r="E27" s="87">
        <v>8.5712</v>
      </c>
      <c r="F27" s="87">
        <v>0.0298</v>
      </c>
      <c r="G27" s="87" t="s">
        <v>506</v>
      </c>
      <c r="I27" s="87" t="s">
        <v>525</v>
      </c>
      <c r="J27" s="87" t="s">
        <v>503</v>
      </c>
      <c r="K27" s="87">
        <v>56442.0133</v>
      </c>
      <c r="L27" s="87">
        <v>3.96</v>
      </c>
      <c r="M27" s="87">
        <v>0.16</v>
      </c>
      <c r="N27" s="102">
        <f t="shared" si="1"/>
        <v>0.0000000001477476</v>
      </c>
      <c r="O27" s="103"/>
      <c r="Q27" s="87" t="s">
        <v>304</v>
      </c>
      <c r="R27" s="87">
        <v>56442.0133</v>
      </c>
      <c r="S27" s="87">
        <v>7.7501</v>
      </c>
      <c r="T27" s="87">
        <v>0.2855</v>
      </c>
      <c r="U27" s="14">
        <f t="shared" si="2"/>
        <v>7.60827301</v>
      </c>
      <c r="AA27" s="87" t="s">
        <v>218</v>
      </c>
      <c r="AB27" s="87">
        <v>56440.0773</v>
      </c>
      <c r="AC27" s="87">
        <v>9.0346</v>
      </c>
      <c r="AD27" s="87">
        <v>0.4161</v>
      </c>
      <c r="AE27" s="100">
        <f t="shared" si="3"/>
        <v>5.699897441</v>
      </c>
    </row>
    <row r="28">
      <c r="B28" s="87" t="s">
        <v>526</v>
      </c>
      <c r="C28" s="87" t="s">
        <v>269</v>
      </c>
      <c r="D28" s="87">
        <v>56698.339</v>
      </c>
      <c r="E28" s="87">
        <v>8.6292</v>
      </c>
      <c r="F28" s="87">
        <v>0.0433</v>
      </c>
      <c r="G28" s="87" t="s">
        <v>506</v>
      </c>
      <c r="I28" s="87" t="s">
        <v>513</v>
      </c>
      <c r="J28" s="87" t="s">
        <v>503</v>
      </c>
      <c r="K28" s="87">
        <v>56443.4034</v>
      </c>
      <c r="L28" s="87">
        <v>3.48</v>
      </c>
      <c r="M28" s="87">
        <v>0.13</v>
      </c>
      <c r="N28" s="102">
        <f t="shared" si="1"/>
        <v>0.0000000001298388</v>
      </c>
      <c r="O28" s="103"/>
      <c r="Q28" s="87" t="s">
        <v>304</v>
      </c>
      <c r="R28" s="87">
        <v>56443.4034</v>
      </c>
      <c r="S28" s="87">
        <v>6.9391</v>
      </c>
      <c r="T28" s="87">
        <v>0.3196</v>
      </c>
      <c r="U28" s="14">
        <f t="shared" si="2"/>
        <v>6.812114327</v>
      </c>
      <c r="AA28" s="87" t="s">
        <v>218</v>
      </c>
      <c r="AB28" s="87">
        <v>56441.0625</v>
      </c>
      <c r="AC28" s="87">
        <v>9.2025</v>
      </c>
      <c r="AD28" s="87">
        <v>0.4238</v>
      </c>
      <c r="AE28" s="100">
        <f t="shared" si="3"/>
        <v>5.805824962</v>
      </c>
    </row>
    <row r="29">
      <c r="B29" s="87" t="s">
        <v>513</v>
      </c>
      <c r="C29" s="87" t="s">
        <v>269</v>
      </c>
      <c r="D29" s="87">
        <v>56699.339</v>
      </c>
      <c r="E29" s="87">
        <v>8.6718</v>
      </c>
      <c r="F29" s="87">
        <v>0.0407</v>
      </c>
      <c r="G29" s="87" t="s">
        <v>506</v>
      </c>
      <c r="I29" s="87" t="s">
        <v>527</v>
      </c>
      <c r="J29" s="87" t="s">
        <v>503</v>
      </c>
      <c r="K29" s="87">
        <v>56444.3378</v>
      </c>
      <c r="L29" s="87">
        <v>2.18</v>
      </c>
      <c r="M29" s="87">
        <v>0.15</v>
      </c>
      <c r="N29" s="102">
        <f t="shared" si="1"/>
        <v>0</v>
      </c>
      <c r="O29" s="103"/>
      <c r="Q29" s="87" t="s">
        <v>304</v>
      </c>
      <c r="R29" s="87">
        <v>56444.3378</v>
      </c>
      <c r="S29" s="87">
        <v>7.3334</v>
      </c>
      <c r="T29" s="87">
        <v>0.3377</v>
      </c>
      <c r="U29" s="14">
        <f t="shared" si="2"/>
        <v>7.199198628</v>
      </c>
      <c r="AA29" s="87" t="s">
        <v>218</v>
      </c>
      <c r="AB29" s="87">
        <v>56442.0133</v>
      </c>
      <c r="AC29" s="87">
        <v>8.7078</v>
      </c>
      <c r="AD29" s="87">
        <v>0.401</v>
      </c>
      <c r="AE29" s="100">
        <f t="shared" si="3"/>
        <v>5.493720467</v>
      </c>
    </row>
    <row r="30">
      <c r="B30" s="87" t="s">
        <v>528</v>
      </c>
      <c r="C30" s="87" t="s">
        <v>269</v>
      </c>
      <c r="D30" s="87">
        <v>56700.3417</v>
      </c>
      <c r="E30" s="87">
        <v>8.7935</v>
      </c>
      <c r="F30" s="87">
        <v>0.0465</v>
      </c>
      <c r="G30" s="87" t="s">
        <v>506</v>
      </c>
      <c r="I30" s="87" t="s">
        <v>529</v>
      </c>
      <c r="J30" s="87" t="s">
        <v>503</v>
      </c>
      <c r="K30" s="87">
        <v>56445.339</v>
      </c>
      <c r="L30" s="87">
        <v>0.73</v>
      </c>
      <c r="M30" s="87">
        <v>0.09</v>
      </c>
      <c r="N30" s="102">
        <f t="shared" si="1"/>
        <v>0</v>
      </c>
      <c r="O30" s="103"/>
      <c r="Q30" s="87" t="s">
        <v>304</v>
      </c>
      <c r="R30" s="87">
        <v>56445.339</v>
      </c>
      <c r="S30" s="87">
        <v>6.5059</v>
      </c>
      <c r="T30" s="87">
        <v>0.2996</v>
      </c>
      <c r="U30" s="14">
        <f t="shared" si="2"/>
        <v>6.386841896</v>
      </c>
      <c r="AA30" s="87" t="s">
        <v>218</v>
      </c>
      <c r="AB30" s="87">
        <v>56443.4034</v>
      </c>
      <c r="AC30" s="87">
        <v>8.3928</v>
      </c>
      <c r="AD30" s="87">
        <v>0.3865</v>
      </c>
      <c r="AE30" s="100">
        <f t="shared" si="3"/>
        <v>5.294988073</v>
      </c>
    </row>
    <row r="31">
      <c r="B31" s="87" t="s">
        <v>530</v>
      </c>
      <c r="C31" s="87" t="s">
        <v>269</v>
      </c>
      <c r="D31" s="87">
        <v>56701.3455</v>
      </c>
      <c r="E31" s="87">
        <v>8.7396</v>
      </c>
      <c r="F31" s="87">
        <v>0.0423</v>
      </c>
      <c r="G31" s="87" t="s">
        <v>507</v>
      </c>
      <c r="I31" s="87" t="s">
        <v>513</v>
      </c>
      <c r="J31" s="87" t="s">
        <v>503</v>
      </c>
      <c r="K31" s="87">
        <v>56447.5388</v>
      </c>
      <c r="L31" s="87">
        <v>1.91</v>
      </c>
      <c r="M31" s="87">
        <v>0.1</v>
      </c>
      <c r="N31" s="102">
        <f t="shared" si="1"/>
        <v>0</v>
      </c>
      <c r="O31" s="103"/>
      <c r="Q31" s="87" t="s">
        <v>304</v>
      </c>
      <c r="R31" s="87">
        <v>56447.5388</v>
      </c>
      <c r="S31" s="87">
        <v>6.5661</v>
      </c>
      <c r="T31" s="87">
        <v>0.3024</v>
      </c>
      <c r="U31" s="14">
        <f t="shared" si="2"/>
        <v>6.445940234</v>
      </c>
      <c r="AA31" s="87" t="s">
        <v>218</v>
      </c>
      <c r="AB31" s="87">
        <v>56444.3378</v>
      </c>
      <c r="AC31" s="87">
        <v>7.7966</v>
      </c>
      <c r="AD31" s="87">
        <v>0.359</v>
      </c>
      <c r="AE31" s="100">
        <f t="shared" si="3"/>
        <v>4.918847585</v>
      </c>
    </row>
    <row r="32">
      <c r="B32" s="87" t="s">
        <v>531</v>
      </c>
      <c r="C32" s="87" t="s">
        <v>269</v>
      </c>
      <c r="D32" s="87">
        <v>56701.3506</v>
      </c>
      <c r="E32" s="87">
        <v>8.8396</v>
      </c>
      <c r="F32" s="87">
        <v>0.0372</v>
      </c>
      <c r="G32" s="87" t="s">
        <v>506</v>
      </c>
      <c r="J32" s="87" t="s">
        <v>503</v>
      </c>
      <c r="K32" s="87">
        <v>56449.3416</v>
      </c>
      <c r="L32" s="87">
        <v>1.91</v>
      </c>
      <c r="M32" s="87">
        <v>0.1</v>
      </c>
      <c r="N32" s="102">
        <f t="shared" si="1"/>
        <v>0</v>
      </c>
      <c r="O32" s="103"/>
      <c r="R32" s="87">
        <v>56449.3416</v>
      </c>
      <c r="S32" s="87">
        <v>6.3286</v>
      </c>
      <c r="T32" s="87">
        <v>0.2914</v>
      </c>
      <c r="U32" s="14">
        <f t="shared" si="2"/>
        <v>6.212786489</v>
      </c>
      <c r="AA32" s="87" t="s">
        <v>218</v>
      </c>
      <c r="AB32" s="87">
        <v>56445.339</v>
      </c>
      <c r="AC32" s="87">
        <v>7.5146</v>
      </c>
      <c r="AD32" s="87">
        <v>0.3461</v>
      </c>
      <c r="AE32" s="100">
        <f t="shared" si="3"/>
        <v>4.740934774</v>
      </c>
    </row>
    <row r="33">
      <c r="B33" s="87" t="s">
        <v>532</v>
      </c>
      <c r="C33" s="87" t="s">
        <v>269</v>
      </c>
      <c r="D33" s="87">
        <v>56701.4631</v>
      </c>
      <c r="E33" s="87">
        <v>8.8107</v>
      </c>
      <c r="F33" s="87">
        <v>0.0335</v>
      </c>
      <c r="G33" s="87" t="s">
        <v>502</v>
      </c>
      <c r="J33" s="87" t="s">
        <v>503</v>
      </c>
      <c r="K33" s="87">
        <v>56450.8437</v>
      </c>
      <c r="L33" s="87">
        <v>4.46</v>
      </c>
      <c r="M33" s="87">
        <v>0.24</v>
      </c>
      <c r="N33" s="102">
        <f t="shared" si="1"/>
        <v>0.0000000001664026</v>
      </c>
      <c r="O33" s="103"/>
      <c r="Q33" s="87" t="s">
        <v>304</v>
      </c>
      <c r="R33" s="87">
        <v>56450.8437</v>
      </c>
      <c r="S33" s="87">
        <v>6.6881</v>
      </c>
      <c r="T33" s="87">
        <v>0.308</v>
      </c>
      <c r="U33" s="14">
        <f t="shared" si="2"/>
        <v>6.565707632</v>
      </c>
      <c r="AA33" s="87" t="s">
        <v>218</v>
      </c>
      <c r="AB33" s="87">
        <v>56446.0195</v>
      </c>
      <c r="AC33" s="87">
        <v>7.6543</v>
      </c>
      <c r="AD33" s="87">
        <v>0.3525</v>
      </c>
      <c r="AE33" s="100">
        <f t="shared" si="3"/>
        <v>4.829071014</v>
      </c>
    </row>
    <row r="34">
      <c r="B34" s="87" t="s">
        <v>533</v>
      </c>
      <c r="C34" s="87" t="s">
        <v>269</v>
      </c>
      <c r="D34" s="87">
        <v>56702.3877</v>
      </c>
      <c r="E34" s="87">
        <v>8.7576</v>
      </c>
      <c r="F34" s="87">
        <v>0.0395</v>
      </c>
      <c r="G34" s="87" t="s">
        <v>502</v>
      </c>
      <c r="J34" s="87" t="s">
        <v>503</v>
      </c>
      <c r="K34" s="87">
        <v>56451.5519</v>
      </c>
      <c r="L34" s="87">
        <v>5.73</v>
      </c>
      <c r="M34" s="87">
        <v>0.36</v>
      </c>
      <c r="N34" s="102">
        <f t="shared" si="1"/>
        <v>0.0000000002137863</v>
      </c>
      <c r="O34" s="103"/>
      <c r="Q34" s="87" t="s">
        <v>304</v>
      </c>
      <c r="R34" s="87">
        <v>56451.5519</v>
      </c>
      <c r="S34" s="87">
        <v>6.3286</v>
      </c>
      <c r="T34" s="87">
        <v>0.3497</v>
      </c>
      <c r="U34" s="14">
        <f t="shared" si="2"/>
        <v>6.212786489</v>
      </c>
      <c r="AA34" s="87" t="s">
        <v>218</v>
      </c>
      <c r="AB34" s="87">
        <v>56447.5388</v>
      </c>
      <c r="AC34" s="87">
        <v>7.5146</v>
      </c>
      <c r="AD34" s="87">
        <v>0.3461</v>
      </c>
      <c r="AE34" s="100">
        <f t="shared" si="3"/>
        <v>4.740934774</v>
      </c>
    </row>
    <row r="35">
      <c r="B35" s="87" t="s">
        <v>534</v>
      </c>
      <c r="C35" s="87" t="s">
        <v>269</v>
      </c>
      <c r="D35" s="87">
        <v>56702.7645</v>
      </c>
      <c r="E35" s="87">
        <v>8.7325</v>
      </c>
      <c r="F35" s="87">
        <v>0.1054</v>
      </c>
      <c r="G35" s="87" t="s">
        <v>522</v>
      </c>
      <c r="J35" s="87" t="s">
        <v>503</v>
      </c>
      <c r="K35" s="87">
        <v>56454.6484</v>
      </c>
      <c r="L35" s="87">
        <v>1.92</v>
      </c>
      <c r="M35" s="87">
        <v>0.14</v>
      </c>
      <c r="N35" s="102">
        <f t="shared" si="1"/>
        <v>0</v>
      </c>
      <c r="O35" s="103"/>
      <c r="Q35" s="87" t="s">
        <v>304</v>
      </c>
      <c r="R35" s="87">
        <v>56454.6484</v>
      </c>
      <c r="S35" s="87">
        <v>6.5661</v>
      </c>
      <c r="T35" s="87">
        <v>0.3629</v>
      </c>
      <c r="U35" s="14">
        <f t="shared" si="2"/>
        <v>6.445940234</v>
      </c>
      <c r="AA35" s="87" t="s">
        <v>218</v>
      </c>
      <c r="AB35" s="87">
        <v>56449.3416</v>
      </c>
      <c r="AC35" s="87">
        <v>6.7283</v>
      </c>
      <c r="AD35" s="87">
        <v>0.3099</v>
      </c>
      <c r="AE35" s="100">
        <f t="shared" si="3"/>
        <v>4.244860863</v>
      </c>
    </row>
    <row r="36">
      <c r="B36" s="87" t="s">
        <v>535</v>
      </c>
      <c r="C36" s="87" t="s">
        <v>269</v>
      </c>
      <c r="D36" s="87">
        <v>56703.7855</v>
      </c>
      <c r="E36" s="87">
        <v>8.6716</v>
      </c>
      <c r="F36" s="87">
        <v>0.0322</v>
      </c>
      <c r="G36" s="87" t="s">
        <v>522</v>
      </c>
      <c r="J36" s="87" t="s">
        <v>503</v>
      </c>
      <c r="K36" s="87">
        <v>56458.4887</v>
      </c>
      <c r="L36" s="87">
        <v>0.91</v>
      </c>
      <c r="M36" s="87">
        <v>0.08</v>
      </c>
      <c r="N36" s="102">
        <f t="shared" si="1"/>
        <v>0</v>
      </c>
      <c r="O36" s="103"/>
      <c r="Q36" s="87" t="s">
        <v>304</v>
      </c>
      <c r="R36" s="87">
        <v>56458.4887</v>
      </c>
      <c r="S36" s="87">
        <v>6.1561</v>
      </c>
      <c r="T36" s="87">
        <v>0.2835</v>
      </c>
      <c r="U36" s="14">
        <f t="shared" si="2"/>
        <v>6.043443243</v>
      </c>
      <c r="AA36" s="87" t="s">
        <v>218</v>
      </c>
      <c r="AB36" s="87">
        <v>56450.8437</v>
      </c>
      <c r="AC36" s="87">
        <v>6.8534</v>
      </c>
      <c r="AD36" s="87">
        <v>0.3156</v>
      </c>
      <c r="AE36" s="100">
        <f t="shared" si="3"/>
        <v>4.323786014</v>
      </c>
    </row>
    <row r="37">
      <c r="B37" s="87" t="s">
        <v>536</v>
      </c>
      <c r="C37" s="87" t="s">
        <v>269</v>
      </c>
      <c r="D37" s="87">
        <v>56704.3856</v>
      </c>
      <c r="E37" s="87">
        <v>8.6891</v>
      </c>
      <c r="F37" s="87">
        <v>0.0246</v>
      </c>
      <c r="G37" s="87" t="s">
        <v>507</v>
      </c>
      <c r="J37" s="87" t="s">
        <v>503</v>
      </c>
      <c r="K37" s="87">
        <v>56458.8227</v>
      </c>
      <c r="L37" s="87">
        <v>1.16</v>
      </c>
      <c r="M37" s="87">
        <v>0.07</v>
      </c>
      <c r="N37" s="102">
        <f t="shared" si="1"/>
        <v>0</v>
      </c>
      <c r="O37" s="103"/>
      <c r="Q37" s="87" t="s">
        <v>304</v>
      </c>
      <c r="R37" s="87">
        <v>56458.8227</v>
      </c>
      <c r="S37" s="87">
        <v>5.9334</v>
      </c>
      <c r="T37" s="87">
        <v>0.2732</v>
      </c>
      <c r="U37" s="14">
        <f t="shared" si="2"/>
        <v>5.824818657</v>
      </c>
      <c r="AA37" s="87" t="s">
        <v>218</v>
      </c>
      <c r="AB37" s="87">
        <v>56451.5519</v>
      </c>
      <c r="AC37" s="87">
        <v>7.3098</v>
      </c>
      <c r="AD37" s="87">
        <v>0.3366</v>
      </c>
      <c r="AE37" s="100">
        <f t="shared" si="3"/>
        <v>4.611727173</v>
      </c>
    </row>
    <row r="38">
      <c r="B38" s="87" t="s">
        <v>513</v>
      </c>
      <c r="C38" s="87" t="s">
        <v>269</v>
      </c>
      <c r="D38" s="87">
        <v>56704.5282</v>
      </c>
      <c r="E38" s="87">
        <v>8.654</v>
      </c>
      <c r="F38" s="87">
        <v>0.0183</v>
      </c>
      <c r="G38" s="87" t="s">
        <v>508</v>
      </c>
      <c r="J38" s="87" t="s">
        <v>503</v>
      </c>
      <c r="K38" s="87">
        <v>56459.5602</v>
      </c>
      <c r="L38" s="87">
        <v>1.49</v>
      </c>
      <c r="M38" s="87">
        <v>0.09</v>
      </c>
      <c r="N38" s="102">
        <f t="shared" si="1"/>
        <v>0</v>
      </c>
      <c r="O38" s="103"/>
      <c r="Q38" s="87" t="s">
        <v>304</v>
      </c>
      <c r="R38" s="87">
        <v>56459.5602</v>
      </c>
      <c r="S38" s="87">
        <v>6.0997</v>
      </c>
      <c r="T38" s="87">
        <v>0.2809</v>
      </c>
      <c r="U38" s="14">
        <f t="shared" si="2"/>
        <v>5.988075364</v>
      </c>
      <c r="AA38" s="87" t="s">
        <v>218</v>
      </c>
      <c r="AB38" s="87">
        <v>56454.6484</v>
      </c>
      <c r="AC38" s="87">
        <v>6.9808</v>
      </c>
      <c r="AD38" s="87">
        <v>0.3858</v>
      </c>
      <c r="AE38" s="100">
        <f t="shared" si="3"/>
        <v>4.404162227</v>
      </c>
    </row>
    <row r="39">
      <c r="C39" s="87" t="s">
        <v>269</v>
      </c>
      <c r="D39" s="87">
        <v>56704.8726</v>
      </c>
      <c r="E39" s="87">
        <v>8.6593</v>
      </c>
      <c r="F39" s="87">
        <v>0.0662</v>
      </c>
      <c r="G39" s="87" t="s">
        <v>522</v>
      </c>
      <c r="J39" s="87" t="s">
        <v>503</v>
      </c>
      <c r="K39" s="87">
        <v>56460.7591</v>
      </c>
      <c r="L39" s="87">
        <v>2.46</v>
      </c>
      <c r="M39" s="87">
        <v>0.22</v>
      </c>
      <c r="N39" s="102">
        <f t="shared" si="1"/>
        <v>0</v>
      </c>
      <c r="O39" s="103"/>
      <c r="Q39" s="87" t="s">
        <v>304</v>
      </c>
      <c r="R39" s="87">
        <v>56460.7591</v>
      </c>
      <c r="S39" s="87">
        <v>5.9334</v>
      </c>
      <c r="T39" s="87">
        <v>0.2732</v>
      </c>
      <c r="U39" s="14">
        <f t="shared" si="2"/>
        <v>5.824818657</v>
      </c>
      <c r="AA39" s="87" t="s">
        <v>218</v>
      </c>
      <c r="AB39" s="87">
        <v>56458.4887</v>
      </c>
      <c r="AC39" s="87">
        <v>6.3082</v>
      </c>
      <c r="AD39" s="87">
        <v>0.2905</v>
      </c>
      <c r="AE39" s="100">
        <f t="shared" si="3"/>
        <v>3.979821247</v>
      </c>
    </row>
    <row r="40">
      <c r="C40" s="87" t="s">
        <v>269</v>
      </c>
      <c r="D40" s="87">
        <v>56705.8187</v>
      </c>
      <c r="E40" s="87">
        <v>8.6359</v>
      </c>
      <c r="F40" s="87">
        <v>0.0863</v>
      </c>
      <c r="G40" s="87" t="s">
        <v>522</v>
      </c>
      <c r="J40" s="87" t="s">
        <v>503</v>
      </c>
      <c r="K40" s="87">
        <v>56462.8946</v>
      </c>
      <c r="L40" s="87">
        <v>2.72</v>
      </c>
      <c r="M40" s="87">
        <v>0.17</v>
      </c>
      <c r="N40" s="102">
        <f t="shared" si="1"/>
        <v>0.0000000001014832</v>
      </c>
      <c r="O40" s="103"/>
      <c r="Q40" s="87" t="s">
        <v>304</v>
      </c>
      <c r="R40" s="87">
        <v>56462.8946</v>
      </c>
      <c r="S40" s="87">
        <v>6.3286</v>
      </c>
      <c r="T40" s="87">
        <v>0.2914</v>
      </c>
      <c r="U40" s="14">
        <f t="shared" si="2"/>
        <v>6.212786489</v>
      </c>
      <c r="AA40" s="87" t="s">
        <v>218</v>
      </c>
      <c r="AB40" s="87">
        <v>56459.5602</v>
      </c>
      <c r="AC40" s="87">
        <v>6.3082</v>
      </c>
      <c r="AD40" s="87">
        <v>0.2905</v>
      </c>
      <c r="AE40" s="100">
        <f t="shared" si="3"/>
        <v>3.979821247</v>
      </c>
    </row>
    <row r="41">
      <c r="C41" s="87" t="s">
        <v>269</v>
      </c>
      <c r="D41" s="87">
        <v>56706.3496</v>
      </c>
      <c r="E41" s="87">
        <v>8.5519</v>
      </c>
      <c r="F41" s="87">
        <v>0.0264</v>
      </c>
      <c r="G41" s="87" t="s">
        <v>502</v>
      </c>
      <c r="J41" s="87" t="s">
        <v>503</v>
      </c>
      <c r="K41" s="87">
        <v>56463.5706</v>
      </c>
      <c r="L41" s="87">
        <v>3.25</v>
      </c>
      <c r="M41" s="87">
        <v>0.13</v>
      </c>
      <c r="N41" s="102">
        <f t="shared" si="1"/>
        <v>0.0000000001212575</v>
      </c>
      <c r="O41" s="103"/>
      <c r="Q41" s="87" t="s">
        <v>304</v>
      </c>
      <c r="R41" s="87">
        <v>56463.5706</v>
      </c>
      <c r="S41" s="87">
        <v>6.3871</v>
      </c>
      <c r="T41" s="87">
        <v>0.2941</v>
      </c>
      <c r="U41" s="14">
        <f t="shared" si="2"/>
        <v>6.270215938</v>
      </c>
      <c r="AA41" s="87" t="s">
        <v>218</v>
      </c>
      <c r="AB41" s="87">
        <v>56460.7591</v>
      </c>
      <c r="AC41" s="87">
        <v>6.1363</v>
      </c>
      <c r="AD41" s="87">
        <v>0.2826</v>
      </c>
      <c r="AE41" s="100">
        <f t="shared" si="3"/>
        <v>3.87137014</v>
      </c>
    </row>
    <row r="42">
      <c r="C42" s="87" t="s">
        <v>269</v>
      </c>
      <c r="D42" s="87">
        <v>56707.8655</v>
      </c>
      <c r="E42" s="87">
        <v>8.5933</v>
      </c>
      <c r="F42" s="87">
        <v>0.0442</v>
      </c>
      <c r="G42" s="87" t="s">
        <v>522</v>
      </c>
      <c r="J42" s="87" t="s">
        <v>503</v>
      </c>
      <c r="K42" s="87">
        <v>56555.084</v>
      </c>
      <c r="L42" s="87">
        <v>1.92</v>
      </c>
      <c r="M42" s="87">
        <v>0.16</v>
      </c>
      <c r="N42" s="102">
        <f t="shared" si="1"/>
        <v>0</v>
      </c>
      <c r="O42" s="103"/>
      <c r="Q42" s="87" t="s">
        <v>304</v>
      </c>
      <c r="R42" s="87">
        <v>56555.084</v>
      </c>
      <c r="S42" s="87">
        <v>5.879</v>
      </c>
      <c r="T42" s="87">
        <v>0.2707</v>
      </c>
      <c r="U42" s="14">
        <f t="shared" si="2"/>
        <v>5.771414179</v>
      </c>
      <c r="AA42" s="87" t="s">
        <v>218</v>
      </c>
      <c r="AB42" s="87">
        <v>56462.3595</v>
      </c>
      <c r="AC42" s="87">
        <v>6.7906</v>
      </c>
      <c r="AD42" s="87">
        <v>0.3127</v>
      </c>
      <c r="AE42" s="100">
        <f t="shared" si="3"/>
        <v>4.284165714</v>
      </c>
    </row>
    <row r="43">
      <c r="C43" s="87" t="s">
        <v>269</v>
      </c>
      <c r="D43" s="87">
        <v>56708.965</v>
      </c>
      <c r="E43" s="87">
        <v>8.5437</v>
      </c>
      <c r="F43" s="87">
        <v>0.0149</v>
      </c>
      <c r="G43" s="87" t="s">
        <v>515</v>
      </c>
      <c r="J43" s="87" t="s">
        <v>503</v>
      </c>
      <c r="K43" s="87">
        <v>56562.2916</v>
      </c>
      <c r="L43" s="87">
        <v>5.54</v>
      </c>
      <c r="M43" s="87">
        <v>0.2</v>
      </c>
      <c r="N43" s="102">
        <f t="shared" si="1"/>
        <v>0.0000000002066974</v>
      </c>
      <c r="O43" s="103"/>
      <c r="Q43" s="87" t="s">
        <v>304</v>
      </c>
      <c r="R43" s="87">
        <v>56562.2916</v>
      </c>
      <c r="S43" s="87">
        <v>6.6881</v>
      </c>
      <c r="T43" s="87">
        <v>0.308</v>
      </c>
      <c r="U43" s="14">
        <f t="shared" si="2"/>
        <v>6.565707632</v>
      </c>
      <c r="AA43" s="87" t="s">
        <v>218</v>
      </c>
      <c r="AB43" s="87">
        <v>56462.8946</v>
      </c>
      <c r="AC43" s="87">
        <v>6.6667</v>
      </c>
      <c r="AD43" s="87">
        <v>0.307</v>
      </c>
      <c r="AE43" s="100">
        <f t="shared" si="3"/>
        <v>4.205997639</v>
      </c>
    </row>
    <row r="44">
      <c r="C44" s="87" t="s">
        <v>269</v>
      </c>
      <c r="D44" s="87">
        <v>56708.9898</v>
      </c>
      <c r="E44" s="87">
        <v>8.5495</v>
      </c>
      <c r="F44" s="87">
        <v>0.0401</v>
      </c>
      <c r="G44" s="87" t="s">
        <v>517</v>
      </c>
      <c r="J44" s="87" t="s">
        <v>503</v>
      </c>
      <c r="K44" s="87">
        <v>56568.8789</v>
      </c>
      <c r="L44" s="87">
        <v>3.19</v>
      </c>
      <c r="M44" s="87">
        <v>0.1</v>
      </c>
      <c r="N44" s="102">
        <f t="shared" si="1"/>
        <v>0.0000000001190189</v>
      </c>
      <c r="O44" s="103"/>
      <c r="Q44" s="87" t="s">
        <v>304</v>
      </c>
      <c r="R44" s="87">
        <v>56568.8789</v>
      </c>
      <c r="S44" s="87">
        <v>6.6881</v>
      </c>
      <c r="T44" s="87">
        <v>0.308</v>
      </c>
      <c r="U44" s="14">
        <f t="shared" si="2"/>
        <v>6.565707632</v>
      </c>
      <c r="AA44" s="87" t="s">
        <v>218</v>
      </c>
      <c r="AB44" s="87">
        <v>56463.5706</v>
      </c>
      <c r="AC44" s="87">
        <v>6.485</v>
      </c>
      <c r="AD44" s="87">
        <v>0.2986</v>
      </c>
      <c r="AE44" s="100">
        <f t="shared" si="3"/>
        <v>4.091363746</v>
      </c>
    </row>
    <row r="45">
      <c r="C45" s="87" t="s">
        <v>269</v>
      </c>
      <c r="D45" s="87">
        <v>56709.2677</v>
      </c>
      <c r="E45" s="87">
        <v>8.5662</v>
      </c>
      <c r="F45" s="87">
        <v>0.0669</v>
      </c>
      <c r="G45" s="87" t="s">
        <v>506</v>
      </c>
      <c r="J45" s="87" t="s">
        <v>503</v>
      </c>
      <c r="K45" s="87">
        <v>56575.5141</v>
      </c>
      <c r="L45" s="87">
        <v>2.57</v>
      </c>
      <c r="M45" s="87">
        <v>0.19</v>
      </c>
      <c r="N45" s="102">
        <f t="shared" si="1"/>
        <v>0</v>
      </c>
      <c r="O45" s="103"/>
      <c r="Q45" s="87" t="s">
        <v>304</v>
      </c>
      <c r="R45" s="87">
        <v>56575.5141</v>
      </c>
      <c r="S45" s="87">
        <v>6.3286</v>
      </c>
      <c r="T45" s="87">
        <v>0.2914</v>
      </c>
      <c r="U45" s="14">
        <f t="shared" si="2"/>
        <v>6.212786489</v>
      </c>
      <c r="AA45" s="87" t="s">
        <v>218</v>
      </c>
      <c r="AB45" s="87">
        <v>56555.084</v>
      </c>
      <c r="AC45" s="87">
        <v>6.0801</v>
      </c>
      <c r="AD45" s="87">
        <v>0.28</v>
      </c>
      <c r="AE45" s="100">
        <f t="shared" si="3"/>
        <v>3.835913757</v>
      </c>
    </row>
    <row r="46">
      <c r="C46" s="87" t="s">
        <v>269</v>
      </c>
      <c r="D46" s="87">
        <v>56709.2781</v>
      </c>
      <c r="E46" s="87">
        <v>8.5549</v>
      </c>
      <c r="F46" s="87">
        <v>0.0195</v>
      </c>
      <c r="G46" s="87" t="s">
        <v>508</v>
      </c>
      <c r="J46" s="87" t="s">
        <v>503</v>
      </c>
      <c r="K46" s="87">
        <v>56583.4608</v>
      </c>
      <c r="L46" s="87">
        <v>6.07</v>
      </c>
      <c r="M46" s="87">
        <v>0.28</v>
      </c>
      <c r="N46" s="102">
        <f t="shared" si="1"/>
        <v>0.0000000002264717</v>
      </c>
      <c r="O46" s="103"/>
      <c r="Q46" s="87" t="s">
        <v>304</v>
      </c>
      <c r="R46" s="87">
        <v>56583.4608</v>
      </c>
      <c r="S46" s="87">
        <v>6.8125</v>
      </c>
      <c r="T46" s="87">
        <v>0.3137</v>
      </c>
      <c r="U46" s="14">
        <f t="shared" si="2"/>
        <v>6.687831109</v>
      </c>
      <c r="AA46" s="87" t="s">
        <v>218</v>
      </c>
      <c r="AB46" s="87">
        <v>56562.2916</v>
      </c>
      <c r="AC46" s="87">
        <v>7.2428</v>
      </c>
      <c r="AD46" s="87">
        <v>0.3335</v>
      </c>
      <c r="AE46" s="100">
        <f t="shared" si="3"/>
        <v>4.569457108</v>
      </c>
    </row>
    <row r="47">
      <c r="C47" s="87" t="s">
        <v>269</v>
      </c>
      <c r="D47" s="87">
        <v>56710.2668</v>
      </c>
      <c r="E47" s="87">
        <v>8.5062</v>
      </c>
      <c r="F47" s="87">
        <v>0.0277</v>
      </c>
      <c r="G47" s="87" t="s">
        <v>506</v>
      </c>
      <c r="J47" s="87" t="s">
        <v>503</v>
      </c>
      <c r="K47" s="87">
        <v>56589.656</v>
      </c>
      <c r="L47" s="87">
        <v>7.87</v>
      </c>
      <c r="M47" s="87">
        <v>0.19</v>
      </c>
      <c r="N47" s="102">
        <f t="shared" si="1"/>
        <v>0.0000000002936297</v>
      </c>
      <c r="O47" s="103"/>
      <c r="Q47" s="87" t="s">
        <v>304</v>
      </c>
      <c r="R47" s="87">
        <v>56589.656</v>
      </c>
      <c r="S47" s="87">
        <v>7.1996</v>
      </c>
      <c r="T47" s="87">
        <v>0.3316</v>
      </c>
      <c r="U47" s="14">
        <f t="shared" si="2"/>
        <v>7.067847171</v>
      </c>
      <c r="AA47" s="87" t="s">
        <v>218</v>
      </c>
      <c r="AB47" s="87">
        <v>56568.8789</v>
      </c>
      <c r="AC47" s="87">
        <v>6.9168</v>
      </c>
      <c r="AD47" s="87">
        <v>0.3185</v>
      </c>
      <c r="AE47" s="100">
        <f t="shared" si="3"/>
        <v>4.363784851</v>
      </c>
    </row>
    <row r="48">
      <c r="C48" s="87" t="s">
        <v>269</v>
      </c>
      <c r="D48" s="87">
        <v>56710.3792</v>
      </c>
      <c r="E48" s="87">
        <v>8.5559</v>
      </c>
      <c r="F48" s="87">
        <v>0.0254</v>
      </c>
      <c r="G48" s="87" t="s">
        <v>502</v>
      </c>
      <c r="J48" s="87" t="s">
        <v>503</v>
      </c>
      <c r="K48" s="87">
        <v>56597.0041</v>
      </c>
      <c r="L48" s="87">
        <v>3.88</v>
      </c>
      <c r="M48" s="87">
        <v>0.39</v>
      </c>
      <c r="N48" s="102">
        <f t="shared" si="1"/>
        <v>0.0000000001447628</v>
      </c>
      <c r="O48" s="103"/>
      <c r="Q48" s="87" t="s">
        <v>304</v>
      </c>
      <c r="R48" s="87">
        <v>56597.0041</v>
      </c>
      <c r="S48" s="87">
        <v>6.3871</v>
      </c>
      <c r="T48" s="87">
        <v>0.2941</v>
      </c>
      <c r="U48" s="14">
        <f t="shared" si="2"/>
        <v>6.270215938</v>
      </c>
      <c r="AA48" s="87" t="s">
        <v>218</v>
      </c>
      <c r="AB48" s="87">
        <v>56575.5141</v>
      </c>
      <c r="AC48" s="87">
        <v>6.6055</v>
      </c>
      <c r="AD48" s="87">
        <v>0.3042</v>
      </c>
      <c r="AE48" s="100">
        <f t="shared" si="3"/>
        <v>4.167386774</v>
      </c>
    </row>
    <row r="49">
      <c r="C49" s="87" t="s">
        <v>269</v>
      </c>
      <c r="D49" s="87">
        <v>56711.2763</v>
      </c>
      <c r="E49" s="87">
        <v>8.5566</v>
      </c>
      <c r="F49" s="87">
        <v>0.0206</v>
      </c>
      <c r="G49" s="87" t="s">
        <v>508</v>
      </c>
      <c r="J49" s="87" t="s">
        <v>503</v>
      </c>
      <c r="K49" s="87">
        <v>56603.9727</v>
      </c>
      <c r="L49" s="87">
        <v>7.1</v>
      </c>
      <c r="M49" s="87">
        <v>0.27</v>
      </c>
      <c r="N49" s="102">
        <f t="shared" si="1"/>
        <v>0.000000000264901</v>
      </c>
      <c r="O49" s="103"/>
      <c r="Q49" s="87" t="s">
        <v>304</v>
      </c>
      <c r="R49" s="87">
        <v>56603.9727</v>
      </c>
      <c r="S49" s="87">
        <v>6.8125</v>
      </c>
      <c r="T49" s="87">
        <v>0.3137</v>
      </c>
      <c r="U49" s="14">
        <f t="shared" si="2"/>
        <v>6.687831109</v>
      </c>
      <c r="AA49" s="87" t="s">
        <v>218</v>
      </c>
      <c r="AB49" s="87">
        <v>56583.4608</v>
      </c>
      <c r="AC49" s="87">
        <v>7.5146</v>
      </c>
      <c r="AD49" s="87">
        <v>0.3461</v>
      </c>
      <c r="AE49" s="100">
        <f t="shared" si="3"/>
        <v>4.740934774</v>
      </c>
    </row>
    <row r="50">
      <c r="C50" s="87" t="s">
        <v>269</v>
      </c>
      <c r="D50" s="87">
        <v>56711.2769</v>
      </c>
      <c r="E50" s="87">
        <v>8.5473</v>
      </c>
      <c r="F50" s="87">
        <v>0.0316</v>
      </c>
      <c r="G50" s="87" t="s">
        <v>507</v>
      </c>
      <c r="J50" s="87" t="s">
        <v>503</v>
      </c>
      <c r="K50" s="87">
        <v>56611.4214</v>
      </c>
      <c r="L50" s="87">
        <v>3.21</v>
      </c>
      <c r="M50" s="87">
        <v>0.14</v>
      </c>
      <c r="N50" s="102">
        <f t="shared" si="1"/>
        <v>0.0000000001197651</v>
      </c>
      <c r="O50" s="103"/>
      <c r="Q50" s="87" t="s">
        <v>304</v>
      </c>
      <c r="R50" s="87">
        <v>56611.4214</v>
      </c>
      <c r="S50" s="87">
        <v>6.5661</v>
      </c>
      <c r="T50" s="87">
        <v>0.3024</v>
      </c>
      <c r="U50" s="14">
        <f t="shared" si="2"/>
        <v>6.445940234</v>
      </c>
      <c r="AA50" s="87" t="s">
        <v>218</v>
      </c>
      <c r="AB50" s="87">
        <v>56589.656</v>
      </c>
      <c r="AC50" s="87">
        <v>7.9416</v>
      </c>
      <c r="AD50" s="87">
        <v>0.3657</v>
      </c>
      <c r="AE50" s="100">
        <f t="shared" si="3"/>
        <v>5.010327576</v>
      </c>
    </row>
    <row r="51">
      <c r="C51" s="87" t="s">
        <v>269</v>
      </c>
      <c r="D51" s="87">
        <v>56711.3535</v>
      </c>
      <c r="E51" s="87">
        <v>8.5506</v>
      </c>
      <c r="F51" s="87">
        <v>0.0236</v>
      </c>
      <c r="G51" s="87" t="s">
        <v>502</v>
      </c>
      <c r="J51" s="87" t="s">
        <v>503</v>
      </c>
      <c r="K51" s="87">
        <v>56618.1548</v>
      </c>
      <c r="L51" s="87">
        <v>2.17</v>
      </c>
      <c r="M51" s="87">
        <v>0.14</v>
      </c>
      <c r="N51" s="102">
        <f t="shared" si="1"/>
        <v>0</v>
      </c>
      <c r="O51" s="103"/>
      <c r="Q51" s="87" t="s">
        <v>304</v>
      </c>
      <c r="R51" s="87">
        <v>56618.1548</v>
      </c>
      <c r="S51" s="87">
        <v>5.7717</v>
      </c>
      <c r="T51" s="87">
        <v>0.2658</v>
      </c>
      <c r="U51" s="14">
        <f t="shared" si="2"/>
        <v>5.666077771</v>
      </c>
      <c r="AA51" s="87" t="s">
        <v>218</v>
      </c>
      <c r="AB51" s="87">
        <v>56597.0041</v>
      </c>
      <c r="AC51" s="87">
        <v>7.1106</v>
      </c>
      <c r="AD51" s="87">
        <v>0.3275</v>
      </c>
      <c r="AE51" s="100">
        <f t="shared" si="3"/>
        <v>4.486052591</v>
      </c>
    </row>
    <row r="52">
      <c r="C52" s="87" t="s">
        <v>269</v>
      </c>
      <c r="D52" s="87">
        <v>56711.5102</v>
      </c>
      <c r="E52" s="87">
        <v>8.4547</v>
      </c>
      <c r="F52" s="87">
        <v>0.0274</v>
      </c>
      <c r="G52" s="87" t="s">
        <v>506</v>
      </c>
      <c r="J52" s="87" t="s">
        <v>503</v>
      </c>
      <c r="K52" s="87">
        <v>56625.2201</v>
      </c>
      <c r="L52" s="87">
        <v>1.48</v>
      </c>
      <c r="M52" s="87">
        <v>0.18</v>
      </c>
      <c r="N52" s="102">
        <f t="shared" si="1"/>
        <v>0</v>
      </c>
      <c r="O52" s="103"/>
      <c r="Q52" s="87" t="s">
        <v>304</v>
      </c>
      <c r="R52" s="87">
        <v>56625.2201</v>
      </c>
      <c r="S52" s="87">
        <v>5.6664</v>
      </c>
      <c r="T52" s="87">
        <v>0.2609</v>
      </c>
      <c r="U52" s="14">
        <f t="shared" si="2"/>
        <v>5.562704763</v>
      </c>
      <c r="AA52" s="87" t="s">
        <v>218</v>
      </c>
      <c r="AB52" s="87">
        <v>56603.9727</v>
      </c>
      <c r="AC52" s="87">
        <v>7.0454</v>
      </c>
      <c r="AD52" s="87">
        <v>0.3245</v>
      </c>
      <c r="AE52" s="100">
        <f t="shared" si="3"/>
        <v>4.44491814</v>
      </c>
    </row>
    <row r="53">
      <c r="C53" s="87" t="s">
        <v>269</v>
      </c>
      <c r="D53" s="87">
        <v>56712.265</v>
      </c>
      <c r="E53" s="87">
        <v>8.514</v>
      </c>
      <c r="F53" s="87">
        <v>0.0447</v>
      </c>
      <c r="G53" s="87" t="s">
        <v>506</v>
      </c>
      <c r="J53" s="87" t="s">
        <v>503</v>
      </c>
      <c r="K53" s="87">
        <v>56639.4391</v>
      </c>
      <c r="L53" s="87">
        <v>2.05</v>
      </c>
      <c r="M53" s="87">
        <v>0.5</v>
      </c>
      <c r="N53" s="102">
        <f t="shared" si="1"/>
        <v>0</v>
      </c>
      <c r="O53" s="103"/>
      <c r="Q53" s="87" t="s">
        <v>304</v>
      </c>
      <c r="R53" s="87">
        <v>56639.4391</v>
      </c>
      <c r="S53" s="87">
        <v>5.6144</v>
      </c>
      <c r="T53" s="87">
        <v>0.2586</v>
      </c>
      <c r="U53" s="14">
        <f t="shared" si="2"/>
        <v>5.511656364</v>
      </c>
      <c r="AA53" s="87" t="s">
        <v>218</v>
      </c>
      <c r="AB53" s="87">
        <v>56618.1548</v>
      </c>
      <c r="AC53" s="87">
        <v>5.8064</v>
      </c>
      <c r="AD53" s="87">
        <v>0.2674</v>
      </c>
      <c r="AE53" s="100">
        <f t="shared" si="3"/>
        <v>3.663237387</v>
      </c>
    </row>
    <row r="54">
      <c r="C54" s="87" t="s">
        <v>269</v>
      </c>
      <c r="D54" s="87">
        <v>56712.383</v>
      </c>
      <c r="E54" s="87">
        <v>8.5136</v>
      </c>
      <c r="F54" s="87">
        <v>0.0294</v>
      </c>
      <c r="G54" s="87" t="s">
        <v>502</v>
      </c>
      <c r="J54" s="87" t="s">
        <v>503</v>
      </c>
      <c r="K54" s="87">
        <v>56639.7623</v>
      </c>
      <c r="L54" s="87">
        <v>2.8</v>
      </c>
      <c r="M54" s="87">
        <v>0.18</v>
      </c>
      <c r="N54" s="102">
        <f t="shared" si="1"/>
        <v>0.000000000104468</v>
      </c>
      <c r="O54" s="103"/>
      <c r="Q54" s="87" t="s">
        <v>304</v>
      </c>
      <c r="R54" s="87">
        <v>56639.7623</v>
      </c>
      <c r="S54" s="87">
        <v>5.4113</v>
      </c>
      <c r="T54" s="87">
        <v>0.2492</v>
      </c>
      <c r="U54" s="14">
        <f t="shared" si="2"/>
        <v>5.312273098</v>
      </c>
      <c r="AA54" s="87" t="s">
        <v>218</v>
      </c>
      <c r="AB54" s="87">
        <v>56625.2201</v>
      </c>
      <c r="AC54" s="87">
        <v>5.2955</v>
      </c>
      <c r="AD54" s="87">
        <v>0.2439</v>
      </c>
      <c r="AE54" s="100">
        <f t="shared" si="3"/>
        <v>3.34091237</v>
      </c>
    </row>
    <row r="55">
      <c r="C55" s="87" t="s">
        <v>269</v>
      </c>
      <c r="D55" s="87">
        <v>56713.1538</v>
      </c>
      <c r="E55" s="87">
        <v>8.5529</v>
      </c>
      <c r="F55" s="87">
        <v>0.054</v>
      </c>
      <c r="G55" s="87" t="s">
        <v>515</v>
      </c>
      <c r="J55" s="87" t="s">
        <v>503</v>
      </c>
      <c r="K55" s="87">
        <v>56640.898</v>
      </c>
      <c r="L55" s="87">
        <v>3.17</v>
      </c>
      <c r="M55" s="87">
        <v>0.12</v>
      </c>
      <c r="N55" s="102">
        <f t="shared" si="1"/>
        <v>0.0000000001182727</v>
      </c>
      <c r="O55" s="103"/>
      <c r="Q55" s="87" t="s">
        <v>304</v>
      </c>
      <c r="R55" s="87">
        <v>56640.898</v>
      </c>
      <c r="S55" s="87">
        <v>5.512</v>
      </c>
      <c r="T55" s="87">
        <v>0.2538</v>
      </c>
      <c r="U55" s="14">
        <f t="shared" si="2"/>
        <v>5.411130286</v>
      </c>
      <c r="AA55" s="87" t="s">
        <v>218</v>
      </c>
      <c r="AB55" s="87">
        <v>56636.5702</v>
      </c>
      <c r="AC55" s="87">
        <v>5.8064</v>
      </c>
      <c r="AD55" s="87">
        <v>0.2674</v>
      </c>
      <c r="AE55" s="100">
        <f t="shared" si="3"/>
        <v>3.663237387</v>
      </c>
    </row>
    <row r="56">
      <c r="C56" s="87" t="s">
        <v>269</v>
      </c>
      <c r="D56" s="87">
        <v>56713.3183</v>
      </c>
      <c r="E56" s="87">
        <v>8.5077</v>
      </c>
      <c r="F56" s="87">
        <v>0.0196</v>
      </c>
      <c r="G56" s="87" t="s">
        <v>506</v>
      </c>
      <c r="J56" s="87" t="s">
        <v>503</v>
      </c>
      <c r="K56" s="87">
        <v>56641.6309</v>
      </c>
      <c r="L56" s="87">
        <v>4.09</v>
      </c>
      <c r="M56" s="87">
        <v>0.25</v>
      </c>
      <c r="N56" s="102">
        <f t="shared" si="1"/>
        <v>0.0000000001525979</v>
      </c>
      <c r="O56" s="103"/>
      <c r="Q56" s="87" t="s">
        <v>304</v>
      </c>
      <c r="R56" s="87">
        <v>56641.6309</v>
      </c>
      <c r="S56" s="87">
        <v>5.563</v>
      </c>
      <c r="T56" s="87">
        <v>0.2562</v>
      </c>
      <c r="U56" s="14">
        <f t="shared" si="2"/>
        <v>5.461196985</v>
      </c>
      <c r="AA56" s="87" t="s">
        <v>218</v>
      </c>
      <c r="AB56" s="87">
        <v>56639.4391</v>
      </c>
      <c r="AC56" s="87">
        <v>5.5964</v>
      </c>
      <c r="AD56" s="87">
        <v>0.2577</v>
      </c>
      <c r="AE56" s="100">
        <f t="shared" si="3"/>
        <v>3.530749124</v>
      </c>
    </row>
    <row r="57">
      <c r="C57" s="87" t="s">
        <v>269</v>
      </c>
      <c r="D57" s="87">
        <v>56714.1511</v>
      </c>
      <c r="E57" s="87">
        <v>8.6715</v>
      </c>
      <c r="F57" s="87">
        <v>0.0292</v>
      </c>
      <c r="G57" s="87" t="s">
        <v>517</v>
      </c>
      <c r="J57" s="87" t="s">
        <v>503</v>
      </c>
      <c r="K57" s="87">
        <v>56642.6985</v>
      </c>
      <c r="L57" s="87">
        <v>5.92</v>
      </c>
      <c r="M57" s="87">
        <v>0.23</v>
      </c>
      <c r="N57" s="102">
        <f t="shared" si="1"/>
        <v>0.0000000002208752</v>
      </c>
      <c r="O57" s="103"/>
      <c r="Q57" s="87" t="s">
        <v>304</v>
      </c>
      <c r="R57" s="87">
        <v>56642.6985</v>
      </c>
      <c r="S57" s="87">
        <v>6.0437</v>
      </c>
      <c r="T57" s="87">
        <v>0.2783</v>
      </c>
      <c r="U57" s="14">
        <f t="shared" si="2"/>
        <v>5.933100165</v>
      </c>
      <c r="AA57" s="87" t="s">
        <v>218</v>
      </c>
      <c r="AB57" s="87">
        <v>56639.7623</v>
      </c>
      <c r="AC57" s="87">
        <v>5.7532</v>
      </c>
      <c r="AD57" s="87">
        <v>0.2649</v>
      </c>
      <c r="AE57" s="100">
        <f t="shared" si="3"/>
        <v>3.629673694</v>
      </c>
    </row>
    <row r="58">
      <c r="C58" s="87" t="s">
        <v>269</v>
      </c>
      <c r="D58" s="87">
        <v>56714.2632</v>
      </c>
      <c r="E58" s="87">
        <v>8.6853</v>
      </c>
      <c r="F58" s="87">
        <v>0.0195</v>
      </c>
      <c r="G58" s="87" t="s">
        <v>508</v>
      </c>
      <c r="J58" s="87" t="s">
        <v>503</v>
      </c>
      <c r="K58" s="87">
        <v>56645.5086</v>
      </c>
      <c r="L58" s="87">
        <v>5.92</v>
      </c>
      <c r="M58" s="87">
        <v>0.25</v>
      </c>
      <c r="N58" s="102">
        <f t="shared" si="1"/>
        <v>0.0000000002208752</v>
      </c>
      <c r="O58" s="103"/>
      <c r="Q58" s="87" t="s">
        <v>304</v>
      </c>
      <c r="R58" s="87">
        <v>56645.5086</v>
      </c>
      <c r="S58" s="87">
        <v>6.1561</v>
      </c>
      <c r="T58" s="87">
        <v>0.2835</v>
      </c>
      <c r="U58" s="14">
        <f t="shared" si="2"/>
        <v>6.043443243</v>
      </c>
      <c r="AA58" s="87" t="s">
        <v>218</v>
      </c>
      <c r="AB58" s="87">
        <v>56640.898</v>
      </c>
      <c r="AC58" s="87">
        <v>5.6482</v>
      </c>
      <c r="AD58" s="87">
        <v>0.2601</v>
      </c>
      <c r="AE58" s="100">
        <f t="shared" si="3"/>
        <v>3.563429562</v>
      </c>
    </row>
    <row r="59">
      <c r="C59" s="87" t="s">
        <v>269</v>
      </c>
      <c r="D59" s="87">
        <v>56715.5026</v>
      </c>
      <c r="E59" s="87">
        <v>8.7823</v>
      </c>
      <c r="F59" s="87">
        <v>0.0339</v>
      </c>
      <c r="G59" s="87" t="s">
        <v>507</v>
      </c>
      <c r="J59" s="87" t="s">
        <v>503</v>
      </c>
      <c r="K59" s="87">
        <v>56652.9156</v>
      </c>
      <c r="L59" s="87">
        <v>6.2</v>
      </c>
      <c r="M59" s="87">
        <v>0.33</v>
      </c>
      <c r="N59" s="102">
        <f t="shared" si="1"/>
        <v>0.000000000231322</v>
      </c>
      <c r="O59" s="103"/>
      <c r="Q59" s="87" t="s">
        <v>304</v>
      </c>
      <c r="R59" s="87">
        <v>56652.9156</v>
      </c>
      <c r="S59" s="87">
        <v>6.5661</v>
      </c>
      <c r="T59" s="87">
        <v>0.3629</v>
      </c>
      <c r="U59" s="14">
        <f t="shared" si="2"/>
        <v>6.445940234</v>
      </c>
      <c r="AA59" s="87" t="s">
        <v>218</v>
      </c>
      <c r="AB59" s="87">
        <v>56641.6309</v>
      </c>
      <c r="AC59" s="87">
        <v>6.0243</v>
      </c>
      <c r="AD59" s="87">
        <v>0.2774</v>
      </c>
      <c r="AE59" s="100">
        <f t="shared" si="3"/>
        <v>3.800709733</v>
      </c>
    </row>
    <row r="60">
      <c r="C60" s="87" t="s">
        <v>269</v>
      </c>
      <c r="D60" s="87">
        <v>56715.8</v>
      </c>
      <c r="E60" s="87">
        <v>8.7688</v>
      </c>
      <c r="F60" s="87">
        <v>0.0361</v>
      </c>
      <c r="G60" s="87" t="s">
        <v>522</v>
      </c>
      <c r="J60" s="87" t="s">
        <v>503</v>
      </c>
      <c r="K60" s="87">
        <v>56659.1786</v>
      </c>
      <c r="L60" s="87">
        <v>1.6</v>
      </c>
      <c r="M60" s="87">
        <v>0.14</v>
      </c>
      <c r="N60" s="102">
        <f t="shared" si="1"/>
        <v>0</v>
      </c>
      <c r="O60" s="103"/>
      <c r="Q60" s="87" t="s">
        <v>304</v>
      </c>
      <c r="R60" s="87">
        <v>56659.1786</v>
      </c>
      <c r="S60" s="87">
        <v>6.0997</v>
      </c>
      <c r="T60" s="87">
        <v>0.2809</v>
      </c>
      <c r="U60" s="14">
        <f t="shared" si="2"/>
        <v>5.988075364</v>
      </c>
      <c r="AA60" s="87" t="s">
        <v>218</v>
      </c>
      <c r="AB60" s="87">
        <v>56642.6985</v>
      </c>
      <c r="AC60" s="87">
        <v>6.1363</v>
      </c>
      <c r="AD60" s="87">
        <v>0.2826</v>
      </c>
      <c r="AE60" s="100">
        <f t="shared" si="3"/>
        <v>3.87137014</v>
      </c>
    </row>
    <row r="61">
      <c r="C61" s="87" t="s">
        <v>269</v>
      </c>
      <c r="D61" s="87">
        <v>56717.5796</v>
      </c>
      <c r="E61" s="87">
        <v>8.7408</v>
      </c>
      <c r="F61" s="87">
        <v>0.0498</v>
      </c>
      <c r="G61" s="87" t="s">
        <v>522</v>
      </c>
      <c r="J61" s="87" t="s">
        <v>503</v>
      </c>
      <c r="K61" s="87">
        <v>56659.7405</v>
      </c>
      <c r="L61" s="87">
        <v>2.4</v>
      </c>
      <c r="M61" s="87">
        <v>0.19</v>
      </c>
      <c r="N61" s="102">
        <f t="shared" si="1"/>
        <v>0</v>
      </c>
      <c r="O61" s="103"/>
      <c r="Q61" s="87" t="s">
        <v>304</v>
      </c>
      <c r="R61" s="87">
        <v>56659.7405</v>
      </c>
      <c r="S61" s="87">
        <v>6.0437</v>
      </c>
      <c r="T61" s="87">
        <v>0.2783</v>
      </c>
      <c r="U61" s="14">
        <f t="shared" si="2"/>
        <v>5.933100165</v>
      </c>
      <c r="AA61" s="87" t="s">
        <v>218</v>
      </c>
      <c r="AB61" s="87">
        <v>56645.5086</v>
      </c>
      <c r="AC61" s="87">
        <v>6.6055</v>
      </c>
      <c r="AD61" s="87">
        <v>0.3042</v>
      </c>
      <c r="AE61" s="100">
        <f t="shared" si="3"/>
        <v>4.167386774</v>
      </c>
    </row>
    <row r="62">
      <c r="C62" s="87" t="s">
        <v>269</v>
      </c>
      <c r="D62" s="87">
        <v>56718.2893</v>
      </c>
      <c r="E62" s="87">
        <v>8.6847</v>
      </c>
      <c r="F62" s="87">
        <v>0.0279</v>
      </c>
      <c r="G62" s="87" t="s">
        <v>508</v>
      </c>
      <c r="J62" s="87" t="s">
        <v>503</v>
      </c>
      <c r="K62" s="87">
        <v>56660.5122</v>
      </c>
      <c r="L62" s="87">
        <v>2.85</v>
      </c>
      <c r="M62" s="87">
        <v>0.18</v>
      </c>
      <c r="N62" s="102">
        <f t="shared" si="1"/>
        <v>0.0000000001063335</v>
      </c>
      <c r="O62" s="103"/>
      <c r="Q62" s="11" t="s">
        <v>304</v>
      </c>
      <c r="R62" s="87">
        <v>56660.5122</v>
      </c>
      <c r="S62" s="87">
        <v>5.9334</v>
      </c>
      <c r="T62" s="87">
        <v>0.3279</v>
      </c>
      <c r="U62" s="14">
        <f t="shared" si="2"/>
        <v>5.824818657</v>
      </c>
      <c r="AA62" s="87" t="s">
        <v>218</v>
      </c>
      <c r="AB62" s="87">
        <v>56652.9156</v>
      </c>
      <c r="AC62" s="87">
        <v>7.4457</v>
      </c>
      <c r="AD62" s="87">
        <v>0.4115</v>
      </c>
      <c r="AE62" s="100">
        <f t="shared" si="3"/>
        <v>4.697466006</v>
      </c>
    </row>
    <row r="63">
      <c r="C63" s="87" t="s">
        <v>269</v>
      </c>
      <c r="D63" s="87">
        <v>56718.602</v>
      </c>
      <c r="E63" s="87">
        <v>8.8108</v>
      </c>
      <c r="F63" s="87">
        <v>0.0495</v>
      </c>
      <c r="G63" s="87" t="s">
        <v>522</v>
      </c>
      <c r="J63" s="87" t="s">
        <v>503</v>
      </c>
      <c r="K63" s="87">
        <v>56662.178</v>
      </c>
      <c r="L63" s="87">
        <v>3.71</v>
      </c>
      <c r="M63" s="87">
        <v>0.2</v>
      </c>
      <c r="N63" s="102">
        <f t="shared" si="1"/>
        <v>0.0000000001384201</v>
      </c>
      <c r="O63" s="103"/>
      <c r="Q63" s="87" t="s">
        <v>304</v>
      </c>
      <c r="R63" s="87">
        <v>56662.178</v>
      </c>
      <c r="S63" s="87">
        <v>6.0437</v>
      </c>
      <c r="T63" s="87">
        <v>0.2783</v>
      </c>
      <c r="U63" s="14">
        <f t="shared" si="2"/>
        <v>5.933100165</v>
      </c>
      <c r="AA63" s="87" t="s">
        <v>218</v>
      </c>
      <c r="AB63" s="87">
        <v>56659.1786</v>
      </c>
      <c r="AC63" s="87">
        <v>6.3666</v>
      </c>
      <c r="AD63" s="87">
        <v>0.2932</v>
      </c>
      <c r="AE63" s="100">
        <f t="shared" si="3"/>
        <v>4.016665602</v>
      </c>
    </row>
    <row r="64">
      <c r="C64" s="87" t="s">
        <v>269</v>
      </c>
      <c r="D64" s="87">
        <v>56719.2965</v>
      </c>
      <c r="E64" s="87">
        <v>8.7956</v>
      </c>
      <c r="F64" s="87">
        <v>0.029</v>
      </c>
      <c r="G64" s="87" t="s">
        <v>508</v>
      </c>
      <c r="J64" s="87" t="s">
        <v>503</v>
      </c>
      <c r="K64" s="87">
        <v>56662.8469</v>
      </c>
      <c r="L64" s="87">
        <v>3.82</v>
      </c>
      <c r="M64" s="87">
        <v>0.18</v>
      </c>
      <c r="N64" s="102">
        <f t="shared" si="1"/>
        <v>0.0000000001425242</v>
      </c>
      <c r="O64" s="103"/>
      <c r="Q64" s="87" t="s">
        <v>304</v>
      </c>
      <c r="R64" s="87">
        <v>56662.8469</v>
      </c>
      <c r="S64" s="87">
        <v>5.9883</v>
      </c>
      <c r="T64" s="87">
        <v>0.2758</v>
      </c>
      <c r="U64" s="14">
        <f t="shared" si="2"/>
        <v>5.878713986</v>
      </c>
      <c r="AA64" s="87" t="s">
        <v>218</v>
      </c>
      <c r="AB64" s="87">
        <v>56659.7405</v>
      </c>
      <c r="AC64" s="87">
        <v>6.545</v>
      </c>
      <c r="AD64" s="87">
        <v>0.3014</v>
      </c>
      <c r="AE64" s="100">
        <f t="shared" si="3"/>
        <v>4.129217536</v>
      </c>
    </row>
    <row r="65">
      <c r="C65" s="87" t="s">
        <v>269</v>
      </c>
      <c r="D65" s="87">
        <v>56719.6616</v>
      </c>
      <c r="E65" s="87">
        <v>8.8958</v>
      </c>
      <c r="F65" s="87">
        <v>0.0578</v>
      </c>
      <c r="G65" s="87" t="s">
        <v>522</v>
      </c>
      <c r="J65" s="87" t="s">
        <v>503</v>
      </c>
      <c r="K65" s="87">
        <v>56664.1246</v>
      </c>
      <c r="L65" s="87">
        <v>4.55</v>
      </c>
      <c r="M65" s="87">
        <v>0.22</v>
      </c>
      <c r="N65" s="102">
        <f t="shared" si="1"/>
        <v>0.0000000001697605</v>
      </c>
      <c r="O65" s="103"/>
      <c r="Q65" s="87" t="s">
        <v>304</v>
      </c>
      <c r="R65" s="87">
        <v>56664.1246</v>
      </c>
      <c r="S65" s="87">
        <v>5.9334</v>
      </c>
      <c r="T65" s="87">
        <v>0.2732</v>
      </c>
      <c r="U65" s="14">
        <f t="shared" si="2"/>
        <v>5.824818657</v>
      </c>
      <c r="AA65" s="87" t="s">
        <v>218</v>
      </c>
      <c r="AB65" s="87">
        <v>56660.5122</v>
      </c>
      <c r="AC65" s="87">
        <v>5.9144</v>
      </c>
      <c r="AD65" s="87">
        <v>0.2724</v>
      </c>
      <c r="AE65" s="100">
        <f t="shared" si="3"/>
        <v>3.731374208</v>
      </c>
    </row>
    <row r="66">
      <c r="C66" s="87" t="s">
        <v>269</v>
      </c>
      <c r="D66" s="87">
        <v>56720.2632</v>
      </c>
      <c r="E66" s="87">
        <v>8.9202</v>
      </c>
      <c r="F66" s="87">
        <v>0.0364</v>
      </c>
      <c r="G66" s="87" t="s">
        <v>506</v>
      </c>
      <c r="J66" s="87" t="s">
        <v>503</v>
      </c>
      <c r="K66" s="87">
        <v>56665.247</v>
      </c>
      <c r="L66" s="87">
        <v>6.93</v>
      </c>
      <c r="M66" s="87">
        <v>0.26</v>
      </c>
      <c r="N66" s="102">
        <f t="shared" si="1"/>
        <v>0.0000000002585583</v>
      </c>
      <c r="O66" s="103"/>
      <c r="Q66" s="87" t="s">
        <v>304</v>
      </c>
      <c r="R66" s="87">
        <v>56665.247</v>
      </c>
      <c r="S66" s="87">
        <v>6.2705</v>
      </c>
      <c r="T66" s="87">
        <v>0.2888</v>
      </c>
      <c r="U66" s="14">
        <f t="shared" si="2"/>
        <v>6.15574972</v>
      </c>
      <c r="AA66" s="87" t="s">
        <v>218</v>
      </c>
      <c r="AB66" s="87">
        <v>56662.178</v>
      </c>
      <c r="AC66" s="87">
        <v>6.1363</v>
      </c>
      <c r="AD66" s="87">
        <v>0.2826</v>
      </c>
      <c r="AE66" s="100">
        <f t="shared" si="3"/>
        <v>3.87137014</v>
      </c>
    </row>
    <row r="67">
      <c r="C67" s="87" t="s">
        <v>269</v>
      </c>
      <c r="D67" s="87">
        <v>56721.2572</v>
      </c>
      <c r="E67" s="87">
        <v>8.9781</v>
      </c>
      <c r="F67" s="87">
        <v>0.0225</v>
      </c>
      <c r="G67" s="87" t="s">
        <v>508</v>
      </c>
      <c r="J67" s="87" t="s">
        <v>503</v>
      </c>
      <c r="K67" s="87">
        <v>56667.2542</v>
      </c>
      <c r="L67" s="87">
        <v>6.87</v>
      </c>
      <c r="M67" s="87">
        <v>0.3</v>
      </c>
      <c r="N67" s="102">
        <f t="shared" si="1"/>
        <v>0.0000000002563197</v>
      </c>
      <c r="O67" s="103"/>
      <c r="Q67" s="87" t="s">
        <v>304</v>
      </c>
      <c r="R67" s="87">
        <v>56667.2542</v>
      </c>
      <c r="S67" s="87">
        <v>6.2705</v>
      </c>
      <c r="T67" s="87">
        <v>0.2888</v>
      </c>
      <c r="U67" s="14">
        <f t="shared" si="2"/>
        <v>6.15574972</v>
      </c>
      <c r="AA67" s="87" t="s">
        <v>218</v>
      </c>
      <c r="AB67" s="87">
        <v>56662.8469</v>
      </c>
      <c r="AC67" s="87">
        <v>6.1931</v>
      </c>
      <c r="AD67" s="87">
        <v>0.2852</v>
      </c>
      <c r="AE67" s="100">
        <f t="shared" si="3"/>
        <v>3.907205061</v>
      </c>
    </row>
    <row r="68">
      <c r="C68" s="87" t="s">
        <v>269</v>
      </c>
      <c r="D68" s="87">
        <v>56722.2563</v>
      </c>
      <c r="E68" s="87">
        <v>8.9348</v>
      </c>
      <c r="F68" s="87">
        <v>0.0344</v>
      </c>
      <c r="G68" s="87" t="s">
        <v>506</v>
      </c>
      <c r="J68" s="87" t="s">
        <v>503</v>
      </c>
      <c r="K68" s="87">
        <v>56667.9128</v>
      </c>
      <c r="L68" s="87">
        <v>6.77</v>
      </c>
      <c r="M68" s="87">
        <v>0.32</v>
      </c>
      <c r="N68" s="102">
        <f t="shared" si="1"/>
        <v>0.0000000002525887</v>
      </c>
      <c r="O68" s="103"/>
      <c r="Q68" s="87" t="s">
        <v>304</v>
      </c>
      <c r="R68" s="87">
        <v>56667.9128</v>
      </c>
      <c r="S68" s="87">
        <v>6.5059</v>
      </c>
      <c r="T68" s="87">
        <v>0.3595</v>
      </c>
      <c r="U68" s="14">
        <f t="shared" si="2"/>
        <v>6.386841896</v>
      </c>
      <c r="AA68" s="87" t="s">
        <v>218</v>
      </c>
      <c r="AB68" s="87">
        <v>56664.1246</v>
      </c>
      <c r="AC68" s="87">
        <v>6.4255</v>
      </c>
      <c r="AD68" s="87">
        <v>0.2959</v>
      </c>
      <c r="AE68" s="100">
        <f t="shared" si="3"/>
        <v>4.053825405</v>
      </c>
    </row>
    <row r="69">
      <c r="C69" s="87" t="s">
        <v>269</v>
      </c>
      <c r="D69" s="87">
        <v>56723.2553</v>
      </c>
      <c r="E69" s="87">
        <v>8.9289</v>
      </c>
      <c r="F69" s="87">
        <v>0.0359</v>
      </c>
      <c r="G69" s="87" t="s">
        <v>506</v>
      </c>
      <c r="J69" s="87" t="s">
        <v>503</v>
      </c>
      <c r="K69" s="87">
        <v>56668.8463</v>
      </c>
      <c r="L69" s="87">
        <v>5.54</v>
      </c>
      <c r="M69" s="87">
        <v>0.21</v>
      </c>
      <c r="N69" s="102">
        <f t="shared" si="1"/>
        <v>0.0000000002066974</v>
      </c>
      <c r="O69" s="103"/>
      <c r="Q69" s="87" t="s">
        <v>304</v>
      </c>
      <c r="R69" s="87">
        <v>56668.8463</v>
      </c>
      <c r="S69" s="87">
        <v>6.2131</v>
      </c>
      <c r="T69" s="87">
        <v>0.2861</v>
      </c>
      <c r="U69" s="14">
        <f t="shared" si="2"/>
        <v>6.099400142</v>
      </c>
      <c r="AA69" s="87" t="s">
        <v>218</v>
      </c>
      <c r="AB69" s="87">
        <v>56665.247</v>
      </c>
      <c r="AC69" s="87">
        <v>6.6055</v>
      </c>
      <c r="AD69" s="87">
        <v>0.3042</v>
      </c>
      <c r="AE69" s="100">
        <f t="shared" si="3"/>
        <v>4.167386774</v>
      </c>
    </row>
    <row r="70">
      <c r="C70" s="87" t="s">
        <v>269</v>
      </c>
      <c r="D70" s="87">
        <v>56723.2896</v>
      </c>
      <c r="E70" s="87">
        <v>8.9427</v>
      </c>
      <c r="F70" s="87">
        <v>0.0302</v>
      </c>
      <c r="G70" s="87" t="s">
        <v>508</v>
      </c>
      <c r="J70" s="87" t="s">
        <v>503</v>
      </c>
      <c r="K70" s="87">
        <v>56669.8469</v>
      </c>
      <c r="L70" s="87">
        <v>5.2</v>
      </c>
      <c r="M70" s="87">
        <v>0.17</v>
      </c>
      <c r="N70" s="102">
        <f t="shared" si="1"/>
        <v>0.000000000194012</v>
      </c>
      <c r="O70" s="103"/>
      <c r="Q70" s="87" t="s">
        <v>304</v>
      </c>
      <c r="R70" s="87">
        <v>56669.8469</v>
      </c>
      <c r="S70" s="87">
        <v>6.1561</v>
      </c>
      <c r="T70" s="87">
        <v>0.2835</v>
      </c>
      <c r="U70" s="14">
        <f t="shared" si="2"/>
        <v>6.043443243</v>
      </c>
      <c r="AA70" s="87" t="s">
        <v>218</v>
      </c>
      <c r="AB70" s="87">
        <v>56667.2542</v>
      </c>
      <c r="AC70" s="87">
        <v>6.6667</v>
      </c>
      <c r="AD70" s="87">
        <v>0.307</v>
      </c>
      <c r="AE70" s="100">
        <f t="shared" si="3"/>
        <v>4.205997639</v>
      </c>
    </row>
    <row r="71">
      <c r="C71" s="87" t="s">
        <v>269</v>
      </c>
      <c r="D71" s="87">
        <v>56724.4231</v>
      </c>
      <c r="E71" s="87">
        <v>8.7855</v>
      </c>
      <c r="F71" s="87">
        <v>0.0203</v>
      </c>
      <c r="G71" s="87" t="s">
        <v>508</v>
      </c>
      <c r="J71" s="87" t="s">
        <v>503</v>
      </c>
      <c r="K71" s="87">
        <v>56670.6555</v>
      </c>
      <c r="L71" s="87">
        <v>4.37</v>
      </c>
      <c r="M71" s="87">
        <v>0.17</v>
      </c>
      <c r="N71" s="102">
        <f t="shared" si="1"/>
        <v>0.0000000001630447</v>
      </c>
      <c r="O71" s="103"/>
      <c r="Q71" s="87" t="s">
        <v>304</v>
      </c>
      <c r="R71" s="87">
        <v>56670.6555</v>
      </c>
      <c r="S71" s="87">
        <v>5.9334</v>
      </c>
      <c r="T71" s="87">
        <v>0.2732</v>
      </c>
      <c r="U71" s="14">
        <f t="shared" si="2"/>
        <v>5.824818657</v>
      </c>
      <c r="AA71" s="87" t="s">
        <v>218</v>
      </c>
      <c r="AB71" s="87">
        <v>56667.9128</v>
      </c>
      <c r="AC71" s="87">
        <v>6.7283</v>
      </c>
      <c r="AD71" s="87">
        <v>0.3718</v>
      </c>
      <c r="AE71" s="100">
        <f t="shared" si="3"/>
        <v>4.244860863</v>
      </c>
    </row>
    <row r="72">
      <c r="C72" s="87" t="s">
        <v>269</v>
      </c>
      <c r="D72" s="87">
        <v>56724.4721</v>
      </c>
      <c r="E72" s="87">
        <v>8.8118</v>
      </c>
      <c r="F72" s="87">
        <v>0.0296</v>
      </c>
      <c r="G72" s="87" t="s">
        <v>506</v>
      </c>
      <c r="J72" s="87" t="s">
        <v>503</v>
      </c>
      <c r="K72" s="87">
        <v>56672.5314</v>
      </c>
      <c r="L72" s="87">
        <v>7.29</v>
      </c>
      <c r="M72" s="87">
        <v>0.32</v>
      </c>
      <c r="N72" s="102">
        <f t="shared" si="1"/>
        <v>0.0000000002719899</v>
      </c>
      <c r="O72" s="103"/>
      <c r="Q72" s="87" t="s">
        <v>304</v>
      </c>
      <c r="R72" s="87">
        <v>56672.5314</v>
      </c>
      <c r="S72" s="87">
        <v>6.1561</v>
      </c>
      <c r="T72" s="87">
        <v>0.2835</v>
      </c>
      <c r="U72" s="14">
        <f t="shared" si="2"/>
        <v>6.043443243</v>
      </c>
      <c r="AA72" s="87" t="s">
        <v>218</v>
      </c>
      <c r="AB72" s="87">
        <v>56668.8463</v>
      </c>
      <c r="AC72" s="87">
        <v>6.8534</v>
      </c>
      <c r="AD72" s="87">
        <v>0.3156</v>
      </c>
      <c r="AE72" s="100">
        <f t="shared" si="3"/>
        <v>4.323786014</v>
      </c>
    </row>
    <row r="73">
      <c r="C73" s="87" t="s">
        <v>269</v>
      </c>
      <c r="D73" s="87">
        <v>56724.9753</v>
      </c>
      <c r="E73" s="87">
        <v>8.7509</v>
      </c>
      <c r="F73" s="87">
        <v>0.0154</v>
      </c>
      <c r="G73" s="87" t="s">
        <v>515</v>
      </c>
      <c r="J73" s="87" t="s">
        <v>503</v>
      </c>
      <c r="K73" s="87">
        <v>56673.6684</v>
      </c>
      <c r="L73" s="87">
        <v>5.24</v>
      </c>
      <c r="M73" s="87">
        <v>0.38</v>
      </c>
      <c r="N73" s="102">
        <f t="shared" si="1"/>
        <v>0.0000000001955044</v>
      </c>
      <c r="O73" s="103"/>
      <c r="Q73" s="87" t="s">
        <v>304</v>
      </c>
      <c r="R73" s="87">
        <v>56673.6684</v>
      </c>
      <c r="S73" s="87">
        <v>6.3871</v>
      </c>
      <c r="T73" s="87">
        <v>0.353</v>
      </c>
      <c r="U73" s="14">
        <f t="shared" si="2"/>
        <v>6.270215938</v>
      </c>
      <c r="AA73" s="87" t="s">
        <v>218</v>
      </c>
      <c r="AB73" s="87">
        <v>56669.8469</v>
      </c>
      <c r="AC73" s="87">
        <v>6.7906</v>
      </c>
      <c r="AD73" s="87">
        <v>0.3127</v>
      </c>
      <c r="AE73" s="100">
        <f t="shared" si="3"/>
        <v>4.284165714</v>
      </c>
    </row>
    <row r="74">
      <c r="C74" s="87" t="s">
        <v>269</v>
      </c>
      <c r="D74" s="87">
        <v>56726.2688</v>
      </c>
      <c r="E74" s="87">
        <v>8.5717</v>
      </c>
      <c r="F74" s="87">
        <v>0.0222</v>
      </c>
      <c r="G74" s="87" t="s">
        <v>508</v>
      </c>
      <c r="J74" s="87" t="s">
        <v>503</v>
      </c>
      <c r="K74" s="87">
        <v>56679.2675</v>
      </c>
      <c r="L74" s="87">
        <v>5.08</v>
      </c>
      <c r="M74" s="87">
        <v>0.16</v>
      </c>
      <c r="N74" s="102">
        <f t="shared" si="1"/>
        <v>0.0000000001895348</v>
      </c>
      <c r="O74" s="103"/>
      <c r="Q74" s="87" t="s">
        <v>304</v>
      </c>
      <c r="R74" s="87">
        <v>56677.1971</v>
      </c>
      <c r="S74" s="87">
        <v>6.9391</v>
      </c>
      <c r="T74" s="87">
        <v>0.3196</v>
      </c>
      <c r="U74" s="14">
        <f t="shared" si="2"/>
        <v>6.812114327</v>
      </c>
      <c r="AA74" s="87" t="s">
        <v>218</v>
      </c>
      <c r="AB74" s="87">
        <v>56672.5314</v>
      </c>
      <c r="AC74" s="87">
        <v>7.3775</v>
      </c>
      <c r="AD74" s="87">
        <v>0.3397</v>
      </c>
      <c r="AE74" s="100">
        <f t="shared" si="3"/>
        <v>4.654438865</v>
      </c>
    </row>
    <row r="75">
      <c r="C75" s="87" t="s">
        <v>269</v>
      </c>
      <c r="D75" s="87">
        <v>56726.2857</v>
      </c>
      <c r="E75" s="87">
        <v>8.6575</v>
      </c>
      <c r="F75" s="87">
        <v>0.0363</v>
      </c>
      <c r="G75" s="87" t="s">
        <v>507</v>
      </c>
      <c r="J75" s="87" t="s">
        <v>503</v>
      </c>
      <c r="K75" s="87">
        <v>56679.9873</v>
      </c>
      <c r="L75" s="87">
        <v>6.72</v>
      </c>
      <c r="M75" s="87">
        <v>0.32</v>
      </c>
      <c r="N75" s="102">
        <f t="shared" si="1"/>
        <v>0.0000000002507232</v>
      </c>
      <c r="O75" s="103"/>
      <c r="Q75" s="87" t="s">
        <v>304</v>
      </c>
      <c r="R75" s="87">
        <v>56679.2675</v>
      </c>
      <c r="S75" s="87">
        <v>6.5661</v>
      </c>
      <c r="T75" s="87">
        <v>0.3024</v>
      </c>
      <c r="U75" s="14">
        <f t="shared" si="2"/>
        <v>6.445940234</v>
      </c>
      <c r="AA75" s="87" t="s">
        <v>218</v>
      </c>
      <c r="AB75" s="87">
        <v>56673.6684</v>
      </c>
      <c r="AC75" s="87">
        <v>7.1764</v>
      </c>
      <c r="AD75" s="87">
        <v>0.3966</v>
      </c>
      <c r="AE75" s="100">
        <f t="shared" si="3"/>
        <v>4.527565581</v>
      </c>
    </row>
    <row r="76">
      <c r="C76" s="87" t="s">
        <v>269</v>
      </c>
      <c r="D76" s="87">
        <v>56726.3102</v>
      </c>
      <c r="E76" s="87">
        <v>8.5925</v>
      </c>
      <c r="F76" s="87">
        <v>0.0328</v>
      </c>
      <c r="G76" s="87" t="s">
        <v>506</v>
      </c>
      <c r="J76" s="87" t="s">
        <v>503</v>
      </c>
      <c r="K76" s="87">
        <v>56680.9716</v>
      </c>
      <c r="L76" s="87">
        <v>5.7</v>
      </c>
      <c r="M76" s="87">
        <v>0.21</v>
      </c>
      <c r="N76" s="102">
        <f t="shared" si="1"/>
        <v>0.000000000212667</v>
      </c>
      <c r="O76" s="103"/>
      <c r="Q76" s="87" t="s">
        <v>304</v>
      </c>
      <c r="R76" s="87">
        <v>56680.9716</v>
      </c>
      <c r="S76" s="87">
        <v>6.0997</v>
      </c>
      <c r="T76" s="87">
        <v>0.2809</v>
      </c>
      <c r="U76" s="14">
        <f t="shared" si="2"/>
        <v>5.988075364</v>
      </c>
      <c r="AA76" s="87" t="s">
        <v>218</v>
      </c>
      <c r="AB76" s="87">
        <v>56677.1971</v>
      </c>
      <c r="AC76" s="87">
        <v>7.5842</v>
      </c>
      <c r="AD76" s="87">
        <v>0.3493</v>
      </c>
      <c r="AE76" s="100">
        <f t="shared" si="3"/>
        <v>4.78484517</v>
      </c>
    </row>
    <row r="77">
      <c r="C77" s="87" t="s">
        <v>269</v>
      </c>
      <c r="D77" s="87">
        <v>56727.3721</v>
      </c>
      <c r="E77" s="87">
        <v>8.5666</v>
      </c>
      <c r="F77" s="87">
        <v>0.0241</v>
      </c>
      <c r="G77" s="87" t="s">
        <v>502</v>
      </c>
      <c r="J77" s="87" t="s">
        <v>503</v>
      </c>
      <c r="K77" s="87">
        <v>56682.47</v>
      </c>
      <c r="L77" s="87">
        <v>6.54</v>
      </c>
      <c r="M77" s="87">
        <v>0.24</v>
      </c>
      <c r="N77" s="102">
        <f t="shared" si="1"/>
        <v>0.0000000002440074</v>
      </c>
      <c r="O77" s="103"/>
      <c r="Q77" s="87" t="s">
        <v>304</v>
      </c>
      <c r="R77" s="87">
        <v>56682.47</v>
      </c>
      <c r="S77" s="87">
        <v>6.3286</v>
      </c>
      <c r="T77" s="87">
        <v>0.2914</v>
      </c>
      <c r="U77" s="14">
        <f t="shared" si="2"/>
        <v>6.212786489</v>
      </c>
      <c r="AA77" s="87" t="s">
        <v>218</v>
      </c>
      <c r="AB77" s="87">
        <v>56679.2675</v>
      </c>
      <c r="AC77" s="87">
        <v>7.4457</v>
      </c>
      <c r="AD77" s="87">
        <v>0.3429</v>
      </c>
      <c r="AE77" s="100">
        <f t="shared" si="3"/>
        <v>4.697466006</v>
      </c>
    </row>
    <row r="78">
      <c r="C78" s="87" t="s">
        <v>269</v>
      </c>
      <c r="D78" s="87">
        <v>56727.4456</v>
      </c>
      <c r="E78" s="87">
        <v>8.5364</v>
      </c>
      <c r="F78" s="87">
        <v>0.0186</v>
      </c>
      <c r="G78" s="87" t="s">
        <v>508</v>
      </c>
      <c r="J78" s="87" t="s">
        <v>503</v>
      </c>
      <c r="K78" s="87">
        <v>56682.6026</v>
      </c>
      <c r="L78" s="87">
        <v>6.16</v>
      </c>
      <c r="M78" s="87">
        <v>0.2</v>
      </c>
      <c r="N78" s="102">
        <f t="shared" si="1"/>
        <v>0.0000000002298296</v>
      </c>
      <c r="O78" s="103"/>
      <c r="Q78" s="87" t="s">
        <v>304</v>
      </c>
      <c r="R78" s="87">
        <v>56682.6026</v>
      </c>
      <c r="S78" s="87">
        <v>6.2131</v>
      </c>
      <c r="T78" s="87">
        <v>0.2861</v>
      </c>
      <c r="U78" s="14">
        <f t="shared" si="2"/>
        <v>6.099400142</v>
      </c>
      <c r="AA78" s="87" t="s">
        <v>218</v>
      </c>
      <c r="AB78" s="87">
        <v>56679.9873</v>
      </c>
      <c r="AC78" s="87">
        <v>7.4457</v>
      </c>
      <c r="AD78" s="87">
        <v>0.4115</v>
      </c>
      <c r="AE78" s="100">
        <f t="shared" si="3"/>
        <v>4.697466006</v>
      </c>
    </row>
    <row r="79">
      <c r="C79" s="87" t="s">
        <v>269</v>
      </c>
      <c r="D79" s="87">
        <v>56727.4524</v>
      </c>
      <c r="E79" s="87">
        <v>8.5557</v>
      </c>
      <c r="F79" s="87">
        <v>0.0347</v>
      </c>
      <c r="G79" s="87" t="s">
        <v>507</v>
      </c>
      <c r="J79" s="87" t="s">
        <v>503</v>
      </c>
      <c r="K79" s="87">
        <v>56684.4637</v>
      </c>
      <c r="L79" s="87">
        <v>3.36</v>
      </c>
      <c r="M79" s="87">
        <v>0.24</v>
      </c>
      <c r="N79" s="102">
        <f t="shared" si="1"/>
        <v>0.0000000001253616</v>
      </c>
      <c r="O79" s="103"/>
      <c r="Q79" s="87" t="s">
        <v>304</v>
      </c>
      <c r="R79" s="87">
        <v>56684.4637</v>
      </c>
      <c r="S79" s="87">
        <v>6.3871</v>
      </c>
      <c r="T79" s="87">
        <v>0.2941</v>
      </c>
      <c r="U79" s="14">
        <f t="shared" si="2"/>
        <v>6.270215938</v>
      </c>
      <c r="AA79" s="87" t="s">
        <v>218</v>
      </c>
      <c r="AB79" s="87">
        <v>56680.9716</v>
      </c>
      <c r="AC79" s="87">
        <v>7.0454</v>
      </c>
      <c r="AD79" s="87">
        <v>0.3245</v>
      </c>
      <c r="AE79" s="100">
        <f t="shared" si="3"/>
        <v>4.44491814</v>
      </c>
    </row>
    <row r="80">
      <c r="C80" s="87" t="s">
        <v>269</v>
      </c>
      <c r="D80" s="87">
        <v>56727.4721</v>
      </c>
      <c r="E80" s="87">
        <v>8.5875</v>
      </c>
      <c r="F80" s="87">
        <v>0.0473</v>
      </c>
      <c r="G80" s="87" t="s">
        <v>506</v>
      </c>
      <c r="J80" s="87" t="s">
        <v>503</v>
      </c>
      <c r="K80" s="87">
        <v>56685.4688</v>
      </c>
      <c r="L80" s="87">
        <v>3.35</v>
      </c>
      <c r="M80" s="87">
        <v>0.25</v>
      </c>
      <c r="N80" s="102">
        <f t="shared" si="1"/>
        <v>0.0000000001249885</v>
      </c>
      <c r="O80" s="103"/>
      <c r="Q80" s="87" t="s">
        <v>304</v>
      </c>
      <c r="R80" s="87">
        <v>56687.1398</v>
      </c>
      <c r="S80" s="87">
        <v>6.2131</v>
      </c>
      <c r="T80" s="87">
        <v>0.2861</v>
      </c>
      <c r="U80" s="14">
        <f t="shared" si="2"/>
        <v>6.099400142</v>
      </c>
      <c r="AA80" s="87" t="s">
        <v>218</v>
      </c>
      <c r="AB80" s="87">
        <v>56682.47</v>
      </c>
      <c r="AC80" s="87">
        <v>7.2428</v>
      </c>
      <c r="AD80" s="87">
        <v>0.3335</v>
      </c>
      <c r="AE80" s="100">
        <f t="shared" si="3"/>
        <v>4.569457108</v>
      </c>
    </row>
    <row r="81">
      <c r="C81" s="87" t="s">
        <v>269</v>
      </c>
      <c r="D81" s="87">
        <v>56727.6424</v>
      </c>
      <c r="E81" s="87">
        <v>8.5291</v>
      </c>
      <c r="F81" s="87">
        <v>0.0471</v>
      </c>
      <c r="G81" s="87" t="s">
        <v>522</v>
      </c>
      <c r="J81" s="87" t="s">
        <v>503</v>
      </c>
      <c r="K81" s="87">
        <v>56687.1398</v>
      </c>
      <c r="L81" s="87">
        <v>2.13</v>
      </c>
      <c r="M81" s="87">
        <v>0.24</v>
      </c>
      <c r="N81" s="102">
        <f t="shared" si="1"/>
        <v>0</v>
      </c>
      <c r="O81" s="103"/>
      <c r="Q81" s="87" t="s">
        <v>304</v>
      </c>
      <c r="R81" s="87">
        <v>56694.5407</v>
      </c>
      <c r="S81" s="87">
        <v>6.0437</v>
      </c>
      <c r="T81" s="87">
        <v>0.2783</v>
      </c>
      <c r="U81" s="14">
        <f t="shared" si="2"/>
        <v>5.933100165</v>
      </c>
      <c r="AA81" s="87" t="s">
        <v>218</v>
      </c>
      <c r="AB81" s="87">
        <v>56682.6026</v>
      </c>
      <c r="AC81" s="87">
        <v>6.9808</v>
      </c>
      <c r="AD81" s="87">
        <v>0.3215</v>
      </c>
      <c r="AE81" s="100">
        <f t="shared" si="3"/>
        <v>4.404162227</v>
      </c>
    </row>
    <row r="82">
      <c r="C82" s="87" t="s">
        <v>269</v>
      </c>
      <c r="D82" s="87">
        <v>56728.2889</v>
      </c>
      <c r="E82" s="87">
        <v>8.4958</v>
      </c>
      <c r="F82" s="87">
        <v>0.0148</v>
      </c>
      <c r="G82" s="87" t="s">
        <v>508</v>
      </c>
      <c r="J82" s="87" t="s">
        <v>503</v>
      </c>
      <c r="K82" s="87">
        <v>56694.5407</v>
      </c>
      <c r="L82" s="87">
        <v>3.26</v>
      </c>
      <c r="M82" s="87">
        <v>0.21</v>
      </c>
      <c r="N82" s="102">
        <f t="shared" si="1"/>
        <v>0.0000000001216306</v>
      </c>
      <c r="O82" s="103"/>
      <c r="Q82" s="87" t="s">
        <v>304</v>
      </c>
      <c r="R82" s="87">
        <v>56696.9236</v>
      </c>
      <c r="S82" s="87">
        <v>5.9883</v>
      </c>
      <c r="T82" s="87">
        <v>0.3861</v>
      </c>
      <c r="U82" s="14">
        <f t="shared" si="2"/>
        <v>5.878713986</v>
      </c>
      <c r="AA82" s="87" t="s">
        <v>218</v>
      </c>
      <c r="AB82" s="87">
        <v>56684.4637</v>
      </c>
      <c r="AC82" s="87">
        <v>6.9168</v>
      </c>
      <c r="AD82" s="87">
        <v>0.3185</v>
      </c>
      <c r="AE82" s="100">
        <f t="shared" si="3"/>
        <v>4.363784851</v>
      </c>
    </row>
    <row r="83">
      <c r="C83" s="87" t="s">
        <v>269</v>
      </c>
      <c r="D83" s="87">
        <v>56728.6521</v>
      </c>
      <c r="E83" s="87">
        <v>8.4537</v>
      </c>
      <c r="F83" s="87">
        <v>0.0477</v>
      </c>
      <c r="G83" s="87" t="s">
        <v>522</v>
      </c>
      <c r="J83" s="87" t="s">
        <v>503</v>
      </c>
      <c r="K83" s="87">
        <v>56696.9236</v>
      </c>
      <c r="L83" s="87">
        <v>3.2</v>
      </c>
      <c r="M83" s="87">
        <v>0.47</v>
      </c>
      <c r="N83" s="102">
        <f t="shared" si="1"/>
        <v>0.000000000119392</v>
      </c>
      <c r="O83" s="103"/>
      <c r="Q83" s="87" t="s">
        <v>304</v>
      </c>
      <c r="R83" s="87">
        <v>56699.3415</v>
      </c>
      <c r="S83" s="87">
        <v>6.3286</v>
      </c>
      <c r="T83" s="87">
        <v>0.2914</v>
      </c>
      <c r="U83" s="14">
        <f t="shared" si="2"/>
        <v>6.212786489</v>
      </c>
      <c r="AA83" s="87" t="s">
        <v>218</v>
      </c>
      <c r="AB83" s="87">
        <v>56687.1398</v>
      </c>
      <c r="AC83" s="87">
        <v>6.9808</v>
      </c>
      <c r="AD83" s="87">
        <v>0.3215</v>
      </c>
      <c r="AE83" s="100">
        <f t="shared" si="3"/>
        <v>4.404162227</v>
      </c>
    </row>
    <row r="84">
      <c r="C84" s="87" t="s">
        <v>269</v>
      </c>
      <c r="D84" s="87">
        <v>56732.428</v>
      </c>
      <c r="E84" s="87">
        <v>8.4221</v>
      </c>
      <c r="F84" s="87">
        <v>0.0197</v>
      </c>
      <c r="G84" s="87" t="s">
        <v>508</v>
      </c>
      <c r="J84" s="87" t="s">
        <v>503</v>
      </c>
      <c r="K84" s="87">
        <v>56700.0127</v>
      </c>
      <c r="L84" s="87">
        <v>6.4</v>
      </c>
      <c r="M84" s="87">
        <v>0.29</v>
      </c>
      <c r="N84" s="102">
        <f t="shared" si="1"/>
        <v>0.000000000238784</v>
      </c>
      <c r="O84" s="103"/>
      <c r="Q84" s="87" t="s">
        <v>304</v>
      </c>
      <c r="R84" s="87">
        <v>56700.0127</v>
      </c>
      <c r="S84" s="87">
        <v>6.6268</v>
      </c>
      <c r="T84" s="87">
        <v>0.3052</v>
      </c>
      <c r="U84" s="14">
        <f t="shared" si="2"/>
        <v>6.505529423</v>
      </c>
      <c r="AA84" s="87" t="s">
        <v>218</v>
      </c>
      <c r="AB84" s="87">
        <v>56696.9236</v>
      </c>
      <c r="AC84" s="87">
        <v>6.7906</v>
      </c>
      <c r="AD84" s="87">
        <v>0.4378</v>
      </c>
      <c r="AE84" s="100">
        <f t="shared" si="3"/>
        <v>4.284165714</v>
      </c>
    </row>
    <row r="85">
      <c r="C85" s="87" t="s">
        <v>269</v>
      </c>
      <c r="D85" s="87">
        <v>56735.2944</v>
      </c>
      <c r="E85" s="87">
        <v>8.3858</v>
      </c>
      <c r="F85" s="87">
        <v>0.0242</v>
      </c>
      <c r="G85" s="87" t="s">
        <v>502</v>
      </c>
      <c r="J85" s="87" t="s">
        <v>503</v>
      </c>
      <c r="K85" s="87">
        <v>56710.4953</v>
      </c>
      <c r="L85" s="87">
        <v>2.67</v>
      </c>
      <c r="M85" s="87">
        <v>0.13</v>
      </c>
      <c r="N85" s="102">
        <f t="shared" si="1"/>
        <v>0</v>
      </c>
      <c r="O85" s="103"/>
      <c r="Q85" s="87" t="s">
        <v>304</v>
      </c>
      <c r="R85" s="87">
        <v>56710.4953</v>
      </c>
      <c r="S85" s="87">
        <v>5.879</v>
      </c>
      <c r="T85" s="87">
        <v>0.2707</v>
      </c>
      <c r="U85" s="14">
        <f t="shared" si="2"/>
        <v>5.771414179</v>
      </c>
      <c r="AA85" s="87" t="s">
        <v>218</v>
      </c>
      <c r="AB85" s="87">
        <v>56705.9366</v>
      </c>
      <c r="AC85" s="87">
        <v>6.2504</v>
      </c>
      <c r="AD85" s="87">
        <v>0.2878</v>
      </c>
      <c r="AE85" s="100">
        <f t="shared" si="3"/>
        <v>3.94335543</v>
      </c>
    </row>
    <row r="86">
      <c r="C86" s="87" t="s">
        <v>269</v>
      </c>
      <c r="D86" s="87">
        <v>56735.3034</v>
      </c>
      <c r="E86" s="87">
        <v>8.3492</v>
      </c>
      <c r="F86" s="87">
        <v>0.0349</v>
      </c>
      <c r="G86" s="87" t="s">
        <v>506</v>
      </c>
      <c r="J86" s="87" t="s">
        <v>503</v>
      </c>
      <c r="K86" s="87">
        <v>56711.1958</v>
      </c>
      <c r="L86" s="87">
        <v>2.04</v>
      </c>
      <c r="M86" s="87">
        <v>0.11</v>
      </c>
      <c r="N86" s="102">
        <f t="shared" si="1"/>
        <v>0</v>
      </c>
      <c r="O86" s="103"/>
      <c r="Q86" s="87" t="s">
        <v>304</v>
      </c>
      <c r="R86" s="87">
        <v>56711.1958</v>
      </c>
      <c r="S86" s="87">
        <v>6.2705</v>
      </c>
      <c r="T86" s="87">
        <v>0.2888</v>
      </c>
      <c r="U86" s="14">
        <f t="shared" si="2"/>
        <v>6.15574972</v>
      </c>
      <c r="AA86" s="87" t="s">
        <v>218</v>
      </c>
      <c r="AB86" s="87">
        <v>56710.4953</v>
      </c>
      <c r="AC86" s="87">
        <v>6.2504</v>
      </c>
      <c r="AD86" s="87">
        <v>0.2878</v>
      </c>
      <c r="AE86" s="100">
        <f t="shared" si="3"/>
        <v>3.94335543</v>
      </c>
    </row>
    <row r="87">
      <c r="C87" s="87" t="s">
        <v>269</v>
      </c>
      <c r="D87" s="87">
        <v>56735.5869</v>
      </c>
      <c r="E87" s="87">
        <v>8.3084</v>
      </c>
      <c r="F87" s="87">
        <v>0.0495</v>
      </c>
      <c r="G87" s="87" t="s">
        <v>522</v>
      </c>
      <c r="J87" s="87" t="s">
        <v>503</v>
      </c>
      <c r="K87" s="87">
        <v>56713.1477</v>
      </c>
      <c r="L87" s="87">
        <v>3.9</v>
      </c>
      <c r="M87" s="87">
        <v>0.16</v>
      </c>
      <c r="N87" s="102">
        <f t="shared" si="1"/>
        <v>0.000000000145509</v>
      </c>
      <c r="O87" s="103"/>
      <c r="Q87" s="87" t="s">
        <v>304</v>
      </c>
      <c r="R87" s="87">
        <v>56713.1477</v>
      </c>
      <c r="S87" s="87">
        <v>6.2705</v>
      </c>
      <c r="T87" s="87">
        <v>0.2888</v>
      </c>
      <c r="U87" s="14">
        <f t="shared" si="2"/>
        <v>6.15574972</v>
      </c>
      <c r="AA87" s="87" t="s">
        <v>218</v>
      </c>
      <c r="AB87" s="87">
        <v>56711.1958</v>
      </c>
      <c r="AC87" s="87">
        <v>6.1931</v>
      </c>
      <c r="AD87" s="87">
        <v>0.2852</v>
      </c>
      <c r="AE87" s="100">
        <f t="shared" si="3"/>
        <v>3.907205061</v>
      </c>
    </row>
    <row r="88">
      <c r="C88" s="87" t="s">
        <v>269</v>
      </c>
      <c r="D88" s="87">
        <v>56736.4373</v>
      </c>
      <c r="E88" s="87">
        <v>8.2496</v>
      </c>
      <c r="F88" s="87">
        <v>0.0223</v>
      </c>
      <c r="G88" s="87" t="s">
        <v>508</v>
      </c>
      <c r="J88" s="87" t="s">
        <v>503</v>
      </c>
      <c r="K88" s="87">
        <v>56716.268</v>
      </c>
      <c r="L88" s="87">
        <v>3.41</v>
      </c>
      <c r="M88" s="87">
        <v>0.26</v>
      </c>
      <c r="N88" s="102">
        <f t="shared" si="1"/>
        <v>0.0000000001272271</v>
      </c>
      <c r="O88" s="103"/>
      <c r="Q88" s="87" t="s">
        <v>304</v>
      </c>
      <c r="R88" s="87">
        <v>56716.268</v>
      </c>
      <c r="S88" s="87">
        <v>6.5661</v>
      </c>
      <c r="T88" s="87">
        <v>0.3024</v>
      </c>
      <c r="U88" s="14">
        <f t="shared" si="2"/>
        <v>6.445940234</v>
      </c>
      <c r="AA88" s="87" t="s">
        <v>218</v>
      </c>
      <c r="AB88" s="87">
        <v>56713.1477</v>
      </c>
      <c r="AC88" s="87">
        <v>6.2504</v>
      </c>
      <c r="AD88" s="87">
        <v>0.2878</v>
      </c>
      <c r="AE88" s="100">
        <f t="shared" si="3"/>
        <v>3.94335543</v>
      </c>
    </row>
    <row r="89">
      <c r="C89" s="87" t="s">
        <v>269</v>
      </c>
      <c r="D89" s="87">
        <v>56736.6674</v>
      </c>
      <c r="E89" s="87">
        <v>8.2701</v>
      </c>
      <c r="F89" s="87">
        <v>0.0539</v>
      </c>
      <c r="G89" s="87" t="s">
        <v>522</v>
      </c>
      <c r="J89" s="87" t="s">
        <v>503</v>
      </c>
      <c r="K89" s="87">
        <v>56716.8818</v>
      </c>
      <c r="L89" s="87">
        <v>3.76</v>
      </c>
      <c r="M89" s="87">
        <v>0.15</v>
      </c>
      <c r="N89" s="102">
        <f t="shared" si="1"/>
        <v>0.0000000001402856</v>
      </c>
      <c r="O89" s="103"/>
      <c r="Q89" s="87" t="s">
        <v>304</v>
      </c>
      <c r="R89" s="87">
        <v>56716.8818</v>
      </c>
      <c r="S89" s="87">
        <v>6.4462</v>
      </c>
      <c r="T89" s="87">
        <v>0.2969</v>
      </c>
      <c r="U89" s="14">
        <f t="shared" si="2"/>
        <v>6.328234407</v>
      </c>
      <c r="AA89" s="87" t="s">
        <v>218</v>
      </c>
      <c r="AB89" s="87">
        <v>56716.268</v>
      </c>
      <c r="AC89" s="87">
        <v>6.485</v>
      </c>
      <c r="AD89" s="87">
        <v>0.2986</v>
      </c>
      <c r="AE89" s="100">
        <f t="shared" si="3"/>
        <v>4.091363746</v>
      </c>
    </row>
    <row r="90">
      <c r="C90" s="87" t="s">
        <v>269</v>
      </c>
      <c r="D90" s="87">
        <v>56737.2811</v>
      </c>
      <c r="E90" s="87">
        <v>8.2176</v>
      </c>
      <c r="F90" s="87">
        <v>0.0384</v>
      </c>
      <c r="G90" s="87" t="s">
        <v>506</v>
      </c>
      <c r="J90" s="87" t="s">
        <v>503</v>
      </c>
      <c r="K90" s="87">
        <v>56718.8778</v>
      </c>
      <c r="L90" s="87">
        <v>5.79</v>
      </c>
      <c r="M90" s="87">
        <v>0.24</v>
      </c>
      <c r="N90" s="102">
        <f t="shared" si="1"/>
        <v>0.0000000002160249</v>
      </c>
      <c r="O90" s="103"/>
      <c r="Q90" s="87" t="s">
        <v>304</v>
      </c>
      <c r="R90" s="87">
        <v>56718.8778</v>
      </c>
      <c r="S90" s="87">
        <v>6.3871</v>
      </c>
      <c r="T90" s="87">
        <v>0.2941</v>
      </c>
      <c r="U90" s="14">
        <f t="shared" si="2"/>
        <v>6.270215938</v>
      </c>
      <c r="AA90" s="87" t="s">
        <v>218</v>
      </c>
      <c r="AB90" s="87">
        <v>56716.8818</v>
      </c>
      <c r="AC90" s="87">
        <v>6.485</v>
      </c>
      <c r="AD90" s="87">
        <v>0.2986</v>
      </c>
      <c r="AE90" s="100">
        <f t="shared" si="3"/>
        <v>4.091363746</v>
      </c>
    </row>
    <row r="91">
      <c r="C91" s="87" t="s">
        <v>269</v>
      </c>
      <c r="D91" s="87">
        <v>56738.3703</v>
      </c>
      <c r="E91" s="87">
        <v>8.1699</v>
      </c>
      <c r="F91" s="87">
        <v>0.0235</v>
      </c>
      <c r="G91" s="87" t="s">
        <v>502</v>
      </c>
      <c r="J91" s="87" t="s">
        <v>503</v>
      </c>
      <c r="K91" s="87">
        <v>56719.7433</v>
      </c>
      <c r="L91" s="87">
        <v>5.59</v>
      </c>
      <c r="M91" s="87">
        <v>0.25</v>
      </c>
      <c r="N91" s="102">
        <f t="shared" si="1"/>
        <v>0.0000000002085629</v>
      </c>
      <c r="O91" s="103"/>
      <c r="Q91" s="87" t="s">
        <v>304</v>
      </c>
      <c r="R91" s="87">
        <v>56719.7433</v>
      </c>
      <c r="S91" s="87">
        <v>6.75</v>
      </c>
      <c r="T91" s="87">
        <v>0.3109</v>
      </c>
      <c r="U91" s="14">
        <f t="shared" si="2"/>
        <v>6.626474861</v>
      </c>
      <c r="AA91" s="87" t="s">
        <v>218</v>
      </c>
      <c r="AB91" s="87">
        <v>56718.8778</v>
      </c>
      <c r="AC91" s="87">
        <v>6.9808</v>
      </c>
      <c r="AD91" s="87">
        <v>0.3215</v>
      </c>
      <c r="AE91" s="100">
        <f t="shared" si="3"/>
        <v>4.404162227</v>
      </c>
    </row>
    <row r="92">
      <c r="C92" s="87" t="s">
        <v>269</v>
      </c>
      <c r="D92" s="87">
        <v>56739.3175</v>
      </c>
      <c r="E92" s="87">
        <v>8.2358</v>
      </c>
      <c r="F92" s="87">
        <v>0.0236</v>
      </c>
      <c r="G92" s="87" t="s">
        <v>502</v>
      </c>
      <c r="J92" s="87" t="s">
        <v>503</v>
      </c>
      <c r="K92" s="87">
        <v>56720.7369</v>
      </c>
      <c r="L92" s="87">
        <v>6.42</v>
      </c>
      <c r="M92" s="87">
        <v>0.24</v>
      </c>
      <c r="N92" s="102">
        <f t="shared" si="1"/>
        <v>0.0000000002395302</v>
      </c>
      <c r="O92" s="103"/>
      <c r="Q92" s="87" t="s">
        <v>304</v>
      </c>
      <c r="R92" s="87">
        <v>56720.7369</v>
      </c>
      <c r="S92" s="87">
        <v>6.8125</v>
      </c>
      <c r="T92" s="87">
        <v>0.3137</v>
      </c>
      <c r="U92" s="14">
        <f t="shared" si="2"/>
        <v>6.687831109</v>
      </c>
      <c r="AA92" s="87" t="s">
        <v>218</v>
      </c>
      <c r="AB92" s="87">
        <v>56719.7433</v>
      </c>
      <c r="AC92" s="87">
        <v>7.0454</v>
      </c>
      <c r="AD92" s="87">
        <v>0.3245</v>
      </c>
      <c r="AE92" s="100">
        <f t="shared" si="3"/>
        <v>4.44491814</v>
      </c>
    </row>
    <row r="93">
      <c r="C93" s="87" t="s">
        <v>269</v>
      </c>
      <c r="D93" s="87">
        <v>56739.5885</v>
      </c>
      <c r="E93" s="87">
        <v>8.1884</v>
      </c>
      <c r="F93" s="87">
        <v>0.047</v>
      </c>
      <c r="G93" s="87" t="s">
        <v>522</v>
      </c>
      <c r="J93" s="87" t="s">
        <v>503</v>
      </c>
      <c r="K93" s="87">
        <v>56721.7429</v>
      </c>
      <c r="L93" s="87">
        <v>3.97</v>
      </c>
      <c r="M93" s="87">
        <v>0.13</v>
      </c>
      <c r="N93" s="102">
        <f t="shared" si="1"/>
        <v>0.0000000001481207</v>
      </c>
      <c r="O93" s="103"/>
      <c r="Q93" s="87" t="s">
        <v>304</v>
      </c>
      <c r="R93" s="87">
        <v>56721.7429</v>
      </c>
      <c r="S93" s="87">
        <v>6.8755</v>
      </c>
      <c r="T93" s="87">
        <v>0.3166</v>
      </c>
      <c r="U93" s="14">
        <f t="shared" si="2"/>
        <v>6.749678208</v>
      </c>
      <c r="AA93" s="87" t="s">
        <v>218</v>
      </c>
      <c r="AB93" s="87">
        <v>56720.7369</v>
      </c>
      <c r="AC93" s="87">
        <v>7.1764</v>
      </c>
      <c r="AD93" s="87">
        <v>0.3305</v>
      </c>
      <c r="AE93" s="100">
        <f t="shared" si="3"/>
        <v>4.527565581</v>
      </c>
    </row>
    <row r="94">
      <c r="C94" s="87" t="s">
        <v>269</v>
      </c>
      <c r="D94" s="87">
        <v>56740.2987</v>
      </c>
      <c r="E94" s="87">
        <v>8.1868</v>
      </c>
      <c r="F94" s="87">
        <v>0.0226</v>
      </c>
      <c r="G94" s="87" t="s">
        <v>502</v>
      </c>
      <c r="J94" s="87" t="s">
        <v>503</v>
      </c>
      <c r="K94" s="87">
        <v>56722.8181</v>
      </c>
      <c r="L94" s="87">
        <v>6.48</v>
      </c>
      <c r="M94" s="87">
        <v>0.22</v>
      </c>
      <c r="N94" s="102">
        <f t="shared" si="1"/>
        <v>0.0000000002417688</v>
      </c>
      <c r="O94" s="103"/>
      <c r="Q94" s="87" t="s">
        <v>304</v>
      </c>
      <c r="R94" s="87">
        <v>56722.8181</v>
      </c>
      <c r="S94" s="87">
        <v>6.5661</v>
      </c>
      <c r="T94" s="87">
        <v>0.3024</v>
      </c>
      <c r="U94" s="14">
        <f t="shared" si="2"/>
        <v>6.445940234</v>
      </c>
      <c r="AA94" s="87" t="s">
        <v>218</v>
      </c>
      <c r="AB94" s="87">
        <v>56721.7429</v>
      </c>
      <c r="AC94" s="87">
        <v>7.3098</v>
      </c>
      <c r="AD94" s="87">
        <v>0.3366</v>
      </c>
      <c r="AE94" s="100">
        <f t="shared" si="3"/>
        <v>4.611727173</v>
      </c>
    </row>
    <row r="95">
      <c r="C95" s="87" t="s">
        <v>269</v>
      </c>
      <c r="D95" s="87">
        <v>56740.7694</v>
      </c>
      <c r="E95" s="87">
        <v>8.1812</v>
      </c>
      <c r="F95" s="87">
        <v>0.0512</v>
      </c>
      <c r="G95" s="87" t="s">
        <v>522</v>
      </c>
      <c r="J95" s="87" t="s">
        <v>503</v>
      </c>
      <c r="K95" s="87">
        <v>56724.0817</v>
      </c>
      <c r="L95" s="87">
        <v>3.08</v>
      </c>
      <c r="M95" s="87">
        <v>0.15</v>
      </c>
      <c r="N95" s="102">
        <f t="shared" si="1"/>
        <v>0.0000000001149148</v>
      </c>
      <c r="O95" s="103"/>
      <c r="Q95" s="87" t="s">
        <v>304</v>
      </c>
      <c r="R95" s="87">
        <v>56724.0817</v>
      </c>
      <c r="S95" s="87">
        <v>6.5661</v>
      </c>
      <c r="T95" s="87">
        <v>0.3024</v>
      </c>
      <c r="U95" s="14">
        <f t="shared" si="2"/>
        <v>6.445940234</v>
      </c>
      <c r="AA95" s="87" t="s">
        <v>218</v>
      </c>
      <c r="AB95" s="87">
        <v>56722.8181</v>
      </c>
      <c r="AC95" s="87">
        <v>7.3098</v>
      </c>
      <c r="AD95" s="87">
        <v>0.3366</v>
      </c>
      <c r="AE95" s="100">
        <f t="shared" si="3"/>
        <v>4.611727173</v>
      </c>
    </row>
    <row r="96">
      <c r="C96" s="87" t="s">
        <v>269</v>
      </c>
      <c r="D96" s="87">
        <v>56741.3416</v>
      </c>
      <c r="E96" s="87">
        <v>8.2212</v>
      </c>
      <c r="F96" s="87">
        <v>0.0244</v>
      </c>
      <c r="G96" s="87" t="s">
        <v>502</v>
      </c>
      <c r="J96" s="87" t="s">
        <v>503</v>
      </c>
      <c r="K96" s="87">
        <v>56724.7525</v>
      </c>
      <c r="L96" s="87">
        <v>2.73</v>
      </c>
      <c r="M96" s="87">
        <v>0.12</v>
      </c>
      <c r="N96" s="102">
        <f t="shared" si="1"/>
        <v>0.0000000001018563</v>
      </c>
      <c r="O96" s="103"/>
      <c r="Q96" s="87" t="s">
        <v>304</v>
      </c>
      <c r="R96" s="87">
        <v>56724.7525</v>
      </c>
      <c r="S96" s="87">
        <v>6.0437</v>
      </c>
      <c r="T96" s="87">
        <v>0.2783</v>
      </c>
      <c r="U96" s="14">
        <f t="shared" si="2"/>
        <v>5.933100165</v>
      </c>
      <c r="AA96" s="87" t="s">
        <v>218</v>
      </c>
      <c r="AB96" s="87">
        <v>56724.0817</v>
      </c>
      <c r="AC96" s="87">
        <v>6.7283</v>
      </c>
      <c r="AD96" s="87">
        <v>0.3099</v>
      </c>
      <c r="AE96" s="100">
        <f t="shared" si="3"/>
        <v>4.244860863</v>
      </c>
    </row>
    <row r="97">
      <c r="C97" s="87" t="s">
        <v>269</v>
      </c>
      <c r="D97" s="87">
        <v>56741.6707</v>
      </c>
      <c r="E97" s="87">
        <v>8.1974</v>
      </c>
      <c r="F97" s="87">
        <v>0.0528</v>
      </c>
      <c r="G97" s="87" t="s">
        <v>522</v>
      </c>
      <c r="J97" s="87" t="s">
        <v>503</v>
      </c>
      <c r="K97" s="87">
        <v>56726.214</v>
      </c>
      <c r="L97" s="87">
        <v>1.72</v>
      </c>
      <c r="M97" s="87">
        <v>0.12</v>
      </c>
      <c r="N97" s="102">
        <f t="shared" si="1"/>
        <v>0</v>
      </c>
      <c r="O97" s="103"/>
      <c r="Q97" s="87" t="s">
        <v>304</v>
      </c>
      <c r="R97" s="87">
        <v>56726.214</v>
      </c>
      <c r="S97" s="87">
        <v>5.8251</v>
      </c>
      <c r="T97" s="87">
        <v>0.2683</v>
      </c>
      <c r="U97" s="14">
        <f t="shared" si="2"/>
        <v>5.71850055</v>
      </c>
      <c r="AA97" s="87" t="s">
        <v>218</v>
      </c>
      <c r="AB97" s="87">
        <v>56724.7525</v>
      </c>
      <c r="AC97" s="87">
        <v>6.8534</v>
      </c>
      <c r="AD97" s="87">
        <v>0.3156</v>
      </c>
      <c r="AE97" s="100">
        <f t="shared" si="3"/>
        <v>4.323786014</v>
      </c>
    </row>
    <row r="98">
      <c r="C98" s="87" t="s">
        <v>269</v>
      </c>
      <c r="D98" s="87">
        <v>56743.674</v>
      </c>
      <c r="E98" s="87">
        <v>8.1481</v>
      </c>
      <c r="F98" s="87">
        <v>0.0521</v>
      </c>
      <c r="G98" s="87" t="s">
        <v>522</v>
      </c>
      <c r="J98" s="87" t="s">
        <v>503</v>
      </c>
      <c r="K98" s="87">
        <v>56726.9497</v>
      </c>
      <c r="L98" s="87">
        <v>2.03</v>
      </c>
      <c r="M98" s="87">
        <v>0.11</v>
      </c>
      <c r="N98" s="102">
        <f t="shared" si="1"/>
        <v>0</v>
      </c>
      <c r="O98" s="103"/>
      <c r="Q98" s="87" t="s">
        <v>304</v>
      </c>
      <c r="R98" s="87">
        <v>56726.9497</v>
      </c>
      <c r="S98" s="87">
        <v>6.0997</v>
      </c>
      <c r="T98" s="87">
        <v>0.2809</v>
      </c>
      <c r="U98" s="14">
        <f t="shared" si="2"/>
        <v>5.988075364</v>
      </c>
      <c r="AA98" s="87" t="s">
        <v>218</v>
      </c>
      <c r="AB98" s="87">
        <v>56726.214</v>
      </c>
      <c r="AC98" s="87">
        <v>6.545</v>
      </c>
      <c r="AD98" s="87">
        <v>0.3014</v>
      </c>
      <c r="AE98" s="100">
        <f t="shared" si="3"/>
        <v>4.129217536</v>
      </c>
    </row>
    <row r="99">
      <c r="C99" s="87" t="s">
        <v>269</v>
      </c>
      <c r="D99" s="87">
        <v>56744.3519</v>
      </c>
      <c r="E99" s="87">
        <v>8.144</v>
      </c>
      <c r="F99" s="87">
        <v>0.0371</v>
      </c>
      <c r="G99" s="87" t="s">
        <v>506</v>
      </c>
      <c r="J99" s="87" t="s">
        <v>503</v>
      </c>
      <c r="K99" s="87">
        <v>56728.2206</v>
      </c>
      <c r="L99" s="87">
        <v>1.88</v>
      </c>
      <c r="M99" s="87">
        <v>0.16</v>
      </c>
      <c r="N99" s="102">
        <f t="shared" si="1"/>
        <v>0</v>
      </c>
      <c r="O99" s="103"/>
      <c r="Q99" s="87" t="s">
        <v>304</v>
      </c>
      <c r="R99" s="87">
        <v>56728.2206</v>
      </c>
      <c r="S99" s="87">
        <v>5.9334</v>
      </c>
      <c r="T99" s="87">
        <v>0.2732</v>
      </c>
      <c r="U99" s="14">
        <f t="shared" si="2"/>
        <v>5.824818657</v>
      </c>
      <c r="AA99" s="87" t="s">
        <v>218</v>
      </c>
      <c r="AB99" s="87">
        <v>56726.9497</v>
      </c>
      <c r="AC99" s="87">
        <v>6.545</v>
      </c>
      <c r="AD99" s="87">
        <v>0.3014</v>
      </c>
      <c r="AE99" s="100">
        <f t="shared" si="3"/>
        <v>4.129217536</v>
      </c>
    </row>
    <row r="100">
      <c r="C100" s="87" t="s">
        <v>269</v>
      </c>
      <c r="D100" s="87">
        <v>56744.6496</v>
      </c>
      <c r="E100" s="87">
        <v>8.1239</v>
      </c>
      <c r="F100" s="87">
        <v>0.0519</v>
      </c>
      <c r="G100" s="87" t="s">
        <v>522</v>
      </c>
      <c r="J100" s="87" t="s">
        <v>503</v>
      </c>
      <c r="K100" s="87">
        <v>56731.2811</v>
      </c>
      <c r="L100" s="87">
        <v>1.1</v>
      </c>
      <c r="M100" s="87">
        <v>0.14</v>
      </c>
      <c r="N100" s="102">
        <f t="shared" si="1"/>
        <v>0</v>
      </c>
      <c r="O100" s="103"/>
      <c r="Q100" s="87" t="s">
        <v>304</v>
      </c>
      <c r="R100" s="87">
        <v>56731.2811</v>
      </c>
      <c r="S100" s="87">
        <v>5.9334</v>
      </c>
      <c r="T100" s="87">
        <v>0.2732</v>
      </c>
      <c r="U100" s="14">
        <f t="shared" si="2"/>
        <v>5.824818657</v>
      </c>
      <c r="AA100" s="87" t="s">
        <v>218</v>
      </c>
      <c r="AB100" s="87">
        <v>56728.2206</v>
      </c>
      <c r="AC100" s="87">
        <v>6.1931</v>
      </c>
      <c r="AD100" s="87">
        <v>0.2852</v>
      </c>
      <c r="AE100" s="100">
        <f t="shared" si="3"/>
        <v>3.907205061</v>
      </c>
    </row>
    <row r="101">
      <c r="C101" s="87" t="s">
        <v>269</v>
      </c>
      <c r="D101" s="87">
        <v>56745.3047</v>
      </c>
      <c r="E101" s="87">
        <v>8.1206</v>
      </c>
      <c r="F101" s="87">
        <v>0.0271</v>
      </c>
      <c r="G101" s="87" t="s">
        <v>508</v>
      </c>
      <c r="J101" s="87" t="s">
        <v>503</v>
      </c>
      <c r="K101" s="87">
        <v>56732.1505</v>
      </c>
      <c r="L101" s="87">
        <v>1.19</v>
      </c>
      <c r="M101" s="87">
        <v>0.2</v>
      </c>
      <c r="N101" s="102">
        <f t="shared" si="1"/>
        <v>0</v>
      </c>
      <c r="O101" s="103"/>
      <c r="Q101" s="87" t="s">
        <v>304</v>
      </c>
      <c r="R101" s="87">
        <v>56732.1505</v>
      </c>
      <c r="S101" s="87">
        <v>5.9883</v>
      </c>
      <c r="T101" s="87">
        <v>0.2758</v>
      </c>
      <c r="U101" s="14">
        <f t="shared" si="2"/>
        <v>5.878713986</v>
      </c>
      <c r="AA101" s="87" t="s">
        <v>218</v>
      </c>
      <c r="AB101" s="87">
        <v>56731.2811</v>
      </c>
      <c r="AC101" s="87">
        <v>6.3082</v>
      </c>
      <c r="AD101" s="87">
        <v>0.2905</v>
      </c>
      <c r="AE101" s="100">
        <f t="shared" si="3"/>
        <v>3.979821247</v>
      </c>
    </row>
    <row r="102">
      <c r="C102" s="87" t="s">
        <v>269</v>
      </c>
      <c r="D102" s="87">
        <v>56747.2839</v>
      </c>
      <c r="E102" s="87">
        <v>8.1986</v>
      </c>
      <c r="F102" s="87">
        <v>0.0208</v>
      </c>
      <c r="G102" s="87" t="s">
        <v>502</v>
      </c>
      <c r="J102" s="87" t="s">
        <v>503</v>
      </c>
      <c r="K102" s="87">
        <v>56732.806</v>
      </c>
      <c r="L102" s="87">
        <v>3.42</v>
      </c>
      <c r="M102" s="87">
        <v>0.18</v>
      </c>
      <c r="N102" s="102">
        <f t="shared" si="1"/>
        <v>0.0000000001276002</v>
      </c>
      <c r="O102" s="103"/>
      <c r="Q102" s="87" t="s">
        <v>304</v>
      </c>
      <c r="R102" s="87">
        <v>56732.806</v>
      </c>
      <c r="S102" s="87">
        <v>6.3286</v>
      </c>
      <c r="T102" s="87">
        <v>0.2914</v>
      </c>
      <c r="U102" s="14">
        <f t="shared" si="2"/>
        <v>6.212786489</v>
      </c>
      <c r="AA102" s="87" t="s">
        <v>218</v>
      </c>
      <c r="AB102" s="87">
        <v>56732.1505</v>
      </c>
      <c r="AC102" s="87">
        <v>6.2504</v>
      </c>
      <c r="AD102" s="87">
        <v>0.2878</v>
      </c>
      <c r="AE102" s="100">
        <f t="shared" si="3"/>
        <v>3.94335543</v>
      </c>
    </row>
    <row r="103">
      <c r="C103" s="87" t="s">
        <v>269</v>
      </c>
      <c r="D103" s="87">
        <v>56748.275</v>
      </c>
      <c r="E103" s="87">
        <v>8.1262</v>
      </c>
      <c r="F103" s="87">
        <v>0.0229</v>
      </c>
      <c r="G103" s="87" t="s">
        <v>502</v>
      </c>
      <c r="J103" s="87" t="s">
        <v>503</v>
      </c>
      <c r="K103" s="87">
        <v>56733.5366</v>
      </c>
      <c r="L103" s="87">
        <v>2.98</v>
      </c>
      <c r="M103" s="87">
        <v>0.19</v>
      </c>
      <c r="N103" s="102">
        <f t="shared" si="1"/>
        <v>0.0000000001111838</v>
      </c>
      <c r="O103" s="103"/>
      <c r="Q103" s="87" t="s">
        <v>304</v>
      </c>
      <c r="R103" s="87">
        <v>56733.5366</v>
      </c>
      <c r="S103" s="87">
        <v>5.7717</v>
      </c>
      <c r="T103" s="87">
        <v>0.2658</v>
      </c>
      <c r="U103" s="14">
        <f t="shared" si="2"/>
        <v>5.666077771</v>
      </c>
      <c r="AA103" s="87" t="s">
        <v>218</v>
      </c>
      <c r="AB103" s="87">
        <v>56732.806</v>
      </c>
      <c r="AC103" s="87">
        <v>6.3082</v>
      </c>
      <c r="AD103" s="87">
        <v>0.2905</v>
      </c>
      <c r="AE103" s="100">
        <f t="shared" si="3"/>
        <v>3.979821247</v>
      </c>
    </row>
    <row r="104">
      <c r="C104" s="87" t="s">
        <v>269</v>
      </c>
      <c r="D104" s="87">
        <v>56749.0387</v>
      </c>
      <c r="E104" s="87">
        <v>8.1338</v>
      </c>
      <c r="F104" s="87">
        <v>0.028</v>
      </c>
      <c r="G104" s="87" t="s">
        <v>515</v>
      </c>
      <c r="J104" s="87" t="s">
        <v>503</v>
      </c>
      <c r="K104" s="87">
        <v>56736.4831</v>
      </c>
      <c r="L104" s="87">
        <v>1.0</v>
      </c>
      <c r="M104" s="87">
        <v>0.08</v>
      </c>
      <c r="N104" s="102">
        <f t="shared" si="1"/>
        <v>0</v>
      </c>
      <c r="O104" s="103"/>
      <c r="Q104" s="87" t="s">
        <v>304</v>
      </c>
      <c r="R104" s="87">
        <v>56736.4831</v>
      </c>
      <c r="S104" s="87">
        <v>6.2131</v>
      </c>
      <c r="T104" s="87">
        <v>0.2861</v>
      </c>
      <c r="U104" s="14">
        <f t="shared" si="2"/>
        <v>6.099400142</v>
      </c>
      <c r="AA104" s="87" t="s">
        <v>218</v>
      </c>
      <c r="AB104" s="87">
        <v>56734.571</v>
      </c>
      <c r="AC104" s="87">
        <v>6.1931</v>
      </c>
      <c r="AD104" s="87">
        <v>0.2852</v>
      </c>
      <c r="AE104" s="100">
        <f t="shared" si="3"/>
        <v>3.907205061</v>
      </c>
    </row>
    <row r="105">
      <c r="C105" s="87" t="s">
        <v>269</v>
      </c>
      <c r="D105" s="87">
        <v>56749.6635</v>
      </c>
      <c r="E105" s="87">
        <v>8.1827</v>
      </c>
      <c r="F105" s="87">
        <v>0.0529</v>
      </c>
      <c r="G105" s="87" t="s">
        <v>522</v>
      </c>
      <c r="J105" s="87" t="s">
        <v>503</v>
      </c>
      <c r="K105" s="87">
        <v>56737.9549</v>
      </c>
      <c r="L105" s="87">
        <v>1.11</v>
      </c>
      <c r="M105" s="87">
        <v>0.09</v>
      </c>
      <c r="N105" s="102">
        <f t="shared" si="1"/>
        <v>0</v>
      </c>
      <c r="O105" s="103"/>
      <c r="Q105" s="87" t="s">
        <v>304</v>
      </c>
      <c r="R105" s="87">
        <v>56737.9549</v>
      </c>
      <c r="S105" s="87">
        <v>5.6144</v>
      </c>
      <c r="T105" s="87">
        <v>0.2586</v>
      </c>
      <c r="U105" s="14">
        <f t="shared" si="2"/>
        <v>5.511656364</v>
      </c>
      <c r="AA105" s="87" t="s">
        <v>218</v>
      </c>
      <c r="AB105" s="87">
        <v>56736.4831</v>
      </c>
      <c r="AC105" s="87">
        <v>6.0801</v>
      </c>
      <c r="AD105" s="87">
        <v>0.28</v>
      </c>
      <c r="AE105" s="100">
        <f t="shared" si="3"/>
        <v>3.835913757</v>
      </c>
    </row>
    <row r="106">
      <c r="C106" s="87" t="s">
        <v>269</v>
      </c>
      <c r="D106" s="87">
        <v>56751.2371</v>
      </c>
      <c r="E106" s="87">
        <v>8.1126</v>
      </c>
      <c r="F106" s="87">
        <v>0.0296</v>
      </c>
      <c r="G106" s="87" t="s">
        <v>507</v>
      </c>
      <c r="J106" s="87" t="s">
        <v>503</v>
      </c>
      <c r="K106" s="87">
        <v>56738.9553</v>
      </c>
      <c r="L106" s="87">
        <v>1.85</v>
      </c>
      <c r="M106" s="87">
        <v>0.17</v>
      </c>
      <c r="N106" s="102">
        <f t="shared" si="1"/>
        <v>0</v>
      </c>
      <c r="O106" s="103"/>
      <c r="Q106" s="87" t="s">
        <v>304</v>
      </c>
      <c r="R106" s="87">
        <v>56738.9553</v>
      </c>
      <c r="S106" s="87">
        <v>5.8251</v>
      </c>
      <c r="T106" s="87">
        <v>0.2683</v>
      </c>
      <c r="U106" s="14">
        <f t="shared" si="2"/>
        <v>5.71850055</v>
      </c>
      <c r="AA106" s="87" t="s">
        <v>218</v>
      </c>
      <c r="AB106" s="87">
        <v>56737.9549</v>
      </c>
      <c r="AC106" s="87">
        <v>5.5964</v>
      </c>
      <c r="AD106" s="87">
        <v>0.2577</v>
      </c>
      <c r="AE106" s="100">
        <f t="shared" si="3"/>
        <v>3.530749124</v>
      </c>
    </row>
    <row r="107">
      <c r="C107" s="87" t="s">
        <v>269</v>
      </c>
      <c r="D107" s="87">
        <v>56753.874</v>
      </c>
      <c r="E107" s="87">
        <v>8.158</v>
      </c>
      <c r="F107" s="87">
        <v>0.0296</v>
      </c>
      <c r="G107" s="87" t="s">
        <v>515</v>
      </c>
      <c r="J107" s="87" t="s">
        <v>503</v>
      </c>
      <c r="K107" s="87">
        <v>56742.1203</v>
      </c>
      <c r="L107" s="87">
        <v>1.38</v>
      </c>
      <c r="M107" s="87">
        <v>0.08</v>
      </c>
      <c r="N107" s="102">
        <f t="shared" si="1"/>
        <v>0</v>
      </c>
      <c r="O107" s="103"/>
      <c r="Q107" s="87" t="s">
        <v>304</v>
      </c>
      <c r="R107" s="87">
        <v>56742.1203</v>
      </c>
      <c r="S107" s="87">
        <v>5.8251</v>
      </c>
      <c r="T107" s="87">
        <v>0.2146</v>
      </c>
      <c r="U107" s="14">
        <f t="shared" si="2"/>
        <v>5.71850055</v>
      </c>
      <c r="AA107" s="87" t="s">
        <v>218</v>
      </c>
      <c r="AB107" s="87">
        <v>56739.9429</v>
      </c>
      <c r="AC107" s="87">
        <v>5.8601</v>
      </c>
      <c r="AD107" s="87">
        <v>0.2699</v>
      </c>
      <c r="AE107" s="100">
        <f t="shared" si="3"/>
        <v>3.697116529</v>
      </c>
    </row>
    <row r="108">
      <c r="C108" s="87" t="s">
        <v>269</v>
      </c>
      <c r="D108" s="87">
        <v>56755.2907</v>
      </c>
      <c r="E108" s="87">
        <v>8.1225</v>
      </c>
      <c r="F108" s="87">
        <v>0.0249</v>
      </c>
      <c r="G108" s="87" t="s">
        <v>502</v>
      </c>
      <c r="J108" s="87" t="s">
        <v>503</v>
      </c>
      <c r="K108" s="87">
        <v>56743.0098</v>
      </c>
      <c r="L108" s="87">
        <v>0.9</v>
      </c>
      <c r="M108" s="87">
        <v>0.11</v>
      </c>
      <c r="N108" s="102">
        <f t="shared" si="1"/>
        <v>0</v>
      </c>
      <c r="O108" s="103"/>
      <c r="Q108" s="87" t="s">
        <v>304</v>
      </c>
      <c r="R108" s="87">
        <v>56743.0098</v>
      </c>
      <c r="S108" s="87">
        <v>5.6144</v>
      </c>
      <c r="T108" s="87">
        <v>0.2068</v>
      </c>
      <c r="U108" s="14">
        <f t="shared" si="2"/>
        <v>5.511656364</v>
      </c>
      <c r="AA108" s="87" t="s">
        <v>218</v>
      </c>
      <c r="AB108" s="87">
        <v>56742.1203</v>
      </c>
      <c r="AC108" s="87">
        <v>5.5964</v>
      </c>
      <c r="AD108" s="87">
        <v>0.2577</v>
      </c>
      <c r="AE108" s="100">
        <f t="shared" si="3"/>
        <v>3.530749124</v>
      </c>
    </row>
    <row r="109">
      <c r="C109" s="87" t="s">
        <v>269</v>
      </c>
      <c r="D109" s="87">
        <v>56755.3294</v>
      </c>
      <c r="E109" s="87">
        <v>8.184</v>
      </c>
      <c r="F109" s="87">
        <v>0.0281</v>
      </c>
      <c r="G109" s="87" t="s">
        <v>506</v>
      </c>
      <c r="J109" s="87" t="s">
        <v>503</v>
      </c>
      <c r="K109" s="87">
        <v>56744.4157</v>
      </c>
      <c r="L109" s="87">
        <v>1.28</v>
      </c>
      <c r="M109" s="87">
        <v>0.11</v>
      </c>
      <c r="N109" s="102">
        <f t="shared" si="1"/>
        <v>0</v>
      </c>
      <c r="O109" s="103"/>
      <c r="Q109" s="87" t="s">
        <v>304</v>
      </c>
      <c r="R109" s="87">
        <v>56744.4157</v>
      </c>
      <c r="S109" s="87">
        <v>5.6144</v>
      </c>
      <c r="T109" s="87">
        <v>0.2586</v>
      </c>
      <c r="U109" s="14">
        <f t="shared" si="2"/>
        <v>5.511656364</v>
      </c>
      <c r="AA109" s="87" t="s">
        <v>218</v>
      </c>
      <c r="AB109" s="87">
        <v>56743.0098</v>
      </c>
      <c r="AC109" s="87">
        <v>5.7004</v>
      </c>
      <c r="AD109" s="87">
        <v>0.2625</v>
      </c>
      <c r="AE109" s="100">
        <f t="shared" si="3"/>
        <v>3.596362359</v>
      </c>
    </row>
    <row r="110">
      <c r="C110" s="87" t="s">
        <v>269</v>
      </c>
      <c r="D110" s="87">
        <v>56755.8941</v>
      </c>
      <c r="E110" s="87">
        <v>8.165</v>
      </c>
      <c r="F110" s="87">
        <v>0.0479</v>
      </c>
      <c r="G110" s="87" t="s">
        <v>517</v>
      </c>
      <c r="J110" s="87" t="s">
        <v>503</v>
      </c>
      <c r="K110" s="87">
        <v>56745.4091</v>
      </c>
      <c r="L110" s="87">
        <v>1.19</v>
      </c>
      <c r="M110" s="87">
        <v>0.13</v>
      </c>
      <c r="N110" s="102">
        <f t="shared" si="1"/>
        <v>0</v>
      </c>
      <c r="O110" s="103"/>
      <c r="Q110" s="87" t="s">
        <v>304</v>
      </c>
      <c r="R110" s="87">
        <v>56745.4091</v>
      </c>
      <c r="S110" s="87">
        <v>5.7717</v>
      </c>
      <c r="T110" s="87">
        <v>0.2658</v>
      </c>
      <c r="U110" s="14">
        <f t="shared" si="2"/>
        <v>5.666077771</v>
      </c>
      <c r="AA110" s="87" t="s">
        <v>218</v>
      </c>
      <c r="AB110" s="87">
        <v>56744.4157</v>
      </c>
      <c r="AC110" s="87">
        <v>5.6482</v>
      </c>
      <c r="AD110" s="87">
        <v>0.2601</v>
      </c>
      <c r="AE110" s="100">
        <f t="shared" si="3"/>
        <v>3.563429562</v>
      </c>
    </row>
    <row r="111">
      <c r="C111" s="87"/>
      <c r="D111" s="87"/>
      <c r="E111" s="87"/>
      <c r="F111" s="87"/>
      <c r="G111" s="87"/>
      <c r="J111" s="87" t="s">
        <v>503</v>
      </c>
      <c r="K111" s="87">
        <v>56746.0811</v>
      </c>
      <c r="L111" s="87">
        <v>1.74</v>
      </c>
      <c r="M111" s="87">
        <v>0.13</v>
      </c>
      <c r="N111" s="102">
        <f t="shared" si="1"/>
        <v>0</v>
      </c>
      <c r="O111" s="103"/>
      <c r="Q111" s="87" t="s">
        <v>304</v>
      </c>
      <c r="R111" s="87">
        <v>56746.0811</v>
      </c>
      <c r="S111" s="87">
        <v>5.879</v>
      </c>
      <c r="T111" s="87">
        <v>0.2707</v>
      </c>
      <c r="U111" s="14">
        <f t="shared" si="2"/>
        <v>5.771414179</v>
      </c>
      <c r="AA111" s="87" t="s">
        <v>218</v>
      </c>
      <c r="AB111" s="87">
        <v>56745.4091</v>
      </c>
      <c r="AC111" s="87">
        <v>5.394</v>
      </c>
      <c r="AD111" s="87">
        <v>0.2484</v>
      </c>
      <c r="AE111" s="100">
        <f t="shared" si="3"/>
        <v>3.403055674</v>
      </c>
    </row>
    <row r="112">
      <c r="C112" s="87"/>
      <c r="D112" s="87"/>
      <c r="E112" s="87"/>
      <c r="F112" s="87"/>
      <c r="G112" s="87"/>
      <c r="J112" s="87" t="s">
        <v>503</v>
      </c>
      <c r="K112" s="87">
        <v>56746.9417</v>
      </c>
      <c r="L112" s="87">
        <v>1.72</v>
      </c>
      <c r="M112" s="87">
        <v>0.08</v>
      </c>
      <c r="N112" s="102">
        <f t="shared" si="1"/>
        <v>0</v>
      </c>
      <c r="O112" s="103"/>
      <c r="Q112" s="87" t="s">
        <v>304</v>
      </c>
      <c r="R112" s="87">
        <v>56746.9417</v>
      </c>
      <c r="S112" s="87">
        <v>5.7188</v>
      </c>
      <c r="T112" s="87">
        <v>0.2634</v>
      </c>
      <c r="U112" s="14">
        <f t="shared" si="2"/>
        <v>5.614145842</v>
      </c>
      <c r="AA112" s="87" t="s">
        <v>218</v>
      </c>
      <c r="AB112" s="87">
        <v>56746.0811</v>
      </c>
      <c r="AC112" s="87">
        <v>5.7004</v>
      </c>
      <c r="AD112" s="87">
        <v>0.2625</v>
      </c>
      <c r="AE112" s="100">
        <f t="shared" si="3"/>
        <v>3.596362359</v>
      </c>
    </row>
    <row r="113">
      <c r="C113" s="87"/>
      <c r="D113" s="87"/>
      <c r="E113" s="87"/>
      <c r="F113" s="87"/>
      <c r="G113" s="87"/>
      <c r="J113" s="87" t="s">
        <v>503</v>
      </c>
      <c r="K113" s="87">
        <v>56749.009</v>
      </c>
      <c r="L113" s="87">
        <v>1.57</v>
      </c>
      <c r="M113" s="87">
        <v>0.13</v>
      </c>
      <c r="N113" s="102">
        <f t="shared" si="1"/>
        <v>0</v>
      </c>
      <c r="O113" s="103"/>
      <c r="Q113" s="87" t="s">
        <v>304</v>
      </c>
      <c r="R113" s="87">
        <v>56749.009</v>
      </c>
      <c r="S113" s="87">
        <v>5.563</v>
      </c>
      <c r="T113" s="87">
        <v>0.2562</v>
      </c>
      <c r="U113" s="14">
        <f t="shared" si="2"/>
        <v>5.461196985</v>
      </c>
      <c r="AA113" s="87" t="s">
        <v>218</v>
      </c>
      <c r="AB113" s="87">
        <v>56749.009</v>
      </c>
      <c r="AC113" s="87">
        <v>5.6482</v>
      </c>
      <c r="AD113" s="87">
        <v>0.2601</v>
      </c>
      <c r="AE113" s="100">
        <f t="shared" si="3"/>
        <v>3.563429562</v>
      </c>
    </row>
    <row r="114">
      <c r="C114" s="87"/>
      <c r="D114" s="87"/>
      <c r="E114" s="87"/>
      <c r="F114" s="87"/>
      <c r="G114" s="87"/>
      <c r="J114" s="87" t="s">
        <v>503</v>
      </c>
      <c r="K114" s="87">
        <v>56749.6088</v>
      </c>
      <c r="L114" s="87">
        <v>1.49</v>
      </c>
      <c r="M114" s="87">
        <v>0.22</v>
      </c>
      <c r="N114" s="102">
        <f t="shared" si="1"/>
        <v>0</v>
      </c>
      <c r="O114" s="103"/>
      <c r="Q114" s="87" t="s">
        <v>304</v>
      </c>
      <c r="R114" s="87">
        <v>56749.6088</v>
      </c>
      <c r="S114" s="87">
        <v>6.0437</v>
      </c>
      <c r="T114" s="87">
        <v>0.2783</v>
      </c>
      <c r="U114" s="14">
        <f t="shared" si="2"/>
        <v>5.933100165</v>
      </c>
      <c r="AA114" s="87" t="s">
        <v>218</v>
      </c>
      <c r="AB114" s="87">
        <v>56749.6088</v>
      </c>
      <c r="AC114" s="87">
        <v>5.6482</v>
      </c>
      <c r="AD114" s="87">
        <v>0.2601</v>
      </c>
      <c r="AE114" s="100">
        <f t="shared" si="3"/>
        <v>3.563429562</v>
      </c>
    </row>
    <row r="115">
      <c r="C115" s="87"/>
      <c r="D115" s="87"/>
      <c r="E115" s="87"/>
      <c r="F115" s="87"/>
      <c r="G115" s="87"/>
      <c r="J115" s="87" t="s">
        <v>503</v>
      </c>
      <c r="K115" s="87">
        <v>56751.9529</v>
      </c>
      <c r="L115" s="87">
        <v>2.38</v>
      </c>
      <c r="M115" s="87">
        <v>0.19</v>
      </c>
      <c r="N115" s="102">
        <f t="shared" si="1"/>
        <v>0</v>
      </c>
      <c r="O115" s="103"/>
      <c r="Q115" s="87" t="s">
        <v>304</v>
      </c>
      <c r="R115" s="87">
        <v>56751.9529</v>
      </c>
      <c r="S115" s="87">
        <v>5.512</v>
      </c>
      <c r="T115" s="87">
        <v>0.2538</v>
      </c>
      <c r="U115" s="14">
        <f t="shared" si="2"/>
        <v>5.411130286</v>
      </c>
      <c r="AA115" s="87" t="s">
        <v>218</v>
      </c>
      <c r="AB115" s="87">
        <v>56751.9529</v>
      </c>
      <c r="AC115" s="87">
        <v>5.7004</v>
      </c>
      <c r="AD115" s="87">
        <v>0.2625</v>
      </c>
      <c r="AE115" s="100">
        <f t="shared" si="3"/>
        <v>3.596362359</v>
      </c>
    </row>
    <row r="116">
      <c r="C116" s="87"/>
      <c r="D116" s="87"/>
      <c r="E116" s="87"/>
      <c r="F116" s="87"/>
      <c r="G116" s="87"/>
      <c r="J116" s="87" t="s">
        <v>503</v>
      </c>
      <c r="K116" s="87">
        <v>56753.0727</v>
      </c>
      <c r="L116" s="87">
        <v>2.25</v>
      </c>
      <c r="M116" s="87">
        <v>0.18</v>
      </c>
      <c r="N116" s="102">
        <f t="shared" si="1"/>
        <v>0</v>
      </c>
      <c r="O116" s="103"/>
      <c r="Q116" s="87" t="s">
        <v>304</v>
      </c>
      <c r="R116" s="87">
        <v>56753.0727</v>
      </c>
      <c r="S116" s="87">
        <v>5.6144</v>
      </c>
      <c r="T116" s="87">
        <v>0.3103</v>
      </c>
      <c r="U116" s="14">
        <f t="shared" si="2"/>
        <v>5.511656364</v>
      </c>
      <c r="AA116" s="87" t="s">
        <v>218</v>
      </c>
      <c r="AB116" s="87">
        <v>56753.0727</v>
      </c>
      <c r="AC116" s="87">
        <v>5.5451</v>
      </c>
      <c r="AD116" s="87">
        <v>0.2554</v>
      </c>
      <c r="AE116" s="100">
        <f t="shared" si="3"/>
        <v>3.498384134</v>
      </c>
    </row>
    <row r="117">
      <c r="C117" s="87"/>
      <c r="D117" s="87"/>
      <c r="E117" s="87"/>
      <c r="F117" s="87"/>
      <c r="G117" s="87"/>
      <c r="J117" s="87" t="s">
        <v>503</v>
      </c>
      <c r="K117" s="87">
        <v>56753.9419</v>
      </c>
      <c r="L117" s="87">
        <v>2.29</v>
      </c>
      <c r="M117" s="87">
        <v>0.14</v>
      </c>
      <c r="N117" s="102">
        <f t="shared" si="1"/>
        <v>0</v>
      </c>
      <c r="O117" s="103"/>
      <c r="Q117" s="87" t="s">
        <v>304</v>
      </c>
      <c r="R117" s="87">
        <v>56753.9419</v>
      </c>
      <c r="S117" s="87">
        <v>5.6664</v>
      </c>
      <c r="T117" s="87">
        <v>0.2609</v>
      </c>
      <c r="U117" s="14">
        <f t="shared" si="2"/>
        <v>5.562704763</v>
      </c>
      <c r="AA117" s="87" t="s">
        <v>218</v>
      </c>
      <c r="AB117" s="87">
        <v>56753.9419</v>
      </c>
      <c r="AC117" s="87">
        <v>5.8601</v>
      </c>
      <c r="AD117" s="87">
        <v>0.2699</v>
      </c>
      <c r="AE117" s="100">
        <f t="shared" si="3"/>
        <v>3.697116529</v>
      </c>
    </row>
    <row r="118">
      <c r="C118" s="87"/>
      <c r="D118" s="87"/>
      <c r="E118" s="87"/>
      <c r="F118" s="87"/>
      <c r="G118" s="87"/>
      <c r="J118" s="87" t="s">
        <v>503</v>
      </c>
      <c r="K118" s="87">
        <v>56755.2087</v>
      </c>
      <c r="L118" s="87">
        <v>1.83</v>
      </c>
      <c r="M118" s="87">
        <v>0.13</v>
      </c>
      <c r="N118" s="102">
        <f t="shared" si="1"/>
        <v>0</v>
      </c>
      <c r="O118" s="103"/>
      <c r="Q118" s="87" t="s">
        <v>304</v>
      </c>
      <c r="R118" s="87">
        <v>56755.2087</v>
      </c>
      <c r="S118" s="87">
        <v>5.9883</v>
      </c>
      <c r="T118" s="87">
        <v>0.2758</v>
      </c>
      <c r="U118" s="14">
        <f t="shared" si="2"/>
        <v>5.878713986</v>
      </c>
      <c r="AA118" s="87" t="s">
        <v>218</v>
      </c>
      <c r="AB118" s="87">
        <v>56755.2087</v>
      </c>
      <c r="AC118" s="87">
        <v>5.6482</v>
      </c>
      <c r="AD118" s="87">
        <v>0.2601</v>
      </c>
      <c r="AE118" s="100">
        <f t="shared" si="3"/>
        <v>3.563429562</v>
      </c>
    </row>
    <row r="119">
      <c r="C119" s="87"/>
      <c r="D119" s="87"/>
      <c r="E119" s="87"/>
      <c r="F119" s="87"/>
      <c r="G119" s="87"/>
      <c r="J119" s="87" t="s">
        <v>503</v>
      </c>
      <c r="K119" s="87">
        <v>56755.5411</v>
      </c>
      <c r="L119" s="87">
        <v>2.11</v>
      </c>
      <c r="M119" s="87">
        <v>0.18</v>
      </c>
      <c r="N119" s="102">
        <f t="shared" si="1"/>
        <v>0</v>
      </c>
      <c r="O119" s="103"/>
      <c r="Q119" s="87" t="s">
        <v>304</v>
      </c>
      <c r="R119" s="87">
        <v>56755.5411</v>
      </c>
      <c r="S119" s="87">
        <v>5.879</v>
      </c>
      <c r="T119" s="87">
        <v>0.2707</v>
      </c>
      <c r="U119" s="14">
        <f t="shared" si="2"/>
        <v>5.771414179</v>
      </c>
      <c r="AA119" s="87" t="s">
        <v>218</v>
      </c>
      <c r="AB119" s="87">
        <v>56755.5411</v>
      </c>
      <c r="AC119" s="87">
        <v>5.7532</v>
      </c>
      <c r="AD119" s="87">
        <v>0.2649</v>
      </c>
      <c r="AE119" s="100">
        <f t="shared" si="3"/>
        <v>3.629673694</v>
      </c>
    </row>
    <row r="120">
      <c r="C120" s="87"/>
      <c r="D120" s="87"/>
      <c r="E120" s="87"/>
      <c r="F120" s="87"/>
      <c r="G120" s="87"/>
      <c r="J120" s="87"/>
      <c r="K120" s="87"/>
      <c r="L120" s="87"/>
      <c r="M120" s="87"/>
    </row>
    <row r="121">
      <c r="C121" s="87"/>
      <c r="D121" s="87"/>
      <c r="E121" s="87"/>
      <c r="F121" s="87"/>
      <c r="G121" s="87"/>
      <c r="J121" s="87"/>
      <c r="K121" s="87"/>
      <c r="L121" s="87"/>
      <c r="M121" s="87"/>
    </row>
    <row r="122">
      <c r="C122" s="87"/>
      <c r="D122" s="87"/>
      <c r="E122" s="87"/>
      <c r="F122" s="87"/>
      <c r="G122" s="87"/>
      <c r="J122" s="87"/>
      <c r="K122" s="87"/>
      <c r="L122" s="87"/>
      <c r="M122" s="87"/>
    </row>
    <row r="123">
      <c r="C123" s="87"/>
      <c r="D123" s="87"/>
      <c r="E123" s="87"/>
      <c r="F123" s="87"/>
      <c r="G123" s="87"/>
      <c r="J123" s="87"/>
      <c r="K123" s="87"/>
      <c r="L123" s="87"/>
      <c r="M123" s="87"/>
    </row>
    <row r="124">
      <c r="C124" s="87"/>
      <c r="D124" s="87"/>
      <c r="E124" s="87"/>
      <c r="F124" s="87"/>
      <c r="G124" s="87"/>
      <c r="J124" s="87"/>
      <c r="K124" s="87"/>
      <c r="L124" s="87"/>
      <c r="M124" s="87"/>
    </row>
    <row r="125">
      <c r="C125" s="87"/>
      <c r="D125" s="87"/>
      <c r="E125" s="87"/>
      <c r="F125" s="87"/>
      <c r="G125" s="87"/>
      <c r="K125" s="87"/>
      <c r="L125" s="87"/>
      <c r="M125" s="87"/>
    </row>
    <row r="126">
      <c r="C126" s="87"/>
      <c r="D126" s="87"/>
      <c r="E126" s="87"/>
      <c r="F126" s="87"/>
      <c r="G126" s="87"/>
      <c r="K126" s="87"/>
      <c r="L126" s="87"/>
      <c r="M126" s="87"/>
    </row>
    <row r="127">
      <c r="C127" s="87"/>
      <c r="D127" s="87"/>
      <c r="E127" s="87"/>
      <c r="F127" s="87"/>
      <c r="G127" s="87"/>
      <c r="K127" s="87"/>
      <c r="L127" s="87"/>
      <c r="M127" s="87"/>
    </row>
    <row r="128">
      <c r="C128" s="87"/>
      <c r="D128" s="87"/>
      <c r="E128" s="87"/>
      <c r="F128" s="87"/>
      <c r="G128" s="87"/>
      <c r="K128" s="87"/>
      <c r="L128" s="87"/>
      <c r="M128" s="87"/>
    </row>
    <row r="129">
      <c r="C129" s="87"/>
      <c r="D129" s="87"/>
      <c r="E129" s="87"/>
      <c r="F129" s="87"/>
      <c r="G129" s="87"/>
      <c r="K129" s="87"/>
      <c r="L129" s="87"/>
      <c r="M129" s="87"/>
    </row>
    <row r="130">
      <c r="C130" s="87"/>
      <c r="D130" s="87"/>
      <c r="E130" s="87"/>
      <c r="F130" s="87"/>
      <c r="G130" s="87"/>
      <c r="K130" s="87"/>
      <c r="L130" s="87"/>
      <c r="M130" s="87"/>
    </row>
    <row r="131">
      <c r="C131" s="87"/>
      <c r="D131" s="87"/>
      <c r="E131" s="87"/>
      <c r="F131" s="87"/>
      <c r="G131" s="87"/>
      <c r="K131" s="87"/>
      <c r="L131" s="87"/>
      <c r="M131" s="87"/>
    </row>
    <row r="132">
      <c r="C132" s="87"/>
      <c r="D132" s="87"/>
      <c r="E132" s="87"/>
      <c r="F132" s="87"/>
      <c r="G132" s="87"/>
      <c r="K132" s="87"/>
      <c r="L132" s="87"/>
      <c r="M132" s="87"/>
    </row>
    <row r="133">
      <c r="C133" s="87"/>
      <c r="D133" s="87"/>
      <c r="E133" s="87"/>
      <c r="F133" s="87"/>
      <c r="G133" s="87"/>
      <c r="K133" s="87"/>
      <c r="L133" s="87"/>
      <c r="M133" s="87"/>
    </row>
    <row r="134">
      <c r="C134" s="87"/>
      <c r="D134" s="87"/>
      <c r="E134" s="87"/>
      <c r="F134" s="87"/>
      <c r="G134" s="87"/>
      <c r="K134" s="87"/>
      <c r="L134" s="87"/>
      <c r="M134" s="87"/>
    </row>
    <row r="135">
      <c r="C135" s="87"/>
      <c r="D135" s="87"/>
      <c r="E135" s="87"/>
      <c r="F135" s="87"/>
      <c r="G135" s="87"/>
      <c r="K135" s="87"/>
      <c r="L135" s="87"/>
      <c r="M135" s="87"/>
    </row>
    <row r="136">
      <c r="C136" s="87"/>
      <c r="D136" s="87"/>
      <c r="E136" s="87"/>
      <c r="F136" s="87"/>
      <c r="G136" s="87"/>
      <c r="K136" s="87"/>
      <c r="L136" s="87"/>
      <c r="M136" s="87"/>
    </row>
    <row r="137">
      <c r="C137" s="87"/>
      <c r="D137" s="87"/>
      <c r="E137" s="87"/>
      <c r="F137" s="87"/>
      <c r="G137" s="87"/>
      <c r="K137" s="87"/>
      <c r="L137" s="87"/>
      <c r="M137" s="87"/>
    </row>
    <row r="138">
      <c r="C138" s="87"/>
      <c r="D138" s="87"/>
      <c r="E138" s="87"/>
      <c r="F138" s="87"/>
      <c r="G138" s="87"/>
      <c r="K138" s="87"/>
      <c r="L138" s="87"/>
      <c r="M138" s="87"/>
    </row>
    <row r="139">
      <c r="C139" s="87"/>
      <c r="D139" s="87"/>
      <c r="E139" s="87"/>
      <c r="F139" s="87"/>
      <c r="G139" s="87"/>
      <c r="K139" s="87"/>
      <c r="L139" s="87"/>
      <c r="M139" s="87"/>
    </row>
    <row r="140">
      <c r="C140" s="87"/>
      <c r="D140" s="87"/>
      <c r="E140" s="87"/>
      <c r="F140" s="87"/>
      <c r="G140" s="87"/>
      <c r="K140" s="87"/>
      <c r="L140" s="87"/>
      <c r="M140" s="87"/>
    </row>
    <row r="141">
      <c r="C141" s="87"/>
      <c r="D141" s="87"/>
      <c r="E141" s="87"/>
      <c r="F141" s="87"/>
      <c r="G141" s="87"/>
      <c r="K141" s="87"/>
      <c r="L141" s="87"/>
      <c r="M141" s="87"/>
    </row>
    <row r="142">
      <c r="C142" s="87"/>
      <c r="D142" s="87"/>
      <c r="E142" s="87"/>
      <c r="F142" s="87"/>
      <c r="G142" s="87"/>
      <c r="K142" s="87"/>
      <c r="L142" s="87"/>
      <c r="M142" s="87"/>
    </row>
    <row r="143">
      <c r="C143" s="87"/>
      <c r="D143" s="87"/>
      <c r="E143" s="87"/>
      <c r="F143" s="87"/>
      <c r="G143" s="87"/>
      <c r="K143" s="87"/>
      <c r="L143" s="87"/>
      <c r="M143" s="87"/>
    </row>
    <row r="144">
      <c r="C144" s="87"/>
      <c r="D144" s="87"/>
      <c r="E144" s="87"/>
      <c r="F144" s="87"/>
      <c r="G144" s="87"/>
      <c r="K144" s="87"/>
      <c r="L144" s="87"/>
      <c r="M144" s="87"/>
    </row>
    <row r="145">
      <c r="C145" s="87"/>
      <c r="D145" s="87"/>
      <c r="E145" s="87"/>
      <c r="F145" s="87"/>
      <c r="G145" s="87"/>
      <c r="K145" s="87"/>
      <c r="L145" s="87"/>
      <c r="M145" s="87"/>
    </row>
    <row r="146">
      <c r="C146" s="87"/>
      <c r="D146" s="87"/>
      <c r="E146" s="87"/>
      <c r="F146" s="87"/>
      <c r="G146" s="87"/>
      <c r="K146" s="87"/>
      <c r="L146" s="87"/>
      <c r="M146" s="87"/>
    </row>
    <row r="147">
      <c r="C147" s="87"/>
      <c r="D147" s="87"/>
      <c r="E147" s="87"/>
      <c r="F147" s="87"/>
      <c r="G147" s="87"/>
      <c r="K147" s="87"/>
      <c r="L147" s="87"/>
      <c r="M147" s="87"/>
    </row>
    <row r="148">
      <c r="C148" s="87"/>
      <c r="D148" s="87"/>
      <c r="E148" s="87"/>
      <c r="F148" s="87"/>
      <c r="G148" s="87"/>
      <c r="K148" s="87"/>
      <c r="L148" s="87"/>
      <c r="M148" s="87"/>
    </row>
    <row r="149">
      <c r="C149" s="87"/>
      <c r="D149" s="87"/>
      <c r="E149" s="87"/>
      <c r="F149" s="87"/>
      <c r="G149" s="87"/>
      <c r="K149" s="87"/>
      <c r="L149" s="87"/>
      <c r="M149" s="87"/>
    </row>
    <row r="150">
      <c r="C150" s="87"/>
      <c r="D150" s="87"/>
      <c r="E150" s="87"/>
      <c r="F150" s="87"/>
      <c r="G150" s="87"/>
      <c r="K150" s="87"/>
      <c r="L150" s="87"/>
      <c r="M150" s="87"/>
    </row>
    <row r="151">
      <c r="C151" s="87"/>
      <c r="D151" s="87"/>
      <c r="E151" s="87"/>
      <c r="F151" s="87"/>
      <c r="G151" s="87"/>
      <c r="K151" s="87"/>
      <c r="L151" s="87"/>
      <c r="M151" s="87"/>
    </row>
    <row r="152">
      <c r="C152" s="87"/>
      <c r="D152" s="87"/>
      <c r="E152" s="87"/>
      <c r="F152" s="87"/>
      <c r="G152" s="87"/>
      <c r="K152" s="87"/>
      <c r="L152" s="87"/>
      <c r="M152" s="87"/>
    </row>
    <row r="153">
      <c r="C153" s="87"/>
      <c r="D153" s="87"/>
      <c r="E153" s="87"/>
      <c r="F153" s="87"/>
      <c r="G153" s="87"/>
      <c r="K153" s="87"/>
      <c r="L153" s="87"/>
      <c r="M153" s="87"/>
    </row>
    <row r="154">
      <c r="C154" s="87"/>
      <c r="D154" s="87"/>
      <c r="E154" s="87"/>
      <c r="F154" s="87"/>
      <c r="G154" s="87"/>
      <c r="K154" s="87"/>
      <c r="L154" s="87"/>
      <c r="M154" s="87"/>
    </row>
    <row r="155">
      <c r="C155" s="87"/>
      <c r="D155" s="87"/>
      <c r="E155" s="87"/>
      <c r="F155" s="87"/>
      <c r="G155" s="87"/>
      <c r="J155" s="87"/>
      <c r="K155" s="87"/>
      <c r="L155" s="87"/>
      <c r="M155" s="87"/>
    </row>
    <row r="156">
      <c r="C156" s="87"/>
      <c r="D156" s="87"/>
      <c r="E156" s="87"/>
      <c r="F156" s="87"/>
      <c r="G156" s="87"/>
      <c r="J156" s="87"/>
      <c r="K156" s="87"/>
      <c r="L156" s="87"/>
      <c r="M156" s="87"/>
    </row>
    <row r="157">
      <c r="C157" s="87"/>
      <c r="D157" s="87"/>
      <c r="E157" s="87"/>
      <c r="F157" s="87"/>
      <c r="G157" s="87"/>
      <c r="J157" s="87"/>
      <c r="K157" s="87"/>
      <c r="L157" s="87"/>
      <c r="M157" s="87"/>
    </row>
    <row r="158">
      <c r="C158" s="87" t="s">
        <v>537</v>
      </c>
      <c r="D158" s="87">
        <v>56682.6001</v>
      </c>
      <c r="E158" s="87">
        <v>11.205</v>
      </c>
      <c r="F158" s="87">
        <v>0.0383</v>
      </c>
      <c r="G158" s="87" t="s">
        <v>506</v>
      </c>
      <c r="J158" s="87"/>
      <c r="K158" s="87"/>
      <c r="L158" s="87"/>
      <c r="M158" s="87"/>
    </row>
    <row r="159">
      <c r="C159" s="87" t="s">
        <v>537</v>
      </c>
      <c r="D159" s="87">
        <v>56683.338</v>
      </c>
      <c r="E159" s="87">
        <v>11.156</v>
      </c>
      <c r="F159" s="87">
        <v>0.0401</v>
      </c>
      <c r="G159" s="87" t="s">
        <v>507</v>
      </c>
      <c r="J159" s="87"/>
      <c r="K159" s="87"/>
      <c r="L159" s="87"/>
      <c r="M159" s="87"/>
    </row>
    <row r="160">
      <c r="C160" s="87" t="s">
        <v>537</v>
      </c>
      <c r="D160" s="87">
        <v>56684.3056</v>
      </c>
      <c r="E160" s="87">
        <v>11.44</v>
      </c>
      <c r="F160" s="87">
        <v>0.0378</v>
      </c>
      <c r="G160" s="87" t="s">
        <v>508</v>
      </c>
      <c r="J160" s="87"/>
      <c r="K160" s="87"/>
      <c r="L160" s="87"/>
      <c r="M160" s="87"/>
    </row>
    <row r="161">
      <c r="C161" s="87" t="s">
        <v>537</v>
      </c>
      <c r="D161" s="87">
        <v>56685.5932</v>
      </c>
      <c r="E161" s="87">
        <v>11.301</v>
      </c>
      <c r="F161" s="87">
        <v>0.0357</v>
      </c>
      <c r="G161" s="87" t="s">
        <v>506</v>
      </c>
      <c r="J161" s="87"/>
      <c r="K161" s="87"/>
      <c r="L161" s="87"/>
      <c r="M161" s="87"/>
    </row>
    <row r="162">
      <c r="C162" s="87" t="s">
        <v>537</v>
      </c>
      <c r="D162" s="87">
        <v>56687.6569</v>
      </c>
      <c r="E162" s="87">
        <v>11.022</v>
      </c>
      <c r="F162" s="87">
        <v>0.0395</v>
      </c>
      <c r="G162" s="87" t="s">
        <v>522</v>
      </c>
      <c r="J162" s="87"/>
      <c r="K162" s="87"/>
      <c r="L162" s="87"/>
      <c r="M162" s="87"/>
    </row>
    <row r="163">
      <c r="C163" s="87" t="s">
        <v>537</v>
      </c>
      <c r="D163" s="87">
        <v>56689.3939</v>
      </c>
      <c r="E163" s="87">
        <v>10.795</v>
      </c>
      <c r="F163" s="87">
        <v>0.0375</v>
      </c>
      <c r="G163" s="87" t="s">
        <v>506</v>
      </c>
      <c r="J163" s="87"/>
      <c r="K163" s="87"/>
      <c r="L163" s="87"/>
      <c r="M163" s="87"/>
    </row>
    <row r="164">
      <c r="C164" s="87" t="s">
        <v>537</v>
      </c>
      <c r="D164" s="87">
        <v>56690.2824</v>
      </c>
      <c r="E164" s="87">
        <v>10.687</v>
      </c>
      <c r="F164" s="87">
        <v>0.0332</v>
      </c>
      <c r="G164" s="87" t="s">
        <v>506</v>
      </c>
      <c r="J164" s="87"/>
      <c r="K164" s="87"/>
      <c r="L164" s="87"/>
      <c r="M164" s="87"/>
    </row>
    <row r="165">
      <c r="C165" s="87" t="s">
        <v>537</v>
      </c>
      <c r="D165" s="87">
        <v>56690.2891</v>
      </c>
      <c r="E165" s="87">
        <v>10.83</v>
      </c>
      <c r="F165" s="87">
        <v>0.0381</v>
      </c>
      <c r="G165" s="87" t="s">
        <v>507</v>
      </c>
      <c r="J165" s="87"/>
      <c r="K165" s="87"/>
      <c r="L165" s="87"/>
      <c r="M165" s="87"/>
    </row>
    <row r="166">
      <c r="C166" s="87" t="s">
        <v>537</v>
      </c>
      <c r="D166" s="87">
        <v>56691.2816</v>
      </c>
      <c r="E166" s="87">
        <v>11.139</v>
      </c>
      <c r="F166" s="87">
        <v>0.0293</v>
      </c>
      <c r="G166" s="87" t="s">
        <v>506</v>
      </c>
      <c r="J166" s="87"/>
      <c r="K166" s="87"/>
      <c r="L166" s="87"/>
      <c r="M166" s="87"/>
    </row>
    <row r="167">
      <c r="C167" s="87" t="s">
        <v>537</v>
      </c>
      <c r="D167" s="87">
        <v>56693.288</v>
      </c>
      <c r="E167" s="87">
        <v>10.959</v>
      </c>
      <c r="F167" s="87">
        <v>0.1342</v>
      </c>
      <c r="G167" s="87" t="s">
        <v>508</v>
      </c>
      <c r="J167" s="87"/>
      <c r="K167" s="87"/>
      <c r="L167" s="87"/>
      <c r="M167" s="87"/>
    </row>
    <row r="168">
      <c r="C168" s="87" t="s">
        <v>537</v>
      </c>
      <c r="D168" s="87">
        <v>56694.2796</v>
      </c>
      <c r="E168" s="87">
        <v>10.991</v>
      </c>
      <c r="F168" s="87">
        <v>0.0354</v>
      </c>
      <c r="G168" s="87" t="s">
        <v>508</v>
      </c>
      <c r="J168" s="87"/>
      <c r="K168" s="87"/>
      <c r="L168" s="87"/>
      <c r="M168" s="87"/>
    </row>
    <row r="169">
      <c r="C169" s="87" t="s">
        <v>537</v>
      </c>
      <c r="D169" s="87">
        <v>56695.9204</v>
      </c>
      <c r="E169" s="87">
        <v>10.931</v>
      </c>
      <c r="F169" s="87">
        <v>0.0275</v>
      </c>
      <c r="G169" s="87" t="s">
        <v>515</v>
      </c>
      <c r="J169" s="87"/>
      <c r="K169" s="87"/>
      <c r="L169" s="87"/>
      <c r="M169" s="87"/>
    </row>
    <row r="170">
      <c r="C170" s="87" t="s">
        <v>537</v>
      </c>
      <c r="D170" s="87">
        <v>56695.9272</v>
      </c>
      <c r="E170" s="87">
        <v>10.919</v>
      </c>
      <c r="F170" s="87">
        <v>0.046</v>
      </c>
      <c r="G170" s="87" t="s">
        <v>517</v>
      </c>
      <c r="J170" s="87"/>
      <c r="K170" s="87"/>
      <c r="L170" s="87"/>
      <c r="M170" s="87"/>
    </row>
    <row r="171">
      <c r="C171" s="87" t="s">
        <v>537</v>
      </c>
      <c r="D171" s="87">
        <v>56696.6344</v>
      </c>
      <c r="E171" s="87">
        <v>10.751</v>
      </c>
      <c r="F171" s="87">
        <v>0.0542</v>
      </c>
      <c r="G171" s="87" t="s">
        <v>522</v>
      </c>
      <c r="J171" s="87"/>
      <c r="K171" s="87"/>
      <c r="L171" s="87"/>
      <c r="M171" s="87"/>
    </row>
    <row r="172">
      <c r="C172" s="87" t="s">
        <v>537</v>
      </c>
      <c r="D172" s="87">
        <v>56697.3423</v>
      </c>
      <c r="E172" s="87">
        <v>10.848</v>
      </c>
      <c r="F172" s="87">
        <v>0.0257</v>
      </c>
      <c r="G172" s="87" t="s">
        <v>506</v>
      </c>
      <c r="J172" s="87"/>
      <c r="K172" s="87"/>
      <c r="L172" s="87"/>
      <c r="M172" s="87"/>
    </row>
    <row r="173">
      <c r="C173" s="87" t="s">
        <v>537</v>
      </c>
      <c r="D173" s="87">
        <v>56698.3394</v>
      </c>
      <c r="E173" s="87">
        <v>10.827</v>
      </c>
      <c r="F173" s="87">
        <v>0.0382</v>
      </c>
      <c r="G173" s="87" t="s">
        <v>506</v>
      </c>
      <c r="J173" s="87"/>
      <c r="K173" s="87"/>
      <c r="L173" s="87"/>
      <c r="M173" s="87"/>
    </row>
    <row r="174">
      <c r="C174" s="87" t="s">
        <v>537</v>
      </c>
      <c r="D174" s="87">
        <v>56699.3394</v>
      </c>
      <c r="E174" s="87">
        <v>10.914</v>
      </c>
      <c r="F174" s="87">
        <v>0.0356</v>
      </c>
      <c r="G174" s="87" t="s">
        <v>506</v>
      </c>
      <c r="J174" s="87"/>
      <c r="K174" s="87"/>
      <c r="L174" s="87"/>
      <c r="M174" s="87"/>
    </row>
    <row r="175">
      <c r="C175" s="87" t="s">
        <v>537</v>
      </c>
      <c r="D175" s="87">
        <v>56700.3421</v>
      </c>
      <c r="E175" s="87">
        <v>10.976</v>
      </c>
      <c r="F175" s="87">
        <v>0.0244</v>
      </c>
      <c r="G175" s="87" t="s">
        <v>506</v>
      </c>
      <c r="J175" s="87"/>
      <c r="K175" s="87"/>
      <c r="L175" s="87"/>
      <c r="M175" s="87"/>
    </row>
    <row r="176">
      <c r="C176" s="87" t="s">
        <v>537</v>
      </c>
      <c r="D176" s="87">
        <v>56702.7652</v>
      </c>
      <c r="E176" s="87">
        <v>11.0</v>
      </c>
      <c r="F176" s="87">
        <v>0.0394</v>
      </c>
      <c r="G176" s="87" t="s">
        <v>522</v>
      </c>
      <c r="J176" s="87"/>
      <c r="K176" s="87"/>
      <c r="L176" s="87"/>
      <c r="M176" s="87"/>
    </row>
    <row r="177">
      <c r="C177" s="87" t="s">
        <v>537</v>
      </c>
      <c r="D177" s="87">
        <v>56703.7862</v>
      </c>
      <c r="E177" s="87">
        <v>10.94</v>
      </c>
      <c r="F177" s="87">
        <v>0.0635</v>
      </c>
      <c r="G177" s="87" t="s">
        <v>522</v>
      </c>
      <c r="J177" s="87"/>
      <c r="K177" s="87"/>
      <c r="L177" s="87"/>
      <c r="M177" s="87"/>
    </row>
    <row r="178">
      <c r="C178" s="87" t="s">
        <v>537</v>
      </c>
      <c r="D178" s="87">
        <v>56704.3863</v>
      </c>
      <c r="E178" s="87">
        <v>10.914</v>
      </c>
      <c r="F178" s="87">
        <v>0.0306</v>
      </c>
      <c r="G178" s="87" t="s">
        <v>507</v>
      </c>
      <c r="J178" s="87"/>
      <c r="K178" s="87"/>
      <c r="L178" s="87"/>
      <c r="M178" s="87"/>
    </row>
    <row r="179">
      <c r="C179" s="87" t="s">
        <v>537</v>
      </c>
      <c r="D179" s="87">
        <v>56704.5258</v>
      </c>
      <c r="E179" s="87">
        <v>10.935</v>
      </c>
      <c r="F179" s="87">
        <v>0.0201</v>
      </c>
      <c r="G179" s="87" t="s">
        <v>508</v>
      </c>
      <c r="J179" s="87"/>
      <c r="K179" s="87"/>
      <c r="L179" s="87"/>
      <c r="M179" s="87"/>
    </row>
    <row r="180">
      <c r="C180" s="87" t="s">
        <v>537</v>
      </c>
      <c r="D180" s="87">
        <v>56704.8734</v>
      </c>
      <c r="E180" s="87">
        <v>11.018</v>
      </c>
      <c r="F180" s="87">
        <v>0.0243</v>
      </c>
      <c r="G180" s="87" t="s">
        <v>522</v>
      </c>
      <c r="J180" s="87"/>
      <c r="K180" s="87"/>
      <c r="L180" s="87"/>
      <c r="M180" s="87"/>
    </row>
    <row r="181">
      <c r="C181" s="87" t="s">
        <v>537</v>
      </c>
      <c r="D181" s="87">
        <v>56705.477</v>
      </c>
      <c r="E181" s="87">
        <v>10.889</v>
      </c>
      <c r="F181" s="87">
        <v>0.0389</v>
      </c>
      <c r="G181" s="87" t="s">
        <v>508</v>
      </c>
      <c r="J181" s="87"/>
      <c r="K181" s="87"/>
      <c r="L181" s="87"/>
      <c r="M181" s="87"/>
    </row>
    <row r="182">
      <c r="C182" s="87" t="s">
        <v>537</v>
      </c>
      <c r="D182" s="87">
        <v>56705.8194</v>
      </c>
      <c r="E182" s="87">
        <v>10.919</v>
      </c>
      <c r="F182" s="87">
        <v>0.0419</v>
      </c>
      <c r="G182" s="87" t="s">
        <v>522</v>
      </c>
      <c r="J182" s="87"/>
      <c r="K182" s="87"/>
      <c r="L182" s="87"/>
      <c r="M182" s="87"/>
    </row>
    <row r="183">
      <c r="C183" s="87" t="s">
        <v>537</v>
      </c>
      <c r="D183" s="87">
        <v>56707.762</v>
      </c>
      <c r="E183" s="87">
        <v>10.84</v>
      </c>
      <c r="F183" s="87">
        <v>0.03</v>
      </c>
      <c r="G183" s="87" t="s">
        <v>522</v>
      </c>
      <c r="J183" s="87"/>
      <c r="K183" s="87"/>
      <c r="L183" s="87"/>
      <c r="M183" s="87"/>
    </row>
    <row r="184">
      <c r="C184" s="87" t="s">
        <v>537</v>
      </c>
      <c r="D184" s="87">
        <v>56708.9657</v>
      </c>
      <c r="E184" s="87">
        <v>10.777</v>
      </c>
      <c r="F184" s="87">
        <v>0.012</v>
      </c>
      <c r="G184" s="87" t="s">
        <v>515</v>
      </c>
      <c r="J184" s="87"/>
      <c r="K184" s="87"/>
      <c r="L184" s="87"/>
      <c r="M184" s="87"/>
    </row>
    <row r="185">
      <c r="C185" s="87" t="s">
        <v>537</v>
      </c>
      <c r="D185" s="87">
        <v>56708.9911</v>
      </c>
      <c r="E185" s="87">
        <v>10.785</v>
      </c>
      <c r="F185" s="87">
        <v>0.0295</v>
      </c>
      <c r="G185" s="87" t="s">
        <v>517</v>
      </c>
      <c r="J185" s="87"/>
      <c r="K185" s="87"/>
      <c r="L185" s="87"/>
      <c r="M185" s="87"/>
    </row>
    <row r="186">
      <c r="C186" s="87" t="s">
        <v>537</v>
      </c>
      <c r="D186" s="87">
        <v>56709.2684</v>
      </c>
      <c r="E186" s="87">
        <v>10.739</v>
      </c>
      <c r="F186" s="87">
        <v>0.0239</v>
      </c>
      <c r="G186" s="87" t="s">
        <v>506</v>
      </c>
      <c r="J186" s="87"/>
      <c r="K186" s="87"/>
      <c r="L186" s="87"/>
      <c r="M186" s="87"/>
    </row>
    <row r="187">
      <c r="C187" s="87" t="s">
        <v>537</v>
      </c>
      <c r="D187" s="87">
        <v>56709.2791</v>
      </c>
      <c r="E187" s="87">
        <v>10.744</v>
      </c>
      <c r="F187" s="87">
        <v>0.0252</v>
      </c>
      <c r="G187" s="87" t="s">
        <v>508</v>
      </c>
      <c r="J187" s="87"/>
      <c r="K187" s="87"/>
      <c r="L187" s="87"/>
      <c r="M187" s="87"/>
    </row>
    <row r="188">
      <c r="C188" s="87" t="s">
        <v>537</v>
      </c>
      <c r="D188" s="87">
        <v>56710.2675</v>
      </c>
      <c r="E188" s="87">
        <v>10.852</v>
      </c>
      <c r="F188" s="87">
        <v>0.0248</v>
      </c>
      <c r="G188" s="87" t="s">
        <v>506</v>
      </c>
      <c r="J188" s="87"/>
      <c r="K188" s="87"/>
      <c r="L188" s="87"/>
      <c r="M188" s="87"/>
    </row>
    <row r="189">
      <c r="C189" s="87" t="s">
        <v>537</v>
      </c>
      <c r="D189" s="87">
        <v>56711.277</v>
      </c>
      <c r="E189" s="87">
        <v>10.855</v>
      </c>
      <c r="F189" s="87">
        <v>0.0273</v>
      </c>
      <c r="G189" s="87" t="s">
        <v>508</v>
      </c>
      <c r="J189" s="87"/>
      <c r="K189" s="87"/>
      <c r="L189" s="87"/>
      <c r="M189" s="87"/>
    </row>
    <row r="190">
      <c r="C190" s="87" t="s">
        <v>537</v>
      </c>
      <c r="D190" s="87">
        <v>56711.2777</v>
      </c>
      <c r="E190" s="87">
        <v>10.789</v>
      </c>
      <c r="F190" s="87">
        <v>0.0362</v>
      </c>
      <c r="G190" s="87" t="s">
        <v>507</v>
      </c>
      <c r="J190" s="87"/>
      <c r="K190" s="87"/>
      <c r="L190" s="87"/>
      <c r="M190" s="87"/>
    </row>
    <row r="191">
      <c r="C191" s="87" t="s">
        <v>537</v>
      </c>
      <c r="D191" s="87">
        <v>56711.511</v>
      </c>
      <c r="E191" s="87">
        <v>10.778</v>
      </c>
      <c r="F191" s="87">
        <v>0.0494</v>
      </c>
      <c r="G191" s="87" t="s">
        <v>506</v>
      </c>
      <c r="J191" s="87"/>
      <c r="K191" s="87"/>
      <c r="L191" s="87"/>
      <c r="M191" s="87"/>
    </row>
    <row r="192">
      <c r="C192" s="87" t="s">
        <v>537</v>
      </c>
      <c r="D192" s="87">
        <v>56711.929</v>
      </c>
      <c r="E192" s="87">
        <v>10.771</v>
      </c>
      <c r="F192" s="87">
        <v>0.0245</v>
      </c>
      <c r="G192" s="87" t="s">
        <v>517</v>
      </c>
      <c r="J192" s="87"/>
      <c r="K192" s="87"/>
      <c r="L192" s="87"/>
      <c r="M192" s="87"/>
    </row>
    <row r="193">
      <c r="C193" s="87" t="s">
        <v>537</v>
      </c>
      <c r="D193" s="87">
        <v>56712.2657</v>
      </c>
      <c r="E193" s="87">
        <v>10.823</v>
      </c>
      <c r="F193" s="87">
        <v>0.0223</v>
      </c>
      <c r="G193" s="87" t="s">
        <v>506</v>
      </c>
      <c r="J193" s="87"/>
      <c r="K193" s="87"/>
      <c r="L193" s="87"/>
      <c r="M193" s="87"/>
    </row>
    <row r="194">
      <c r="C194" s="87" t="s">
        <v>537</v>
      </c>
      <c r="D194" s="87">
        <v>56713.1558</v>
      </c>
      <c r="E194" s="87">
        <v>10.742</v>
      </c>
      <c r="F194" s="87">
        <v>0.0314</v>
      </c>
      <c r="G194" s="87" t="s">
        <v>515</v>
      </c>
      <c r="J194" s="87"/>
      <c r="K194" s="87"/>
      <c r="L194" s="87"/>
      <c r="M194" s="87"/>
    </row>
    <row r="195">
      <c r="C195" s="87" t="s">
        <v>537</v>
      </c>
      <c r="D195" s="87">
        <v>56713.319</v>
      </c>
      <c r="E195" s="87">
        <v>10.779</v>
      </c>
      <c r="F195" s="87">
        <v>0.0411</v>
      </c>
      <c r="G195" s="87" t="s">
        <v>506</v>
      </c>
      <c r="J195" s="87"/>
      <c r="K195" s="87"/>
      <c r="L195" s="87"/>
      <c r="M195" s="87"/>
    </row>
    <row r="196">
      <c r="C196" s="87" t="s">
        <v>537</v>
      </c>
      <c r="D196" s="87">
        <v>56713.7429</v>
      </c>
      <c r="E196" s="87">
        <v>10.87</v>
      </c>
      <c r="F196" s="87">
        <v>0.0443</v>
      </c>
      <c r="G196" s="87" t="s">
        <v>522</v>
      </c>
      <c r="J196" s="87"/>
      <c r="K196" s="87"/>
      <c r="L196" s="87"/>
      <c r="M196" s="87"/>
    </row>
    <row r="197">
      <c r="C197" s="87" t="s">
        <v>537</v>
      </c>
      <c r="D197" s="87">
        <v>56714.1521</v>
      </c>
      <c r="E197" s="87">
        <v>10.879</v>
      </c>
      <c r="F197" s="87">
        <v>0.0176</v>
      </c>
      <c r="G197" s="87" t="s">
        <v>517</v>
      </c>
      <c r="J197" s="87"/>
      <c r="K197" s="87"/>
      <c r="L197" s="87"/>
      <c r="M197" s="87"/>
    </row>
    <row r="198">
      <c r="C198" s="87" t="s">
        <v>537</v>
      </c>
      <c r="D198" s="87">
        <v>56714.2639</v>
      </c>
      <c r="E198" s="87">
        <v>10.838</v>
      </c>
      <c r="F198" s="87">
        <v>0.0594</v>
      </c>
      <c r="G198" s="87" t="s">
        <v>508</v>
      </c>
      <c r="J198" s="87"/>
      <c r="K198" s="87"/>
      <c r="L198" s="87"/>
      <c r="M198" s="87"/>
    </row>
    <row r="199">
      <c r="C199" s="87" t="s">
        <v>537</v>
      </c>
      <c r="D199" s="87">
        <v>56715.2647</v>
      </c>
      <c r="E199" s="87">
        <v>10.942</v>
      </c>
      <c r="F199" s="87">
        <v>0.0274</v>
      </c>
      <c r="G199" s="87" t="s">
        <v>508</v>
      </c>
      <c r="J199" s="87"/>
      <c r="K199" s="87"/>
      <c r="L199" s="87"/>
      <c r="M199" s="87"/>
    </row>
    <row r="200">
      <c r="C200" s="87" t="s">
        <v>537</v>
      </c>
      <c r="D200" s="87">
        <v>56715.5033</v>
      </c>
      <c r="E200" s="87">
        <v>10.873</v>
      </c>
      <c r="F200" s="87">
        <v>0.1124</v>
      </c>
      <c r="G200" s="87" t="s">
        <v>507</v>
      </c>
      <c r="J200" s="87"/>
      <c r="K200" s="87"/>
      <c r="L200" s="87"/>
      <c r="M200" s="87"/>
    </row>
    <row r="201">
      <c r="C201" s="87" t="s">
        <v>537</v>
      </c>
      <c r="D201" s="87">
        <v>56715.8008</v>
      </c>
      <c r="E201" s="87">
        <v>10.923</v>
      </c>
      <c r="F201" s="87">
        <v>0.0256</v>
      </c>
      <c r="G201" s="87" t="s">
        <v>522</v>
      </c>
      <c r="J201" s="87"/>
      <c r="K201" s="87"/>
      <c r="L201" s="87"/>
      <c r="M201" s="87"/>
    </row>
    <row r="202">
      <c r="C202" s="87" t="s">
        <v>537</v>
      </c>
      <c r="D202" s="87">
        <v>56717.5815</v>
      </c>
      <c r="E202" s="87">
        <v>10.891</v>
      </c>
      <c r="F202" s="87">
        <v>0.0543</v>
      </c>
      <c r="G202" s="87" t="s">
        <v>522</v>
      </c>
      <c r="J202" s="87"/>
      <c r="K202" s="87"/>
      <c r="L202" s="87"/>
      <c r="M202" s="87"/>
    </row>
    <row r="203">
      <c r="C203" s="87" t="s">
        <v>537</v>
      </c>
      <c r="D203" s="87">
        <v>56718.2917</v>
      </c>
      <c r="E203" s="87">
        <v>10.906</v>
      </c>
      <c r="F203" s="87">
        <v>0.053</v>
      </c>
      <c r="G203" s="87" t="s">
        <v>508</v>
      </c>
      <c r="J203" s="87"/>
      <c r="K203" s="87"/>
      <c r="L203" s="87"/>
      <c r="M203" s="87"/>
    </row>
    <row r="204">
      <c r="C204" s="87" t="s">
        <v>537</v>
      </c>
      <c r="D204" s="87">
        <v>56718.6038</v>
      </c>
      <c r="E204" s="87">
        <v>11.037</v>
      </c>
      <c r="F204" s="87">
        <v>0.0377</v>
      </c>
      <c r="G204" s="87" t="s">
        <v>522</v>
      </c>
      <c r="J204" s="87"/>
      <c r="K204" s="87"/>
      <c r="L204" s="87"/>
      <c r="M204" s="87"/>
    </row>
    <row r="205">
      <c r="C205" s="87" t="s">
        <v>537</v>
      </c>
      <c r="D205" s="87">
        <v>56719.2984</v>
      </c>
      <c r="E205" s="87">
        <v>10.943</v>
      </c>
      <c r="F205" s="87">
        <v>0.0398</v>
      </c>
      <c r="G205" s="87" t="s">
        <v>508</v>
      </c>
      <c r="J205" s="87"/>
      <c r="K205" s="87"/>
      <c r="L205" s="87"/>
      <c r="M205" s="87"/>
    </row>
    <row r="206">
      <c r="C206" s="87" t="s">
        <v>537</v>
      </c>
      <c r="D206" s="87">
        <v>56719.6635</v>
      </c>
      <c r="E206" s="87">
        <v>11.015</v>
      </c>
      <c r="F206" s="87">
        <v>0.061</v>
      </c>
      <c r="G206" s="87" t="s">
        <v>522</v>
      </c>
      <c r="J206" s="87"/>
      <c r="K206" s="87"/>
      <c r="L206" s="87"/>
      <c r="M206" s="87"/>
    </row>
    <row r="207">
      <c r="C207" s="87" t="s">
        <v>537</v>
      </c>
      <c r="D207" s="87">
        <v>56720.2651</v>
      </c>
      <c r="E207" s="87">
        <v>11.099</v>
      </c>
      <c r="F207" s="87">
        <v>0.0326</v>
      </c>
      <c r="G207" s="87" t="s">
        <v>506</v>
      </c>
      <c r="J207" s="87"/>
      <c r="K207" s="87"/>
      <c r="L207" s="87"/>
      <c r="M207" s="87"/>
    </row>
    <row r="208">
      <c r="C208" s="87" t="s">
        <v>537</v>
      </c>
      <c r="D208" s="87">
        <v>56721.2591</v>
      </c>
      <c r="E208" s="87">
        <v>11.154</v>
      </c>
      <c r="F208" s="87">
        <v>0.0329</v>
      </c>
      <c r="G208" s="87" t="s">
        <v>508</v>
      </c>
      <c r="J208" s="87"/>
      <c r="K208" s="87"/>
      <c r="L208" s="87"/>
      <c r="M208" s="87"/>
    </row>
    <row r="209">
      <c r="C209" s="87" t="s">
        <v>537</v>
      </c>
      <c r="D209" s="87">
        <v>56722.2582</v>
      </c>
      <c r="E209" s="87">
        <v>11.183</v>
      </c>
      <c r="F209" s="87">
        <v>0.0339</v>
      </c>
      <c r="G209" s="87" t="s">
        <v>506</v>
      </c>
      <c r="J209" s="87"/>
      <c r="K209" s="87"/>
      <c r="L209" s="87"/>
      <c r="M209" s="87"/>
    </row>
    <row r="210">
      <c r="C210" s="87" t="s">
        <v>537</v>
      </c>
      <c r="D210" s="87">
        <v>56723.2572</v>
      </c>
      <c r="E210" s="87">
        <v>11.14</v>
      </c>
      <c r="F210" s="87">
        <v>0.0376</v>
      </c>
      <c r="G210" s="87" t="s">
        <v>506</v>
      </c>
      <c r="J210" s="87"/>
      <c r="K210" s="87"/>
      <c r="L210" s="87"/>
      <c r="M210" s="87"/>
    </row>
    <row r="211">
      <c r="C211" s="87" t="s">
        <v>537</v>
      </c>
      <c r="D211" s="87">
        <v>56723.2915</v>
      </c>
      <c r="E211" s="87">
        <v>11.127</v>
      </c>
      <c r="F211" s="87">
        <v>0.0423</v>
      </c>
      <c r="G211" s="87" t="s">
        <v>508</v>
      </c>
      <c r="J211" s="87"/>
      <c r="K211" s="87"/>
      <c r="L211" s="87"/>
      <c r="M211" s="87"/>
    </row>
    <row r="212">
      <c r="C212" s="87" t="s">
        <v>537</v>
      </c>
      <c r="D212" s="87">
        <v>56724.4253</v>
      </c>
      <c r="E212" s="87">
        <v>11.053</v>
      </c>
      <c r="F212" s="87">
        <v>0.0282</v>
      </c>
      <c r="G212" s="87" t="s">
        <v>508</v>
      </c>
      <c r="J212" s="87"/>
      <c r="K212" s="87"/>
      <c r="L212" s="87"/>
      <c r="M212" s="87"/>
    </row>
    <row r="213">
      <c r="C213" s="87" t="s">
        <v>537</v>
      </c>
      <c r="D213" s="87">
        <v>56724.4741</v>
      </c>
      <c r="E213" s="87">
        <v>11.07</v>
      </c>
      <c r="F213" s="87">
        <v>0.0292</v>
      </c>
      <c r="G213" s="87" t="s">
        <v>506</v>
      </c>
      <c r="J213" s="87"/>
      <c r="K213" s="87"/>
      <c r="L213" s="87"/>
      <c r="M213" s="87"/>
    </row>
    <row r="214">
      <c r="C214" s="87" t="s">
        <v>537</v>
      </c>
      <c r="D214" s="87">
        <v>56725.265</v>
      </c>
      <c r="E214" s="87">
        <v>10.966</v>
      </c>
      <c r="F214" s="87">
        <v>0.027</v>
      </c>
      <c r="G214" s="87" t="s">
        <v>508</v>
      </c>
      <c r="J214" s="87"/>
      <c r="K214" s="87"/>
      <c r="L214" s="87"/>
      <c r="M214" s="87"/>
    </row>
    <row r="215">
      <c r="C215" s="87" t="s">
        <v>537</v>
      </c>
      <c r="D215" s="87">
        <v>56726.2707</v>
      </c>
      <c r="E215" s="87">
        <v>10.889</v>
      </c>
      <c r="F215" s="87">
        <v>0.0309</v>
      </c>
      <c r="G215" s="87" t="s">
        <v>508</v>
      </c>
      <c r="J215" s="87"/>
      <c r="K215" s="87"/>
      <c r="L215" s="87"/>
      <c r="M215" s="87"/>
    </row>
    <row r="216">
      <c r="C216" s="87" t="s">
        <v>537</v>
      </c>
      <c r="D216" s="87">
        <v>56726.2876</v>
      </c>
      <c r="E216" s="87">
        <v>10.932</v>
      </c>
      <c r="F216" s="87">
        <v>0.0338</v>
      </c>
      <c r="G216" s="87" t="s">
        <v>507</v>
      </c>
      <c r="J216" s="87"/>
      <c r="K216" s="87"/>
      <c r="L216" s="87"/>
      <c r="M216" s="87"/>
    </row>
    <row r="217">
      <c r="C217" s="87" t="s">
        <v>537</v>
      </c>
      <c r="D217" s="87">
        <v>56726.3121</v>
      </c>
      <c r="E217" s="87">
        <v>10.824</v>
      </c>
      <c r="F217" s="87">
        <v>0.029</v>
      </c>
      <c r="G217" s="87" t="s">
        <v>506</v>
      </c>
      <c r="J217" s="87"/>
      <c r="K217" s="87"/>
      <c r="L217" s="87"/>
      <c r="M217" s="87"/>
    </row>
    <row r="218">
      <c r="C218" s="87" t="s">
        <v>537</v>
      </c>
      <c r="D218" s="87">
        <v>56727.4543</v>
      </c>
      <c r="E218" s="87">
        <v>10.886</v>
      </c>
      <c r="F218" s="87">
        <v>0.0285</v>
      </c>
      <c r="G218" s="87" t="s">
        <v>507</v>
      </c>
      <c r="J218" s="87"/>
      <c r="K218" s="87"/>
      <c r="L218" s="87"/>
      <c r="M218" s="87"/>
    </row>
    <row r="219">
      <c r="C219" s="87" t="s">
        <v>537</v>
      </c>
      <c r="D219" s="87">
        <v>56727.6444</v>
      </c>
      <c r="E219" s="87">
        <v>10.794</v>
      </c>
      <c r="F219" s="87">
        <v>0.0456</v>
      </c>
      <c r="G219" s="87" t="s">
        <v>522</v>
      </c>
      <c r="J219" s="87"/>
      <c r="K219" s="87"/>
      <c r="L219" s="87"/>
      <c r="M219" s="87"/>
    </row>
    <row r="220">
      <c r="C220" s="87" t="s">
        <v>537</v>
      </c>
      <c r="D220" s="87">
        <v>56728.2908</v>
      </c>
      <c r="E220" s="87">
        <v>10.78</v>
      </c>
      <c r="F220" s="87">
        <v>0.0201</v>
      </c>
      <c r="G220" s="87" t="s">
        <v>508</v>
      </c>
      <c r="J220" s="87"/>
      <c r="K220" s="87"/>
      <c r="L220" s="87"/>
      <c r="M220" s="87"/>
    </row>
    <row r="221">
      <c r="C221" s="87" t="s">
        <v>537</v>
      </c>
      <c r="D221" s="87">
        <v>56728.654</v>
      </c>
      <c r="E221" s="87">
        <v>10.703</v>
      </c>
      <c r="F221" s="87">
        <v>0.0466</v>
      </c>
      <c r="G221" s="87" t="s">
        <v>522</v>
      </c>
      <c r="J221" s="87"/>
      <c r="K221" s="87"/>
      <c r="L221" s="87"/>
      <c r="M221" s="87"/>
    </row>
    <row r="222">
      <c r="C222" s="87" t="s">
        <v>537</v>
      </c>
      <c r="D222" s="87">
        <v>56729.2536</v>
      </c>
      <c r="E222" s="87">
        <v>10.805</v>
      </c>
      <c r="F222" s="87">
        <v>0.0248</v>
      </c>
      <c r="G222" s="87" t="s">
        <v>506</v>
      </c>
      <c r="J222" s="87"/>
      <c r="K222" s="87"/>
      <c r="L222" s="87"/>
      <c r="M222" s="87"/>
    </row>
    <row r="223">
      <c r="C223" s="87" t="s">
        <v>537</v>
      </c>
      <c r="D223" s="87">
        <v>56732.43</v>
      </c>
      <c r="E223" s="87">
        <v>10.646</v>
      </c>
      <c r="F223" s="87">
        <v>0.0266</v>
      </c>
      <c r="G223" s="87" t="s">
        <v>508</v>
      </c>
      <c r="J223" s="87"/>
      <c r="K223" s="87"/>
      <c r="L223" s="87"/>
      <c r="M223" s="87"/>
    </row>
    <row r="224">
      <c r="C224" s="87" t="s">
        <v>537</v>
      </c>
      <c r="D224" s="87">
        <v>56733.2771</v>
      </c>
      <c r="E224" s="87">
        <v>10.683</v>
      </c>
      <c r="F224" s="87">
        <v>0.0312</v>
      </c>
      <c r="G224" s="87" t="s">
        <v>508</v>
      </c>
      <c r="J224" s="87"/>
      <c r="K224" s="87"/>
      <c r="L224" s="87"/>
      <c r="M224" s="87"/>
    </row>
    <row r="225">
      <c r="C225" s="87" t="s">
        <v>537</v>
      </c>
      <c r="D225" s="87">
        <v>56733.588</v>
      </c>
      <c r="E225" s="87">
        <v>10.637</v>
      </c>
      <c r="F225" s="87">
        <v>0.0675</v>
      </c>
      <c r="G225" s="87" t="s">
        <v>522</v>
      </c>
      <c r="J225" s="87"/>
      <c r="K225" s="87"/>
      <c r="L225" s="87"/>
      <c r="M225" s="87"/>
    </row>
    <row r="226">
      <c r="C226" s="87" t="s">
        <v>537</v>
      </c>
      <c r="D226" s="87">
        <v>56734.2805</v>
      </c>
      <c r="E226" s="87">
        <v>10.671</v>
      </c>
      <c r="F226" s="87">
        <v>0.0333</v>
      </c>
      <c r="G226" s="87" t="s">
        <v>508</v>
      </c>
      <c r="J226" s="87"/>
      <c r="K226" s="87"/>
      <c r="L226" s="87"/>
      <c r="M226" s="87"/>
    </row>
    <row r="227">
      <c r="C227" s="87" t="s">
        <v>537</v>
      </c>
      <c r="D227" s="87">
        <v>56735.3053</v>
      </c>
      <c r="E227" s="87">
        <v>10.638</v>
      </c>
      <c r="F227" s="87">
        <v>0.0353</v>
      </c>
      <c r="G227" s="87" t="s">
        <v>506</v>
      </c>
      <c r="J227" s="87"/>
      <c r="K227" s="87"/>
      <c r="L227" s="87"/>
      <c r="M227" s="87"/>
    </row>
    <row r="228">
      <c r="C228" s="87" t="s">
        <v>537</v>
      </c>
      <c r="D228" s="87">
        <v>56735.5888</v>
      </c>
      <c r="E228" s="87">
        <v>10.567</v>
      </c>
      <c r="F228" s="87">
        <v>0.0532</v>
      </c>
      <c r="G228" s="87" t="s">
        <v>522</v>
      </c>
      <c r="J228" s="87"/>
      <c r="K228" s="87"/>
      <c r="L228" s="87"/>
      <c r="M228" s="87"/>
    </row>
    <row r="229">
      <c r="C229" s="87" t="s">
        <v>537</v>
      </c>
      <c r="D229" s="87">
        <v>56736.4394</v>
      </c>
      <c r="E229" s="87">
        <v>10.474</v>
      </c>
      <c r="F229" s="87">
        <v>0.0319</v>
      </c>
      <c r="G229" s="87" t="s">
        <v>508</v>
      </c>
      <c r="J229" s="87"/>
      <c r="K229" s="87"/>
      <c r="L229" s="87"/>
      <c r="M229" s="87"/>
    </row>
    <row r="230">
      <c r="C230" s="87" t="s">
        <v>537</v>
      </c>
      <c r="D230" s="87">
        <v>56736.6693</v>
      </c>
      <c r="E230" s="87">
        <v>10.484</v>
      </c>
      <c r="F230" s="87">
        <v>0.0603</v>
      </c>
      <c r="G230" s="87" t="s">
        <v>522</v>
      </c>
      <c r="J230" s="87"/>
      <c r="K230" s="87"/>
      <c r="L230" s="87"/>
      <c r="M230" s="87"/>
    </row>
    <row r="231">
      <c r="C231" s="87" t="s">
        <v>537</v>
      </c>
      <c r="D231" s="87">
        <v>56737.283</v>
      </c>
      <c r="E231" s="87">
        <v>10.487</v>
      </c>
      <c r="F231" s="87">
        <v>0.0373</v>
      </c>
      <c r="G231" s="87" t="s">
        <v>506</v>
      </c>
      <c r="J231" s="87"/>
      <c r="K231" s="87"/>
      <c r="L231" s="87"/>
      <c r="M231" s="87"/>
    </row>
    <row r="232">
      <c r="C232" s="87" t="s">
        <v>537</v>
      </c>
      <c r="D232" s="87">
        <v>56739.5904</v>
      </c>
      <c r="E232" s="87">
        <v>10.421</v>
      </c>
      <c r="F232" s="87">
        <v>0.0509</v>
      </c>
      <c r="G232" s="87" t="s">
        <v>522</v>
      </c>
      <c r="J232" s="87"/>
      <c r="K232" s="87"/>
      <c r="L232" s="87"/>
      <c r="M232" s="87"/>
    </row>
    <row r="233">
      <c r="C233" s="87" t="s">
        <v>537</v>
      </c>
      <c r="D233" s="87">
        <v>56740.7712</v>
      </c>
      <c r="E233" s="87">
        <v>10.365</v>
      </c>
      <c r="F233" s="87">
        <v>0.0528</v>
      </c>
      <c r="G233" s="87" t="s">
        <v>522</v>
      </c>
      <c r="J233" s="87"/>
      <c r="K233" s="87"/>
      <c r="L233" s="87"/>
      <c r="M233" s="87"/>
    </row>
    <row r="234">
      <c r="C234" s="87" t="s">
        <v>537</v>
      </c>
      <c r="D234" s="87">
        <v>56741.6726</v>
      </c>
      <c r="E234" s="87">
        <v>10.395</v>
      </c>
      <c r="F234" s="87">
        <v>0.0567</v>
      </c>
      <c r="G234" s="87" t="s">
        <v>522</v>
      </c>
      <c r="J234" s="87"/>
      <c r="K234" s="87"/>
      <c r="L234" s="87"/>
      <c r="M234" s="87"/>
    </row>
    <row r="235">
      <c r="C235" s="87" t="s">
        <v>537</v>
      </c>
      <c r="D235" s="87">
        <v>56743.6759</v>
      </c>
      <c r="E235" s="87">
        <v>10.356</v>
      </c>
      <c r="F235" s="87">
        <v>0.0571</v>
      </c>
      <c r="G235" s="87" t="s">
        <v>522</v>
      </c>
      <c r="J235" s="87"/>
      <c r="K235" s="87"/>
      <c r="L235" s="87"/>
      <c r="M235" s="87"/>
    </row>
    <row r="236">
      <c r="C236" s="87" t="s">
        <v>537</v>
      </c>
      <c r="D236" s="87">
        <v>56744.3538</v>
      </c>
      <c r="E236" s="87">
        <v>10.344</v>
      </c>
      <c r="F236" s="87">
        <v>0.0347</v>
      </c>
      <c r="G236" s="87" t="s">
        <v>506</v>
      </c>
      <c r="J236" s="87"/>
      <c r="K236" s="87"/>
      <c r="L236" s="87"/>
      <c r="M236" s="87"/>
    </row>
    <row r="237">
      <c r="C237" s="87" t="s">
        <v>537</v>
      </c>
      <c r="D237" s="87">
        <v>56744.6515</v>
      </c>
      <c r="E237" s="87">
        <v>10.298</v>
      </c>
      <c r="F237" s="87">
        <v>0.0561</v>
      </c>
      <c r="G237" s="87" t="s">
        <v>522</v>
      </c>
      <c r="J237" s="87"/>
      <c r="K237" s="87"/>
      <c r="L237" s="87"/>
      <c r="M237" s="87"/>
    </row>
    <row r="238">
      <c r="C238" s="87" t="s">
        <v>537</v>
      </c>
      <c r="D238" s="87">
        <v>56748.6899</v>
      </c>
      <c r="E238" s="87">
        <v>10.331</v>
      </c>
      <c r="F238" s="87">
        <v>0.0567</v>
      </c>
      <c r="G238" s="87" t="s">
        <v>522</v>
      </c>
      <c r="J238" s="87"/>
      <c r="K238" s="87"/>
      <c r="L238" s="87"/>
      <c r="M238" s="87"/>
    </row>
    <row r="239">
      <c r="C239" s="87" t="s">
        <v>537</v>
      </c>
      <c r="D239" s="87">
        <v>56749.0408</v>
      </c>
      <c r="E239" s="87">
        <v>10.345</v>
      </c>
      <c r="F239" s="87">
        <v>0.0263</v>
      </c>
      <c r="G239" s="87" t="s">
        <v>515</v>
      </c>
      <c r="J239" s="87"/>
      <c r="K239" s="87"/>
      <c r="L239" s="87"/>
      <c r="M239" s="87"/>
    </row>
    <row r="240">
      <c r="C240" s="87" t="s">
        <v>537</v>
      </c>
      <c r="D240" s="87">
        <v>56749.6655</v>
      </c>
      <c r="E240" s="87">
        <v>10.3</v>
      </c>
      <c r="F240" s="87">
        <v>0.0579</v>
      </c>
      <c r="G240" s="87" t="s">
        <v>522</v>
      </c>
      <c r="J240" s="87"/>
      <c r="K240" s="87"/>
      <c r="L240" s="87"/>
      <c r="M240" s="87"/>
    </row>
    <row r="241">
      <c r="C241" s="87" t="s">
        <v>537</v>
      </c>
      <c r="D241" s="87">
        <v>56751.2299</v>
      </c>
      <c r="E241" s="87">
        <v>10.354</v>
      </c>
      <c r="F241" s="87">
        <v>0.0311</v>
      </c>
      <c r="G241" s="87" t="s">
        <v>507</v>
      </c>
      <c r="J241" s="87"/>
      <c r="K241" s="87"/>
      <c r="L241" s="87"/>
      <c r="M241" s="87"/>
    </row>
    <row r="242">
      <c r="C242" s="87" t="s">
        <v>537</v>
      </c>
      <c r="D242" s="87">
        <v>56752.2554</v>
      </c>
      <c r="E242" s="87">
        <v>10.283</v>
      </c>
      <c r="F242" s="87">
        <v>0.0262</v>
      </c>
      <c r="G242" s="87" t="s">
        <v>507</v>
      </c>
      <c r="J242" s="87"/>
      <c r="K242" s="87"/>
      <c r="L242" s="87"/>
      <c r="M242" s="87"/>
    </row>
    <row r="243">
      <c r="C243" s="87" t="s">
        <v>537</v>
      </c>
      <c r="D243" s="87">
        <v>56753.8759</v>
      </c>
      <c r="E243" s="87">
        <v>10.343</v>
      </c>
      <c r="F243" s="87">
        <v>0.0279</v>
      </c>
      <c r="G243" s="87" t="s">
        <v>515</v>
      </c>
      <c r="J243" s="87"/>
      <c r="K243" s="87"/>
      <c r="L243" s="87"/>
      <c r="M243" s="87"/>
    </row>
    <row r="244">
      <c r="C244" s="87" t="s">
        <v>537</v>
      </c>
      <c r="D244" s="87">
        <v>56755.3316</v>
      </c>
      <c r="E244" s="87">
        <v>10.257</v>
      </c>
      <c r="F244" s="87">
        <v>0.0234</v>
      </c>
      <c r="G244" s="87" t="s">
        <v>506</v>
      </c>
      <c r="J244" s="87"/>
      <c r="K244" s="87"/>
      <c r="L244" s="87"/>
      <c r="M244" s="87"/>
    </row>
    <row r="245">
      <c r="C245" s="87" t="s">
        <v>537</v>
      </c>
      <c r="D245" s="87">
        <v>56755.8959</v>
      </c>
      <c r="E245" s="87">
        <v>10.318</v>
      </c>
      <c r="F245" s="87">
        <v>0.0366</v>
      </c>
      <c r="G245" s="87" t="s">
        <v>517</v>
      </c>
      <c r="J245" s="87"/>
      <c r="K245" s="87"/>
      <c r="L245" s="87"/>
      <c r="M245" s="87"/>
    </row>
    <row r="246">
      <c r="C246" s="87"/>
      <c r="D246" s="87"/>
      <c r="E246" s="87"/>
      <c r="F246" s="87"/>
      <c r="G246" s="87"/>
      <c r="J246" s="87"/>
      <c r="K246" s="87"/>
      <c r="L246" s="87"/>
      <c r="M246" s="87"/>
    </row>
    <row r="247">
      <c r="C247" s="87"/>
      <c r="D247" s="87"/>
      <c r="E247" s="87"/>
      <c r="F247" s="87"/>
      <c r="G247" s="87"/>
      <c r="J247" s="87"/>
      <c r="K247" s="87"/>
      <c r="L247" s="87"/>
      <c r="M247" s="87"/>
    </row>
    <row r="248">
      <c r="C248" s="87"/>
      <c r="D248" s="87"/>
      <c r="E248" s="87"/>
      <c r="F248" s="87"/>
      <c r="G248" s="87"/>
      <c r="J248" s="87"/>
      <c r="K248" s="87"/>
      <c r="L248" s="87"/>
      <c r="M248" s="87"/>
    </row>
    <row r="249">
      <c r="C249" s="87"/>
      <c r="D249" s="87"/>
      <c r="E249" s="87"/>
      <c r="F249" s="87"/>
      <c r="G249" s="87"/>
      <c r="J249" s="87"/>
      <c r="K249" s="87"/>
      <c r="L249" s="87"/>
      <c r="M249" s="87"/>
    </row>
    <row r="250">
      <c r="C250" s="87"/>
      <c r="D250" s="87"/>
      <c r="E250" s="87"/>
      <c r="F250" s="87"/>
      <c r="G250" s="87"/>
      <c r="J250" s="87"/>
      <c r="K250" s="87"/>
      <c r="L250" s="87"/>
      <c r="M250" s="87"/>
    </row>
    <row r="251">
      <c r="C251" s="87"/>
      <c r="D251" s="87"/>
      <c r="E251" s="87"/>
      <c r="F251" s="87"/>
      <c r="G251" s="87"/>
      <c r="J251" s="87"/>
      <c r="K251" s="87"/>
      <c r="L251" s="87"/>
      <c r="M251" s="87"/>
    </row>
    <row r="252">
      <c r="C252" s="87"/>
      <c r="D252" s="87"/>
      <c r="E252" s="87"/>
      <c r="F252" s="87"/>
      <c r="G252" s="87"/>
      <c r="J252" s="87"/>
      <c r="K252" s="87"/>
      <c r="L252" s="87"/>
      <c r="M252" s="87"/>
    </row>
    <row r="253">
      <c r="C253" s="87"/>
      <c r="D253" s="87"/>
      <c r="E253" s="87"/>
      <c r="F253" s="87"/>
      <c r="G253" s="87"/>
      <c r="J253" s="87"/>
      <c r="K253" s="87"/>
      <c r="L253" s="87"/>
      <c r="M253" s="87"/>
    </row>
    <row r="254">
      <c r="C254" s="87"/>
      <c r="D254" s="87"/>
      <c r="E254" s="87"/>
      <c r="F254" s="87"/>
      <c r="G254" s="87"/>
      <c r="J254" s="87"/>
      <c r="K254" s="87"/>
      <c r="L254" s="87"/>
      <c r="M254" s="87"/>
    </row>
    <row r="255">
      <c r="C255" s="87"/>
      <c r="D255" s="87"/>
      <c r="E255" s="87"/>
      <c r="F255" s="87"/>
      <c r="G255" s="87"/>
      <c r="J255" s="87"/>
      <c r="K255" s="87"/>
      <c r="L255" s="87"/>
      <c r="M255" s="87"/>
    </row>
    <row r="256">
      <c r="C256" s="87"/>
      <c r="D256" s="87"/>
      <c r="E256" s="87"/>
      <c r="F256" s="87"/>
      <c r="G256" s="87"/>
      <c r="J256" s="87"/>
      <c r="K256" s="87"/>
      <c r="L256" s="87"/>
      <c r="M256" s="87"/>
    </row>
    <row r="257">
      <c r="C257" s="87"/>
      <c r="D257" s="87"/>
      <c r="E257" s="87"/>
      <c r="F257" s="87"/>
      <c r="G257" s="87"/>
      <c r="J257" s="87"/>
      <c r="K257" s="87"/>
      <c r="L257" s="87"/>
      <c r="M257" s="87"/>
    </row>
    <row r="258">
      <c r="C258" s="87"/>
      <c r="D258" s="87"/>
      <c r="E258" s="87"/>
      <c r="F258" s="87"/>
      <c r="G258" s="87"/>
      <c r="J258" s="87"/>
      <c r="K258" s="87"/>
      <c r="L258" s="87"/>
      <c r="M258" s="87"/>
    </row>
    <row r="259">
      <c r="C259" s="87"/>
      <c r="D259" s="87"/>
      <c r="E259" s="87"/>
      <c r="F259" s="87"/>
      <c r="G259" s="87"/>
      <c r="J259" s="87"/>
      <c r="K259" s="87"/>
      <c r="L259" s="87"/>
      <c r="M259" s="87"/>
    </row>
    <row r="260">
      <c r="C260" s="87"/>
      <c r="D260" s="87"/>
      <c r="E260" s="87"/>
      <c r="F260" s="87"/>
      <c r="G260" s="87"/>
      <c r="J260" s="87"/>
      <c r="K260" s="87"/>
      <c r="L260" s="87"/>
      <c r="M260" s="87"/>
    </row>
    <row r="261">
      <c r="C261" s="87"/>
      <c r="D261" s="87"/>
      <c r="E261" s="87"/>
      <c r="F261" s="87"/>
      <c r="G261" s="87"/>
      <c r="J261" s="87"/>
      <c r="K261" s="87"/>
      <c r="L261" s="87"/>
      <c r="M261" s="87"/>
    </row>
    <row r="262">
      <c r="C262" s="87"/>
      <c r="D262" s="87"/>
      <c r="E262" s="87"/>
      <c r="F262" s="87"/>
      <c r="G262" s="87"/>
      <c r="J262" s="87"/>
      <c r="K262" s="87"/>
      <c r="L262" s="87"/>
      <c r="M262" s="87"/>
    </row>
    <row r="263">
      <c r="C263" s="87"/>
      <c r="D263" s="87"/>
      <c r="E263" s="87"/>
      <c r="F263" s="87"/>
      <c r="G263" s="87"/>
      <c r="J263" s="87"/>
      <c r="K263" s="87"/>
      <c r="L263" s="87"/>
      <c r="M263" s="87"/>
    </row>
    <row r="264">
      <c r="C264" s="87"/>
      <c r="D264" s="87"/>
      <c r="E264" s="87"/>
      <c r="F264" s="87"/>
      <c r="G264" s="87"/>
      <c r="J264" s="87"/>
      <c r="K264" s="87"/>
      <c r="L264" s="87"/>
      <c r="M264" s="87"/>
    </row>
    <row r="265">
      <c r="C265" s="87"/>
      <c r="D265" s="87"/>
      <c r="E265" s="87"/>
      <c r="F265" s="87"/>
      <c r="G265" s="87"/>
      <c r="J265" s="87"/>
      <c r="K265" s="87"/>
      <c r="L265" s="87"/>
      <c r="M265" s="87"/>
    </row>
    <row r="266">
      <c r="C266" s="87"/>
      <c r="D266" s="87"/>
      <c r="E266" s="87"/>
      <c r="F266" s="87"/>
      <c r="G266" s="87"/>
      <c r="J266" s="87"/>
      <c r="K266" s="87"/>
      <c r="L266" s="87"/>
      <c r="M266" s="87"/>
    </row>
    <row r="267">
      <c r="C267" s="87"/>
      <c r="D267" s="87"/>
      <c r="E267" s="87"/>
      <c r="F267" s="87"/>
      <c r="G267" s="87"/>
      <c r="J267" s="87"/>
      <c r="K267" s="87"/>
      <c r="L267" s="87"/>
      <c r="M267" s="87"/>
    </row>
    <row r="268">
      <c r="C268" s="87"/>
      <c r="D268" s="87"/>
      <c r="E268" s="87"/>
      <c r="F268" s="87"/>
      <c r="G268" s="87"/>
      <c r="J268" s="87"/>
      <c r="K268" s="87"/>
      <c r="L268" s="87"/>
      <c r="M268" s="87"/>
    </row>
    <row r="269">
      <c r="C269" s="87"/>
      <c r="D269" s="87"/>
      <c r="E269" s="87"/>
      <c r="F269" s="87"/>
      <c r="G269" s="87"/>
      <c r="J269" s="87"/>
      <c r="K269" s="87"/>
      <c r="L269" s="87"/>
      <c r="M269" s="87"/>
    </row>
    <row r="270">
      <c r="C270" s="87"/>
      <c r="D270" s="87"/>
      <c r="E270" s="87"/>
      <c r="F270" s="87"/>
      <c r="G270" s="87"/>
      <c r="J270" s="87"/>
      <c r="K270" s="87"/>
      <c r="L270" s="87"/>
      <c r="M270" s="87"/>
    </row>
    <row r="271">
      <c r="C271" s="87"/>
      <c r="D271" s="87"/>
      <c r="E271" s="87"/>
      <c r="F271" s="87"/>
      <c r="G271" s="87"/>
      <c r="J271" s="87"/>
      <c r="K271" s="87"/>
      <c r="L271" s="87"/>
      <c r="M271" s="87"/>
    </row>
    <row r="272">
      <c r="C272" s="87"/>
      <c r="D272" s="87"/>
      <c r="E272" s="87"/>
      <c r="F272" s="87"/>
      <c r="G272" s="87"/>
      <c r="J272" s="87"/>
      <c r="K272" s="87"/>
      <c r="L272" s="87"/>
      <c r="M272" s="87"/>
    </row>
    <row r="273">
      <c r="C273" s="87"/>
      <c r="D273" s="87"/>
      <c r="E273" s="87"/>
      <c r="F273" s="87"/>
      <c r="G273" s="87"/>
      <c r="J273" s="87"/>
      <c r="K273" s="87"/>
      <c r="L273" s="87"/>
      <c r="M273" s="87"/>
    </row>
    <row r="274">
      <c r="C274" s="87"/>
      <c r="D274" s="87"/>
      <c r="E274" s="87"/>
      <c r="F274" s="87"/>
      <c r="G274" s="87"/>
      <c r="J274" s="87"/>
      <c r="K274" s="87"/>
      <c r="L274" s="87"/>
      <c r="M274" s="87"/>
    </row>
    <row r="275">
      <c r="C275" s="87"/>
      <c r="D275" s="87"/>
      <c r="E275" s="87"/>
      <c r="F275" s="87"/>
      <c r="G275" s="87"/>
      <c r="J275" s="87"/>
      <c r="K275" s="87"/>
      <c r="L275" s="87"/>
      <c r="M275" s="87"/>
    </row>
    <row r="276">
      <c r="C276" s="87"/>
      <c r="D276" s="87"/>
      <c r="E276" s="87"/>
      <c r="F276" s="87"/>
      <c r="G276" s="87"/>
      <c r="J276" s="87"/>
      <c r="K276" s="87"/>
      <c r="L276" s="87"/>
      <c r="M276" s="87"/>
    </row>
    <row r="277">
      <c r="C277" s="87"/>
      <c r="D277" s="87"/>
      <c r="E277" s="87"/>
      <c r="F277" s="87"/>
      <c r="G277" s="87"/>
      <c r="J277" s="87"/>
      <c r="K277" s="87"/>
      <c r="L277" s="87"/>
      <c r="M277" s="87"/>
    </row>
    <row r="278">
      <c r="C278" s="87"/>
      <c r="D278" s="87"/>
      <c r="E278" s="87"/>
      <c r="F278" s="87"/>
      <c r="G278" s="87"/>
      <c r="J278" s="87"/>
      <c r="K278" s="87"/>
      <c r="L278" s="87"/>
      <c r="M278" s="87"/>
    </row>
    <row r="279">
      <c r="C279" s="87"/>
      <c r="D279" s="87"/>
      <c r="E279" s="87"/>
      <c r="F279" s="87"/>
      <c r="G279" s="87"/>
      <c r="J279" s="87"/>
      <c r="K279" s="87"/>
      <c r="L279" s="87"/>
      <c r="M279" s="87"/>
    </row>
    <row r="280">
      <c r="C280" s="87"/>
      <c r="D280" s="87"/>
      <c r="E280" s="87"/>
      <c r="F280" s="87"/>
      <c r="G280" s="87"/>
      <c r="J280" s="87"/>
      <c r="K280" s="87"/>
      <c r="L280" s="87"/>
      <c r="M280" s="87"/>
    </row>
    <row r="281">
      <c r="C281" s="87"/>
      <c r="D281" s="87"/>
      <c r="E281" s="87"/>
      <c r="F281" s="87"/>
      <c r="G281" s="87"/>
      <c r="J281" s="87"/>
      <c r="K281" s="87"/>
      <c r="L281" s="87"/>
      <c r="M281" s="87"/>
    </row>
    <row r="282">
      <c r="C282" s="87"/>
      <c r="D282" s="87"/>
      <c r="E282" s="87"/>
      <c r="F282" s="87"/>
      <c r="G282" s="87"/>
      <c r="J282" s="87"/>
      <c r="K282" s="87"/>
      <c r="L282" s="87"/>
      <c r="M282" s="87"/>
    </row>
    <row r="283">
      <c r="C283" s="87"/>
      <c r="D283" s="87"/>
      <c r="E283" s="87"/>
      <c r="F283" s="87"/>
      <c r="G283" s="87"/>
      <c r="J283" s="87"/>
      <c r="K283" s="87"/>
      <c r="L283" s="87"/>
      <c r="M283" s="87"/>
    </row>
    <row r="284">
      <c r="C284" s="87"/>
      <c r="D284" s="87"/>
      <c r="E284" s="87"/>
      <c r="F284" s="87"/>
      <c r="G284" s="87"/>
      <c r="J284" s="87"/>
      <c r="K284" s="87"/>
      <c r="L284" s="87"/>
      <c r="M284" s="87"/>
    </row>
    <row r="285">
      <c r="C285" s="88"/>
      <c r="D285" s="88"/>
      <c r="E285" s="88"/>
      <c r="F285" s="88"/>
      <c r="G285" s="88"/>
      <c r="J285" s="87"/>
      <c r="K285" s="87"/>
      <c r="L285" s="87"/>
      <c r="M285" s="87"/>
    </row>
    <row r="286">
      <c r="C286" s="88"/>
      <c r="D286" s="88"/>
      <c r="E286" s="88"/>
      <c r="F286" s="88"/>
      <c r="G286" s="88"/>
      <c r="J286" s="87"/>
      <c r="K286" s="87"/>
      <c r="L286" s="87"/>
      <c r="M286" s="87"/>
    </row>
    <row r="287">
      <c r="J287" s="87"/>
      <c r="K287" s="87"/>
      <c r="L287" s="87"/>
      <c r="M287" s="87"/>
    </row>
    <row r="288">
      <c r="J288" s="87"/>
      <c r="K288" s="87"/>
      <c r="L288" s="87"/>
      <c r="M288" s="87"/>
    </row>
    <row r="289">
      <c r="J289" s="87"/>
      <c r="K289" s="87"/>
      <c r="L289" s="87"/>
      <c r="M289" s="87"/>
    </row>
    <row r="290">
      <c r="J290" s="87"/>
      <c r="K290" s="87"/>
      <c r="L290" s="87"/>
      <c r="M290" s="87"/>
    </row>
    <row r="291">
      <c r="J291" s="87"/>
      <c r="K291" s="87"/>
      <c r="L291" s="87"/>
      <c r="M291" s="87"/>
    </row>
    <row r="292">
      <c r="J292" s="87"/>
      <c r="K292" s="87"/>
      <c r="L292" s="87"/>
      <c r="M292" s="87"/>
    </row>
    <row r="293">
      <c r="J293" s="87"/>
      <c r="K293" s="87"/>
      <c r="L293" s="87"/>
      <c r="M293" s="87"/>
    </row>
    <row r="294">
      <c r="J294" s="87"/>
      <c r="K294" s="87"/>
      <c r="L294" s="87"/>
      <c r="M294" s="87"/>
    </row>
    <row r="295">
      <c r="J295" s="87"/>
      <c r="K295" s="87"/>
      <c r="L295" s="87"/>
      <c r="M295" s="87"/>
    </row>
    <row r="296">
      <c r="J296" s="87"/>
      <c r="K296" s="87"/>
      <c r="L296" s="87"/>
      <c r="M296" s="87"/>
    </row>
    <row r="297">
      <c r="J297" s="87"/>
      <c r="K297" s="87"/>
      <c r="L297" s="87"/>
      <c r="M297" s="87"/>
    </row>
    <row r="298">
      <c r="J298" s="87"/>
      <c r="K298" s="87"/>
      <c r="L298" s="87"/>
      <c r="M298" s="87"/>
    </row>
    <row r="299">
      <c r="J299" s="87"/>
      <c r="K299" s="87"/>
      <c r="L299" s="87"/>
      <c r="M299" s="87"/>
    </row>
    <row r="300">
      <c r="J300" s="87"/>
      <c r="K300" s="87"/>
      <c r="L300" s="87"/>
      <c r="M300" s="87"/>
    </row>
    <row r="301">
      <c r="J301" s="87"/>
      <c r="K301" s="87"/>
      <c r="L301" s="87"/>
      <c r="M301" s="87"/>
    </row>
    <row r="302">
      <c r="J302" s="87"/>
      <c r="K302" s="87"/>
      <c r="L302" s="87"/>
      <c r="M302" s="87"/>
    </row>
    <row r="303">
      <c r="J303" s="87"/>
      <c r="K303" s="87"/>
      <c r="L303" s="87"/>
      <c r="M303" s="87"/>
    </row>
    <row r="304">
      <c r="J304" s="87"/>
      <c r="K304" s="87"/>
      <c r="L304" s="87"/>
      <c r="M304" s="87"/>
    </row>
    <row r="305">
      <c r="J305" s="87"/>
      <c r="K305" s="87"/>
      <c r="L305" s="87"/>
      <c r="M305" s="87"/>
    </row>
    <row r="306">
      <c r="J306" s="87"/>
      <c r="K306" s="87"/>
      <c r="L306" s="87"/>
      <c r="M306" s="87"/>
    </row>
    <row r="307">
      <c r="J307" s="87"/>
      <c r="K307" s="87"/>
      <c r="L307" s="87"/>
      <c r="M307" s="87"/>
    </row>
    <row r="308">
      <c r="J308" s="87"/>
      <c r="K308" s="87"/>
      <c r="L308" s="87"/>
      <c r="M308" s="87"/>
    </row>
    <row r="309">
      <c r="J309" s="87"/>
      <c r="K309" s="87"/>
      <c r="L309" s="87"/>
      <c r="M309" s="87"/>
    </row>
    <row r="310">
      <c r="J310" s="87"/>
      <c r="K310" s="87"/>
      <c r="L310" s="87"/>
      <c r="M310" s="87"/>
    </row>
    <row r="311">
      <c r="J311" s="87"/>
      <c r="K311" s="87"/>
      <c r="L311" s="87"/>
      <c r="M311" s="87"/>
    </row>
    <row r="312">
      <c r="J312" s="87"/>
      <c r="K312" s="87"/>
      <c r="L312" s="87"/>
      <c r="M312" s="87"/>
    </row>
    <row r="313">
      <c r="J313" s="87"/>
      <c r="K313" s="87"/>
      <c r="L313" s="87"/>
      <c r="M313" s="87"/>
    </row>
    <row r="314">
      <c r="J314" s="87"/>
      <c r="K314" s="87"/>
      <c r="L314" s="87"/>
      <c r="M314" s="87"/>
    </row>
    <row r="315">
      <c r="J315" s="87"/>
      <c r="K315" s="87"/>
      <c r="L315" s="87"/>
      <c r="M315" s="87"/>
    </row>
    <row r="316">
      <c r="J316" s="87"/>
      <c r="K316" s="87"/>
      <c r="L316" s="87"/>
      <c r="M316" s="87"/>
    </row>
    <row r="317">
      <c r="J317" s="87"/>
      <c r="K317" s="87"/>
      <c r="L317" s="87"/>
      <c r="M317" s="87"/>
    </row>
    <row r="318">
      <c r="J318" s="87"/>
      <c r="K318" s="87"/>
      <c r="L318" s="87"/>
      <c r="M318" s="87"/>
    </row>
    <row r="319">
      <c r="J319" s="87"/>
      <c r="K319" s="87"/>
      <c r="L319" s="87"/>
      <c r="M319" s="87"/>
    </row>
    <row r="320">
      <c r="J320" s="87"/>
      <c r="K320" s="87"/>
      <c r="L320" s="87"/>
      <c r="M320" s="87"/>
    </row>
    <row r="321">
      <c r="J321" s="87"/>
      <c r="K321" s="87"/>
      <c r="L321" s="87"/>
      <c r="M321" s="87"/>
    </row>
    <row r="322">
      <c r="J322" s="87"/>
      <c r="K322" s="87"/>
      <c r="L322" s="87"/>
      <c r="M322" s="87"/>
    </row>
    <row r="323">
      <c r="J323" s="87"/>
      <c r="K323" s="87"/>
      <c r="L323" s="87"/>
      <c r="M323" s="87"/>
    </row>
    <row r="324">
      <c r="J324" s="87"/>
      <c r="K324" s="87"/>
      <c r="L324" s="87"/>
      <c r="M324" s="87"/>
    </row>
    <row r="325">
      <c r="J325" s="87"/>
      <c r="K325" s="87"/>
      <c r="L325" s="87"/>
      <c r="M325" s="87"/>
    </row>
    <row r="326">
      <c r="J326" s="87"/>
      <c r="K326" s="87"/>
      <c r="L326" s="87"/>
      <c r="M326" s="87"/>
    </row>
    <row r="327">
      <c r="J327" s="87"/>
      <c r="K327" s="87"/>
      <c r="L327" s="87"/>
      <c r="M327" s="87"/>
    </row>
    <row r="328">
      <c r="J328" s="87"/>
      <c r="K328" s="87"/>
      <c r="L328" s="87"/>
      <c r="M328" s="87"/>
    </row>
    <row r="329">
      <c r="J329" s="87"/>
      <c r="K329" s="87"/>
      <c r="L329" s="87"/>
      <c r="M329" s="87"/>
    </row>
    <row r="330">
      <c r="J330" s="87"/>
      <c r="K330" s="87"/>
      <c r="L330" s="87"/>
      <c r="M330" s="87"/>
    </row>
    <row r="331">
      <c r="J331" s="87"/>
      <c r="K331" s="87"/>
      <c r="L331" s="87"/>
      <c r="M331" s="87"/>
    </row>
    <row r="332">
      <c r="J332" s="87"/>
      <c r="K332" s="87"/>
      <c r="L332" s="87"/>
      <c r="M332" s="87"/>
    </row>
    <row r="333">
      <c r="J333" s="87"/>
      <c r="K333" s="87"/>
      <c r="L333" s="87"/>
      <c r="M333" s="87"/>
    </row>
    <row r="334">
      <c r="J334" s="87"/>
      <c r="K334" s="87"/>
      <c r="L334" s="87"/>
      <c r="M334" s="87"/>
    </row>
    <row r="335">
      <c r="J335" s="87"/>
      <c r="K335" s="87"/>
      <c r="L335" s="87"/>
      <c r="M335" s="87"/>
    </row>
    <row r="336">
      <c r="J336" s="87"/>
      <c r="K336" s="87"/>
      <c r="L336" s="87"/>
      <c r="M336" s="87"/>
    </row>
    <row r="337">
      <c r="J337" s="87"/>
      <c r="K337" s="87"/>
      <c r="L337" s="87"/>
      <c r="M337" s="87"/>
    </row>
    <row r="338">
      <c r="J338" s="87"/>
      <c r="K338" s="87"/>
      <c r="L338" s="87"/>
      <c r="M338" s="87"/>
    </row>
    <row r="339">
      <c r="J339" s="87"/>
      <c r="K339" s="87"/>
      <c r="L339" s="87"/>
      <c r="M339" s="87"/>
    </row>
    <row r="340">
      <c r="J340" s="87"/>
      <c r="K340" s="87"/>
      <c r="L340" s="87"/>
      <c r="M340" s="87"/>
    </row>
    <row r="341">
      <c r="J341" s="87"/>
      <c r="K341" s="87"/>
      <c r="L341" s="87"/>
      <c r="M341" s="87"/>
    </row>
    <row r="342">
      <c r="J342" s="87"/>
      <c r="K342" s="87"/>
      <c r="L342" s="87"/>
      <c r="M342" s="87"/>
    </row>
    <row r="343">
      <c r="J343" s="87"/>
      <c r="K343" s="87"/>
      <c r="L343" s="87"/>
      <c r="M343" s="87"/>
    </row>
    <row r="344">
      <c r="J344" s="87"/>
      <c r="K344" s="87"/>
      <c r="L344" s="87"/>
      <c r="M344" s="87"/>
    </row>
    <row r="345">
      <c r="J345" s="87"/>
      <c r="K345" s="87"/>
      <c r="L345" s="87"/>
      <c r="M345" s="87"/>
    </row>
    <row r="346">
      <c r="J346" s="87"/>
      <c r="K346" s="87"/>
      <c r="L346" s="87"/>
      <c r="M346" s="87"/>
    </row>
    <row r="347">
      <c r="J347" s="87"/>
      <c r="K347" s="87"/>
      <c r="L347" s="87"/>
      <c r="M347" s="87"/>
    </row>
    <row r="348">
      <c r="J348" s="87"/>
      <c r="K348" s="87"/>
      <c r="L348" s="87"/>
      <c r="M348" s="87"/>
    </row>
    <row r="349">
      <c r="J349" s="87"/>
      <c r="K349" s="87"/>
      <c r="L349" s="87"/>
      <c r="M349" s="87"/>
    </row>
    <row r="350">
      <c r="J350" s="87"/>
      <c r="K350" s="87"/>
      <c r="L350" s="87"/>
      <c r="M350" s="87"/>
    </row>
    <row r="351">
      <c r="J351" s="87"/>
      <c r="K351" s="87"/>
      <c r="L351" s="87"/>
      <c r="M351" s="87"/>
    </row>
    <row r="352">
      <c r="J352" s="87"/>
      <c r="K352" s="87"/>
      <c r="L352" s="87"/>
      <c r="M352" s="87"/>
    </row>
    <row r="353">
      <c r="J353" s="87"/>
      <c r="K353" s="87"/>
      <c r="L353" s="87"/>
      <c r="M353" s="87"/>
    </row>
    <row r="354">
      <c r="J354" s="87"/>
      <c r="K354" s="87"/>
      <c r="L354" s="87"/>
      <c r="M354" s="87"/>
    </row>
    <row r="355">
      <c r="J355" s="87"/>
      <c r="K355" s="87"/>
      <c r="L355" s="87"/>
      <c r="M355" s="87"/>
    </row>
    <row r="356">
      <c r="J356" s="87"/>
      <c r="K356" s="87"/>
      <c r="L356" s="87"/>
      <c r="M356" s="87"/>
    </row>
    <row r="357">
      <c r="J357" s="87"/>
      <c r="K357" s="87"/>
      <c r="L357" s="87"/>
      <c r="M357" s="87"/>
    </row>
    <row r="358">
      <c r="J358" s="87"/>
      <c r="K358" s="87"/>
      <c r="L358" s="87"/>
      <c r="M358" s="87"/>
    </row>
    <row r="359">
      <c r="J359" s="87"/>
      <c r="K359" s="87"/>
      <c r="L359" s="87"/>
      <c r="M359" s="87"/>
    </row>
    <row r="360">
      <c r="J360" s="87"/>
      <c r="K360" s="87"/>
      <c r="L360" s="87"/>
      <c r="M360" s="87"/>
    </row>
    <row r="361">
      <c r="J361" s="87"/>
      <c r="K361" s="87"/>
      <c r="L361" s="87"/>
      <c r="M361" s="87"/>
    </row>
    <row r="362">
      <c r="J362" s="87"/>
      <c r="K362" s="87"/>
      <c r="L362" s="87"/>
      <c r="M362" s="87"/>
    </row>
    <row r="363">
      <c r="J363" s="87"/>
      <c r="K363" s="87"/>
      <c r="L363" s="87"/>
      <c r="M363" s="87"/>
    </row>
    <row r="364">
      <c r="J364" s="87"/>
      <c r="K364" s="87"/>
      <c r="L364" s="87"/>
      <c r="M364" s="87"/>
    </row>
    <row r="365">
      <c r="J365" s="87"/>
      <c r="K365" s="87"/>
      <c r="L365" s="87"/>
      <c r="M365" s="87"/>
    </row>
    <row r="366">
      <c r="J366" s="87"/>
      <c r="K366" s="87"/>
      <c r="L366" s="87"/>
      <c r="M366" s="87"/>
    </row>
    <row r="367">
      <c r="J367" s="87"/>
      <c r="K367" s="87"/>
      <c r="L367" s="87"/>
      <c r="M367" s="87"/>
    </row>
    <row r="368">
      <c r="J368" s="87"/>
      <c r="K368" s="87"/>
      <c r="L368" s="87"/>
      <c r="M368" s="87"/>
    </row>
    <row r="369">
      <c r="J369" s="87"/>
      <c r="K369" s="87"/>
      <c r="L369" s="87"/>
      <c r="M369" s="87"/>
    </row>
    <row r="370">
      <c r="J370" s="87"/>
      <c r="K370" s="87"/>
      <c r="L370" s="87"/>
      <c r="M370" s="87"/>
    </row>
    <row r="371">
      <c r="J371" s="87"/>
      <c r="K371" s="87"/>
      <c r="L371" s="87"/>
      <c r="M371" s="87"/>
    </row>
    <row r="372">
      <c r="J372" s="87"/>
      <c r="K372" s="87"/>
      <c r="L372" s="87"/>
      <c r="M372" s="87"/>
    </row>
    <row r="373">
      <c r="J373" s="87"/>
      <c r="K373" s="87"/>
      <c r="L373" s="87"/>
      <c r="M373" s="87"/>
    </row>
    <row r="374">
      <c r="J374" s="87"/>
      <c r="K374" s="87"/>
      <c r="L374" s="87"/>
      <c r="M374" s="87"/>
    </row>
    <row r="375">
      <c r="J375" s="87"/>
      <c r="K375" s="87"/>
      <c r="L375" s="87"/>
      <c r="M375" s="87"/>
    </row>
    <row r="376">
      <c r="J376" s="87"/>
      <c r="K376" s="87"/>
      <c r="L376" s="87"/>
      <c r="M376" s="87"/>
    </row>
    <row r="377">
      <c r="J377" s="87"/>
      <c r="K377" s="87"/>
      <c r="L377" s="87"/>
      <c r="M377" s="87"/>
    </row>
    <row r="378">
      <c r="J378" s="87"/>
      <c r="K378" s="87"/>
      <c r="L378" s="87"/>
      <c r="M378" s="87"/>
    </row>
    <row r="379">
      <c r="J379" s="87"/>
      <c r="K379" s="87"/>
      <c r="L379" s="87"/>
      <c r="M379" s="87"/>
    </row>
    <row r="380">
      <c r="J380" s="87"/>
      <c r="K380" s="87"/>
      <c r="L380" s="87"/>
      <c r="M380" s="87"/>
    </row>
    <row r="381">
      <c r="J381" s="87"/>
      <c r="K381" s="87"/>
      <c r="L381" s="87"/>
      <c r="M381" s="87"/>
    </row>
    <row r="382">
      <c r="J382" s="87"/>
      <c r="K382" s="87"/>
      <c r="L382" s="87"/>
      <c r="M382" s="87"/>
    </row>
    <row r="383">
      <c r="J383" s="87"/>
      <c r="K383" s="87"/>
      <c r="L383" s="87"/>
      <c r="M383" s="87"/>
    </row>
    <row r="384">
      <c r="J384" s="87"/>
      <c r="K384" s="87"/>
      <c r="L384" s="87"/>
      <c r="M384" s="87"/>
    </row>
    <row r="385">
      <c r="J385" s="87"/>
      <c r="K385" s="87"/>
      <c r="L385" s="87"/>
      <c r="M385" s="87"/>
    </row>
    <row r="386">
      <c r="J386" s="87"/>
      <c r="K386" s="87"/>
      <c r="L386" s="87"/>
      <c r="M386" s="87"/>
    </row>
    <row r="387">
      <c r="J387" s="87"/>
      <c r="K387" s="87"/>
      <c r="L387" s="87"/>
      <c r="M387" s="87"/>
    </row>
    <row r="388">
      <c r="J388" s="87"/>
      <c r="K388" s="87"/>
      <c r="L388" s="87"/>
      <c r="M388" s="87"/>
    </row>
    <row r="389">
      <c r="J389" s="87"/>
      <c r="K389" s="87"/>
      <c r="L389" s="87"/>
      <c r="M389" s="87"/>
    </row>
    <row r="390">
      <c r="J390" s="87"/>
      <c r="K390" s="87"/>
      <c r="L390" s="87"/>
      <c r="M390" s="87"/>
    </row>
    <row r="391">
      <c r="J391" s="87"/>
      <c r="K391" s="87"/>
      <c r="L391" s="87"/>
      <c r="M391" s="87"/>
    </row>
    <row r="392">
      <c r="J392" s="87"/>
      <c r="K392" s="87"/>
      <c r="L392" s="87"/>
      <c r="M392" s="87"/>
    </row>
    <row r="393">
      <c r="J393" s="87"/>
      <c r="K393" s="87"/>
      <c r="L393" s="87"/>
      <c r="M393" s="87"/>
    </row>
    <row r="394">
      <c r="J394" s="87"/>
      <c r="K394" s="87"/>
      <c r="L394" s="87"/>
      <c r="M394" s="87"/>
    </row>
    <row r="395">
      <c r="J395" s="87"/>
      <c r="K395" s="87"/>
      <c r="L395" s="87"/>
      <c r="M395" s="87"/>
    </row>
    <row r="396">
      <c r="J396" s="87"/>
      <c r="K396" s="87"/>
      <c r="L396" s="87"/>
      <c r="M396" s="87"/>
    </row>
    <row r="397">
      <c r="J397" s="87"/>
      <c r="K397" s="87"/>
      <c r="L397" s="87"/>
      <c r="M397" s="87"/>
    </row>
    <row r="398">
      <c r="J398" s="87"/>
      <c r="K398" s="87"/>
      <c r="L398" s="87"/>
      <c r="M398" s="87"/>
    </row>
    <row r="399">
      <c r="J399" s="87"/>
      <c r="K399" s="87"/>
      <c r="L399" s="87"/>
      <c r="M399" s="87"/>
    </row>
    <row r="400">
      <c r="J400" s="87"/>
      <c r="K400" s="87"/>
      <c r="L400" s="87"/>
      <c r="M400" s="87"/>
    </row>
    <row r="401">
      <c r="J401" s="87"/>
      <c r="K401" s="87"/>
      <c r="L401" s="87"/>
      <c r="M401" s="87"/>
    </row>
    <row r="402">
      <c r="J402" s="87"/>
      <c r="K402" s="87"/>
      <c r="L402" s="87"/>
      <c r="M402" s="87"/>
    </row>
    <row r="403">
      <c r="J403" s="87"/>
      <c r="K403" s="87"/>
      <c r="L403" s="87"/>
      <c r="M403" s="87"/>
    </row>
    <row r="404">
      <c r="J404" s="87"/>
      <c r="K404" s="87"/>
      <c r="L404" s="87"/>
      <c r="M404" s="87"/>
    </row>
    <row r="405">
      <c r="J405" s="87"/>
      <c r="K405" s="87"/>
      <c r="L405" s="87"/>
      <c r="M405" s="87"/>
    </row>
    <row r="406">
      <c r="J406" s="87"/>
      <c r="K406" s="87"/>
      <c r="L406" s="87"/>
      <c r="M406" s="87"/>
    </row>
    <row r="407">
      <c r="J407" s="87"/>
      <c r="K407" s="87"/>
      <c r="L407" s="87"/>
      <c r="M407" s="87"/>
    </row>
    <row r="408">
      <c r="J408" s="87"/>
      <c r="K408" s="87"/>
      <c r="L408" s="87"/>
      <c r="M408" s="87"/>
    </row>
    <row r="409">
      <c r="J409" s="87"/>
      <c r="K409" s="87"/>
      <c r="L409" s="87"/>
      <c r="M409" s="87"/>
    </row>
    <row r="410">
      <c r="J410" s="87"/>
      <c r="K410" s="87"/>
      <c r="L410" s="87"/>
      <c r="M410" s="87"/>
    </row>
    <row r="411">
      <c r="J411" s="87"/>
      <c r="K411" s="87"/>
      <c r="L411" s="87"/>
      <c r="M411" s="87"/>
    </row>
    <row r="412">
      <c r="J412" s="87"/>
      <c r="K412" s="87"/>
      <c r="L412" s="87"/>
      <c r="M412" s="87"/>
    </row>
    <row r="413">
      <c r="J413" s="87"/>
      <c r="K413" s="87"/>
      <c r="L413" s="87"/>
      <c r="M413" s="87"/>
    </row>
    <row r="414">
      <c r="J414" s="87"/>
      <c r="K414" s="87"/>
      <c r="L414" s="87"/>
      <c r="M414" s="87"/>
    </row>
    <row r="415">
      <c r="J415" s="87"/>
      <c r="K415" s="87"/>
      <c r="L415" s="87"/>
      <c r="M415" s="87"/>
    </row>
    <row r="416">
      <c r="J416" s="87"/>
      <c r="K416" s="87"/>
      <c r="L416" s="87"/>
      <c r="M416" s="87"/>
    </row>
    <row r="417">
      <c r="J417" s="87"/>
      <c r="K417" s="87"/>
      <c r="L417" s="87"/>
      <c r="M417" s="87"/>
    </row>
    <row r="418">
      <c r="J418" s="87"/>
      <c r="K418" s="87"/>
      <c r="L418" s="87"/>
      <c r="M418" s="87"/>
    </row>
    <row r="419">
      <c r="J419" s="87"/>
      <c r="K419" s="87"/>
      <c r="L419" s="87"/>
      <c r="M419" s="87"/>
    </row>
    <row r="420">
      <c r="J420" s="87"/>
      <c r="K420" s="87"/>
      <c r="L420" s="87"/>
      <c r="M420" s="87"/>
    </row>
    <row r="421">
      <c r="J421" s="87"/>
      <c r="K421" s="87"/>
      <c r="L421" s="87"/>
      <c r="M421" s="87"/>
    </row>
    <row r="422">
      <c r="J422" s="87"/>
      <c r="K422" s="87"/>
      <c r="L422" s="87"/>
      <c r="M422" s="87"/>
    </row>
    <row r="423">
      <c r="J423" s="87"/>
      <c r="K423" s="87"/>
      <c r="L423" s="87"/>
      <c r="M423" s="87"/>
    </row>
    <row r="424">
      <c r="J424" s="87"/>
      <c r="K424" s="87"/>
      <c r="L424" s="87"/>
      <c r="M424" s="87"/>
    </row>
    <row r="425">
      <c r="J425" s="87"/>
      <c r="K425" s="87"/>
      <c r="L425" s="87"/>
      <c r="M425" s="87"/>
    </row>
    <row r="426">
      <c r="J426" s="87"/>
      <c r="K426" s="87"/>
      <c r="L426" s="87"/>
      <c r="M426" s="87"/>
    </row>
    <row r="427">
      <c r="J427" s="87"/>
      <c r="K427" s="87"/>
      <c r="L427" s="87"/>
      <c r="M427" s="87"/>
    </row>
    <row r="428">
      <c r="J428" s="87"/>
      <c r="K428" s="87"/>
      <c r="L428" s="87"/>
      <c r="M428" s="87"/>
    </row>
    <row r="429">
      <c r="J429" s="87"/>
      <c r="K429" s="87"/>
      <c r="L429" s="87"/>
      <c r="M429" s="87"/>
    </row>
    <row r="430">
      <c r="J430" s="87"/>
      <c r="K430" s="87"/>
      <c r="L430" s="87"/>
      <c r="M430" s="87"/>
    </row>
    <row r="431">
      <c r="J431" s="87"/>
      <c r="K431" s="87"/>
      <c r="L431" s="87"/>
      <c r="M431" s="87"/>
    </row>
    <row r="432">
      <c r="J432" s="87"/>
      <c r="K432" s="87"/>
      <c r="L432" s="87"/>
      <c r="M432" s="87"/>
    </row>
    <row r="433">
      <c r="J433" s="87"/>
      <c r="K433" s="87"/>
      <c r="L433" s="87"/>
      <c r="M433" s="87"/>
    </row>
    <row r="434">
      <c r="J434" s="87"/>
      <c r="K434" s="87"/>
      <c r="L434" s="87"/>
      <c r="M434" s="87"/>
    </row>
    <row r="435">
      <c r="J435" s="87"/>
      <c r="K435" s="87"/>
      <c r="L435" s="87"/>
      <c r="M435" s="87"/>
    </row>
    <row r="436">
      <c r="J436" s="87"/>
      <c r="K436" s="87"/>
      <c r="L436" s="87"/>
      <c r="M436" s="87"/>
    </row>
    <row r="437">
      <c r="J437" s="87"/>
      <c r="K437" s="87"/>
      <c r="L437" s="87"/>
      <c r="M437" s="87"/>
    </row>
    <row r="438">
      <c r="J438" s="87"/>
      <c r="K438" s="87"/>
      <c r="L438" s="87"/>
      <c r="M438" s="87"/>
    </row>
    <row r="439">
      <c r="J439" s="87"/>
      <c r="K439" s="87"/>
      <c r="L439" s="87"/>
      <c r="M439" s="87"/>
    </row>
    <row r="440">
      <c r="J440" s="87"/>
      <c r="K440" s="87"/>
      <c r="L440" s="87"/>
      <c r="M440" s="87"/>
    </row>
    <row r="441">
      <c r="J441" s="87"/>
      <c r="K441" s="87"/>
      <c r="L441" s="87"/>
      <c r="M441" s="87"/>
    </row>
    <row r="442">
      <c r="J442" s="87"/>
      <c r="K442" s="87"/>
      <c r="L442" s="87"/>
      <c r="M442" s="87"/>
    </row>
    <row r="443">
      <c r="J443" s="87"/>
      <c r="K443" s="87"/>
      <c r="L443" s="87"/>
      <c r="M443" s="87"/>
    </row>
    <row r="444">
      <c r="J444" s="87"/>
      <c r="K444" s="87"/>
      <c r="L444" s="87"/>
      <c r="M444" s="87"/>
    </row>
    <row r="445">
      <c r="J445" s="87"/>
      <c r="K445" s="87"/>
      <c r="L445" s="87"/>
      <c r="M445" s="87"/>
    </row>
    <row r="446">
      <c r="J446" s="87"/>
      <c r="K446" s="87"/>
      <c r="L446" s="87"/>
      <c r="M446" s="87"/>
    </row>
    <row r="447">
      <c r="J447" s="87"/>
      <c r="K447" s="87"/>
      <c r="L447" s="87"/>
      <c r="M447" s="87"/>
    </row>
    <row r="448">
      <c r="J448" s="87"/>
      <c r="K448" s="87"/>
      <c r="L448" s="87"/>
      <c r="M448" s="87"/>
    </row>
    <row r="449">
      <c r="J449" s="87"/>
      <c r="K449" s="87"/>
      <c r="L449" s="87"/>
      <c r="M449" s="87"/>
    </row>
    <row r="450">
      <c r="J450" s="87"/>
      <c r="K450" s="87"/>
      <c r="L450" s="87"/>
      <c r="M450" s="87"/>
    </row>
    <row r="451">
      <c r="J451" s="87"/>
      <c r="K451" s="87"/>
      <c r="L451" s="87"/>
      <c r="M451" s="87"/>
    </row>
    <row r="452">
      <c r="J452" s="87"/>
      <c r="K452" s="87"/>
      <c r="L452" s="87"/>
      <c r="M452" s="87"/>
    </row>
    <row r="453">
      <c r="J453" s="87"/>
      <c r="K453" s="87"/>
      <c r="L453" s="87"/>
      <c r="M453" s="87"/>
    </row>
    <row r="454">
      <c r="J454" s="87"/>
      <c r="K454" s="87"/>
      <c r="L454" s="87"/>
      <c r="M454" s="87"/>
    </row>
    <row r="455">
      <c r="J455" s="87"/>
      <c r="K455" s="87"/>
      <c r="L455" s="87"/>
      <c r="M455" s="87"/>
    </row>
    <row r="456">
      <c r="J456" s="87"/>
      <c r="K456" s="87"/>
      <c r="L456" s="87"/>
      <c r="M456" s="87"/>
    </row>
    <row r="457">
      <c r="J457" s="87"/>
      <c r="K457" s="87"/>
      <c r="L457" s="87"/>
      <c r="M457" s="87"/>
    </row>
    <row r="458">
      <c r="J458" s="87"/>
      <c r="K458" s="87"/>
      <c r="L458" s="87"/>
      <c r="M458" s="87"/>
    </row>
    <row r="459">
      <c r="J459" s="87"/>
      <c r="K459" s="87"/>
      <c r="L459" s="87"/>
      <c r="M459" s="87"/>
    </row>
    <row r="460">
      <c r="J460" s="87"/>
      <c r="K460" s="87"/>
      <c r="L460" s="87"/>
      <c r="M460" s="87"/>
    </row>
    <row r="461">
      <c r="J461" s="87"/>
      <c r="K461" s="87"/>
      <c r="L461" s="87"/>
      <c r="M461" s="87"/>
    </row>
    <row r="462">
      <c r="J462" s="87"/>
      <c r="K462" s="87"/>
      <c r="L462" s="87"/>
      <c r="M462" s="87"/>
    </row>
    <row r="463">
      <c r="J463" s="87"/>
      <c r="K463" s="87"/>
      <c r="L463" s="87"/>
      <c r="M463" s="87"/>
    </row>
    <row r="464">
      <c r="J464" s="87"/>
      <c r="K464" s="87"/>
      <c r="L464" s="87"/>
      <c r="M464" s="87"/>
    </row>
    <row r="465">
      <c r="J465" s="87"/>
      <c r="K465" s="87"/>
      <c r="L465" s="87"/>
      <c r="M465" s="87"/>
    </row>
    <row r="466">
      <c r="J466" s="87"/>
      <c r="K466" s="87"/>
      <c r="L466" s="87"/>
      <c r="M466" s="87"/>
    </row>
    <row r="467">
      <c r="J467" s="87"/>
      <c r="K467" s="87"/>
      <c r="L467" s="87"/>
      <c r="M467" s="87"/>
    </row>
    <row r="468">
      <c r="J468" s="87"/>
      <c r="K468" s="87"/>
      <c r="L468" s="87"/>
      <c r="M468" s="87"/>
    </row>
    <row r="469">
      <c r="J469" s="87"/>
      <c r="K469" s="87"/>
      <c r="L469" s="87"/>
      <c r="M469" s="87"/>
    </row>
    <row r="470">
      <c r="J470" s="87"/>
      <c r="K470" s="87"/>
      <c r="L470" s="87"/>
      <c r="M470" s="87"/>
    </row>
    <row r="471">
      <c r="J471" s="87"/>
      <c r="K471" s="87"/>
      <c r="L471" s="87"/>
      <c r="M471" s="87"/>
    </row>
    <row r="472">
      <c r="J472" s="87"/>
      <c r="K472" s="87"/>
      <c r="L472" s="87"/>
      <c r="M472" s="87"/>
    </row>
    <row r="473">
      <c r="J473" s="87"/>
      <c r="K473" s="87"/>
      <c r="L473" s="87"/>
      <c r="M473" s="87"/>
    </row>
    <row r="474">
      <c r="J474" s="87"/>
      <c r="K474" s="87"/>
      <c r="L474" s="87"/>
      <c r="M474" s="87"/>
    </row>
    <row r="475">
      <c r="J475" s="87"/>
      <c r="K475" s="87"/>
      <c r="L475" s="87"/>
      <c r="M475" s="87"/>
    </row>
    <row r="476">
      <c r="J476" s="87"/>
      <c r="K476" s="87"/>
      <c r="L476" s="87"/>
      <c r="M476" s="87"/>
    </row>
    <row r="477">
      <c r="J477" s="87"/>
      <c r="K477" s="87"/>
      <c r="L477" s="87"/>
      <c r="M477" s="87"/>
    </row>
    <row r="478">
      <c r="J478" s="87"/>
      <c r="K478" s="87"/>
      <c r="L478" s="87"/>
      <c r="M478" s="87"/>
    </row>
    <row r="479">
      <c r="J479" s="87"/>
      <c r="K479" s="87"/>
      <c r="L479" s="87"/>
      <c r="M479" s="87"/>
    </row>
    <row r="480">
      <c r="J480" s="87"/>
      <c r="K480" s="87"/>
      <c r="L480" s="87"/>
      <c r="M480" s="87"/>
    </row>
    <row r="481">
      <c r="J481" s="87"/>
      <c r="K481" s="87"/>
      <c r="L481" s="87"/>
      <c r="M481" s="87"/>
    </row>
    <row r="482">
      <c r="J482" s="87"/>
      <c r="K482" s="87"/>
      <c r="L482" s="87"/>
      <c r="M482" s="87"/>
    </row>
    <row r="483">
      <c r="J483" s="87"/>
      <c r="K483" s="87"/>
      <c r="L483" s="87"/>
      <c r="M483" s="87"/>
    </row>
    <row r="484">
      <c r="J484" s="87"/>
      <c r="K484" s="87"/>
      <c r="L484" s="87"/>
      <c r="M484" s="87"/>
    </row>
    <row r="485">
      <c r="J485" s="87"/>
      <c r="K485" s="87"/>
      <c r="L485" s="87"/>
      <c r="M485" s="87"/>
    </row>
    <row r="486">
      <c r="J486" s="87"/>
      <c r="K486" s="87"/>
      <c r="L486" s="87"/>
      <c r="M486" s="87"/>
    </row>
    <row r="487">
      <c r="J487" s="87"/>
      <c r="K487" s="87"/>
      <c r="L487" s="87"/>
      <c r="M487" s="87"/>
    </row>
    <row r="488">
      <c r="J488" s="87"/>
      <c r="K488" s="87"/>
      <c r="L488" s="87"/>
      <c r="M488" s="87"/>
    </row>
    <row r="489">
      <c r="J489" s="87"/>
      <c r="K489" s="87"/>
      <c r="L489" s="87"/>
      <c r="M489" s="87"/>
    </row>
    <row r="490">
      <c r="J490" s="87"/>
      <c r="K490" s="87"/>
      <c r="L490" s="87"/>
      <c r="M490" s="87"/>
    </row>
    <row r="491">
      <c r="J491" s="87"/>
      <c r="K491" s="87"/>
      <c r="L491" s="87"/>
      <c r="M491" s="87"/>
    </row>
    <row r="492">
      <c r="J492" s="87"/>
      <c r="K492" s="87"/>
      <c r="L492" s="87"/>
      <c r="M492" s="87"/>
    </row>
    <row r="493">
      <c r="J493" s="87"/>
      <c r="K493" s="87"/>
      <c r="L493" s="87"/>
      <c r="M493" s="87"/>
    </row>
    <row r="494">
      <c r="J494" s="87"/>
      <c r="K494" s="87"/>
      <c r="L494" s="87"/>
      <c r="M494" s="87"/>
    </row>
    <row r="495">
      <c r="J495" s="87"/>
      <c r="K495" s="87"/>
      <c r="L495" s="87"/>
      <c r="M495" s="87"/>
    </row>
    <row r="496">
      <c r="J496" s="87"/>
      <c r="K496" s="87"/>
      <c r="L496" s="87"/>
      <c r="M496" s="87"/>
    </row>
    <row r="497">
      <c r="J497" s="87"/>
      <c r="K497" s="87"/>
      <c r="L497" s="87"/>
      <c r="M497" s="87"/>
    </row>
    <row r="498">
      <c r="J498" s="87"/>
      <c r="K498" s="87"/>
      <c r="L498" s="87"/>
      <c r="M498" s="87"/>
    </row>
    <row r="499">
      <c r="J499" s="87"/>
      <c r="K499" s="87"/>
      <c r="L499" s="87"/>
      <c r="M499" s="87"/>
    </row>
    <row r="500">
      <c r="J500" s="87"/>
      <c r="K500" s="87"/>
      <c r="L500" s="87"/>
      <c r="M500" s="87"/>
    </row>
    <row r="501">
      <c r="J501" s="87"/>
      <c r="K501" s="87"/>
      <c r="L501" s="87"/>
      <c r="M501" s="87"/>
    </row>
    <row r="502">
      <c r="J502" s="87"/>
      <c r="K502" s="87"/>
      <c r="L502" s="87"/>
      <c r="M502" s="87"/>
    </row>
    <row r="503">
      <c r="J503" s="87"/>
      <c r="K503" s="87"/>
      <c r="L503" s="87"/>
      <c r="M503" s="87"/>
    </row>
    <row r="504">
      <c r="J504" s="87"/>
      <c r="K504" s="87"/>
      <c r="L504" s="87"/>
      <c r="M504" s="87"/>
    </row>
    <row r="505">
      <c r="J505" s="87"/>
      <c r="K505" s="87"/>
      <c r="L505" s="87"/>
      <c r="M505" s="87"/>
    </row>
    <row r="506">
      <c r="J506" s="87"/>
      <c r="K506" s="87"/>
      <c r="L506" s="87"/>
      <c r="M506" s="87"/>
    </row>
    <row r="507">
      <c r="J507" s="87"/>
      <c r="K507" s="87"/>
      <c r="L507" s="87"/>
      <c r="M507" s="87"/>
    </row>
    <row r="508">
      <c r="J508" s="87"/>
      <c r="K508" s="87"/>
      <c r="L508" s="87"/>
      <c r="M508" s="87"/>
    </row>
    <row r="509">
      <c r="J509" s="87"/>
      <c r="K509" s="87"/>
      <c r="L509" s="87"/>
      <c r="M509" s="87"/>
    </row>
    <row r="510">
      <c r="J510" s="87"/>
      <c r="K510" s="87"/>
      <c r="L510" s="87"/>
      <c r="M510" s="87"/>
    </row>
    <row r="511">
      <c r="J511" s="87"/>
      <c r="K511" s="87"/>
      <c r="L511" s="87"/>
      <c r="M511" s="87"/>
    </row>
    <row r="512">
      <c r="J512" s="87"/>
      <c r="K512" s="87"/>
      <c r="L512" s="87"/>
      <c r="M512" s="87"/>
    </row>
    <row r="513">
      <c r="J513" s="87"/>
      <c r="K513" s="87"/>
      <c r="L513" s="87"/>
      <c r="M513" s="87"/>
    </row>
    <row r="514">
      <c r="J514" s="87"/>
      <c r="K514" s="87"/>
      <c r="L514" s="87"/>
      <c r="M514" s="87"/>
    </row>
    <row r="515">
      <c r="J515" s="87"/>
      <c r="K515" s="87"/>
      <c r="L515" s="87"/>
      <c r="M515" s="87"/>
    </row>
    <row r="516">
      <c r="J516" s="87"/>
      <c r="K516" s="87"/>
      <c r="L516" s="87"/>
      <c r="M516" s="87"/>
    </row>
    <row r="517">
      <c r="J517" s="87"/>
      <c r="K517" s="87"/>
      <c r="L517" s="87"/>
      <c r="M517" s="87"/>
    </row>
    <row r="518">
      <c r="J518" s="87"/>
      <c r="K518" s="87"/>
      <c r="L518" s="87"/>
      <c r="M518" s="87"/>
    </row>
    <row r="519">
      <c r="J519" s="87"/>
      <c r="K519" s="87"/>
      <c r="L519" s="87"/>
      <c r="M519" s="87"/>
    </row>
    <row r="520">
      <c r="J520" s="87"/>
      <c r="K520" s="87"/>
      <c r="L520" s="87"/>
      <c r="M520" s="87"/>
    </row>
    <row r="521">
      <c r="J521" s="87"/>
      <c r="K521" s="87"/>
      <c r="L521" s="87"/>
      <c r="M521" s="87"/>
    </row>
    <row r="522">
      <c r="J522" s="87"/>
      <c r="K522" s="87"/>
      <c r="L522" s="87"/>
      <c r="M522" s="87"/>
    </row>
    <row r="523">
      <c r="J523" s="87"/>
      <c r="K523" s="87"/>
      <c r="L523" s="87"/>
      <c r="M523" s="87"/>
    </row>
    <row r="524">
      <c r="J524" s="87"/>
      <c r="K524" s="87"/>
      <c r="L524" s="87"/>
      <c r="M524" s="87"/>
    </row>
    <row r="525">
      <c r="J525" s="87"/>
      <c r="K525" s="87"/>
      <c r="L525" s="87"/>
      <c r="M525" s="87"/>
    </row>
    <row r="526">
      <c r="J526" s="87"/>
      <c r="K526" s="87"/>
      <c r="L526" s="87"/>
      <c r="M526" s="87"/>
    </row>
    <row r="527">
      <c r="J527" s="87"/>
      <c r="K527" s="87"/>
      <c r="L527" s="87"/>
      <c r="M527" s="87"/>
    </row>
    <row r="528">
      <c r="J528" s="87"/>
      <c r="K528" s="87"/>
      <c r="L528" s="87"/>
      <c r="M528" s="87"/>
    </row>
    <row r="529">
      <c r="J529" s="87"/>
      <c r="K529" s="87"/>
      <c r="L529" s="87"/>
      <c r="M529" s="87"/>
    </row>
    <row r="530">
      <c r="J530" s="87"/>
      <c r="K530" s="87"/>
      <c r="L530" s="87"/>
      <c r="M530" s="87"/>
    </row>
    <row r="531">
      <c r="J531" s="87"/>
      <c r="K531" s="87"/>
      <c r="L531" s="87"/>
      <c r="M531" s="87"/>
    </row>
    <row r="532">
      <c r="J532" s="87"/>
      <c r="K532" s="87"/>
      <c r="L532" s="87"/>
      <c r="M532" s="87"/>
    </row>
    <row r="533">
      <c r="J533" s="87"/>
      <c r="K533" s="87"/>
      <c r="L533" s="87"/>
      <c r="M533" s="87"/>
    </row>
    <row r="534">
      <c r="J534" s="87"/>
      <c r="K534" s="87"/>
      <c r="L534" s="87"/>
      <c r="M534" s="87"/>
    </row>
    <row r="535">
      <c r="J535" s="87"/>
      <c r="K535" s="87"/>
      <c r="L535" s="87"/>
      <c r="M535" s="87"/>
    </row>
    <row r="536">
      <c r="J536" s="87"/>
      <c r="K536" s="87"/>
      <c r="L536" s="87"/>
      <c r="M536" s="87"/>
    </row>
    <row r="537">
      <c r="J537" s="87"/>
      <c r="K537" s="87"/>
      <c r="L537" s="87"/>
      <c r="M537" s="87"/>
    </row>
    <row r="538">
      <c r="J538" s="87"/>
      <c r="K538" s="87"/>
      <c r="L538" s="87"/>
      <c r="M538" s="87"/>
    </row>
    <row r="539">
      <c r="J539" s="87"/>
      <c r="K539" s="87"/>
      <c r="L539" s="87"/>
      <c r="M539" s="87"/>
    </row>
    <row r="540">
      <c r="J540" s="87"/>
      <c r="K540" s="87"/>
      <c r="L540" s="87"/>
      <c r="M540" s="87"/>
    </row>
    <row r="541">
      <c r="J541" s="87"/>
      <c r="K541" s="87"/>
      <c r="L541" s="87"/>
      <c r="M541" s="87"/>
    </row>
    <row r="542">
      <c r="J542" s="87"/>
      <c r="K542" s="87"/>
      <c r="L542" s="87"/>
      <c r="M542" s="87"/>
    </row>
    <row r="543">
      <c r="J543" s="87"/>
      <c r="K543" s="87"/>
      <c r="L543" s="87"/>
      <c r="M543" s="87"/>
    </row>
    <row r="544">
      <c r="J544" s="87"/>
      <c r="K544" s="87"/>
      <c r="L544" s="87"/>
      <c r="M544" s="87"/>
    </row>
    <row r="545">
      <c r="J545" s="87"/>
      <c r="K545" s="87"/>
      <c r="L545" s="87"/>
      <c r="M545" s="87"/>
    </row>
    <row r="546">
      <c r="J546" s="87"/>
      <c r="K546" s="87"/>
      <c r="L546" s="87"/>
      <c r="M546" s="87"/>
    </row>
    <row r="547">
      <c r="J547" s="87"/>
      <c r="K547" s="87"/>
      <c r="L547" s="87"/>
      <c r="M547" s="87"/>
    </row>
    <row r="548">
      <c r="J548" s="87"/>
      <c r="K548" s="87"/>
      <c r="L548" s="87"/>
      <c r="M548" s="87"/>
    </row>
    <row r="549">
      <c r="J549" s="87"/>
      <c r="K549" s="87"/>
      <c r="L549" s="87"/>
      <c r="M549" s="87"/>
    </row>
    <row r="550">
      <c r="J550" s="87"/>
      <c r="K550" s="87"/>
      <c r="L550" s="87"/>
      <c r="M550" s="87"/>
    </row>
    <row r="551">
      <c r="J551" s="87"/>
      <c r="K551" s="87"/>
      <c r="L551" s="87"/>
      <c r="M551" s="87"/>
    </row>
    <row r="552">
      <c r="J552" s="87"/>
      <c r="K552" s="87"/>
      <c r="L552" s="87"/>
      <c r="M552" s="87"/>
    </row>
    <row r="553">
      <c r="J553" s="87"/>
      <c r="K553" s="87"/>
      <c r="L553" s="87"/>
      <c r="M553" s="87"/>
    </row>
    <row r="554">
      <c r="J554" s="87"/>
      <c r="K554" s="87"/>
      <c r="L554" s="87"/>
      <c r="M554" s="87"/>
    </row>
    <row r="555">
      <c r="J555" s="87"/>
      <c r="K555" s="87"/>
      <c r="L555" s="87"/>
      <c r="M555" s="87"/>
    </row>
    <row r="556">
      <c r="J556" s="87"/>
      <c r="K556" s="87"/>
      <c r="L556" s="87"/>
      <c r="M556" s="87"/>
    </row>
    <row r="557">
      <c r="J557" s="87"/>
      <c r="K557" s="87"/>
      <c r="L557" s="87"/>
      <c r="M557" s="87"/>
    </row>
    <row r="558">
      <c r="J558" s="87"/>
      <c r="K558" s="87"/>
      <c r="L558" s="87"/>
      <c r="M558" s="87"/>
    </row>
    <row r="559">
      <c r="J559" s="87"/>
      <c r="K559" s="87"/>
      <c r="L559" s="87"/>
      <c r="M559" s="87"/>
    </row>
    <row r="560">
      <c r="J560" s="87"/>
      <c r="K560" s="87"/>
      <c r="L560" s="87"/>
      <c r="M560" s="87"/>
    </row>
    <row r="561">
      <c r="J561" s="87"/>
      <c r="K561" s="87"/>
      <c r="L561" s="87"/>
      <c r="M561" s="87"/>
    </row>
    <row r="562">
      <c r="J562" s="87"/>
      <c r="K562" s="87"/>
      <c r="L562" s="87"/>
      <c r="M562" s="87"/>
    </row>
    <row r="563">
      <c r="J563" s="87"/>
      <c r="K563" s="87"/>
      <c r="L563" s="87"/>
      <c r="M563" s="87"/>
    </row>
    <row r="564">
      <c r="J564" s="87"/>
      <c r="K564" s="87"/>
      <c r="L564" s="87"/>
      <c r="M564" s="87"/>
    </row>
    <row r="565">
      <c r="J565" s="87"/>
      <c r="K565" s="87"/>
      <c r="L565" s="87"/>
      <c r="M565" s="87"/>
    </row>
    <row r="566">
      <c r="J566" s="87"/>
      <c r="K566" s="87"/>
      <c r="L566" s="87"/>
      <c r="M566" s="87"/>
    </row>
    <row r="567">
      <c r="J567" s="87"/>
      <c r="K567" s="87"/>
      <c r="L567" s="87"/>
      <c r="M567" s="87"/>
    </row>
    <row r="568">
      <c r="J568" s="87"/>
      <c r="K568" s="87"/>
      <c r="L568" s="87"/>
      <c r="M568" s="87"/>
    </row>
    <row r="569">
      <c r="J569" s="87"/>
      <c r="K569" s="87"/>
      <c r="L569" s="87"/>
      <c r="M569" s="87"/>
    </row>
    <row r="570">
      <c r="J570" s="87"/>
      <c r="K570" s="87"/>
      <c r="L570" s="87"/>
      <c r="M570" s="87"/>
    </row>
    <row r="571">
      <c r="J571" s="87"/>
      <c r="K571" s="87"/>
      <c r="L571" s="87"/>
      <c r="M571" s="87"/>
    </row>
    <row r="572">
      <c r="J572" s="87"/>
      <c r="K572" s="87"/>
      <c r="L572" s="87"/>
      <c r="M572" s="87"/>
    </row>
    <row r="573">
      <c r="J573" s="87"/>
      <c r="K573" s="87"/>
      <c r="L573" s="87"/>
      <c r="M573" s="87"/>
    </row>
    <row r="574">
      <c r="J574" s="87"/>
      <c r="K574" s="87"/>
      <c r="L574" s="87"/>
      <c r="M574" s="87"/>
    </row>
    <row r="575">
      <c r="J575" s="87"/>
      <c r="K575" s="87"/>
      <c r="L575" s="87"/>
      <c r="M575" s="87"/>
    </row>
    <row r="576">
      <c r="J576" s="87"/>
      <c r="K576" s="87"/>
      <c r="L576" s="87"/>
      <c r="M576" s="87"/>
    </row>
    <row r="577">
      <c r="J577" s="87"/>
      <c r="K577" s="87"/>
      <c r="L577" s="87"/>
      <c r="M577" s="87"/>
    </row>
    <row r="578">
      <c r="J578" s="87"/>
      <c r="K578" s="87"/>
      <c r="L578" s="87"/>
      <c r="M578" s="87"/>
    </row>
    <row r="579">
      <c r="J579" s="87"/>
      <c r="K579" s="87"/>
      <c r="L579" s="87"/>
      <c r="M579" s="87"/>
    </row>
    <row r="580">
      <c r="J580" s="87"/>
      <c r="K580" s="87"/>
      <c r="L580" s="87"/>
      <c r="M580" s="87"/>
    </row>
    <row r="581">
      <c r="J581" s="87"/>
      <c r="K581" s="87"/>
      <c r="L581" s="87"/>
      <c r="M581" s="87"/>
    </row>
    <row r="582">
      <c r="J582" s="87"/>
      <c r="K582" s="87"/>
      <c r="L582" s="87"/>
      <c r="M582" s="87"/>
    </row>
    <row r="583">
      <c r="J583" s="87"/>
      <c r="K583" s="87"/>
      <c r="L583" s="87"/>
      <c r="M583" s="87"/>
    </row>
    <row r="584">
      <c r="J584" s="87"/>
      <c r="K584" s="87"/>
      <c r="L584" s="87"/>
      <c r="M584" s="87"/>
    </row>
    <row r="585">
      <c r="J585" s="87"/>
      <c r="K585" s="87"/>
      <c r="L585" s="87"/>
      <c r="M585" s="87"/>
    </row>
    <row r="586">
      <c r="J586" s="87"/>
      <c r="K586" s="87"/>
      <c r="L586" s="87"/>
      <c r="M586" s="87"/>
    </row>
    <row r="587">
      <c r="J587" s="87"/>
      <c r="K587" s="87"/>
      <c r="L587" s="87"/>
      <c r="M587" s="87"/>
    </row>
    <row r="588">
      <c r="J588" s="87"/>
      <c r="K588" s="87"/>
      <c r="L588" s="87"/>
      <c r="M588" s="87"/>
    </row>
    <row r="589">
      <c r="J589" s="87"/>
      <c r="K589" s="87"/>
      <c r="L589" s="87"/>
      <c r="M589" s="87"/>
    </row>
    <row r="590">
      <c r="J590" s="87"/>
      <c r="K590" s="87"/>
      <c r="L590" s="87"/>
      <c r="M590" s="87"/>
    </row>
    <row r="591">
      <c r="J591" s="87"/>
      <c r="K591" s="87"/>
      <c r="L591" s="87"/>
      <c r="M591" s="87"/>
    </row>
    <row r="592">
      <c r="J592" s="87"/>
      <c r="K592" s="87"/>
      <c r="L592" s="87"/>
      <c r="M592" s="87"/>
    </row>
    <row r="593">
      <c r="J593" s="87"/>
      <c r="K593" s="87"/>
      <c r="L593" s="87"/>
      <c r="M593" s="87"/>
    </row>
    <row r="594">
      <c r="J594" s="87"/>
      <c r="K594" s="87"/>
      <c r="L594" s="87"/>
      <c r="M594" s="87"/>
    </row>
    <row r="595">
      <c r="J595" s="87"/>
      <c r="K595" s="87"/>
      <c r="L595" s="87"/>
      <c r="M595" s="87"/>
    </row>
    <row r="596">
      <c r="J596" s="87"/>
      <c r="K596" s="87"/>
      <c r="L596" s="87"/>
      <c r="M596" s="87"/>
    </row>
    <row r="597">
      <c r="J597" s="87"/>
      <c r="K597" s="87"/>
      <c r="L597" s="87"/>
      <c r="M597" s="87"/>
    </row>
    <row r="598">
      <c r="J598" s="87"/>
      <c r="K598" s="87"/>
      <c r="L598" s="87"/>
      <c r="M598" s="87"/>
    </row>
    <row r="599">
      <c r="J599" s="87"/>
      <c r="K599" s="87"/>
      <c r="L599" s="87"/>
      <c r="M599" s="87"/>
    </row>
    <row r="600">
      <c r="J600" s="87"/>
      <c r="K600" s="87"/>
      <c r="L600" s="87"/>
      <c r="M600" s="87"/>
    </row>
    <row r="601">
      <c r="J601" s="87"/>
      <c r="K601" s="87"/>
      <c r="L601" s="87"/>
      <c r="M601" s="87"/>
    </row>
    <row r="602">
      <c r="J602" s="87"/>
      <c r="K602" s="87"/>
      <c r="L602" s="87"/>
      <c r="M602" s="87"/>
    </row>
    <row r="603">
      <c r="J603" s="87"/>
      <c r="K603" s="87"/>
      <c r="L603" s="87"/>
      <c r="M603" s="87"/>
    </row>
    <row r="604">
      <c r="J604" s="87"/>
      <c r="K604" s="87"/>
      <c r="L604" s="87"/>
      <c r="M604" s="87"/>
    </row>
    <row r="605">
      <c r="J605" s="87"/>
      <c r="K605" s="87"/>
      <c r="L605" s="87"/>
      <c r="M605" s="87"/>
    </row>
    <row r="606">
      <c r="J606" s="87"/>
      <c r="K606" s="87"/>
      <c r="L606" s="87"/>
      <c r="M606" s="87"/>
    </row>
    <row r="607">
      <c r="J607" s="87"/>
      <c r="K607" s="87"/>
      <c r="L607" s="87"/>
      <c r="M607" s="87"/>
    </row>
    <row r="608">
      <c r="J608" s="87"/>
      <c r="K608" s="87"/>
      <c r="L608" s="87"/>
      <c r="M608" s="87"/>
    </row>
    <row r="609">
      <c r="J609" s="87"/>
      <c r="K609" s="87"/>
      <c r="L609" s="87"/>
      <c r="M609" s="87"/>
    </row>
    <row r="610">
      <c r="J610" s="87"/>
      <c r="K610" s="87"/>
      <c r="L610" s="87"/>
      <c r="M610" s="87"/>
    </row>
    <row r="611">
      <c r="J611" s="87"/>
      <c r="K611" s="87"/>
      <c r="L611" s="87"/>
      <c r="M611" s="87"/>
    </row>
    <row r="612">
      <c r="J612" s="87"/>
      <c r="K612" s="87"/>
      <c r="L612" s="87"/>
      <c r="M612" s="87"/>
    </row>
    <row r="613">
      <c r="J613" s="87"/>
      <c r="K613" s="87"/>
      <c r="L613" s="87"/>
      <c r="M613" s="87"/>
    </row>
    <row r="614">
      <c r="J614" s="87"/>
      <c r="K614" s="87"/>
      <c r="L614" s="87"/>
      <c r="M614" s="87"/>
    </row>
    <row r="615">
      <c r="J615" s="87"/>
      <c r="K615" s="87"/>
      <c r="L615" s="87"/>
      <c r="M615" s="87"/>
    </row>
    <row r="616">
      <c r="J616" s="87"/>
      <c r="K616" s="87"/>
      <c r="L616" s="87"/>
      <c r="M616" s="87"/>
    </row>
    <row r="617">
      <c r="J617" s="87"/>
      <c r="K617" s="87"/>
      <c r="L617" s="87"/>
      <c r="M617" s="87"/>
    </row>
    <row r="618">
      <c r="J618" s="87"/>
      <c r="K618" s="87"/>
      <c r="L618" s="87"/>
      <c r="M618" s="87"/>
    </row>
    <row r="619">
      <c r="J619" s="87"/>
      <c r="K619" s="87"/>
      <c r="L619" s="87"/>
      <c r="M619" s="87"/>
    </row>
    <row r="620">
      <c r="J620" s="87"/>
      <c r="K620" s="87"/>
      <c r="L620" s="87"/>
      <c r="M620" s="87"/>
    </row>
    <row r="621">
      <c r="J621" s="87"/>
      <c r="K621" s="87"/>
      <c r="L621" s="87"/>
      <c r="M621" s="87"/>
    </row>
    <row r="622">
      <c r="J622" s="87"/>
      <c r="K622" s="87"/>
      <c r="L622" s="87"/>
      <c r="M622" s="87"/>
    </row>
    <row r="623">
      <c r="J623" s="87"/>
      <c r="K623" s="87"/>
      <c r="L623" s="87"/>
      <c r="M623" s="87"/>
    </row>
    <row r="624">
      <c r="J624" s="87"/>
      <c r="K624" s="87"/>
      <c r="L624" s="87"/>
      <c r="M624" s="87"/>
    </row>
    <row r="625">
      <c r="J625" s="87"/>
      <c r="K625" s="87"/>
      <c r="L625" s="87"/>
      <c r="M625" s="87"/>
    </row>
    <row r="626">
      <c r="J626" s="87"/>
      <c r="K626" s="87"/>
      <c r="L626" s="87"/>
      <c r="M626" s="87"/>
    </row>
    <row r="627">
      <c r="J627" s="87"/>
      <c r="K627" s="87"/>
      <c r="L627" s="87"/>
      <c r="M627" s="87"/>
    </row>
    <row r="628">
      <c r="J628" s="87"/>
      <c r="K628" s="87"/>
      <c r="L628" s="87"/>
      <c r="M628" s="87"/>
    </row>
    <row r="629">
      <c r="J629" s="87"/>
      <c r="K629" s="87"/>
      <c r="L629" s="87"/>
      <c r="M629" s="87"/>
    </row>
    <row r="630">
      <c r="J630" s="87"/>
      <c r="K630" s="87"/>
      <c r="L630" s="87"/>
      <c r="M630" s="87"/>
    </row>
    <row r="631">
      <c r="J631" s="87"/>
      <c r="K631" s="87"/>
      <c r="L631" s="87"/>
      <c r="M631" s="87"/>
    </row>
    <row r="632">
      <c r="J632" s="87"/>
      <c r="K632" s="87"/>
      <c r="L632" s="87"/>
      <c r="M632" s="87"/>
    </row>
    <row r="633">
      <c r="J633" s="87"/>
      <c r="K633" s="87"/>
      <c r="L633" s="87"/>
      <c r="M633" s="87"/>
    </row>
    <row r="634">
      <c r="J634" s="87"/>
      <c r="K634" s="87"/>
      <c r="L634" s="87"/>
      <c r="M634" s="87"/>
    </row>
    <row r="635">
      <c r="J635" s="87"/>
      <c r="K635" s="87"/>
      <c r="L635" s="87"/>
      <c r="M635" s="87"/>
    </row>
    <row r="636">
      <c r="J636" s="87"/>
      <c r="K636" s="87"/>
      <c r="L636" s="87"/>
      <c r="M636" s="87"/>
    </row>
    <row r="637">
      <c r="J637" s="87"/>
      <c r="K637" s="87"/>
      <c r="L637" s="87"/>
      <c r="M637" s="87"/>
    </row>
    <row r="638">
      <c r="J638" s="87"/>
      <c r="K638" s="87"/>
      <c r="L638" s="87"/>
      <c r="M638" s="87"/>
    </row>
    <row r="639">
      <c r="J639" s="87"/>
      <c r="K639" s="87"/>
      <c r="L639" s="87"/>
      <c r="M639" s="87"/>
    </row>
    <row r="640">
      <c r="J640" s="87"/>
      <c r="K640" s="87"/>
      <c r="L640" s="87"/>
      <c r="M640" s="87"/>
    </row>
  </sheetData>
  <hyperlinks>
    <hyperlink r:id="rId1" ref="V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5.25"/>
    <col customWidth="1" min="13" max="13" width="13.88"/>
  </cols>
  <sheetData>
    <row r="1">
      <c r="B1" s="11" t="s">
        <v>434</v>
      </c>
      <c r="C1" s="72">
        <v>33356.4095</v>
      </c>
      <c r="D1" s="11" t="s">
        <v>435</v>
      </c>
      <c r="E1" s="1">
        <v>5448.0</v>
      </c>
      <c r="F1" s="11" t="s">
        <v>436</v>
      </c>
      <c r="G1" s="73" t="s">
        <v>437</v>
      </c>
    </row>
    <row r="2">
      <c r="D2" s="11" t="s">
        <v>438</v>
      </c>
      <c r="E2" s="3">
        <v>4361.0</v>
      </c>
    </row>
    <row r="3">
      <c r="A3" s="11" t="s">
        <v>439</v>
      </c>
    </row>
    <row r="4">
      <c r="A4" s="11" t="s">
        <v>395</v>
      </c>
      <c r="B4" s="11" t="s">
        <v>538</v>
      </c>
      <c r="C4" s="11" t="s">
        <v>539</v>
      </c>
    </row>
    <row r="5">
      <c r="A5" s="25">
        <v>1.1E-15</v>
      </c>
      <c r="B5" s="14">
        <f t="shared" ref="B5:B7" si="1">$C$1*A5*$E$1*$E$1*1000</f>
        <v>1.089045889</v>
      </c>
    </row>
    <row r="6">
      <c r="A6" s="25">
        <v>7.0E-16</v>
      </c>
      <c r="B6" s="14">
        <f t="shared" si="1"/>
        <v>0.6930292018</v>
      </c>
      <c r="I6" s="11"/>
      <c r="J6" s="11"/>
      <c r="K6" s="11"/>
      <c r="L6" s="11"/>
      <c r="M6" s="11"/>
    </row>
    <row r="7">
      <c r="A7" s="25">
        <v>4.0E-16</v>
      </c>
      <c r="B7" s="14">
        <f t="shared" si="1"/>
        <v>0.3960166867</v>
      </c>
      <c r="I7" s="11" t="s">
        <v>540</v>
      </c>
      <c r="J7" s="11" t="s">
        <v>7</v>
      </c>
      <c r="K7" s="11" t="s">
        <v>541</v>
      </c>
      <c r="L7" s="11" t="s">
        <v>542</v>
      </c>
      <c r="M7" s="11" t="s">
        <v>543</v>
      </c>
    </row>
    <row r="8">
      <c r="B8" s="11" t="s">
        <v>544</v>
      </c>
      <c r="I8" s="11" t="s">
        <v>411</v>
      </c>
      <c r="J8" s="11">
        <v>0.092</v>
      </c>
      <c r="K8" s="20">
        <f t="shared" ref="K8:K9" si="2">J8*(2.87E+21)</f>
        <v>2.6404E+20</v>
      </c>
      <c r="L8" s="25">
        <v>3.64E20</v>
      </c>
      <c r="M8" s="11" t="s">
        <v>545</v>
      </c>
    </row>
    <row r="9">
      <c r="A9" s="25">
        <v>1.4E-15</v>
      </c>
      <c r="B9" s="14">
        <f t="shared" ref="B9:B11" si="3">$C$1*A9*$E$2*$E$2*1000</f>
        <v>0.8881360646</v>
      </c>
      <c r="I9" s="11" t="s">
        <v>375</v>
      </c>
      <c r="J9" s="11">
        <v>0.114</v>
      </c>
      <c r="K9" s="20">
        <f t="shared" si="2"/>
        <v>3.2718E+20</v>
      </c>
      <c r="L9" s="25">
        <v>4.08E20</v>
      </c>
      <c r="M9" s="11" t="s">
        <v>545</v>
      </c>
    </row>
    <row r="10">
      <c r="A10" s="25">
        <v>9.0E-16</v>
      </c>
      <c r="B10" s="14">
        <f t="shared" si="3"/>
        <v>0.570944613</v>
      </c>
      <c r="I10" s="11"/>
      <c r="J10" s="11"/>
      <c r="L10" s="25"/>
      <c r="M10" s="11"/>
    </row>
    <row r="11">
      <c r="A11" s="25">
        <v>6.0E-16</v>
      </c>
      <c r="B11" s="14">
        <f t="shared" si="3"/>
        <v>0.380629742</v>
      </c>
      <c r="I11" s="11" t="s">
        <v>387</v>
      </c>
      <c r="J11" s="11">
        <v>0.036</v>
      </c>
      <c r="K11" s="20">
        <f t="shared" ref="K11:K15" si="4">J11*(2.87E+21)</f>
        <v>1.0332E+20</v>
      </c>
      <c r="L11" s="25">
        <v>1.15E20</v>
      </c>
      <c r="M11" s="11" t="s">
        <v>545</v>
      </c>
    </row>
    <row r="12">
      <c r="A12" s="11" t="s">
        <v>546</v>
      </c>
      <c r="B12" s="11" t="s">
        <v>441</v>
      </c>
      <c r="I12" s="11" t="s">
        <v>368</v>
      </c>
      <c r="J12" s="11">
        <v>0.074</v>
      </c>
      <c r="K12" s="20">
        <f t="shared" si="4"/>
        <v>2.1238E+20</v>
      </c>
      <c r="L12" s="25">
        <v>1.03E23</v>
      </c>
      <c r="M12" s="11" t="s">
        <v>490</v>
      </c>
      <c r="N12" s="11" t="s">
        <v>547</v>
      </c>
    </row>
    <row r="13">
      <c r="I13" s="11" t="s">
        <v>356</v>
      </c>
      <c r="J13" s="11">
        <v>0.4</v>
      </c>
      <c r="K13" s="20">
        <f t="shared" si="4"/>
        <v>1.148E+21</v>
      </c>
      <c r="L13" s="25">
        <v>1.0E21</v>
      </c>
      <c r="M13" s="11" t="s">
        <v>545</v>
      </c>
    </row>
    <row r="14">
      <c r="I14" s="11" t="s">
        <v>362</v>
      </c>
      <c r="J14" s="11">
        <v>0.217</v>
      </c>
      <c r="K14" s="20">
        <f t="shared" si="4"/>
        <v>6.2279E+20</v>
      </c>
      <c r="L14" s="25">
        <v>4.0E22</v>
      </c>
      <c r="M14" s="11" t="s">
        <v>490</v>
      </c>
      <c r="N14" s="11" t="s">
        <v>548</v>
      </c>
    </row>
    <row r="15">
      <c r="I15" s="11" t="s">
        <v>395</v>
      </c>
      <c r="J15" s="11">
        <v>0.509</v>
      </c>
      <c r="K15" s="20">
        <f t="shared" si="4"/>
        <v>1.46083E+21</v>
      </c>
      <c r="L15" s="25">
        <v>3.4E20</v>
      </c>
      <c r="M15" s="11" t="s">
        <v>490</v>
      </c>
      <c r="N15" s="11" t="s">
        <v>549</v>
      </c>
    </row>
    <row r="16">
      <c r="N16" s="11" t="s">
        <v>550</v>
      </c>
    </row>
    <row r="17">
      <c r="A17" s="11" t="s">
        <v>551</v>
      </c>
    </row>
    <row r="18">
      <c r="A18" s="108"/>
      <c r="B18" s="25">
        <v>5.934</v>
      </c>
    </row>
    <row r="19">
      <c r="A19" s="11" t="s">
        <v>434</v>
      </c>
    </row>
    <row r="20">
      <c r="A20" s="11" t="s">
        <v>552</v>
      </c>
      <c r="B20" s="11" t="s">
        <v>553</v>
      </c>
    </row>
    <row r="21">
      <c r="A21" s="25">
        <v>3.5E-11</v>
      </c>
      <c r="B21" s="14">
        <f t="shared" ref="B21:B23" si="5">A21*$B$18</f>
        <v>0.00000000020769</v>
      </c>
    </row>
    <row r="22">
      <c r="A22" s="25">
        <v>1.5E-11</v>
      </c>
      <c r="B22" s="14">
        <f t="shared" si="5"/>
        <v>0</v>
      </c>
    </row>
    <row r="23">
      <c r="A23" s="25">
        <v>5.0E-12</v>
      </c>
      <c r="B23" s="14">
        <f t="shared" si="5"/>
        <v>0</v>
      </c>
    </row>
    <row r="25">
      <c r="G25" s="109"/>
    </row>
    <row r="26">
      <c r="G26" s="25"/>
    </row>
    <row r="31">
      <c r="B31" s="11" t="s">
        <v>554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9.13"/>
  </cols>
  <sheetData>
    <row r="1">
      <c r="A1" s="45"/>
      <c r="B1" s="37"/>
      <c r="C1" s="3"/>
      <c r="D1" s="3" t="s">
        <v>555</v>
      </c>
      <c r="E1" s="3"/>
      <c r="F1" s="45"/>
      <c r="G1" s="45"/>
      <c r="H1" s="45"/>
      <c r="I1" s="3"/>
      <c r="J1" s="45"/>
      <c r="K1" s="3"/>
      <c r="L1" s="3"/>
      <c r="M1" s="45"/>
      <c r="N1" s="45"/>
      <c r="O1" s="45"/>
      <c r="P1" s="45"/>
      <c r="Q1" s="45"/>
      <c r="R1" s="47"/>
      <c r="S1" s="47"/>
      <c r="T1" s="47"/>
      <c r="U1" s="45"/>
      <c r="V1" s="47">
        <f>V3-V6</f>
        <v>4.1</v>
      </c>
      <c r="W1" s="47"/>
      <c r="X1" s="47">
        <f>X3-X6</f>
        <v>5.1</v>
      </c>
      <c r="Y1" s="45"/>
      <c r="Z1" s="3">
        <v>15.0</v>
      </c>
      <c r="AA1" s="45"/>
      <c r="AB1" s="45"/>
      <c r="AC1" s="3" t="s">
        <v>392</v>
      </c>
      <c r="AD1" s="43" t="s">
        <v>556</v>
      </c>
      <c r="AE1" s="110">
        <v>44265.0</v>
      </c>
      <c r="AF1" s="3" t="s">
        <v>392</v>
      </c>
      <c r="AG1" s="3">
        <v>42.6334684555795</v>
      </c>
      <c r="AH1" s="45"/>
      <c r="AI1" s="45" t="str">
        <f>LOG10(1196700000000000000*(C1^2)*optwidth*(AVERAGE(V1:Y1)))</f>
        <v>#NUM!</v>
      </c>
      <c r="AJ1" s="45"/>
      <c r="AK1" s="3">
        <v>2.0</v>
      </c>
      <c r="AL1" s="3" t="s">
        <v>557</v>
      </c>
      <c r="AM1" s="3" t="s">
        <v>394</v>
      </c>
    </row>
    <row r="2">
      <c r="A2" s="45"/>
      <c r="B2" s="43" t="s">
        <v>558</v>
      </c>
      <c r="C2" s="3" t="s">
        <v>559</v>
      </c>
      <c r="D2" s="45"/>
      <c r="E2" s="45"/>
      <c r="F2" s="45"/>
      <c r="G2" s="45"/>
      <c r="H2" s="45"/>
      <c r="I2" s="47"/>
      <c r="J2" s="47"/>
      <c r="K2" s="45"/>
      <c r="L2" s="45"/>
      <c r="M2" s="45"/>
      <c r="N2" s="45"/>
      <c r="O2" s="45"/>
      <c r="P2" s="45"/>
      <c r="Q2" s="45"/>
      <c r="R2" s="47"/>
      <c r="S2" s="47"/>
      <c r="T2" s="47"/>
      <c r="U2" s="45"/>
      <c r="V2" s="47"/>
      <c r="W2" s="47"/>
      <c r="X2" s="47"/>
      <c r="Y2" s="45"/>
      <c r="Z2" s="45"/>
      <c r="AA2" s="45"/>
      <c r="AB2" s="45"/>
      <c r="AC2" s="45"/>
      <c r="AD2" s="3" t="s">
        <v>560</v>
      </c>
      <c r="AE2" s="45"/>
      <c r="AF2" s="45"/>
      <c r="AG2" s="3" t="s">
        <v>561</v>
      </c>
      <c r="AH2" s="45"/>
      <c r="AI2" s="45"/>
      <c r="AJ2" s="45"/>
      <c r="AK2" s="3">
        <v>1.2</v>
      </c>
      <c r="AL2" s="3" t="s">
        <v>562</v>
      </c>
      <c r="AM2" s="3" t="s">
        <v>394</v>
      </c>
    </row>
    <row r="3">
      <c r="A3" s="47"/>
      <c r="B3" s="43" t="s">
        <v>563</v>
      </c>
      <c r="C3" s="43" t="s">
        <v>564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5"/>
      <c r="O3" s="45"/>
      <c r="P3" s="45"/>
      <c r="Q3" s="45"/>
      <c r="R3" s="45"/>
      <c r="S3" s="45"/>
      <c r="T3" s="45"/>
      <c r="U3" s="45"/>
      <c r="V3" s="3">
        <v>20.1</v>
      </c>
      <c r="W3" s="45"/>
      <c r="X3" s="3">
        <v>32.3</v>
      </c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3" t="s">
        <v>565</v>
      </c>
      <c r="AL3" s="45"/>
      <c r="AM3" s="45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5"/>
      <c r="O4" s="45"/>
      <c r="P4" s="45"/>
      <c r="Q4" s="45"/>
      <c r="R4" s="45"/>
      <c r="S4" s="45"/>
      <c r="T4" s="45"/>
      <c r="U4" s="45"/>
      <c r="V4" s="3" t="s">
        <v>566</v>
      </c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3" t="s">
        <v>567</v>
      </c>
      <c r="AL4" s="45"/>
      <c r="AM4" s="45"/>
    </row>
    <row r="5">
      <c r="A5" s="47"/>
      <c r="B5" s="43" t="s">
        <v>568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"/>
      <c r="AJ5" s="3"/>
      <c r="AK5" s="3" t="s">
        <v>569</v>
      </c>
      <c r="AL5" s="45"/>
      <c r="AM5" s="45"/>
    </row>
    <row r="6">
      <c r="A6" s="45"/>
      <c r="B6" s="3" t="s">
        <v>570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3">
        <v>16.0</v>
      </c>
      <c r="W6" s="47"/>
      <c r="X6" s="43">
        <v>27.2</v>
      </c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"/>
      <c r="AJ6" s="45"/>
      <c r="AK6" s="45"/>
      <c r="AL6" s="45"/>
      <c r="AM6" s="45"/>
    </row>
    <row r="7">
      <c r="A7" s="47"/>
      <c r="B7" s="43" t="s">
        <v>571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>
      <c r="A8" s="47"/>
      <c r="B8" s="43" t="s">
        <v>572</v>
      </c>
      <c r="C8" s="47"/>
      <c r="D8" s="47"/>
      <c r="E8" s="47"/>
      <c r="F8" s="47"/>
      <c r="G8" s="47"/>
      <c r="H8" s="47"/>
      <c r="I8" s="47"/>
      <c r="J8" s="47"/>
      <c r="K8" s="47"/>
      <c r="L8" s="111" t="s">
        <v>573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</row>
    <row r="10">
      <c r="A10" s="47"/>
      <c r="B10" s="43" t="s">
        <v>574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</row>
    <row r="11">
      <c r="A11" s="47"/>
      <c r="B11" s="43" t="s">
        <v>575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>
      <c r="A16" s="111" t="s">
        <v>576</v>
      </c>
      <c r="B16" s="111" t="s">
        <v>577</v>
      </c>
      <c r="C16" s="4" t="s">
        <v>20</v>
      </c>
      <c r="D16" s="4" t="s">
        <v>18</v>
      </c>
      <c r="E16" s="111" t="s">
        <v>578</v>
      </c>
      <c r="F16" s="43" t="s">
        <v>579</v>
      </c>
      <c r="G16" s="43" t="s">
        <v>580</v>
      </c>
      <c r="H16" s="43" t="s">
        <v>581</v>
      </c>
      <c r="I16" s="43" t="s">
        <v>20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>
      <c r="A17" s="51"/>
      <c r="B17" s="1" t="s">
        <v>41</v>
      </c>
      <c r="C17" s="51"/>
      <c r="D17" s="51"/>
      <c r="E17" s="112">
        <v>10.0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</row>
    <row r="18">
      <c r="A18" s="51"/>
      <c r="B18" s="51"/>
      <c r="C18" s="51"/>
      <c r="D18" s="51"/>
      <c r="E18" s="112">
        <v>10.0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</row>
    <row r="19">
      <c r="A19" s="51"/>
      <c r="B19" s="51"/>
      <c r="C19" s="51"/>
      <c r="D19" s="51"/>
      <c r="E19" s="112">
        <v>10.0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</row>
    <row r="20">
      <c r="A20" s="51"/>
      <c r="B20" s="51"/>
      <c r="C20" s="51"/>
      <c r="D20" s="51"/>
      <c r="E20" s="112">
        <v>10.0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</row>
    <row r="21">
      <c r="A21" s="51"/>
      <c r="B21" s="51"/>
      <c r="C21" s="51"/>
      <c r="D21" s="51"/>
      <c r="E21" s="112">
        <v>10.0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</row>
    <row r="22">
      <c r="A22" s="51"/>
      <c r="B22" s="51"/>
      <c r="C22" s="51"/>
      <c r="D22" s="51"/>
      <c r="E22" s="112">
        <v>10.0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>
      <c r="A23" s="51"/>
      <c r="B23" s="51"/>
      <c r="C23" s="51"/>
      <c r="D23" s="51"/>
      <c r="E23" s="112">
        <v>10.0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</row>
    <row r="24">
      <c r="A24" s="51"/>
      <c r="B24" s="51"/>
      <c r="C24" s="51"/>
      <c r="D24" s="51"/>
      <c r="E24" s="112">
        <v>10.0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</row>
    <row r="25">
      <c r="A25" s="51"/>
      <c r="B25" s="51"/>
      <c r="C25" s="51"/>
      <c r="D25" s="51"/>
      <c r="E25" s="112">
        <v>10.0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</row>
    <row r="26">
      <c r="A26" s="47"/>
      <c r="B26" s="47"/>
      <c r="C26" s="47">
        <v>35.15277069060024</v>
      </c>
      <c r="D26" s="47">
        <v>36.01069546875216</v>
      </c>
      <c r="E26" s="43">
        <v>10.0</v>
      </c>
      <c r="F26" s="43">
        <f>SQRT(10^D26)</f>
        <v>1.01239E+18</v>
      </c>
      <c r="G26" s="47">
        <f>(E26/3600)</f>
        <v>0.002777777778</v>
      </c>
      <c r="H26" s="47">
        <f>log(F26*G26)</f>
        <v>15.44904523</v>
      </c>
      <c r="I26" s="47">
        <v>35.15277069060024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</row>
    <row r="35">
      <c r="A35" s="47"/>
      <c r="B35" s="47"/>
      <c r="C35" s="47">
        <v>35.46077069060024</v>
      </c>
      <c r="D35" s="47">
        <v>36.80233738081726</v>
      </c>
      <c r="E35" s="43">
        <v>10.0</v>
      </c>
      <c r="F35" s="43">
        <f>SQRT(10^D35)</f>
        <v>2.51866E+18</v>
      </c>
      <c r="G35" s="47">
        <f>(E35/3600)</f>
        <v>0.002777777778</v>
      </c>
      <c r="H35" s="47">
        <f>log(F35*G35)</f>
        <v>15.84486619</v>
      </c>
      <c r="I35" s="47">
        <v>35.46077069060024</v>
      </c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</row>
    <row r="40">
      <c r="A40" s="47"/>
      <c r="B40" s="47"/>
      <c r="C40" s="47">
        <v>35.776770690600245</v>
      </c>
      <c r="D40" s="47">
        <v>38.02168596131515</v>
      </c>
      <c r="E40" s="43">
        <v>10.0</v>
      </c>
      <c r="F40" s="43">
        <f t="shared" ref="F40:F41" si="1">SQRT(10^D40)</f>
        <v>1.02528E+19</v>
      </c>
      <c r="G40" s="47">
        <f t="shared" ref="G40:G41" si="2">(E40/3600)</f>
        <v>0.002777777778</v>
      </c>
      <c r="H40" s="47">
        <f t="shared" ref="H40:H41" si="3">log(F40*G40)</f>
        <v>16.45454048</v>
      </c>
      <c r="I40" s="47">
        <v>35.776770690600245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</row>
    <row r="41">
      <c r="A41" s="47"/>
      <c r="B41" s="47"/>
      <c r="C41" s="47">
        <v>35.84877069060024</v>
      </c>
      <c r="D41" s="47">
        <v>38.194668233170816</v>
      </c>
      <c r="E41" s="43">
        <v>10.0</v>
      </c>
      <c r="F41" s="43">
        <f t="shared" si="1"/>
        <v>1.25122E+19</v>
      </c>
      <c r="G41" s="47">
        <f t="shared" si="2"/>
        <v>0.002777777778</v>
      </c>
      <c r="H41" s="47">
        <f t="shared" si="3"/>
        <v>16.54103162</v>
      </c>
      <c r="I41" s="47">
        <v>35.84877069060024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</row>
    <row r="44">
      <c r="A44" s="47"/>
      <c r="B44" s="47"/>
      <c r="C44" s="47">
        <v>36.044770690600245</v>
      </c>
      <c r="D44" s="47">
        <v>38.4231708519108</v>
      </c>
      <c r="E44" s="43">
        <v>10.0</v>
      </c>
      <c r="F44" s="43">
        <f>SQRT(10^D44)</f>
        <v>1.62774E+19</v>
      </c>
      <c r="G44" s="47">
        <f>(E44/3600)</f>
        <v>0.002777777778</v>
      </c>
      <c r="H44" s="47">
        <f>log(F44*G44)</f>
        <v>16.65528293</v>
      </c>
      <c r="I44" s="47">
        <v>36.044770690600245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</row>
    <row r="46">
      <c r="A46" s="47"/>
      <c r="B46" s="47"/>
      <c r="C46" s="47">
        <v>36.08077069060024</v>
      </c>
      <c r="D46" s="47">
        <v>38.61654601842665</v>
      </c>
      <c r="E46" s="43">
        <v>10.0</v>
      </c>
      <c r="F46" s="43">
        <f t="shared" ref="F46:F53" si="4">SQRT(10^D46)</f>
        <v>2.03364E+19</v>
      </c>
      <c r="G46" s="47">
        <f t="shared" ref="G46:G53" si="5">(E46/3600)</f>
        <v>0.002777777778</v>
      </c>
      <c r="H46" s="47">
        <f t="shared" ref="H46:H53" si="6">log(F46*G46)</f>
        <v>16.75197051</v>
      </c>
      <c r="I46" s="47">
        <v>36.08077069060024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</row>
    <row r="47">
      <c r="A47" s="47"/>
      <c r="B47" s="47"/>
      <c r="C47" s="47">
        <v>36.148770690600244</v>
      </c>
      <c r="D47" s="47">
        <v>38.59933419184197</v>
      </c>
      <c r="E47" s="43">
        <v>10.0</v>
      </c>
      <c r="F47" s="43">
        <f t="shared" si="4"/>
        <v>1.99373E+19</v>
      </c>
      <c r="G47" s="47">
        <f t="shared" si="5"/>
        <v>0.002777777778</v>
      </c>
      <c r="H47" s="47">
        <f t="shared" si="6"/>
        <v>16.7433646</v>
      </c>
      <c r="I47" s="47">
        <v>36.148770690600244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</row>
    <row r="48">
      <c r="A48" s="47"/>
      <c r="B48" s="47"/>
      <c r="C48" s="47">
        <v>36.136770690600244</v>
      </c>
      <c r="D48" s="47">
        <v>38.60592916865224</v>
      </c>
      <c r="E48" s="43">
        <v>10.0</v>
      </c>
      <c r="F48" s="43">
        <f t="shared" si="4"/>
        <v>2.00893E+19</v>
      </c>
      <c r="G48" s="47">
        <f t="shared" si="5"/>
        <v>0.002777777778</v>
      </c>
      <c r="H48" s="47">
        <f t="shared" si="6"/>
        <v>16.74666208</v>
      </c>
      <c r="I48" s="47">
        <v>36.136770690600244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</row>
    <row r="49">
      <c r="A49" s="47"/>
      <c r="B49" s="47"/>
      <c r="C49" s="47">
        <v>36.09277069060024</v>
      </c>
      <c r="D49" s="47">
        <v>38.60949234050164</v>
      </c>
      <c r="E49" s="43">
        <v>10.0</v>
      </c>
      <c r="F49" s="43">
        <f t="shared" si="4"/>
        <v>2.01719E+19</v>
      </c>
      <c r="G49" s="47">
        <f t="shared" si="5"/>
        <v>0.002777777778</v>
      </c>
      <c r="H49" s="47">
        <f t="shared" si="6"/>
        <v>16.74844367</v>
      </c>
      <c r="I49" s="47">
        <v>36.09277069060024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</row>
    <row r="50">
      <c r="A50" s="47"/>
      <c r="B50" s="47"/>
      <c r="C50" s="47">
        <v>36.200770690600244</v>
      </c>
      <c r="D50" s="47">
        <v>38.61866065561372</v>
      </c>
      <c r="E50" s="43">
        <v>10.0</v>
      </c>
      <c r="F50" s="43">
        <f t="shared" si="4"/>
        <v>2.03859E+19</v>
      </c>
      <c r="G50" s="47">
        <f t="shared" si="5"/>
        <v>0.002777777778</v>
      </c>
      <c r="H50" s="47">
        <f t="shared" si="6"/>
        <v>16.75302783</v>
      </c>
      <c r="I50" s="47">
        <v>36.200770690600244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</row>
    <row r="51">
      <c r="A51" s="47"/>
      <c r="B51" s="47"/>
      <c r="C51" s="47">
        <v>36.18077069060024</v>
      </c>
      <c r="D51" s="47">
        <v>38.62708533841287</v>
      </c>
      <c r="E51" s="43">
        <v>10.0</v>
      </c>
      <c r="F51" s="43">
        <f t="shared" si="4"/>
        <v>2.05846E+19</v>
      </c>
      <c r="G51" s="47">
        <f t="shared" si="5"/>
        <v>0.002777777778</v>
      </c>
      <c r="H51" s="47">
        <f t="shared" si="6"/>
        <v>16.75724017</v>
      </c>
      <c r="I51" s="47">
        <v>36.18077069060024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>
      <c r="A52" s="47"/>
      <c r="B52" s="47"/>
      <c r="C52" s="47">
        <v>36.17677069060024</v>
      </c>
      <c r="D52" s="47">
        <v>38.65084533898512</v>
      </c>
      <c r="E52" s="43">
        <v>10.0</v>
      </c>
      <c r="F52" s="43">
        <f t="shared" si="4"/>
        <v>2.11555E+19</v>
      </c>
      <c r="G52" s="47">
        <f t="shared" si="5"/>
        <v>0.002777777778</v>
      </c>
      <c r="H52" s="47">
        <f t="shared" si="6"/>
        <v>16.76912017</v>
      </c>
      <c r="I52" s="47">
        <v>36.17677069060024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</row>
    <row r="53">
      <c r="A53" s="47"/>
      <c r="B53" s="47"/>
      <c r="C53" s="47">
        <v>36.20477069060024</v>
      </c>
      <c r="D53" s="47">
        <v>38.64536980242153</v>
      </c>
      <c r="E53" s="43">
        <v>10.0</v>
      </c>
      <c r="F53" s="43">
        <f t="shared" si="4"/>
        <v>2.10225E+19</v>
      </c>
      <c r="G53" s="47">
        <f t="shared" si="5"/>
        <v>0.002777777778</v>
      </c>
      <c r="H53" s="47">
        <f t="shared" si="6"/>
        <v>16.7663824</v>
      </c>
      <c r="I53" s="47">
        <v>36.20477069060024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</row>
    <row r="55">
      <c r="A55" s="47"/>
      <c r="B55" s="47"/>
      <c r="C55" s="47">
        <v>36.21677069060024</v>
      </c>
      <c r="D55" s="47">
        <v>38.65156170117955</v>
      </c>
      <c r="E55" s="43">
        <v>10.0</v>
      </c>
      <c r="F55" s="43">
        <f>SQRT(10^D55)</f>
        <v>2.11729E+19</v>
      </c>
      <c r="G55" s="47">
        <f>(E55/3600)</f>
        <v>0.002777777778</v>
      </c>
      <c r="H55" s="47">
        <f>log(F55*G55)</f>
        <v>16.76947835</v>
      </c>
      <c r="I55" s="47">
        <v>36.21677069060024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</row>
    <row r="59">
      <c r="A59" s="47"/>
      <c r="B59" s="47"/>
      <c r="C59" s="47">
        <v>36.12877069060024</v>
      </c>
      <c r="D59" s="47">
        <v>38.64197263946619</v>
      </c>
      <c r="E59" s="43">
        <v>10.0</v>
      </c>
      <c r="F59" s="43">
        <f t="shared" ref="F59:F61" si="7">SQRT(10^D59)</f>
        <v>2.09405E+19</v>
      </c>
      <c r="G59" s="47">
        <f t="shared" ref="G59:G61" si="8">(E59/3600)</f>
        <v>0.002777777778</v>
      </c>
      <c r="H59" s="47">
        <f t="shared" ref="H59:H61" si="9">log(F59*G59)</f>
        <v>16.76468382</v>
      </c>
      <c r="I59" s="47">
        <v>36.12877069060024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</row>
    <row r="60">
      <c r="A60" s="47"/>
      <c r="B60" s="47"/>
      <c r="C60" s="47">
        <v>36.05277069060024</v>
      </c>
      <c r="D60" s="47">
        <v>38.60653924250901</v>
      </c>
      <c r="E60" s="43">
        <v>10.0</v>
      </c>
      <c r="F60" s="43">
        <f t="shared" si="7"/>
        <v>2.01034E+19</v>
      </c>
      <c r="G60" s="47">
        <f t="shared" si="8"/>
        <v>0.002777777778</v>
      </c>
      <c r="H60" s="47">
        <f t="shared" si="9"/>
        <v>16.74696712</v>
      </c>
      <c r="I60" s="47">
        <v>36.05277069060024</v>
      </c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</row>
    <row r="61">
      <c r="A61" s="47"/>
      <c r="B61" s="47"/>
      <c r="C61" s="47">
        <v>35.172770690600245</v>
      </c>
      <c r="D61" s="47">
        <v>37.62441316591809</v>
      </c>
      <c r="E61" s="43">
        <v>10.0</v>
      </c>
      <c r="F61" s="43">
        <f t="shared" si="7"/>
        <v>6.48943E+18</v>
      </c>
      <c r="G61" s="47">
        <f t="shared" si="8"/>
        <v>0.002777777778</v>
      </c>
      <c r="H61" s="47">
        <f t="shared" si="9"/>
        <v>16.25590408</v>
      </c>
      <c r="I61" s="47">
        <v>35.172770690600245</v>
      </c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</row>
    <row r="63">
      <c r="A63" s="47"/>
      <c r="B63" s="47"/>
      <c r="C63" s="47">
        <v>35.248770690600246</v>
      </c>
      <c r="D63" s="47">
        <v>37.508411777997814</v>
      </c>
      <c r="E63" s="43">
        <v>10.0</v>
      </c>
      <c r="F63" s="43">
        <f t="shared" ref="F63:F64" si="10">SQRT(10^D63)</f>
        <v>5.67814E+18</v>
      </c>
      <c r="G63" s="47">
        <f t="shared" ref="G63:G64" si="11">(E63/3600)</f>
        <v>0.002777777778</v>
      </c>
      <c r="H63" s="47">
        <f t="shared" ref="H63:H64" si="12">log(F63*G63)</f>
        <v>16.19790339</v>
      </c>
      <c r="I63" s="47">
        <v>35.248770690600246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</row>
    <row r="64">
      <c r="A64" s="47"/>
      <c r="B64" s="47"/>
      <c r="C64" s="47">
        <v>35.18077069060024</v>
      </c>
      <c r="D64" s="47">
        <v>37.54820689487491</v>
      </c>
      <c r="E64" s="43">
        <v>10.0</v>
      </c>
      <c r="F64" s="43">
        <f t="shared" si="10"/>
        <v>5.94434E+18</v>
      </c>
      <c r="G64" s="47">
        <f t="shared" si="11"/>
        <v>0.002777777778</v>
      </c>
      <c r="H64" s="47">
        <f t="shared" si="12"/>
        <v>16.21780095</v>
      </c>
      <c r="I64" s="47">
        <v>35.18077069060024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</row>
    <row r="66">
      <c r="A66" s="47"/>
      <c r="B66" s="47"/>
      <c r="C66" s="47">
        <v>35.21677069060024</v>
      </c>
      <c r="D66" s="47">
        <v>37.31337711568533</v>
      </c>
      <c r="E66" s="43">
        <v>10.0</v>
      </c>
      <c r="F66" s="43">
        <f t="shared" ref="F66:F69" si="13">SQRT(10^D66)</f>
        <v>4.53616E+18</v>
      </c>
      <c r="G66" s="47">
        <f t="shared" ref="G66:G69" si="14">(E66/3600)</f>
        <v>0.002777777778</v>
      </c>
      <c r="H66" s="47">
        <f t="shared" ref="H66:H69" si="15">log(F66*G66)</f>
        <v>16.10038606</v>
      </c>
      <c r="I66" s="47">
        <v>35.21677069060024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</row>
    <row r="67">
      <c r="A67" s="47"/>
      <c r="B67" s="47"/>
      <c r="C67" s="47">
        <v>35.15677069060024</v>
      </c>
      <c r="D67" s="47">
        <v>37.237237175496624</v>
      </c>
      <c r="E67" s="43">
        <v>10.0</v>
      </c>
      <c r="F67" s="43">
        <f t="shared" si="13"/>
        <v>4.15546E+18</v>
      </c>
      <c r="G67" s="47">
        <f t="shared" si="14"/>
        <v>0.002777777778</v>
      </c>
      <c r="H67" s="47">
        <f t="shared" si="15"/>
        <v>16.06231609</v>
      </c>
      <c r="I67" s="47">
        <v>35.15677069060024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</row>
    <row r="68">
      <c r="A68" s="47"/>
      <c r="B68" s="47"/>
      <c r="C68" s="47">
        <v>35.276770690600245</v>
      </c>
      <c r="D68" s="47">
        <v>37.206901672922584</v>
      </c>
      <c r="E68" s="43">
        <v>10.0</v>
      </c>
      <c r="F68" s="43">
        <f t="shared" si="13"/>
        <v>4.01283E+18</v>
      </c>
      <c r="G68" s="47">
        <f t="shared" si="14"/>
        <v>0.002777777778</v>
      </c>
      <c r="H68" s="47">
        <f t="shared" si="15"/>
        <v>16.04714834</v>
      </c>
      <c r="I68" s="47">
        <v>35.276770690600245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</row>
    <row r="69">
      <c r="A69" s="47"/>
      <c r="B69" s="47"/>
      <c r="C69" s="47">
        <v>35.28477069060024</v>
      </c>
      <c r="D69" s="47">
        <v>37.02376862557782</v>
      </c>
      <c r="E69" s="43">
        <v>10.0</v>
      </c>
      <c r="F69" s="43">
        <f t="shared" si="13"/>
        <v>3.25001E+18</v>
      </c>
      <c r="G69" s="47">
        <f t="shared" si="14"/>
        <v>0.002777777778</v>
      </c>
      <c r="H69" s="47">
        <f t="shared" si="15"/>
        <v>15.95558181</v>
      </c>
      <c r="I69" s="47">
        <v>35.28477069060024</v>
      </c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</row>
    <row r="72">
      <c r="A72" s="47"/>
      <c r="B72" s="47"/>
      <c r="C72" s="47">
        <v>35.29277069060024</v>
      </c>
      <c r="D72" s="47">
        <v>36.79402976541508</v>
      </c>
      <c r="E72" s="43">
        <v>10.0</v>
      </c>
      <c r="F72" s="43">
        <f>SQRT(10^D72)</f>
        <v>2.49468E+18</v>
      </c>
      <c r="G72" s="47">
        <f>(E72/3600)</f>
        <v>0.002777777778</v>
      </c>
      <c r="H72" s="47">
        <f>log(F72*G72)</f>
        <v>15.84071238</v>
      </c>
      <c r="I72" s="47">
        <v>35.29277069060024</v>
      </c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</row>
    <row r="76">
      <c r="A76" s="47"/>
      <c r="B76" s="47"/>
      <c r="C76" s="47">
        <v>35.248770690600246</v>
      </c>
      <c r="D76" s="47">
        <v>36.504107465004694</v>
      </c>
      <c r="E76" s="43">
        <v>10.0</v>
      </c>
      <c r="F76" s="43">
        <f>SQRT(10^D76)</f>
        <v>1.78671E+18</v>
      </c>
      <c r="G76" s="47">
        <f>(E76/3600)</f>
        <v>0.002777777778</v>
      </c>
      <c r="H76" s="47">
        <f>log(F76*G76)</f>
        <v>15.69575123</v>
      </c>
      <c r="I76" s="47">
        <v>35.248770690600246</v>
      </c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</row>
    <row r="81">
      <c r="A81" s="47"/>
      <c r="B81" s="47"/>
      <c r="C81" s="47">
        <v>35.120770690600246</v>
      </c>
      <c r="D81" s="47">
        <v>36.28053218212789</v>
      </c>
      <c r="E81" s="43">
        <v>10.0</v>
      </c>
      <c r="F81" s="43">
        <f>SQRT(10^D81)</f>
        <v>1.38123E+18</v>
      </c>
      <c r="G81" s="47">
        <f>(E81/3600)</f>
        <v>0.002777777778</v>
      </c>
      <c r="H81" s="47">
        <f>log(F81*G81)</f>
        <v>15.58396359</v>
      </c>
      <c r="I81" s="47">
        <v>35.120770690600246</v>
      </c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</row>
    <row r="154">
      <c r="A154" s="47"/>
      <c r="B154" s="47"/>
      <c r="C154" s="47">
        <v>35.40077069060024</v>
      </c>
      <c r="D154" s="47">
        <v>36.71785065147522</v>
      </c>
      <c r="E154" s="43">
        <v>10.0</v>
      </c>
      <c r="F154" s="43">
        <f>SQRT(10^D154)</f>
        <v>2.28521E+18</v>
      </c>
      <c r="G154" s="47">
        <f>(E154/3600)</f>
        <v>0.002777777778</v>
      </c>
      <c r="H154" s="47">
        <f>log(F154*G154)</f>
        <v>15.80262282</v>
      </c>
      <c r="I154" s="47">
        <v>35.40077069060024</v>
      </c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</row>
    <row r="157">
      <c r="A157" s="47"/>
      <c r="B157" s="47"/>
      <c r="C157" s="47">
        <v>35.456770690600244</v>
      </c>
      <c r="D157" s="47">
        <v>37.02891860403881</v>
      </c>
      <c r="E157" s="43">
        <v>10.0</v>
      </c>
      <c r="F157" s="43">
        <f t="shared" ref="F157:F159" si="16">SQRT(10^D157)</f>
        <v>3.26933E+18</v>
      </c>
      <c r="G157" s="47">
        <f t="shared" ref="G157:G159" si="17">(E157/3600)</f>
        <v>0.002777777778</v>
      </c>
      <c r="H157" s="47">
        <f t="shared" ref="H157:H159" si="18">log(F157*G157)</f>
        <v>15.9581568</v>
      </c>
      <c r="I157" s="47">
        <v>35.456770690600244</v>
      </c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>
      <c r="A158" s="47"/>
      <c r="B158" s="47"/>
      <c r="C158" s="47">
        <v>35.46477069060024</v>
      </c>
      <c r="D158" s="47">
        <v>37.14517782179869</v>
      </c>
      <c r="E158" s="43">
        <v>10.0</v>
      </c>
      <c r="F158" s="43">
        <f t="shared" si="16"/>
        <v>3.73757E+18</v>
      </c>
      <c r="G158" s="47">
        <f t="shared" si="17"/>
        <v>0.002777777778</v>
      </c>
      <c r="H158" s="47">
        <f t="shared" si="18"/>
        <v>16.01628641</v>
      </c>
      <c r="I158" s="47">
        <v>35.46477069060024</v>
      </c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>
      <c r="A159" s="47"/>
      <c r="B159" s="47"/>
      <c r="C159" s="47">
        <v>35.51677069060025</v>
      </c>
      <c r="D159" s="47">
        <v>37.2561324037372</v>
      </c>
      <c r="E159" s="43">
        <v>10.0</v>
      </c>
      <c r="F159" s="43">
        <f t="shared" si="16"/>
        <v>4.24684E+18</v>
      </c>
      <c r="G159" s="47">
        <f t="shared" si="17"/>
        <v>0.002777777778</v>
      </c>
      <c r="H159" s="47">
        <f t="shared" si="18"/>
        <v>16.0717637</v>
      </c>
      <c r="I159" s="47">
        <v>35.51677069060025</v>
      </c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</row>
    <row r="161">
      <c r="A161" s="47"/>
      <c r="B161" s="47"/>
      <c r="C161" s="47">
        <v>35.51277069060024</v>
      </c>
      <c r="D161" s="47">
        <v>37.385865659208605</v>
      </c>
      <c r="E161" s="43">
        <v>10.0</v>
      </c>
      <c r="F161" s="43">
        <f t="shared" ref="F161:F166" si="19">SQRT(10^D161)</f>
        <v>4.93098E+18</v>
      </c>
      <c r="G161" s="47">
        <f t="shared" ref="G161:G166" si="20">(E161/3600)</f>
        <v>0.002777777778</v>
      </c>
      <c r="H161" s="47">
        <f t="shared" ref="H161:H166" si="21">log(F161*G161)</f>
        <v>16.13663033</v>
      </c>
      <c r="I161" s="47">
        <v>35.51277069060024</v>
      </c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>
      <c r="A162" s="47"/>
      <c r="B162" s="47"/>
      <c r="C162" s="47">
        <v>35.52877069060024</v>
      </c>
      <c r="D162" s="47">
        <v>37.425112848656475</v>
      </c>
      <c r="E162" s="43">
        <v>10.0</v>
      </c>
      <c r="F162" s="43">
        <f t="shared" si="19"/>
        <v>5.15889E+18</v>
      </c>
      <c r="G162" s="47">
        <f t="shared" si="20"/>
        <v>0.002777777778</v>
      </c>
      <c r="H162" s="47">
        <f t="shared" si="21"/>
        <v>16.15625392</v>
      </c>
      <c r="I162" s="47">
        <v>35.52877069060024</v>
      </c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>
      <c r="A163" s="47"/>
      <c r="B163" s="47"/>
      <c r="C163" s="47">
        <v>35.52877069060024</v>
      </c>
      <c r="D163" s="47">
        <v>37.46495263174809</v>
      </c>
      <c r="E163" s="43">
        <v>10.0</v>
      </c>
      <c r="F163" s="43">
        <f t="shared" si="19"/>
        <v>5.40103E+18</v>
      </c>
      <c r="G163" s="47">
        <f t="shared" si="20"/>
        <v>0.002777777778</v>
      </c>
      <c r="H163" s="47">
        <f t="shared" si="21"/>
        <v>16.17617382</v>
      </c>
      <c r="I163" s="47">
        <v>35.52877069060024</v>
      </c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>
      <c r="A164" s="47"/>
      <c r="B164" s="47"/>
      <c r="C164" s="47">
        <v>35.584770690600244</v>
      </c>
      <c r="D164" s="47">
        <v>37.51870326508399</v>
      </c>
      <c r="E164" s="43">
        <v>10.0</v>
      </c>
      <c r="F164" s="43">
        <f t="shared" si="19"/>
        <v>5.74581E+18</v>
      </c>
      <c r="G164" s="47">
        <f t="shared" si="20"/>
        <v>0.002777777778</v>
      </c>
      <c r="H164" s="47">
        <f t="shared" si="21"/>
        <v>16.20304913</v>
      </c>
      <c r="I164" s="47">
        <v>35.584770690600244</v>
      </c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>
      <c r="A165" s="47"/>
      <c r="B165" s="47"/>
      <c r="C165" s="47">
        <v>35.57677069060024</v>
      </c>
      <c r="D165" s="47">
        <v>37.54633805008876</v>
      </c>
      <c r="E165" s="43">
        <v>10.0</v>
      </c>
      <c r="F165" s="43">
        <f t="shared" si="19"/>
        <v>5.93156E+18</v>
      </c>
      <c r="G165" s="47">
        <f t="shared" si="20"/>
        <v>0.002777777778</v>
      </c>
      <c r="H165" s="47">
        <f t="shared" si="21"/>
        <v>16.21686652</v>
      </c>
      <c r="I165" s="47">
        <v>35.57677069060024</v>
      </c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>
      <c r="A166" s="47"/>
      <c r="B166" s="47"/>
      <c r="C166" s="47">
        <v>35.58077069060025</v>
      </c>
      <c r="D166" s="47">
        <v>37.55919092789154</v>
      </c>
      <c r="E166" s="43">
        <v>10.0</v>
      </c>
      <c r="F166" s="43">
        <f t="shared" si="19"/>
        <v>6.01999E+18</v>
      </c>
      <c r="G166" s="47">
        <f t="shared" si="20"/>
        <v>0.002777777778</v>
      </c>
      <c r="H166" s="47">
        <f t="shared" si="21"/>
        <v>16.22329296</v>
      </c>
      <c r="I166" s="47">
        <v>35.58077069060025</v>
      </c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</row>
    <row r="168">
      <c r="A168" s="47"/>
      <c r="B168" s="47"/>
      <c r="C168" s="47">
        <v>35.672770690600245</v>
      </c>
      <c r="D168" s="47">
        <v>37.62625967038913</v>
      </c>
      <c r="E168" s="43">
        <v>10.0</v>
      </c>
      <c r="F168" s="43">
        <f t="shared" ref="F168:F200" si="22">SQRT(10^D168)</f>
        <v>6.50324E+18</v>
      </c>
      <c r="G168" s="47">
        <f t="shared" ref="G168:G200" si="23">(E168/3600)</f>
        <v>0.002777777778</v>
      </c>
      <c r="H168" s="47">
        <f t="shared" ref="H168:H200" si="24">log(F168*G168)</f>
        <v>16.25682733</v>
      </c>
      <c r="I168" s="47">
        <v>35.672770690600245</v>
      </c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>
      <c r="A169" s="47"/>
      <c r="B169" s="47"/>
      <c r="C169" s="47">
        <v>35.60077069060024</v>
      </c>
      <c r="D169" s="47">
        <v>37.662815836545356</v>
      </c>
      <c r="E169" s="43">
        <v>10.0</v>
      </c>
      <c r="F169" s="43">
        <f t="shared" si="22"/>
        <v>6.78278E+18</v>
      </c>
      <c r="G169" s="47">
        <f t="shared" si="23"/>
        <v>0.002777777778</v>
      </c>
      <c r="H169" s="47">
        <f t="shared" si="24"/>
        <v>16.27510542</v>
      </c>
      <c r="I169" s="47">
        <v>35.60077069060024</v>
      </c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>
      <c r="A170" s="47"/>
      <c r="B170" s="47"/>
      <c r="C170" s="47">
        <v>35.65677069060024</v>
      </c>
      <c r="D170" s="47">
        <v>37.70495515996525</v>
      </c>
      <c r="E170" s="43">
        <v>10.0</v>
      </c>
      <c r="F170" s="43">
        <f t="shared" si="22"/>
        <v>7.11996E+18</v>
      </c>
      <c r="G170" s="47">
        <f t="shared" si="23"/>
        <v>0.002777777778</v>
      </c>
      <c r="H170" s="47">
        <f t="shared" si="24"/>
        <v>16.29617508</v>
      </c>
      <c r="I170" s="47">
        <v>35.65677069060024</v>
      </c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>
      <c r="A171" s="47"/>
      <c r="B171" s="47"/>
      <c r="C171" s="47">
        <v>35.70877069060025</v>
      </c>
      <c r="D171" s="47">
        <v>37.81452140251667</v>
      </c>
      <c r="E171" s="43">
        <v>10.0</v>
      </c>
      <c r="F171" s="43">
        <f t="shared" si="22"/>
        <v>8.0772E+18</v>
      </c>
      <c r="G171" s="47">
        <f t="shared" si="23"/>
        <v>0.002777777778</v>
      </c>
      <c r="H171" s="47">
        <f t="shared" si="24"/>
        <v>16.3509582</v>
      </c>
      <c r="I171" s="47">
        <v>35.70877069060025</v>
      </c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>
      <c r="A172" s="47"/>
      <c r="B172" s="47"/>
      <c r="C172" s="47">
        <v>35.620770690600246</v>
      </c>
      <c r="D172" s="47">
        <v>37.746313934853276</v>
      </c>
      <c r="E172" s="43">
        <v>10.0</v>
      </c>
      <c r="F172" s="43">
        <f t="shared" si="22"/>
        <v>7.46719E+18</v>
      </c>
      <c r="G172" s="47">
        <f t="shared" si="23"/>
        <v>0.002777777778</v>
      </c>
      <c r="H172" s="47">
        <f t="shared" si="24"/>
        <v>16.31685447</v>
      </c>
      <c r="I172" s="47">
        <v>35.620770690600246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>
      <c r="A173" s="47"/>
      <c r="B173" s="47"/>
      <c r="C173" s="47">
        <v>35.68877069060024</v>
      </c>
      <c r="D173" s="47">
        <v>37.82232023436218</v>
      </c>
      <c r="E173" s="43">
        <v>10.0</v>
      </c>
      <c r="F173" s="43">
        <f t="shared" si="22"/>
        <v>8.15005E+18</v>
      </c>
      <c r="G173" s="47">
        <f t="shared" si="23"/>
        <v>0.002777777778</v>
      </c>
      <c r="H173" s="47">
        <f t="shared" si="24"/>
        <v>16.35485762</v>
      </c>
      <c r="I173" s="47">
        <v>35.68877069060024</v>
      </c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>
      <c r="A174" s="47"/>
      <c r="B174" s="47"/>
      <c r="C174" s="47">
        <v>35.736770690600245</v>
      </c>
      <c r="D174" s="47">
        <v>37.74306479521527</v>
      </c>
      <c r="E174" s="43">
        <v>10.0</v>
      </c>
      <c r="F174" s="43">
        <f t="shared" si="22"/>
        <v>7.43931E+18</v>
      </c>
      <c r="G174" s="47">
        <f t="shared" si="23"/>
        <v>0.002777777778</v>
      </c>
      <c r="H174" s="47">
        <f t="shared" si="24"/>
        <v>16.3152299</v>
      </c>
      <c r="I174" s="47">
        <v>35.736770690600245</v>
      </c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>
      <c r="A175" s="47"/>
      <c r="B175" s="47"/>
      <c r="C175" s="47">
        <v>35.66477069060024</v>
      </c>
      <c r="D175" s="47">
        <v>37.89095819204515</v>
      </c>
      <c r="E175" s="43">
        <v>10.0</v>
      </c>
      <c r="F175" s="43">
        <f t="shared" si="22"/>
        <v>8.82021E+18</v>
      </c>
      <c r="G175" s="47">
        <f t="shared" si="23"/>
        <v>0.002777777778</v>
      </c>
      <c r="H175" s="47">
        <f t="shared" si="24"/>
        <v>16.3891766</v>
      </c>
      <c r="I175" s="47">
        <v>35.66477069060024</v>
      </c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>
      <c r="A176" s="47"/>
      <c r="B176" s="47"/>
      <c r="C176" s="47">
        <v>35.760770690600246</v>
      </c>
      <c r="D176" s="47">
        <v>37.91853094888532</v>
      </c>
      <c r="E176" s="43">
        <v>10.0</v>
      </c>
      <c r="F176" s="43">
        <f t="shared" si="22"/>
        <v>9.1047E+18</v>
      </c>
      <c r="G176" s="47">
        <f t="shared" si="23"/>
        <v>0.002777777778</v>
      </c>
      <c r="H176" s="47">
        <f t="shared" si="24"/>
        <v>16.40296297</v>
      </c>
      <c r="I176" s="47">
        <v>35.760770690600246</v>
      </c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>
      <c r="A177" s="47"/>
      <c r="B177" s="47"/>
      <c r="C177" s="47">
        <v>35.73277069060024</v>
      </c>
      <c r="D177" s="47">
        <v>37.90342377530269</v>
      </c>
      <c r="E177" s="43">
        <v>10.0</v>
      </c>
      <c r="F177" s="43">
        <f t="shared" si="22"/>
        <v>8.94771E+18</v>
      </c>
      <c r="G177" s="47">
        <f t="shared" si="23"/>
        <v>0.002777777778</v>
      </c>
      <c r="H177" s="47">
        <f t="shared" si="24"/>
        <v>16.39540939</v>
      </c>
      <c r="I177" s="47">
        <v>35.73277069060024</v>
      </c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>
      <c r="A178" s="47"/>
      <c r="B178" s="47"/>
      <c r="C178" s="47">
        <v>35.72877069060024</v>
      </c>
      <c r="D178" s="47">
        <v>37.92912835290562</v>
      </c>
      <c r="E178" s="43">
        <v>10.0</v>
      </c>
      <c r="F178" s="43">
        <f t="shared" si="22"/>
        <v>9.21646E+18</v>
      </c>
      <c r="G178" s="47">
        <f t="shared" si="23"/>
        <v>0.002777777778</v>
      </c>
      <c r="H178" s="47">
        <f t="shared" si="24"/>
        <v>16.40826168</v>
      </c>
      <c r="I178" s="47">
        <v>35.72877069060024</v>
      </c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>
      <c r="A179" s="47"/>
      <c r="B179" s="47"/>
      <c r="C179" s="47">
        <v>35.73277069060024</v>
      </c>
      <c r="D179" s="47">
        <v>37.90731396269706</v>
      </c>
      <c r="E179" s="43">
        <v>10.0</v>
      </c>
      <c r="F179" s="43">
        <f t="shared" si="22"/>
        <v>8.98787E+18</v>
      </c>
      <c r="G179" s="47">
        <f t="shared" si="23"/>
        <v>0.002777777778</v>
      </c>
      <c r="H179" s="47">
        <f t="shared" si="24"/>
        <v>16.39735448</v>
      </c>
      <c r="I179" s="47">
        <v>35.73277069060024</v>
      </c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>
      <c r="A180" s="47"/>
      <c r="B180" s="47"/>
      <c r="C180" s="47">
        <v>35.748770690600246</v>
      </c>
      <c r="D180" s="47">
        <v>38.00282011855748</v>
      </c>
      <c r="E180" s="43">
        <v>10.0</v>
      </c>
      <c r="F180" s="43">
        <f t="shared" si="22"/>
        <v>1.00325E+19</v>
      </c>
      <c r="G180" s="47">
        <f t="shared" si="23"/>
        <v>0.002777777778</v>
      </c>
      <c r="H180" s="47">
        <f t="shared" si="24"/>
        <v>16.44510756</v>
      </c>
      <c r="I180" s="47">
        <v>35.748770690600246</v>
      </c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>
      <c r="A181" s="47"/>
      <c r="B181" s="47"/>
      <c r="C181" s="47">
        <v>35.79277069060024</v>
      </c>
      <c r="D181" s="47">
        <v>38.08055392566112</v>
      </c>
      <c r="E181" s="43">
        <v>10.0</v>
      </c>
      <c r="F181" s="43">
        <f t="shared" si="22"/>
        <v>1.09718E+19</v>
      </c>
      <c r="G181" s="47">
        <f t="shared" si="23"/>
        <v>0.002777777778</v>
      </c>
      <c r="H181" s="47">
        <f t="shared" si="24"/>
        <v>16.48397446</v>
      </c>
      <c r="I181" s="47">
        <v>35.79277069060024</v>
      </c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>
      <c r="A182" s="47"/>
      <c r="B182" s="47"/>
      <c r="C182" s="47">
        <v>35.78077069060024</v>
      </c>
      <c r="D182" s="47">
        <v>37.989478216148754</v>
      </c>
      <c r="E182" s="43">
        <v>10.0</v>
      </c>
      <c r="F182" s="43">
        <f t="shared" si="22"/>
        <v>9.87959E+18</v>
      </c>
      <c r="G182" s="47">
        <f t="shared" si="23"/>
        <v>0.002777777778</v>
      </c>
      <c r="H182" s="47">
        <f t="shared" si="24"/>
        <v>16.43843661</v>
      </c>
      <c r="I182" s="47">
        <v>35.78077069060024</v>
      </c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>
      <c r="A183" s="47"/>
      <c r="B183" s="47"/>
      <c r="C183" s="47">
        <v>35.78077069060024</v>
      </c>
      <c r="D183" s="47">
        <v>38.06743473046825</v>
      </c>
      <c r="E183" s="43">
        <v>10.0</v>
      </c>
      <c r="F183" s="43">
        <f t="shared" si="22"/>
        <v>1.08073E+19</v>
      </c>
      <c r="G183" s="47">
        <f t="shared" si="23"/>
        <v>0.002777777778</v>
      </c>
      <c r="H183" s="47">
        <f t="shared" si="24"/>
        <v>16.47741486</v>
      </c>
      <c r="I183" s="47">
        <v>35.78077069060024</v>
      </c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>
      <c r="A184" s="47"/>
      <c r="B184" s="47"/>
      <c r="C184" s="47">
        <v>35.752770690600244</v>
      </c>
      <c r="D184" s="47">
        <v>37.94538733514897</v>
      </c>
      <c r="E184" s="43">
        <v>10.0</v>
      </c>
      <c r="F184" s="43">
        <f t="shared" si="22"/>
        <v>9.39061E+18</v>
      </c>
      <c r="G184" s="47">
        <f t="shared" si="23"/>
        <v>0.002777777778</v>
      </c>
      <c r="H184" s="47">
        <f t="shared" si="24"/>
        <v>16.41639117</v>
      </c>
      <c r="I184" s="47">
        <v>35.752770690600244</v>
      </c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>
      <c r="A185" s="47"/>
      <c r="B185" s="47"/>
      <c r="C185" s="47">
        <v>35.816770690600244</v>
      </c>
      <c r="D185" s="47">
        <v>38.00424099873917</v>
      </c>
      <c r="E185" s="43">
        <v>10.0</v>
      </c>
      <c r="F185" s="43">
        <f t="shared" si="22"/>
        <v>1.00489E+19</v>
      </c>
      <c r="G185" s="47">
        <f t="shared" si="23"/>
        <v>0.002777777778</v>
      </c>
      <c r="H185" s="47">
        <f t="shared" si="24"/>
        <v>16.445818</v>
      </c>
      <c r="I185" s="47">
        <v>35.816770690600244</v>
      </c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>
      <c r="A186" s="47"/>
      <c r="B186" s="47"/>
      <c r="C186" s="47">
        <v>35.824770690600246</v>
      </c>
      <c r="D186" s="47">
        <v>38.10240886824087</v>
      </c>
      <c r="E186" s="43">
        <v>10.0</v>
      </c>
      <c r="F186" s="43">
        <f t="shared" si="22"/>
        <v>1.12513E+19</v>
      </c>
      <c r="G186" s="47">
        <f t="shared" si="23"/>
        <v>0.002777777778</v>
      </c>
      <c r="H186" s="47">
        <f t="shared" si="24"/>
        <v>16.49490193</v>
      </c>
      <c r="I186" s="47">
        <v>35.824770690600246</v>
      </c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>
      <c r="A187" s="47"/>
      <c r="B187" s="47"/>
      <c r="C187" s="47">
        <v>35.812770690600246</v>
      </c>
      <c r="D187" s="47">
        <v>38.0300749958919</v>
      </c>
      <c r="E187" s="43">
        <v>10.0</v>
      </c>
      <c r="F187" s="43">
        <f t="shared" si="22"/>
        <v>1.03523E+19</v>
      </c>
      <c r="G187" s="47">
        <f t="shared" si="23"/>
        <v>0.002777777778</v>
      </c>
      <c r="H187" s="47">
        <f t="shared" si="24"/>
        <v>16.458735</v>
      </c>
      <c r="I187" s="47">
        <v>35.812770690600246</v>
      </c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>
      <c r="A188" s="47"/>
      <c r="B188" s="47"/>
      <c r="C188" s="47">
        <v>35.788770690600245</v>
      </c>
      <c r="D188" s="47">
        <v>38.06387324404117</v>
      </c>
      <c r="E188" s="43">
        <v>10.0</v>
      </c>
      <c r="F188" s="43">
        <f t="shared" si="22"/>
        <v>1.07631E+19</v>
      </c>
      <c r="G188" s="47">
        <f t="shared" si="23"/>
        <v>0.002777777778</v>
      </c>
      <c r="H188" s="47">
        <f t="shared" si="24"/>
        <v>16.47563412</v>
      </c>
      <c r="I188" s="47">
        <v>35.788770690600245</v>
      </c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>
      <c r="A189" s="47"/>
      <c r="B189" s="47"/>
      <c r="C189" s="47">
        <v>35.82077069060024</v>
      </c>
      <c r="D189" s="47">
        <v>38.147917343219596</v>
      </c>
      <c r="E189" s="43">
        <v>10.0</v>
      </c>
      <c r="F189" s="43">
        <f t="shared" si="22"/>
        <v>1.18566E+19</v>
      </c>
      <c r="G189" s="47">
        <f t="shared" si="23"/>
        <v>0.002777777778</v>
      </c>
      <c r="H189" s="47">
        <f t="shared" si="24"/>
        <v>16.51765617</v>
      </c>
      <c r="I189" s="47">
        <v>35.82077069060024</v>
      </c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>
      <c r="A190" s="47"/>
      <c r="B190" s="47"/>
      <c r="C190" s="47">
        <v>35.764770690600244</v>
      </c>
      <c r="D190" s="47">
        <v>38.0740607751572</v>
      </c>
      <c r="E190" s="43">
        <v>10.0</v>
      </c>
      <c r="F190" s="43">
        <f t="shared" si="22"/>
        <v>1.08901E+19</v>
      </c>
      <c r="G190" s="47">
        <f t="shared" si="23"/>
        <v>0.002777777778</v>
      </c>
      <c r="H190" s="47">
        <f t="shared" si="24"/>
        <v>16.48072789</v>
      </c>
      <c r="I190" s="47">
        <v>35.764770690600244</v>
      </c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>
      <c r="A191" s="47"/>
      <c r="B191" s="47"/>
      <c r="C191" s="47">
        <v>35.80477069060024</v>
      </c>
      <c r="D191" s="47">
        <v>38.09032000361215</v>
      </c>
      <c r="E191" s="43">
        <v>10.0</v>
      </c>
      <c r="F191" s="43">
        <f t="shared" si="22"/>
        <v>1.10958E+19</v>
      </c>
      <c r="G191" s="47">
        <f t="shared" si="23"/>
        <v>0.002777777778</v>
      </c>
      <c r="H191" s="47">
        <f t="shared" si="24"/>
        <v>16.4888575</v>
      </c>
      <c r="I191" s="47">
        <v>35.80477069060024</v>
      </c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>
      <c r="A192" s="47"/>
      <c r="B192" s="47"/>
      <c r="C192" s="47">
        <v>35.79677069060024</v>
      </c>
      <c r="D192" s="47">
        <v>38.07392063729429</v>
      </c>
      <c r="E192" s="43">
        <v>10.0</v>
      </c>
      <c r="F192" s="43">
        <f t="shared" si="22"/>
        <v>1.08883E+19</v>
      </c>
      <c r="G192" s="47">
        <f t="shared" si="23"/>
        <v>0.002777777778</v>
      </c>
      <c r="H192" s="47">
        <f t="shared" si="24"/>
        <v>16.48065782</v>
      </c>
      <c r="I192" s="47">
        <v>35.79677069060024</v>
      </c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>
      <c r="A193" s="47"/>
      <c r="B193" s="47"/>
      <c r="C193" s="47">
        <v>35.80477069060024</v>
      </c>
      <c r="D193" s="47">
        <v>38.0811912791353</v>
      </c>
      <c r="E193" s="43">
        <v>10.0</v>
      </c>
      <c r="F193" s="43">
        <f t="shared" si="22"/>
        <v>1.09798E+19</v>
      </c>
      <c r="G193" s="47">
        <f t="shared" si="23"/>
        <v>0.002777777778</v>
      </c>
      <c r="H193" s="47">
        <f t="shared" si="24"/>
        <v>16.48429314</v>
      </c>
      <c r="I193" s="47">
        <v>35.80477069060024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>
      <c r="A194" s="47"/>
      <c r="B194" s="47"/>
      <c r="C194" s="47">
        <v>35.800770690600245</v>
      </c>
      <c r="D194" s="47">
        <v>38.10863292238381</v>
      </c>
      <c r="E194" s="43">
        <v>10.0</v>
      </c>
      <c r="F194" s="43">
        <f t="shared" si="22"/>
        <v>1.13323E+19</v>
      </c>
      <c r="G194" s="47">
        <f t="shared" si="23"/>
        <v>0.002777777778</v>
      </c>
      <c r="H194" s="47">
        <f t="shared" si="24"/>
        <v>16.49801396</v>
      </c>
      <c r="I194" s="47">
        <v>35.800770690600245</v>
      </c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>
      <c r="A195" s="47"/>
      <c r="B195" s="47"/>
      <c r="C195" s="47">
        <v>35.824770690600246</v>
      </c>
      <c r="D195" s="47">
        <v>38.14591551195192</v>
      </c>
      <c r="E195" s="43">
        <v>10.0</v>
      </c>
      <c r="F195" s="43">
        <f t="shared" si="22"/>
        <v>1.18293E+19</v>
      </c>
      <c r="G195" s="47">
        <f t="shared" si="23"/>
        <v>0.002777777778</v>
      </c>
      <c r="H195" s="47">
        <f t="shared" si="24"/>
        <v>16.51665526</v>
      </c>
      <c r="I195" s="47">
        <v>35.824770690600246</v>
      </c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>
      <c r="A196" s="47"/>
      <c r="B196" s="47"/>
      <c r="C196" s="47">
        <v>35.752770690600244</v>
      </c>
      <c r="D196" s="47">
        <v>38.07319506355051</v>
      </c>
      <c r="E196" s="43">
        <v>10.0</v>
      </c>
      <c r="F196" s="43">
        <f t="shared" si="22"/>
        <v>1.08792E+19</v>
      </c>
      <c r="G196" s="47">
        <f t="shared" si="23"/>
        <v>0.002777777778</v>
      </c>
      <c r="H196" s="47">
        <f t="shared" si="24"/>
        <v>16.48029503</v>
      </c>
      <c r="I196" s="47">
        <v>35.752770690600244</v>
      </c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>
      <c r="A197" s="47"/>
      <c r="B197" s="47"/>
      <c r="C197" s="47">
        <v>35.79677069060024</v>
      </c>
      <c r="D197" s="47">
        <v>38.127727543481654</v>
      </c>
      <c r="E197" s="43">
        <v>10.0</v>
      </c>
      <c r="F197" s="43">
        <f t="shared" si="22"/>
        <v>1.15841E+19</v>
      </c>
      <c r="G197" s="47">
        <f t="shared" si="23"/>
        <v>0.002777777778</v>
      </c>
      <c r="H197" s="47">
        <f t="shared" si="24"/>
        <v>16.50756127</v>
      </c>
      <c r="I197" s="47">
        <v>35.79677069060024</v>
      </c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>
      <c r="A198" s="47"/>
      <c r="B198" s="47"/>
      <c r="C198" s="47">
        <v>35.76877069060024</v>
      </c>
      <c r="D198" s="47">
        <v>38.137564232693215</v>
      </c>
      <c r="E198" s="43">
        <v>10.0</v>
      </c>
      <c r="F198" s="43">
        <f t="shared" si="22"/>
        <v>1.17161E+19</v>
      </c>
      <c r="G198" s="47">
        <f t="shared" si="23"/>
        <v>0.002777777778</v>
      </c>
      <c r="H198" s="47">
        <f t="shared" si="24"/>
        <v>16.51247962</v>
      </c>
      <c r="I198" s="47">
        <v>35.76877069060024</v>
      </c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>
      <c r="A199" s="47"/>
      <c r="B199" s="47"/>
      <c r="C199" s="47">
        <v>35.78477069060024</v>
      </c>
      <c r="D199" s="47">
        <v>38.067351323162185</v>
      </c>
      <c r="E199" s="43">
        <v>10.0</v>
      </c>
      <c r="F199" s="43">
        <f t="shared" si="22"/>
        <v>1.08063E+19</v>
      </c>
      <c r="G199" s="47">
        <f t="shared" si="23"/>
        <v>0.002777777778</v>
      </c>
      <c r="H199" s="47">
        <f t="shared" si="24"/>
        <v>16.47737316</v>
      </c>
      <c r="I199" s="47">
        <v>35.78477069060024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>
      <c r="A200" s="47"/>
      <c r="B200" s="47"/>
      <c r="C200" s="47">
        <v>35.712770690600244</v>
      </c>
      <c r="D200" s="47">
        <v>38.058428066778</v>
      </c>
      <c r="E200" s="43">
        <v>10.0</v>
      </c>
      <c r="F200" s="43">
        <f t="shared" si="22"/>
        <v>1.06958E+19</v>
      </c>
      <c r="G200" s="47">
        <f t="shared" si="23"/>
        <v>0.002777777778</v>
      </c>
      <c r="H200" s="47">
        <f t="shared" si="24"/>
        <v>16.47291153</v>
      </c>
      <c r="I200" s="47">
        <v>35.712770690600244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</row>
    <row r="202">
      <c r="A202" s="47"/>
      <c r="B202" s="47"/>
      <c r="C202" s="47">
        <v>35.72877069060024</v>
      </c>
      <c r="D202" s="47">
        <v>38.130154608523675</v>
      </c>
      <c r="E202" s="43">
        <v>10.0</v>
      </c>
      <c r="F202" s="43">
        <f>SQRT(10^D202)</f>
        <v>1.16166E+19</v>
      </c>
      <c r="G202" s="47">
        <f>(E202/3600)</f>
        <v>0.002777777778</v>
      </c>
      <c r="H202" s="47">
        <f>log(F202*G202)</f>
        <v>16.5087748</v>
      </c>
      <c r="I202" s="47">
        <v>35.72877069060024</v>
      </c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</row>
    <row r="205">
      <c r="A205" s="47"/>
      <c r="B205" s="47"/>
      <c r="C205" s="47">
        <v>35.752770690600244</v>
      </c>
      <c r="D205" s="47">
        <v>38.0762872392386</v>
      </c>
      <c r="E205" s="43">
        <v>10.0</v>
      </c>
      <c r="F205" s="43">
        <f t="shared" ref="F205:F206" si="25">SQRT(10^D205)</f>
        <v>1.0918E+19</v>
      </c>
      <c r="G205" s="47">
        <f t="shared" ref="G205:G206" si="26">(E205/3600)</f>
        <v>0.002777777778</v>
      </c>
      <c r="H205" s="47">
        <f t="shared" ref="H205:H206" si="27">log(F205*G205)</f>
        <v>16.48184112</v>
      </c>
      <c r="I205" s="47">
        <v>35.752770690600244</v>
      </c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>
      <c r="A206" s="47"/>
      <c r="B206" s="47"/>
      <c r="C206" s="47">
        <v>35.78077069060024</v>
      </c>
      <c r="D206" s="47">
        <v>38.08277584706994</v>
      </c>
      <c r="E206" s="43">
        <v>10.0</v>
      </c>
      <c r="F206" s="43">
        <f t="shared" si="25"/>
        <v>1.09999E+19</v>
      </c>
      <c r="G206" s="47">
        <f t="shared" si="26"/>
        <v>0.002777777778</v>
      </c>
      <c r="H206" s="47">
        <f t="shared" si="27"/>
        <v>16.48508542</v>
      </c>
      <c r="I206" s="47">
        <v>35.78077069060024</v>
      </c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</row>
    <row r="208">
      <c r="A208" s="47"/>
      <c r="B208" s="47"/>
      <c r="C208" s="47">
        <v>35.748770690600246</v>
      </c>
      <c r="D208" s="47">
        <v>38.16364755473995</v>
      </c>
      <c r="E208" s="43">
        <v>10.0</v>
      </c>
      <c r="F208" s="43">
        <f>SQRT(10^D208)</f>
        <v>1.20732E+19</v>
      </c>
      <c r="G208" s="47">
        <f>(E208/3600)</f>
        <v>0.002777777778</v>
      </c>
      <c r="H208" s="47">
        <f>log(F208*G208)</f>
        <v>16.52552128</v>
      </c>
      <c r="I208" s="47">
        <v>35.748770690600246</v>
      </c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</row>
    <row r="210">
      <c r="A210" s="47"/>
      <c r="B210" s="47"/>
      <c r="C210" s="47">
        <v>35.684770690600246</v>
      </c>
      <c r="D210" s="47">
        <v>38.07298199843904</v>
      </c>
      <c r="E210" s="43">
        <v>10.0</v>
      </c>
      <c r="F210" s="43">
        <f t="shared" ref="F210:F213" si="28">SQRT(10^D210)</f>
        <v>1.08765E+19</v>
      </c>
      <c r="G210" s="47">
        <f t="shared" ref="G210:G213" si="29">(E210/3600)</f>
        <v>0.002777777778</v>
      </c>
      <c r="H210" s="47">
        <f t="shared" ref="H210:H213" si="30">log(F210*G210)</f>
        <v>16.4801885</v>
      </c>
      <c r="I210" s="47">
        <v>35.684770690600246</v>
      </c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>
      <c r="A211" s="47"/>
      <c r="B211" s="47"/>
      <c r="C211" s="47">
        <v>35.69277069060024</v>
      </c>
      <c r="D211" s="47">
        <v>38.03819486631132</v>
      </c>
      <c r="E211" s="43">
        <v>10.0</v>
      </c>
      <c r="F211" s="43">
        <f t="shared" si="28"/>
        <v>1.04495E+19</v>
      </c>
      <c r="G211" s="47">
        <f t="shared" si="29"/>
        <v>0.002777777778</v>
      </c>
      <c r="H211" s="47">
        <f t="shared" si="30"/>
        <v>16.46279493</v>
      </c>
      <c r="I211" s="47">
        <v>35.69277069060024</v>
      </c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>
      <c r="A212" s="47"/>
      <c r="B212" s="47"/>
      <c r="C212" s="47">
        <v>35.68077069060024</v>
      </c>
      <c r="D212" s="47">
        <v>38.03171861753381</v>
      </c>
      <c r="E212" s="43">
        <v>10.0</v>
      </c>
      <c r="F212" s="43">
        <f t="shared" si="28"/>
        <v>1.03719E+19</v>
      </c>
      <c r="G212" s="47">
        <f t="shared" si="29"/>
        <v>0.002777777778</v>
      </c>
      <c r="H212" s="47">
        <f t="shared" si="30"/>
        <v>16.45955681</v>
      </c>
      <c r="I212" s="47">
        <v>35.68077069060024</v>
      </c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>
      <c r="A213" s="47"/>
      <c r="B213" s="47"/>
      <c r="C213" s="47">
        <v>35.696770690600246</v>
      </c>
      <c r="D213" s="47">
        <v>38.14787658161819</v>
      </c>
      <c r="E213" s="43">
        <v>10.0</v>
      </c>
      <c r="F213" s="43">
        <f t="shared" si="28"/>
        <v>1.1856E+19</v>
      </c>
      <c r="G213" s="47">
        <f t="shared" si="29"/>
        <v>0.002777777778</v>
      </c>
      <c r="H213" s="47">
        <f t="shared" si="30"/>
        <v>16.51763579</v>
      </c>
      <c r="I213" s="47">
        <v>35.696770690600246</v>
      </c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</row>
    <row r="215">
      <c r="A215" s="47"/>
      <c r="B215" s="47"/>
      <c r="C215" s="47">
        <v>35.660770690600245</v>
      </c>
      <c r="D215" s="47">
        <v>37.87426852858931</v>
      </c>
      <c r="E215" s="43">
        <v>10.0</v>
      </c>
      <c r="F215" s="43">
        <f t="shared" ref="F215:F222" si="31">SQRT(10^D215)</f>
        <v>8.65235E+18</v>
      </c>
      <c r="G215" s="47">
        <f t="shared" ref="G215:G222" si="32">(E215/3600)</f>
        <v>0.002777777778</v>
      </c>
      <c r="H215" s="47">
        <f t="shared" ref="H215:H222" si="33">log(F215*G215)</f>
        <v>16.38083176</v>
      </c>
      <c r="I215" s="47">
        <v>35.660770690600245</v>
      </c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>
      <c r="A216" s="47"/>
      <c r="B216" s="47"/>
      <c r="C216" s="47">
        <v>35.64477069060025</v>
      </c>
      <c r="D216" s="47">
        <v>37.88088437938503</v>
      </c>
      <c r="E216" s="43">
        <v>10.0</v>
      </c>
      <c r="F216" s="43">
        <f t="shared" si="31"/>
        <v>8.71851E+18</v>
      </c>
      <c r="G216" s="47">
        <f t="shared" si="32"/>
        <v>0.002777777778</v>
      </c>
      <c r="H216" s="47">
        <f t="shared" si="33"/>
        <v>16.38413969</v>
      </c>
      <c r="I216" s="47">
        <v>35.64477069060025</v>
      </c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>
      <c r="A217" s="47"/>
      <c r="B217" s="47"/>
      <c r="C217" s="47">
        <v>35.56477069060024</v>
      </c>
      <c r="D217" s="47">
        <v>37.8570551335326</v>
      </c>
      <c r="E217" s="43">
        <v>10.0</v>
      </c>
      <c r="F217" s="43">
        <f t="shared" si="31"/>
        <v>8.48257E+18</v>
      </c>
      <c r="G217" s="47">
        <f t="shared" si="32"/>
        <v>0.002777777778</v>
      </c>
      <c r="H217" s="47">
        <f t="shared" si="33"/>
        <v>16.37222507</v>
      </c>
      <c r="I217" s="47">
        <v>35.56477069060024</v>
      </c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>
      <c r="A218" s="47"/>
      <c r="B218" s="47"/>
      <c r="C218" s="47">
        <v>35.632770690600246</v>
      </c>
      <c r="D218" s="47">
        <v>37.81392376962322</v>
      </c>
      <c r="E218" s="43">
        <v>10.0</v>
      </c>
      <c r="F218" s="43">
        <f t="shared" si="31"/>
        <v>8.07164E+18</v>
      </c>
      <c r="G218" s="47">
        <f t="shared" si="32"/>
        <v>0.002777777778</v>
      </c>
      <c r="H218" s="47">
        <f t="shared" si="33"/>
        <v>16.35065938</v>
      </c>
      <c r="I218" s="47">
        <v>35.632770690600246</v>
      </c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>
      <c r="A219" s="47"/>
      <c r="B219" s="47"/>
      <c r="C219" s="47">
        <v>35.596770690600245</v>
      </c>
      <c r="D219" s="47">
        <v>37.847327329245395</v>
      </c>
      <c r="E219" s="43">
        <v>10.0</v>
      </c>
      <c r="F219" s="43">
        <f t="shared" si="31"/>
        <v>8.3881E+18</v>
      </c>
      <c r="G219" s="47">
        <f t="shared" si="32"/>
        <v>0.002777777778</v>
      </c>
      <c r="H219" s="47">
        <f t="shared" si="33"/>
        <v>16.36736116</v>
      </c>
      <c r="I219" s="47">
        <v>35.596770690600245</v>
      </c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>
      <c r="A220" s="47"/>
      <c r="B220" s="47"/>
      <c r="C220" s="47">
        <v>35.648770690600244</v>
      </c>
      <c r="D220" s="47">
        <v>37.842512249180544</v>
      </c>
      <c r="E220" s="43">
        <v>10.0</v>
      </c>
      <c r="F220" s="43">
        <f t="shared" si="31"/>
        <v>8.34173E+18</v>
      </c>
      <c r="G220" s="47">
        <f t="shared" si="32"/>
        <v>0.002777777778</v>
      </c>
      <c r="H220" s="47">
        <f t="shared" si="33"/>
        <v>16.36495362</v>
      </c>
      <c r="I220" s="47">
        <v>35.648770690600244</v>
      </c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>
      <c r="A221" s="47"/>
      <c r="B221" s="47"/>
      <c r="C221" s="47">
        <v>35.620770690600246</v>
      </c>
      <c r="D221" s="47">
        <v>37.82823200827634</v>
      </c>
      <c r="E221" s="43">
        <v>10.0</v>
      </c>
      <c r="F221" s="43">
        <f t="shared" si="31"/>
        <v>8.20571E+18</v>
      </c>
      <c r="G221" s="47">
        <f t="shared" si="32"/>
        <v>0.002777777778</v>
      </c>
      <c r="H221" s="47">
        <f t="shared" si="33"/>
        <v>16.3578135</v>
      </c>
      <c r="I221" s="47">
        <v>35.620770690600246</v>
      </c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>
      <c r="A222" s="47"/>
      <c r="B222" s="47"/>
      <c r="C222" s="47">
        <v>35.660770690600245</v>
      </c>
      <c r="D222" s="47">
        <v>37.841068819887234</v>
      </c>
      <c r="E222" s="43">
        <v>10.0</v>
      </c>
      <c r="F222" s="43">
        <f t="shared" si="31"/>
        <v>8.32788E+18</v>
      </c>
      <c r="G222" s="47">
        <f t="shared" si="32"/>
        <v>0.002777777778</v>
      </c>
      <c r="H222" s="47">
        <f t="shared" si="33"/>
        <v>16.36423191</v>
      </c>
      <c r="I222" s="47">
        <v>35.660770690600245</v>
      </c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</row>
    <row r="224">
      <c r="A224" s="47"/>
      <c r="B224" s="47"/>
      <c r="C224" s="47">
        <v>35.636770690600244</v>
      </c>
      <c r="D224" s="47">
        <v>37.82180234363373</v>
      </c>
      <c r="E224" s="43">
        <v>10.0</v>
      </c>
      <c r="F224" s="43">
        <f>SQRT(10^D224)</f>
        <v>8.14519E+18</v>
      </c>
      <c r="G224" s="47">
        <f>(E224/3600)</f>
        <v>0.002777777778</v>
      </c>
      <c r="H224" s="47">
        <f>log(F224*G224)</f>
        <v>16.35459867</v>
      </c>
      <c r="I224" s="47">
        <v>35.636770690600244</v>
      </c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</row>
    <row r="228">
      <c r="A228" s="47"/>
      <c r="B228" s="47"/>
      <c r="C228" s="47">
        <v>35.62477069060024</v>
      </c>
      <c r="D228" s="47">
        <v>37.89792844589507</v>
      </c>
      <c r="E228" s="43">
        <v>10.0</v>
      </c>
      <c r="F228" s="43">
        <f>SQRT(10^D228)</f>
        <v>8.89128E+18</v>
      </c>
      <c r="G228" s="47">
        <f>(E228/3600)</f>
        <v>0.002777777778</v>
      </c>
      <c r="H228" s="47">
        <f>log(F228*G228)</f>
        <v>16.39266172</v>
      </c>
      <c r="I228" s="47">
        <v>35.62477069060024</v>
      </c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</row>
    <row r="230">
      <c r="A230" s="47"/>
      <c r="B230" s="47"/>
      <c r="C230" s="47">
        <v>35.54877069060024</v>
      </c>
      <c r="D230" s="47">
        <v>37.87800281197427</v>
      </c>
      <c r="E230" s="43">
        <v>10.0</v>
      </c>
      <c r="F230" s="43">
        <f t="shared" ref="F230:F231" si="34">SQRT(10^D230)</f>
        <v>8.68963E+18</v>
      </c>
      <c r="G230" s="47">
        <f t="shared" ref="G230:G231" si="35">(E230/3600)</f>
        <v>0.002777777778</v>
      </c>
      <c r="H230" s="47">
        <f t="shared" ref="H230:H231" si="36">log(F230*G230)</f>
        <v>16.38269891</v>
      </c>
      <c r="I230" s="47">
        <v>35.54877069060024</v>
      </c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>
      <c r="A231" s="47"/>
      <c r="B231" s="47"/>
      <c r="C231" s="47">
        <v>35.62877069060024</v>
      </c>
      <c r="D231" s="47">
        <v>37.769416267245006</v>
      </c>
      <c r="E231" s="43">
        <v>10.0</v>
      </c>
      <c r="F231" s="43">
        <f t="shared" si="34"/>
        <v>7.66846E+18</v>
      </c>
      <c r="G231" s="47">
        <f t="shared" si="35"/>
        <v>0.002777777778</v>
      </c>
      <c r="H231" s="47">
        <f t="shared" si="36"/>
        <v>16.32840563</v>
      </c>
      <c r="I231" s="47">
        <v>35.62877069060024</v>
      </c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</row>
    <row r="235">
      <c r="A235" s="47"/>
      <c r="B235" s="47"/>
      <c r="C235" s="47">
        <v>35.61677069060024</v>
      </c>
      <c r="D235" s="47">
        <v>37.81531112478889</v>
      </c>
      <c r="E235" s="43">
        <v>10.0</v>
      </c>
      <c r="F235" s="43">
        <f>SQRT(10^D235)</f>
        <v>8.08454E+18</v>
      </c>
      <c r="G235" s="47">
        <f>(E235/3600)</f>
        <v>0.002777777778</v>
      </c>
      <c r="H235" s="47">
        <f>log(F235*G235)</f>
        <v>16.35135306</v>
      </c>
      <c r="I235" s="47">
        <v>35.61677069060024</v>
      </c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</row>
    <row r="237">
      <c r="A237" s="47"/>
      <c r="B237" s="47"/>
      <c r="C237" s="47">
        <v>35.636770690600244</v>
      </c>
      <c r="D237" s="47">
        <v>37.796892892852746</v>
      </c>
      <c r="E237" s="43">
        <v>10.0</v>
      </c>
      <c r="F237" s="43">
        <f>SQRT(10^D237)</f>
        <v>7.91492E+18</v>
      </c>
      <c r="G237" s="47">
        <f>(E237/3600)</f>
        <v>0.002777777778</v>
      </c>
      <c r="H237" s="47">
        <f>log(F237*G237)</f>
        <v>16.34214395</v>
      </c>
      <c r="I237" s="47">
        <v>35.636770690600244</v>
      </c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</row>
    <row r="241">
      <c r="A241" s="47"/>
      <c r="B241" s="47"/>
      <c r="C241" s="47">
        <v>35.620770690600246</v>
      </c>
      <c r="D241" s="47">
        <v>37.77851843623659</v>
      </c>
      <c r="E241" s="43">
        <v>10.0</v>
      </c>
      <c r="F241" s="43">
        <f t="shared" ref="F241:F242" si="37">SQRT(10^D241)</f>
        <v>7.74924E+18</v>
      </c>
      <c r="G241" s="47">
        <f t="shared" ref="G241:G242" si="38">(E241/3600)</f>
        <v>0.002777777778</v>
      </c>
      <c r="H241" s="47">
        <f t="shared" ref="H241:H242" si="39">log(F241*G241)</f>
        <v>16.33295672</v>
      </c>
      <c r="I241" s="47">
        <v>35.620770690600246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</row>
    <row r="242">
      <c r="A242" s="47"/>
      <c r="B242" s="47"/>
      <c r="C242" s="47">
        <v>35.62477069060024</v>
      </c>
      <c r="D242" s="47">
        <v>37.72525923367606</v>
      </c>
      <c r="E242" s="43">
        <v>10.0</v>
      </c>
      <c r="F242" s="43">
        <f t="shared" si="37"/>
        <v>7.28836E+18</v>
      </c>
      <c r="G242" s="47">
        <f t="shared" si="38"/>
        <v>0.002777777778</v>
      </c>
      <c r="H242" s="47">
        <f t="shared" si="39"/>
        <v>16.30632712</v>
      </c>
      <c r="I242" s="47">
        <v>35.62477069060024</v>
      </c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</row>
    <row r="244">
      <c r="A244" s="47"/>
      <c r="B244" s="47"/>
      <c r="C244" s="47">
        <v>35.56077069060024</v>
      </c>
      <c r="D244" s="47">
        <v>37.77450191098151</v>
      </c>
      <c r="E244" s="43">
        <v>10.0</v>
      </c>
      <c r="F244" s="43">
        <f>SQRT(10^D244)</f>
        <v>7.71349E+18</v>
      </c>
      <c r="G244" s="47">
        <f>(E244/3600)</f>
        <v>0.002777777778</v>
      </c>
      <c r="H244" s="47">
        <f>log(F244*G244)</f>
        <v>16.33094845</v>
      </c>
      <c r="I244" s="47">
        <v>35.56077069060024</v>
      </c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</row>
    <row r="247">
      <c r="A247" s="47"/>
      <c r="B247" s="47"/>
      <c r="C247" s="47">
        <v>35.584770690600244</v>
      </c>
      <c r="D247" s="47">
        <v>37.83144528238381</v>
      </c>
      <c r="E247" s="43">
        <v>10.0</v>
      </c>
      <c r="F247" s="43">
        <f>SQRT(10^D247)</f>
        <v>8.23612E+18</v>
      </c>
      <c r="G247" s="47">
        <f>(E247/3600)</f>
        <v>0.002777777778</v>
      </c>
      <c r="H247" s="47">
        <f>log(F247*G247)</f>
        <v>16.35942014</v>
      </c>
      <c r="I247" s="47">
        <v>35.584770690600244</v>
      </c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</row>
    <row r="249">
      <c r="A249" s="47"/>
      <c r="B249" s="47"/>
      <c r="C249" s="47">
        <v>35.556770690600246</v>
      </c>
      <c r="D249" s="47">
        <v>37.824583063741024</v>
      </c>
      <c r="E249" s="43">
        <v>10.0</v>
      </c>
      <c r="F249" s="43">
        <f>SQRT(10^D249)</f>
        <v>8.17131E+18</v>
      </c>
      <c r="G249" s="47">
        <f>(E249/3600)</f>
        <v>0.002777777778</v>
      </c>
      <c r="H249" s="47">
        <f>log(F249*G249)</f>
        <v>16.35598903</v>
      </c>
      <c r="I249" s="47">
        <v>35.556770690600246</v>
      </c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</row>
    <row r="251">
      <c r="A251" s="47"/>
      <c r="B251" s="47"/>
      <c r="C251" s="47">
        <v>35.556770690600246</v>
      </c>
      <c r="D251" s="47">
        <v>37.83791789910201</v>
      </c>
      <c r="E251" s="43">
        <v>10.0</v>
      </c>
      <c r="F251" s="43">
        <f t="shared" ref="F251:F252" si="40">SQRT(10^D251)</f>
        <v>8.29772E+18</v>
      </c>
      <c r="G251" s="47">
        <f t="shared" ref="G251:G252" si="41">(E251/3600)</f>
        <v>0.002777777778</v>
      </c>
      <c r="H251" s="47">
        <f t="shared" ref="H251:H252" si="42">log(F251*G251)</f>
        <v>16.36265645</v>
      </c>
      <c r="I251" s="47">
        <v>35.556770690600246</v>
      </c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</row>
    <row r="252">
      <c r="A252" s="47"/>
      <c r="B252" s="47"/>
      <c r="C252" s="47">
        <v>35.61677069060024</v>
      </c>
      <c r="D252" s="47">
        <v>37.8027436558931</v>
      </c>
      <c r="E252" s="43">
        <v>10.0</v>
      </c>
      <c r="F252" s="43">
        <f t="shared" si="40"/>
        <v>7.96841E+18</v>
      </c>
      <c r="G252" s="47">
        <f t="shared" si="41"/>
        <v>0.002777777778</v>
      </c>
      <c r="H252" s="47">
        <f t="shared" si="42"/>
        <v>16.34506933</v>
      </c>
      <c r="I252" s="47">
        <v>35.61677069060024</v>
      </c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</row>
    <row r="255">
      <c r="A255" s="47"/>
      <c r="B255" s="47"/>
      <c r="C255" s="47">
        <v>35.532770690600245</v>
      </c>
      <c r="D255" s="47">
        <v>37.834081180622604</v>
      </c>
      <c r="E255" s="43">
        <v>10.0</v>
      </c>
      <c r="F255" s="43">
        <f>SQRT(10^D255)</f>
        <v>8.26115E+18</v>
      </c>
      <c r="G255" s="47">
        <f>(E255/3600)</f>
        <v>0.002777777778</v>
      </c>
      <c r="H255" s="47">
        <f>log(F255*G255)</f>
        <v>16.36073809</v>
      </c>
      <c r="I255" s="47">
        <v>35.532770690600245</v>
      </c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</row>
    <row r="259">
      <c r="A259" s="47"/>
      <c r="B259" s="47"/>
      <c r="C259" s="47">
        <v>35.70477069060024</v>
      </c>
      <c r="D259" s="47">
        <v>37.856337844531346</v>
      </c>
      <c r="E259" s="43">
        <v>10.0</v>
      </c>
      <c r="F259" s="43">
        <f>SQRT(10^D259)</f>
        <v>8.47557E+18</v>
      </c>
      <c r="G259" s="47">
        <f>(E259/3600)</f>
        <v>0.002777777778</v>
      </c>
      <c r="H259" s="47">
        <f>log(F259*G259)</f>
        <v>16.37186642</v>
      </c>
      <c r="I259" s="47">
        <v>35.70477069060024</v>
      </c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</row>
    <row r="264">
      <c r="A264" s="47"/>
      <c r="B264" s="47"/>
      <c r="C264" s="47">
        <v>35.62877069060024</v>
      </c>
      <c r="D264" s="47">
        <v>37.98585281104634</v>
      </c>
      <c r="E264" s="43">
        <v>10.0</v>
      </c>
      <c r="F264" s="43">
        <f t="shared" ref="F264:F266" si="43">SQRT(10^D264)</f>
        <v>9.83844E+18</v>
      </c>
      <c r="G264" s="47">
        <f t="shared" ref="G264:G266" si="44">(E264/3600)</f>
        <v>0.002777777778</v>
      </c>
      <c r="H264" s="47">
        <f t="shared" ref="H264:H266" si="45">log(F264*G264)</f>
        <v>16.4366239</v>
      </c>
      <c r="I264" s="47">
        <v>35.62877069060024</v>
      </c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</row>
    <row r="265">
      <c r="A265" s="47"/>
      <c r="B265" s="47"/>
      <c r="C265" s="47">
        <v>35.75677069060024</v>
      </c>
      <c r="D265" s="47">
        <v>37.93171767021864</v>
      </c>
      <c r="E265" s="43">
        <v>10.0</v>
      </c>
      <c r="F265" s="43">
        <f t="shared" si="43"/>
        <v>9.24398E+18</v>
      </c>
      <c r="G265" s="47">
        <f t="shared" si="44"/>
        <v>0.002777777778</v>
      </c>
      <c r="H265" s="47">
        <f t="shared" si="45"/>
        <v>16.40955633</v>
      </c>
      <c r="I265" s="47">
        <v>35.75677069060024</v>
      </c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</row>
    <row r="266">
      <c r="A266" s="47"/>
      <c r="B266" s="47"/>
      <c r="C266" s="47">
        <v>35.700770690600244</v>
      </c>
      <c r="D266" s="47">
        <v>38.05587619318391</v>
      </c>
      <c r="E266" s="43">
        <v>10.0</v>
      </c>
      <c r="F266" s="43">
        <f t="shared" si="43"/>
        <v>1.06644E+19</v>
      </c>
      <c r="G266" s="47">
        <f t="shared" si="44"/>
        <v>0.002777777778</v>
      </c>
      <c r="H266" s="47">
        <f t="shared" si="45"/>
        <v>16.4716356</v>
      </c>
      <c r="I266" s="47">
        <v>35.700770690600244</v>
      </c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</row>
    <row r="269">
      <c r="A269" s="47"/>
      <c r="B269" s="47"/>
      <c r="C269" s="47">
        <v>35.75677069060024</v>
      </c>
      <c r="D269" s="47">
        <v>38.096686351283076</v>
      </c>
      <c r="E269" s="43">
        <v>10.0</v>
      </c>
      <c r="F269" s="43">
        <f>SQRT(10^D269)</f>
        <v>1.11775E+19</v>
      </c>
      <c r="G269" s="47">
        <f>(E269/3600)</f>
        <v>0.002777777778</v>
      </c>
      <c r="H269" s="47">
        <f>log(F269*G269)</f>
        <v>16.49204067</v>
      </c>
      <c r="I269" s="47">
        <v>35.75677069060024</v>
      </c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</row>
    <row r="278">
      <c r="A278" s="47"/>
      <c r="B278" s="47"/>
      <c r="C278" s="47">
        <v>35.72877069060024</v>
      </c>
      <c r="D278" s="47">
        <v>38.17977582660804</v>
      </c>
      <c r="E278" s="43">
        <v>10.0</v>
      </c>
      <c r="F278" s="43">
        <f>SQRT(10^D278)</f>
        <v>1.22995E+19</v>
      </c>
      <c r="G278" s="47">
        <f>(E278/3600)</f>
        <v>0.002777777778</v>
      </c>
      <c r="H278" s="47">
        <f>log(F278*G278)</f>
        <v>16.53358541</v>
      </c>
      <c r="I278" s="47">
        <v>35.72877069060024</v>
      </c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</row>
    <row r="280">
      <c r="A280" s="47"/>
      <c r="B280" s="47"/>
      <c r="C280" s="47">
        <v>35.68077069060024</v>
      </c>
      <c r="D280" s="47">
        <v>38.132399248318904</v>
      </c>
      <c r="E280" s="43">
        <v>10.0</v>
      </c>
      <c r="F280" s="43">
        <f t="shared" ref="F280:F293" si="46">SQRT(10^D280)</f>
        <v>1.16466E+19</v>
      </c>
      <c r="G280" s="47">
        <f t="shared" ref="G280:G293" si="47">(E280/3600)</f>
        <v>0.002777777778</v>
      </c>
      <c r="H280" s="47">
        <f t="shared" ref="H280:H293" si="48">log(F280*G280)</f>
        <v>16.50989712</v>
      </c>
      <c r="I280" s="47">
        <v>35.68077069060024</v>
      </c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</row>
    <row r="281">
      <c r="A281" s="47"/>
      <c r="B281" s="47"/>
      <c r="C281" s="47">
        <v>35.184770690600246</v>
      </c>
      <c r="D281" s="47">
        <v>37.821015695505096</v>
      </c>
      <c r="E281" s="43">
        <v>10.0</v>
      </c>
      <c r="F281" s="43">
        <f t="shared" si="46"/>
        <v>8.13782E+18</v>
      </c>
      <c r="G281" s="47">
        <f t="shared" si="47"/>
        <v>0.002777777778</v>
      </c>
      <c r="H281" s="47">
        <f t="shared" si="48"/>
        <v>16.35420535</v>
      </c>
      <c r="I281" s="47">
        <v>35.184770690600246</v>
      </c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</row>
    <row r="282">
      <c r="A282" s="47"/>
      <c r="B282" s="47"/>
      <c r="C282" s="47">
        <v>35.316770690600244</v>
      </c>
      <c r="D282" s="47">
        <v>37.60514759042632</v>
      </c>
      <c r="E282" s="43">
        <v>10.0</v>
      </c>
      <c r="F282" s="43">
        <f t="shared" si="46"/>
        <v>6.34708E+18</v>
      </c>
      <c r="G282" s="47">
        <f t="shared" si="47"/>
        <v>0.002777777778</v>
      </c>
      <c r="H282" s="47">
        <f t="shared" si="48"/>
        <v>16.24627129</v>
      </c>
      <c r="I282" s="47">
        <v>35.316770690600244</v>
      </c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</row>
    <row r="283">
      <c r="A283" s="47"/>
      <c r="B283" s="47"/>
      <c r="C283" s="47">
        <v>35.32077069060024</v>
      </c>
      <c r="D283" s="47">
        <v>37.57008906411843</v>
      </c>
      <c r="E283" s="43">
        <v>10.0</v>
      </c>
      <c r="F283" s="43">
        <f t="shared" si="46"/>
        <v>6.09599E+18</v>
      </c>
      <c r="G283" s="47">
        <f t="shared" si="47"/>
        <v>0.002777777778</v>
      </c>
      <c r="H283" s="47">
        <f t="shared" si="48"/>
        <v>16.22874203</v>
      </c>
      <c r="I283" s="47">
        <v>35.32077069060024</v>
      </c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</row>
    <row r="284">
      <c r="A284" s="47"/>
      <c r="B284" s="47"/>
      <c r="C284" s="47">
        <v>35.392770690600244</v>
      </c>
      <c r="D284" s="47">
        <v>37.515235651745485</v>
      </c>
      <c r="E284" s="43">
        <v>10.0</v>
      </c>
      <c r="F284" s="43">
        <f t="shared" si="46"/>
        <v>5.72292E+18</v>
      </c>
      <c r="G284" s="47">
        <f t="shared" si="47"/>
        <v>0.002777777778</v>
      </c>
      <c r="H284" s="47">
        <f t="shared" si="48"/>
        <v>16.20131533</v>
      </c>
      <c r="I284" s="47">
        <v>35.392770690600244</v>
      </c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</row>
    <row r="285">
      <c r="A285" s="47"/>
      <c r="B285" s="47"/>
      <c r="C285" s="47">
        <v>35.376770690600246</v>
      </c>
      <c r="D285" s="47">
        <v>37.44276927023703</v>
      </c>
      <c r="E285" s="43">
        <v>10.0</v>
      </c>
      <c r="F285" s="43">
        <f t="shared" si="46"/>
        <v>5.26483E+18</v>
      </c>
      <c r="G285" s="47">
        <f t="shared" si="47"/>
        <v>0.002777777778</v>
      </c>
      <c r="H285" s="47">
        <f t="shared" si="48"/>
        <v>16.16508213</v>
      </c>
      <c r="I285" s="47">
        <v>35.376770690600246</v>
      </c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</row>
    <row r="286">
      <c r="A286" s="47"/>
      <c r="B286" s="47"/>
      <c r="C286" s="47">
        <v>35.404770690600245</v>
      </c>
      <c r="D286" s="47">
        <v>37.36767416662504</v>
      </c>
      <c r="E286" s="43">
        <v>10.0</v>
      </c>
      <c r="F286" s="43">
        <f t="shared" si="46"/>
        <v>4.82878E+18</v>
      </c>
      <c r="G286" s="47">
        <f t="shared" si="47"/>
        <v>0.002777777778</v>
      </c>
      <c r="H286" s="47">
        <f t="shared" si="48"/>
        <v>16.12753458</v>
      </c>
      <c r="I286" s="47">
        <v>35.404770690600245</v>
      </c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</row>
    <row r="287">
      <c r="A287" s="47"/>
      <c r="B287" s="47"/>
      <c r="C287" s="47">
        <v>35.392770690600244</v>
      </c>
      <c r="D287" s="47">
        <v>37.301149024142816</v>
      </c>
      <c r="E287" s="43">
        <v>10.0</v>
      </c>
      <c r="F287" s="43">
        <f t="shared" si="46"/>
        <v>4.47275E+18</v>
      </c>
      <c r="G287" s="47">
        <f t="shared" si="47"/>
        <v>0.002777777778</v>
      </c>
      <c r="H287" s="47">
        <f t="shared" si="48"/>
        <v>16.09427201</v>
      </c>
      <c r="I287" s="47">
        <v>35.392770690600244</v>
      </c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</row>
    <row r="288">
      <c r="A288" s="47"/>
      <c r="B288" s="47"/>
      <c r="C288" s="47">
        <v>35.43277069060024</v>
      </c>
      <c r="D288" s="47">
        <v>37.24041108352242</v>
      </c>
      <c r="E288" s="43">
        <v>10.0</v>
      </c>
      <c r="F288" s="43">
        <f t="shared" si="46"/>
        <v>4.17067E+18</v>
      </c>
      <c r="G288" s="47">
        <f t="shared" si="47"/>
        <v>0.002777777778</v>
      </c>
      <c r="H288" s="47">
        <f t="shared" si="48"/>
        <v>16.06390304</v>
      </c>
      <c r="I288" s="47">
        <v>35.43277069060024</v>
      </c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</row>
    <row r="289">
      <c r="A289" s="47"/>
      <c r="B289" s="47"/>
      <c r="C289" s="47">
        <v>35.364770690600245</v>
      </c>
      <c r="D289" s="47">
        <v>37.19653082851431</v>
      </c>
      <c r="E289" s="43">
        <v>10.0</v>
      </c>
      <c r="F289" s="43">
        <f t="shared" si="46"/>
        <v>3.9652E+18</v>
      </c>
      <c r="G289" s="47">
        <f t="shared" si="47"/>
        <v>0.002777777778</v>
      </c>
      <c r="H289" s="47">
        <f t="shared" si="48"/>
        <v>16.04196291</v>
      </c>
      <c r="I289" s="47">
        <v>35.364770690600245</v>
      </c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</row>
    <row r="290">
      <c r="A290" s="47"/>
      <c r="B290" s="47"/>
      <c r="C290" s="47">
        <v>35.416770690600245</v>
      </c>
      <c r="D290" s="47">
        <v>37.18489675030096</v>
      </c>
      <c r="E290" s="43">
        <v>10.0</v>
      </c>
      <c r="F290" s="43">
        <f t="shared" si="46"/>
        <v>3.91245E+18</v>
      </c>
      <c r="G290" s="47">
        <f t="shared" si="47"/>
        <v>0.002777777778</v>
      </c>
      <c r="H290" s="47">
        <f t="shared" si="48"/>
        <v>16.03614587</v>
      </c>
      <c r="I290" s="47">
        <v>35.416770690600245</v>
      </c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</row>
    <row r="291">
      <c r="A291" s="47"/>
      <c r="B291" s="47"/>
      <c r="C291" s="47">
        <v>35.40877069060024</v>
      </c>
      <c r="D291" s="47">
        <v>37.12140494715547</v>
      </c>
      <c r="E291" s="43">
        <v>10.0</v>
      </c>
      <c r="F291" s="43">
        <f t="shared" si="46"/>
        <v>3.63666E+18</v>
      </c>
      <c r="G291" s="47">
        <f t="shared" si="47"/>
        <v>0.002777777778</v>
      </c>
      <c r="H291" s="47">
        <f t="shared" si="48"/>
        <v>16.00439997</v>
      </c>
      <c r="I291" s="47">
        <v>35.40877069060024</v>
      </c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</row>
    <row r="292">
      <c r="A292" s="47"/>
      <c r="B292" s="47"/>
      <c r="C292" s="47">
        <v>35.392770690600244</v>
      </c>
      <c r="D292" s="47">
        <v>36.997637306144995</v>
      </c>
      <c r="E292" s="43">
        <v>10.0</v>
      </c>
      <c r="F292" s="43">
        <f t="shared" si="46"/>
        <v>3.15369E+18</v>
      </c>
      <c r="G292" s="47">
        <f t="shared" si="47"/>
        <v>0.002777777778</v>
      </c>
      <c r="H292" s="47">
        <f t="shared" si="48"/>
        <v>15.94251615</v>
      </c>
      <c r="I292" s="47">
        <v>35.392770690600244</v>
      </c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</row>
    <row r="293">
      <c r="A293" s="47"/>
      <c r="B293" s="47"/>
      <c r="C293" s="47">
        <v>35.388770690600246</v>
      </c>
      <c r="D293" s="47">
        <v>37.0858713237397</v>
      </c>
      <c r="E293" s="43">
        <v>10.0</v>
      </c>
      <c r="F293" s="43">
        <f t="shared" si="46"/>
        <v>3.49089E+18</v>
      </c>
      <c r="G293" s="47">
        <f t="shared" si="47"/>
        <v>0.002777777778</v>
      </c>
      <c r="H293" s="47">
        <f t="shared" si="48"/>
        <v>15.98663316</v>
      </c>
      <c r="I293" s="47">
        <v>35.388770690600246</v>
      </c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</row>
    <row r="296">
      <c r="A296" s="47"/>
      <c r="B296" s="47"/>
      <c r="C296" s="47">
        <v>35.388770690600246</v>
      </c>
      <c r="D296" s="47">
        <v>36.911260998203744</v>
      </c>
      <c r="E296" s="43">
        <v>10.0</v>
      </c>
      <c r="F296" s="43">
        <f>SQRT(10^D296)</f>
        <v>2.85516E+18</v>
      </c>
      <c r="G296" s="47">
        <f>(E296/3600)</f>
        <v>0.002777777778</v>
      </c>
      <c r="H296" s="47">
        <f>log(F296*G296)</f>
        <v>15.899328</v>
      </c>
      <c r="I296" s="47">
        <v>35.388770690600246</v>
      </c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</row>
    <row r="309">
      <c r="A309" s="47"/>
      <c r="B309" s="47"/>
      <c r="C309" s="47">
        <v>35.11677069060024</v>
      </c>
      <c r="D309" s="47">
        <v>36.13893957263663</v>
      </c>
      <c r="E309" s="43">
        <v>10.0</v>
      </c>
      <c r="F309" s="43">
        <f>SQRT(10^D309)</f>
        <v>1.17346E+18</v>
      </c>
      <c r="G309" s="47">
        <f>(E309/3600)</f>
        <v>0.002777777778</v>
      </c>
      <c r="H309" s="47">
        <f>log(F309*G309)</f>
        <v>15.51316729</v>
      </c>
      <c r="I309" s="47">
        <v>35.11677069060024</v>
      </c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</row>
    <row r="312">
      <c r="A312" s="47"/>
      <c r="B312" s="47"/>
      <c r="C312" s="47">
        <v>34.91277069060024</v>
      </c>
      <c r="D312" s="47">
        <v>35.975507341819736</v>
      </c>
      <c r="E312" s="43">
        <v>10.0</v>
      </c>
      <c r="F312" s="43">
        <f>SQRT(10^D312)</f>
        <v>9.72196E+17</v>
      </c>
      <c r="G312" s="47">
        <f>(E312/3600)</f>
        <v>0.002777777778</v>
      </c>
      <c r="H312" s="47">
        <f>log(F312*G312)</f>
        <v>15.43145117</v>
      </c>
      <c r="I312" s="47">
        <v>34.91277069060024</v>
      </c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</row>
    <row r="401">
      <c r="A401" s="47"/>
      <c r="B401" s="47"/>
      <c r="C401" s="47">
        <v>35.544770690600245</v>
      </c>
      <c r="D401" s="47">
        <v>37.44007358345736</v>
      </c>
      <c r="E401" s="43">
        <v>10.0</v>
      </c>
      <c r="F401" s="43">
        <f>SQRT(10^D401)</f>
        <v>5.24852E+18</v>
      </c>
      <c r="G401" s="47">
        <f>(E401/3600)</f>
        <v>0.002777777778</v>
      </c>
      <c r="H401" s="47">
        <f>log(F401*G401)</f>
        <v>16.16373429</v>
      </c>
      <c r="I401" s="47">
        <v>35.544770690600245</v>
      </c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</row>
    <row r="407">
      <c r="A407" s="47"/>
      <c r="B407" s="47"/>
      <c r="C407" s="47">
        <v>35.51677069060025</v>
      </c>
      <c r="D407" s="47">
        <v>37.19173032592851</v>
      </c>
      <c r="E407" s="43">
        <v>10.0</v>
      </c>
      <c r="F407" s="43">
        <f>SQRT(10^D407)</f>
        <v>3.94335E+18</v>
      </c>
      <c r="G407" s="47">
        <f>(E407/3600)</f>
        <v>0.002777777778</v>
      </c>
      <c r="H407" s="47">
        <f>log(F407*G407)</f>
        <v>16.03956266</v>
      </c>
      <c r="I407" s="47">
        <v>35.51677069060025</v>
      </c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</row>
    <row r="413">
      <c r="A413" s="47"/>
      <c r="B413" s="47"/>
      <c r="C413" s="47">
        <v>35.39677069060024</v>
      </c>
      <c r="D413" s="47">
        <v>36.858763877030384</v>
      </c>
      <c r="E413" s="43">
        <v>10.0</v>
      </c>
      <c r="F413" s="43">
        <f>SQRT(10^D413)</f>
        <v>2.68771E+18</v>
      </c>
      <c r="G413" s="47">
        <f>(E413/3600)</f>
        <v>0.002777777778</v>
      </c>
      <c r="H413" s="47">
        <f>log(F413*G413)</f>
        <v>15.87307944</v>
      </c>
      <c r="I413" s="47">
        <v>35.39677069060024</v>
      </c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</row>
    <row r="483">
      <c r="A483" s="47"/>
      <c r="B483" s="47"/>
      <c r="C483" s="47">
        <v>36.18077069060024</v>
      </c>
      <c r="D483" s="47">
        <v>38.62240844304673</v>
      </c>
      <c r="E483" s="43">
        <v>10.0</v>
      </c>
      <c r="F483" s="43">
        <f t="shared" ref="F483:F485" si="49">SQRT(10^D483)</f>
        <v>2.04741E+19</v>
      </c>
      <c r="G483" s="47">
        <f t="shared" ref="G483:G485" si="50">(E483/3600)</f>
        <v>0.002777777778</v>
      </c>
      <c r="H483" s="47">
        <f t="shared" ref="H483:H485" si="51">log(F483*G483)</f>
        <v>16.75490172</v>
      </c>
      <c r="I483" s="47">
        <v>36.18077069060024</v>
      </c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</row>
    <row r="484">
      <c r="A484" s="47"/>
      <c r="B484" s="47"/>
      <c r="C484" s="47">
        <v>35.14477069060025</v>
      </c>
      <c r="D484" s="47">
        <v>37.95455562179396</v>
      </c>
      <c r="E484" s="43">
        <v>10.0</v>
      </c>
      <c r="F484" s="43">
        <f t="shared" si="49"/>
        <v>9.49025E+18</v>
      </c>
      <c r="G484" s="47">
        <f t="shared" si="50"/>
        <v>0.002777777778</v>
      </c>
      <c r="H484" s="47">
        <f t="shared" si="51"/>
        <v>16.42097531</v>
      </c>
      <c r="I484" s="47">
        <v>35.14477069060025</v>
      </c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</row>
    <row r="485">
      <c r="A485" s="47"/>
      <c r="B485" s="47"/>
      <c r="C485" s="47">
        <v>35.17677069060024</v>
      </c>
      <c r="D485" s="47">
        <v>37.81896023955672</v>
      </c>
      <c r="E485" s="43">
        <v>10.0</v>
      </c>
      <c r="F485" s="43">
        <f t="shared" si="49"/>
        <v>8.11858E+18</v>
      </c>
      <c r="G485" s="47">
        <f t="shared" si="50"/>
        <v>0.002777777778</v>
      </c>
      <c r="H485" s="47">
        <f t="shared" si="51"/>
        <v>16.35317762</v>
      </c>
      <c r="I485" s="47">
        <v>35.17677069060024</v>
      </c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</row>
    <row r="487">
      <c r="A487" s="47"/>
      <c r="B487" s="47"/>
      <c r="C487" s="47">
        <v>35.12477069060024</v>
      </c>
      <c r="D487" s="47">
        <v>37.78907587026825</v>
      </c>
      <c r="E487" s="43">
        <v>10.0</v>
      </c>
      <c r="F487" s="43">
        <f>SQRT(10^D487)</f>
        <v>7.84401E+18</v>
      </c>
      <c r="G487" s="47">
        <f>(E487/3600)</f>
        <v>0.002777777778</v>
      </c>
      <c r="H487" s="47">
        <f>log(F487*G487)</f>
        <v>16.33823543</v>
      </c>
      <c r="I487" s="47">
        <v>35.12477069060024</v>
      </c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</row>
    <row r="489">
      <c r="A489" s="47"/>
      <c r="B489" s="47"/>
      <c r="C489" s="47">
        <v>35.25677069060024</v>
      </c>
      <c r="D489" s="47">
        <v>37.84918824008625</v>
      </c>
      <c r="E489" s="43">
        <v>10.0</v>
      </c>
      <c r="F489" s="43">
        <f t="shared" ref="F489:F502" si="52">SQRT(10^D489)</f>
        <v>8.40609E+18</v>
      </c>
      <c r="G489" s="47">
        <f t="shared" ref="G489:G502" si="53">(E489/3600)</f>
        <v>0.002777777778</v>
      </c>
      <c r="H489" s="47">
        <f t="shared" ref="H489:H502" si="54">log(F489*G489)</f>
        <v>16.36829162</v>
      </c>
      <c r="I489" s="47">
        <v>35.25677069060024</v>
      </c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</row>
    <row r="490">
      <c r="A490" s="47"/>
      <c r="B490" s="47"/>
      <c r="C490" s="47">
        <v>35.17677069060024</v>
      </c>
      <c r="D490" s="47">
        <v>37.80030935978859</v>
      </c>
      <c r="E490" s="43">
        <v>10.0</v>
      </c>
      <c r="F490" s="43">
        <f t="shared" si="52"/>
        <v>7.94611E+18</v>
      </c>
      <c r="G490" s="47">
        <f t="shared" si="53"/>
        <v>0.002777777778</v>
      </c>
      <c r="H490" s="47">
        <f t="shared" si="54"/>
        <v>16.34385218</v>
      </c>
      <c r="I490" s="47">
        <v>35.17677069060024</v>
      </c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</row>
    <row r="491">
      <c r="A491" s="47"/>
      <c r="B491" s="47"/>
      <c r="C491" s="47">
        <v>35.24077069060024</v>
      </c>
      <c r="D491" s="47">
        <v>37.77329643405672</v>
      </c>
      <c r="E491" s="43">
        <v>10.0</v>
      </c>
      <c r="F491" s="43">
        <f t="shared" si="52"/>
        <v>7.70279E+18</v>
      </c>
      <c r="G491" s="47">
        <f t="shared" si="53"/>
        <v>0.002777777778</v>
      </c>
      <c r="H491" s="47">
        <f t="shared" si="54"/>
        <v>16.33034572</v>
      </c>
      <c r="I491" s="47">
        <v>35.24077069060024</v>
      </c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</row>
    <row r="492">
      <c r="A492" s="47"/>
      <c r="B492" s="47"/>
      <c r="C492" s="47">
        <v>35.316770690600244</v>
      </c>
      <c r="D492" s="47">
        <v>37.407471088324584</v>
      </c>
      <c r="E492" s="43">
        <v>10.0</v>
      </c>
      <c r="F492" s="43">
        <f t="shared" si="52"/>
        <v>5.05517E+18</v>
      </c>
      <c r="G492" s="47">
        <f t="shared" si="53"/>
        <v>0.002777777778</v>
      </c>
      <c r="H492" s="47">
        <f t="shared" si="54"/>
        <v>16.14743304</v>
      </c>
      <c r="I492" s="47">
        <v>35.316770690600244</v>
      </c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</row>
    <row r="493">
      <c r="A493" s="47"/>
      <c r="B493" s="47"/>
      <c r="C493" s="47">
        <v>35.380770690600244</v>
      </c>
      <c r="D493" s="47">
        <v>37.30183588211568</v>
      </c>
      <c r="E493" s="43">
        <v>10.0</v>
      </c>
      <c r="F493" s="43">
        <f t="shared" si="52"/>
        <v>4.47629E+18</v>
      </c>
      <c r="G493" s="47">
        <f t="shared" si="53"/>
        <v>0.002777777778</v>
      </c>
      <c r="H493" s="47">
        <f t="shared" si="54"/>
        <v>16.09461544</v>
      </c>
      <c r="I493" s="47">
        <v>35.380770690600244</v>
      </c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</row>
    <row r="494">
      <c r="A494" s="47"/>
      <c r="B494" s="47"/>
      <c r="C494" s="47">
        <v>35.35677069060024</v>
      </c>
      <c r="D494" s="47">
        <v>37.30371915942989</v>
      </c>
      <c r="E494" s="43">
        <v>10.0</v>
      </c>
      <c r="F494" s="43">
        <f t="shared" si="52"/>
        <v>4.486E+18</v>
      </c>
      <c r="G494" s="47">
        <f t="shared" si="53"/>
        <v>0.002777777778</v>
      </c>
      <c r="H494" s="47">
        <f t="shared" si="54"/>
        <v>16.09555708</v>
      </c>
      <c r="I494" s="47">
        <v>35.35677069060024</v>
      </c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</row>
    <row r="495">
      <c r="A495" s="47"/>
      <c r="B495" s="47"/>
      <c r="C495" s="47">
        <v>35.40077069060024</v>
      </c>
      <c r="D495" s="47">
        <v>37.257559701109926</v>
      </c>
      <c r="E495" s="43">
        <v>10.0</v>
      </c>
      <c r="F495" s="43">
        <f t="shared" si="52"/>
        <v>4.25383E+18</v>
      </c>
      <c r="G495" s="47">
        <f t="shared" si="53"/>
        <v>0.002777777778</v>
      </c>
      <c r="H495" s="47">
        <f t="shared" si="54"/>
        <v>16.07247735</v>
      </c>
      <c r="I495" s="47">
        <v>35.40077069060024</v>
      </c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</row>
    <row r="496">
      <c r="A496" s="47"/>
      <c r="B496" s="47"/>
      <c r="C496" s="47">
        <v>35.428770690600246</v>
      </c>
      <c r="D496" s="47">
        <v>37.265933186962364</v>
      </c>
      <c r="E496" s="43">
        <v>10.0</v>
      </c>
      <c r="F496" s="43">
        <f t="shared" si="52"/>
        <v>4.29503E+18</v>
      </c>
      <c r="G496" s="47">
        <f t="shared" si="53"/>
        <v>0.002777777778</v>
      </c>
      <c r="H496" s="47">
        <f t="shared" si="54"/>
        <v>16.07666409</v>
      </c>
      <c r="I496" s="47">
        <v>35.428770690600246</v>
      </c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</row>
    <row r="497">
      <c r="A497" s="47"/>
      <c r="B497" s="47"/>
      <c r="C497" s="47">
        <v>35.35677069060024</v>
      </c>
      <c r="D497" s="47">
        <v>37.25587817016817</v>
      </c>
      <c r="E497" s="43">
        <v>10.0</v>
      </c>
      <c r="F497" s="43">
        <f t="shared" si="52"/>
        <v>4.2456E+18</v>
      </c>
      <c r="G497" s="47">
        <f t="shared" si="53"/>
        <v>0.002777777778</v>
      </c>
      <c r="H497" s="47">
        <f t="shared" si="54"/>
        <v>16.07163658</v>
      </c>
      <c r="I497" s="47">
        <v>35.35677069060024</v>
      </c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</row>
    <row r="498">
      <c r="A498" s="47"/>
      <c r="B498" s="47"/>
      <c r="C498" s="47">
        <v>35.48877069060024</v>
      </c>
      <c r="D498" s="47">
        <v>37.2008821496965</v>
      </c>
      <c r="E498" s="43">
        <v>10.0</v>
      </c>
      <c r="F498" s="43">
        <f t="shared" si="52"/>
        <v>3.98512E+18</v>
      </c>
      <c r="G498" s="47">
        <f t="shared" si="53"/>
        <v>0.002777777778</v>
      </c>
      <c r="H498" s="47">
        <f t="shared" si="54"/>
        <v>16.04413857</v>
      </c>
      <c r="I498" s="47">
        <v>35.48877069060024</v>
      </c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</row>
    <row r="499">
      <c r="A499" s="47"/>
      <c r="B499" s="47"/>
      <c r="C499" s="47">
        <v>35.38477069060024</v>
      </c>
      <c r="D499" s="47">
        <v>37.20282611033801</v>
      </c>
      <c r="E499" s="43">
        <v>10.0</v>
      </c>
      <c r="F499" s="43">
        <f t="shared" si="52"/>
        <v>3.99405E+18</v>
      </c>
      <c r="G499" s="47">
        <f t="shared" si="53"/>
        <v>0.002777777778</v>
      </c>
      <c r="H499" s="47">
        <f t="shared" si="54"/>
        <v>16.04511055</v>
      </c>
      <c r="I499" s="47">
        <v>35.38477069060024</v>
      </c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</row>
    <row r="500">
      <c r="A500" s="47"/>
      <c r="B500" s="47"/>
      <c r="C500" s="47">
        <v>35.44877069060024</v>
      </c>
      <c r="D500" s="47">
        <v>37.12507208571371</v>
      </c>
      <c r="E500" s="43">
        <v>10.0</v>
      </c>
      <c r="F500" s="43">
        <f t="shared" si="52"/>
        <v>3.65204E+18</v>
      </c>
      <c r="G500" s="47">
        <f t="shared" si="53"/>
        <v>0.002777777778</v>
      </c>
      <c r="H500" s="47">
        <f t="shared" si="54"/>
        <v>16.00623354</v>
      </c>
      <c r="I500" s="47">
        <v>35.44877069060024</v>
      </c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</row>
    <row r="501">
      <c r="A501" s="47"/>
      <c r="B501" s="47"/>
      <c r="C501" s="47">
        <v>35.42077069060024</v>
      </c>
      <c r="D501" s="47">
        <v>37.200376736277306</v>
      </c>
      <c r="E501" s="43">
        <v>10.0</v>
      </c>
      <c r="F501" s="43">
        <f t="shared" si="52"/>
        <v>3.9828E+18</v>
      </c>
      <c r="G501" s="47">
        <f t="shared" si="53"/>
        <v>0.002777777778</v>
      </c>
      <c r="H501" s="47">
        <f t="shared" si="54"/>
        <v>16.04388587</v>
      </c>
      <c r="I501" s="47">
        <v>35.42077069060024</v>
      </c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</row>
    <row r="502">
      <c r="A502" s="47"/>
      <c r="B502" s="47"/>
      <c r="C502" s="47">
        <v>35.504770690600246</v>
      </c>
      <c r="D502" s="47">
        <v>37.16092667425069</v>
      </c>
      <c r="E502" s="43">
        <v>10.0</v>
      </c>
      <c r="F502" s="43">
        <f t="shared" si="52"/>
        <v>3.80595E+18</v>
      </c>
      <c r="G502" s="47">
        <f t="shared" si="53"/>
        <v>0.002777777778</v>
      </c>
      <c r="H502" s="47">
        <f t="shared" si="54"/>
        <v>16.02416084</v>
      </c>
      <c r="I502" s="47">
        <v>35.504770690600246</v>
      </c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</row>
    <row r="504">
      <c r="A504" s="47"/>
      <c r="B504" s="47"/>
      <c r="C504" s="47">
        <v>35.520770690600244</v>
      </c>
      <c r="D504" s="47">
        <v>37.16795024624373</v>
      </c>
      <c r="E504" s="43">
        <v>10.0</v>
      </c>
      <c r="F504" s="43">
        <f t="shared" ref="F504:F519" si="55">SQRT(10^D504)</f>
        <v>3.83685E+18</v>
      </c>
      <c r="G504" s="47">
        <f t="shared" ref="G504:G519" si="56">(E504/3600)</f>
        <v>0.002777777778</v>
      </c>
      <c r="H504" s="47">
        <f t="shared" ref="H504:H519" si="57">log(F504*G504)</f>
        <v>16.02767262</v>
      </c>
      <c r="I504" s="47">
        <v>35.520770690600244</v>
      </c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</row>
    <row r="505">
      <c r="A505" s="47"/>
      <c r="B505" s="47"/>
      <c r="C505" s="47">
        <v>35.46477069060024</v>
      </c>
      <c r="D505" s="47">
        <v>37.159103237274124</v>
      </c>
      <c r="E505" s="43">
        <v>10.0</v>
      </c>
      <c r="F505" s="43">
        <f t="shared" si="55"/>
        <v>3.79797E+18</v>
      </c>
      <c r="G505" s="47">
        <f t="shared" si="56"/>
        <v>0.002777777778</v>
      </c>
      <c r="H505" s="47">
        <f t="shared" si="57"/>
        <v>16.02324912</v>
      </c>
      <c r="I505" s="47">
        <v>35.46477069060024</v>
      </c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</row>
    <row r="506">
      <c r="A506" s="47"/>
      <c r="B506" s="47"/>
      <c r="C506" s="47">
        <v>35.508770690600244</v>
      </c>
      <c r="D506" s="47">
        <v>37.663537607534444</v>
      </c>
      <c r="E506" s="43">
        <v>10.0</v>
      </c>
      <c r="F506" s="43">
        <f t="shared" si="55"/>
        <v>6.78842E+18</v>
      </c>
      <c r="G506" s="47">
        <f t="shared" si="56"/>
        <v>0.002777777778</v>
      </c>
      <c r="H506" s="47">
        <f t="shared" si="57"/>
        <v>16.2754663</v>
      </c>
      <c r="I506" s="47">
        <v>35.508770690600244</v>
      </c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>
      <c r="A507" s="47"/>
      <c r="B507" s="47"/>
      <c r="C507" s="47">
        <v>35.468770690600245</v>
      </c>
      <c r="D507" s="47">
        <v>37.18784391310086</v>
      </c>
      <c r="E507" s="43">
        <v>10.0</v>
      </c>
      <c r="F507" s="43">
        <f t="shared" si="55"/>
        <v>3.92574E+18</v>
      </c>
      <c r="G507" s="47">
        <f t="shared" si="56"/>
        <v>0.002777777778</v>
      </c>
      <c r="H507" s="47">
        <f t="shared" si="57"/>
        <v>16.03761946</v>
      </c>
      <c r="I507" s="47">
        <v>35.468770690600245</v>
      </c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>
      <c r="A508" s="47"/>
      <c r="B508" s="47"/>
      <c r="C508" s="47">
        <v>35.51677069060025</v>
      </c>
      <c r="D508" s="47">
        <v>37.22892891290221</v>
      </c>
      <c r="E508" s="43">
        <v>10.0</v>
      </c>
      <c r="F508" s="43">
        <f t="shared" si="55"/>
        <v>4.1159E+18</v>
      </c>
      <c r="G508" s="47">
        <f t="shared" si="56"/>
        <v>0.002777777778</v>
      </c>
      <c r="H508" s="47">
        <f t="shared" si="57"/>
        <v>16.05816196</v>
      </c>
      <c r="I508" s="47">
        <v>35.51677069060025</v>
      </c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>
      <c r="A509" s="47"/>
      <c r="B509" s="47"/>
      <c r="C509" s="47">
        <v>35.47677069060024</v>
      </c>
      <c r="D509" s="47">
        <v>37.54993854031208</v>
      </c>
      <c r="E509" s="43">
        <v>10.0</v>
      </c>
      <c r="F509" s="43">
        <f t="shared" si="55"/>
        <v>5.9562E+18</v>
      </c>
      <c r="G509" s="47">
        <f t="shared" si="56"/>
        <v>0.002777777778</v>
      </c>
      <c r="H509" s="47">
        <f t="shared" si="57"/>
        <v>16.21866677</v>
      </c>
      <c r="I509" s="47">
        <v>35.47677069060024</v>
      </c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</row>
    <row r="510">
      <c r="A510" s="47"/>
      <c r="B510" s="47"/>
      <c r="C510" s="47">
        <v>35.504770690600246</v>
      </c>
      <c r="D510" s="47">
        <v>37.916514821753395</v>
      </c>
      <c r="E510" s="43">
        <v>10.0</v>
      </c>
      <c r="F510" s="43">
        <f t="shared" si="55"/>
        <v>9.08359E+18</v>
      </c>
      <c r="G510" s="47">
        <f t="shared" si="56"/>
        <v>0.002777777778</v>
      </c>
      <c r="H510" s="47">
        <f t="shared" si="57"/>
        <v>16.40195491</v>
      </c>
      <c r="I510" s="47">
        <v>35.504770690600246</v>
      </c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</row>
    <row r="511">
      <c r="A511" s="47"/>
      <c r="B511" s="47"/>
      <c r="C511" s="47">
        <v>35.480770690600245</v>
      </c>
      <c r="D511" s="47">
        <v>37.752294444501295</v>
      </c>
      <c r="E511" s="43">
        <v>10.0</v>
      </c>
      <c r="F511" s="43">
        <f t="shared" si="55"/>
        <v>7.51878E+18</v>
      </c>
      <c r="G511" s="47">
        <f t="shared" si="56"/>
        <v>0.002777777778</v>
      </c>
      <c r="H511" s="47">
        <f t="shared" si="57"/>
        <v>16.31984472</v>
      </c>
      <c r="I511" s="47">
        <v>35.480770690600245</v>
      </c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>
      <c r="A512" s="47"/>
      <c r="B512" s="47"/>
      <c r="C512" s="47">
        <v>35.532770690600245</v>
      </c>
      <c r="D512" s="47">
        <v>37.31281982768135</v>
      </c>
      <c r="E512" s="43">
        <v>10.0</v>
      </c>
      <c r="F512" s="43">
        <f t="shared" si="55"/>
        <v>4.53325E+18</v>
      </c>
      <c r="G512" s="47">
        <f t="shared" si="56"/>
        <v>0.002777777778</v>
      </c>
      <c r="H512" s="47">
        <f t="shared" si="57"/>
        <v>16.10010741</v>
      </c>
      <c r="I512" s="47">
        <v>35.532770690600245</v>
      </c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</row>
    <row r="513">
      <c r="A513" s="47"/>
      <c r="B513" s="47"/>
      <c r="C513" s="47">
        <v>35.48477069060024</v>
      </c>
      <c r="D513" s="47">
        <v>37.34073352162077</v>
      </c>
      <c r="E513" s="43">
        <v>10.0</v>
      </c>
      <c r="F513" s="43">
        <f t="shared" si="55"/>
        <v>4.6813E+18</v>
      </c>
      <c r="G513" s="47">
        <f t="shared" si="56"/>
        <v>0.002777777778</v>
      </c>
      <c r="H513" s="47">
        <f t="shared" si="57"/>
        <v>16.11406426</v>
      </c>
      <c r="I513" s="47">
        <v>35.48477069060024</v>
      </c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>
      <c r="A514" s="47"/>
      <c r="B514" s="47"/>
      <c r="C514" s="47">
        <v>35.452770690600246</v>
      </c>
      <c r="D514" s="47">
        <v>37.370930258209505</v>
      </c>
      <c r="E514" s="43">
        <v>10.0</v>
      </c>
      <c r="F514" s="43">
        <f t="shared" si="55"/>
        <v>4.84691E+18</v>
      </c>
      <c r="G514" s="47">
        <f t="shared" si="56"/>
        <v>0.002777777778</v>
      </c>
      <c r="H514" s="47">
        <f t="shared" si="57"/>
        <v>16.12916263</v>
      </c>
      <c r="I514" s="47">
        <v>35.452770690600246</v>
      </c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>
      <c r="A515" s="47"/>
      <c r="B515" s="47"/>
      <c r="C515" s="47">
        <v>35.596770690600245</v>
      </c>
      <c r="D515" s="47">
        <v>37.95790182511029</v>
      </c>
      <c r="E515" s="43">
        <v>10.0</v>
      </c>
      <c r="F515" s="43">
        <f t="shared" si="55"/>
        <v>9.52688E+18</v>
      </c>
      <c r="G515" s="47">
        <f t="shared" si="56"/>
        <v>0.002777777778</v>
      </c>
      <c r="H515" s="47">
        <f t="shared" si="57"/>
        <v>16.42264841</v>
      </c>
      <c r="I515" s="47">
        <v>35.596770690600245</v>
      </c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>
      <c r="A516" s="47"/>
      <c r="B516" s="47"/>
      <c r="C516" s="47">
        <v>35.51277069060024</v>
      </c>
      <c r="D516" s="47">
        <v>37.49867092402619</v>
      </c>
      <c r="E516" s="43">
        <v>10.0</v>
      </c>
      <c r="F516" s="43">
        <f t="shared" si="55"/>
        <v>5.61482E+18</v>
      </c>
      <c r="G516" s="47">
        <f t="shared" si="56"/>
        <v>0.002777777778</v>
      </c>
      <c r="H516" s="47">
        <f t="shared" si="57"/>
        <v>16.19303296</v>
      </c>
      <c r="I516" s="47">
        <v>35.51277069060024</v>
      </c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</row>
    <row r="517">
      <c r="A517" s="47"/>
      <c r="B517" s="47"/>
      <c r="C517" s="47">
        <v>35.56477069060024</v>
      </c>
      <c r="D517" s="47">
        <v>37.53728717822447</v>
      </c>
      <c r="E517" s="43">
        <v>10.0</v>
      </c>
      <c r="F517" s="43">
        <f t="shared" si="55"/>
        <v>5.87007E+18</v>
      </c>
      <c r="G517" s="47">
        <f t="shared" si="56"/>
        <v>0.002777777778</v>
      </c>
      <c r="H517" s="47">
        <f t="shared" si="57"/>
        <v>16.21234109</v>
      </c>
      <c r="I517" s="47">
        <v>35.56477069060024</v>
      </c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</row>
    <row r="518">
      <c r="A518" s="47"/>
      <c r="B518" s="47"/>
      <c r="C518" s="47">
        <v>35.520770690600244</v>
      </c>
      <c r="D518" s="47">
        <v>37.482072842407696</v>
      </c>
      <c r="E518" s="43">
        <v>10.0</v>
      </c>
      <c r="F518" s="43">
        <f t="shared" si="55"/>
        <v>5.50854E+18</v>
      </c>
      <c r="G518" s="47">
        <f t="shared" si="56"/>
        <v>0.002777777778</v>
      </c>
      <c r="H518" s="47">
        <f t="shared" si="57"/>
        <v>16.18473392</v>
      </c>
      <c r="I518" s="47">
        <v>35.520770690600244</v>
      </c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</row>
    <row r="519">
      <c r="A519" s="47"/>
      <c r="B519" s="47"/>
      <c r="C519" s="47">
        <v>35.53677069060024</v>
      </c>
      <c r="D519" s="47">
        <v>37.61934948725461</v>
      </c>
      <c r="E519" s="43">
        <v>10.0</v>
      </c>
      <c r="F519" s="43">
        <f t="shared" si="55"/>
        <v>6.45171E+18</v>
      </c>
      <c r="G519" s="47">
        <f t="shared" si="56"/>
        <v>0.002777777778</v>
      </c>
      <c r="H519" s="47">
        <f t="shared" si="57"/>
        <v>16.25337224</v>
      </c>
      <c r="I519" s="47">
        <v>35.53677069060024</v>
      </c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</row>
    <row r="522">
      <c r="A522" s="47"/>
      <c r="B522" s="47"/>
      <c r="C522" s="47">
        <v>35.56477069060024</v>
      </c>
      <c r="D522" s="47">
        <v>37.82271686610369</v>
      </c>
      <c r="E522" s="43">
        <v>10.0</v>
      </c>
      <c r="F522" s="43">
        <f t="shared" ref="F522:F523" si="58">SQRT(10^D522)</f>
        <v>8.15377E+18</v>
      </c>
      <c r="G522" s="47">
        <f t="shared" ref="G522:G523" si="59">(E522/3600)</f>
        <v>0.002777777778</v>
      </c>
      <c r="H522" s="47">
        <f t="shared" ref="H522:H523" si="60">log(F522*G522)</f>
        <v>16.35505593</v>
      </c>
      <c r="I522" s="47">
        <v>35.56477069060024</v>
      </c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</row>
    <row r="523">
      <c r="A523" s="47"/>
      <c r="B523" s="47"/>
      <c r="C523" s="47">
        <v>35.556770690600246</v>
      </c>
      <c r="D523" s="47">
        <v>37.59205156665659</v>
      </c>
      <c r="E523" s="43">
        <v>10.0</v>
      </c>
      <c r="F523" s="43">
        <f t="shared" si="58"/>
        <v>6.2521E+18</v>
      </c>
      <c r="G523" s="47">
        <f t="shared" si="59"/>
        <v>0.002777777778</v>
      </c>
      <c r="H523" s="47">
        <f t="shared" si="60"/>
        <v>16.23972328</v>
      </c>
      <c r="I523" s="47">
        <v>35.556770690600246</v>
      </c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</row>
    <row r="526">
      <c r="A526" s="47"/>
      <c r="B526" s="47"/>
      <c r="C526" s="47">
        <v>35.55277069060024</v>
      </c>
      <c r="D526" s="47">
        <v>37.62799041441152</v>
      </c>
      <c r="E526" s="43">
        <v>10.0</v>
      </c>
      <c r="F526" s="43">
        <f t="shared" ref="F526:F528" si="61">SQRT(10^D526)</f>
        <v>6.51621E+18</v>
      </c>
      <c r="G526" s="47">
        <f t="shared" ref="G526:G528" si="62">(E526/3600)</f>
        <v>0.002777777778</v>
      </c>
      <c r="H526" s="47">
        <f t="shared" ref="H526:H528" si="63">log(F526*G526)</f>
        <v>16.25769271</v>
      </c>
      <c r="I526" s="47">
        <v>35.55277069060024</v>
      </c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</row>
    <row r="527">
      <c r="A527" s="47"/>
      <c r="B527" s="47"/>
      <c r="C527" s="47">
        <v>35.59277069060024</v>
      </c>
      <c r="D527" s="47">
        <v>37.604307603459795</v>
      </c>
      <c r="E527" s="43">
        <v>10.0</v>
      </c>
      <c r="F527" s="43">
        <f t="shared" si="61"/>
        <v>6.34094E+18</v>
      </c>
      <c r="G527" s="47">
        <f t="shared" si="62"/>
        <v>0.002777777778</v>
      </c>
      <c r="H527" s="47">
        <f t="shared" si="63"/>
        <v>16.2458513</v>
      </c>
      <c r="I527" s="47">
        <v>35.59277069060024</v>
      </c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</row>
    <row r="528">
      <c r="A528" s="47"/>
      <c r="B528" s="47"/>
      <c r="C528" s="47">
        <v>35.59277069060024</v>
      </c>
      <c r="D528" s="47">
        <v>37.77684540495988</v>
      </c>
      <c r="E528" s="43">
        <v>10.0</v>
      </c>
      <c r="F528" s="43">
        <f t="shared" si="61"/>
        <v>7.73433E+18</v>
      </c>
      <c r="G528" s="47">
        <f t="shared" si="62"/>
        <v>0.002777777778</v>
      </c>
      <c r="H528" s="47">
        <f t="shared" si="63"/>
        <v>16.3321202</v>
      </c>
      <c r="I528" s="47">
        <v>35.59277069060024</v>
      </c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</row>
    <row r="530">
      <c r="A530" s="47"/>
      <c r="B530" s="47"/>
      <c r="C530" s="47">
        <v>35.65277069060024</v>
      </c>
      <c r="D530" s="47">
        <v>37.66885158064817</v>
      </c>
      <c r="E530" s="43">
        <v>10.0</v>
      </c>
      <c r="F530" s="43">
        <f t="shared" ref="F530:F532" si="64">SQRT(10^D530)</f>
        <v>6.83008E+18</v>
      </c>
      <c r="G530" s="47">
        <f t="shared" ref="G530:G532" si="65">(E530/3600)</f>
        <v>0.002777777778</v>
      </c>
      <c r="H530" s="47">
        <f t="shared" ref="H530:H532" si="66">log(F530*G530)</f>
        <v>16.27812329</v>
      </c>
      <c r="I530" s="47">
        <v>35.65277069060024</v>
      </c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</row>
    <row r="531">
      <c r="A531" s="47"/>
      <c r="B531" s="47"/>
      <c r="C531" s="47">
        <v>35.544770690600245</v>
      </c>
      <c r="D531" s="47">
        <v>37.83298834038338</v>
      </c>
      <c r="E531" s="43">
        <v>10.0</v>
      </c>
      <c r="F531" s="43">
        <f t="shared" si="64"/>
        <v>8.25076E+18</v>
      </c>
      <c r="G531" s="47">
        <f t="shared" si="65"/>
        <v>0.002777777778</v>
      </c>
      <c r="H531" s="47">
        <f t="shared" si="66"/>
        <v>16.36019167</v>
      </c>
      <c r="I531" s="47">
        <v>35.544770690600245</v>
      </c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</row>
    <row r="532">
      <c r="A532" s="47"/>
      <c r="B532" s="47"/>
      <c r="C532" s="47">
        <v>35.53677069060024</v>
      </c>
      <c r="D532" s="47">
        <v>37.825174786580284</v>
      </c>
      <c r="E532" s="43">
        <v>10.0</v>
      </c>
      <c r="F532" s="43">
        <f t="shared" si="64"/>
        <v>8.17688E+18</v>
      </c>
      <c r="G532" s="47">
        <f t="shared" si="65"/>
        <v>0.002777777778</v>
      </c>
      <c r="H532" s="47">
        <f t="shared" si="66"/>
        <v>16.35628489</v>
      </c>
      <c r="I532" s="47">
        <v>35.53677069060024</v>
      </c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</row>
    <row r="535">
      <c r="A535" s="47"/>
      <c r="B535" s="47"/>
      <c r="C535" s="47">
        <v>35.52477069060024</v>
      </c>
      <c r="D535" s="47">
        <v>37.672435605359816</v>
      </c>
      <c r="E535" s="43">
        <v>10.0</v>
      </c>
      <c r="F535" s="43">
        <f>SQRT(10^D535)</f>
        <v>6.85832E+18</v>
      </c>
      <c r="G535" s="47">
        <f>(E535/3600)</f>
        <v>0.002777777778</v>
      </c>
      <c r="H535" s="47">
        <f>log(F535*G535)</f>
        <v>16.2799153</v>
      </c>
      <c r="I535" s="47">
        <v>35.52477069060024</v>
      </c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</row>
    <row r="537">
      <c r="A537" s="47"/>
      <c r="B537" s="47"/>
      <c r="C537" s="47">
        <v>35.620770690600246</v>
      </c>
      <c r="D537" s="47">
        <v>37.91935962361326</v>
      </c>
      <c r="E537" s="43">
        <v>10.0</v>
      </c>
      <c r="F537" s="43">
        <f>SQRT(10^D537)</f>
        <v>9.11339E+18</v>
      </c>
      <c r="G537" s="47">
        <f>(E537/3600)</f>
        <v>0.002777777778</v>
      </c>
      <c r="H537" s="47">
        <f>log(F537*G537)</f>
        <v>16.40337731</v>
      </c>
      <c r="I537" s="47">
        <v>35.620770690600246</v>
      </c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</row>
    <row r="539">
      <c r="A539" s="47"/>
      <c r="B539" s="47"/>
      <c r="C539" s="47">
        <v>35.62877069060024</v>
      </c>
      <c r="D539" s="47">
        <v>37.685869329986744</v>
      </c>
      <c r="E539" s="43">
        <v>10.0</v>
      </c>
      <c r="F539" s="43">
        <f>SQRT(10^D539)</f>
        <v>6.96522E+18</v>
      </c>
      <c r="G539" s="47">
        <f>(E539/3600)</f>
        <v>0.002777777778</v>
      </c>
      <c r="H539" s="47">
        <f>log(F539*G539)</f>
        <v>16.28663216</v>
      </c>
      <c r="I539" s="47">
        <v>35.62877069060024</v>
      </c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</row>
    <row r="542">
      <c r="A542" s="47"/>
      <c r="B542" s="47"/>
      <c r="C542" s="47">
        <v>35.60477069060024</v>
      </c>
      <c r="D542" s="47">
        <v>37.6891638231749</v>
      </c>
      <c r="E542" s="43">
        <v>10.0</v>
      </c>
      <c r="F542" s="43">
        <f>SQRT(10^D542)</f>
        <v>6.99169E+18</v>
      </c>
      <c r="G542" s="47">
        <f>(E542/3600)</f>
        <v>0.002777777778</v>
      </c>
      <c r="H542" s="47">
        <f>log(F542*G542)</f>
        <v>16.28827941</v>
      </c>
      <c r="I542" s="47">
        <v>35.60477069060024</v>
      </c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</row>
    <row r="544">
      <c r="A544" s="47"/>
      <c r="B544" s="47"/>
      <c r="C544" s="47">
        <v>35.620770690600246</v>
      </c>
      <c r="D544" s="47">
        <v>37.87565166970869</v>
      </c>
      <c r="E544" s="43">
        <v>10.0</v>
      </c>
      <c r="F544" s="43">
        <f t="shared" ref="F544:F545" si="67">SQRT(10^D544)</f>
        <v>8.66614E+18</v>
      </c>
      <c r="G544" s="47">
        <f t="shared" ref="G544:G545" si="68">(E544/3600)</f>
        <v>0.002777777778</v>
      </c>
      <c r="H544" s="47">
        <f t="shared" ref="H544:H545" si="69">log(F544*G544)</f>
        <v>16.38152333</v>
      </c>
      <c r="I544" s="47">
        <v>35.620770690600246</v>
      </c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</row>
    <row r="545">
      <c r="A545" s="47"/>
      <c r="B545" s="47"/>
      <c r="C545" s="47">
        <v>35.60477069060024</v>
      </c>
      <c r="D545" s="47">
        <v>37.81515329517532</v>
      </c>
      <c r="E545" s="43">
        <v>10.0</v>
      </c>
      <c r="F545" s="43">
        <f t="shared" si="67"/>
        <v>8.08308E+18</v>
      </c>
      <c r="G545" s="47">
        <f t="shared" si="68"/>
        <v>0.002777777778</v>
      </c>
      <c r="H545" s="47">
        <f t="shared" si="69"/>
        <v>16.35127415</v>
      </c>
      <c r="I545" s="47">
        <v>35.60477069060024</v>
      </c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</row>
    <row r="547">
      <c r="A547" s="47"/>
      <c r="B547" s="47"/>
      <c r="C547" s="47">
        <v>35.57677069060024</v>
      </c>
      <c r="D547" s="47">
        <v>37.84999027647907</v>
      </c>
      <c r="E547" s="43">
        <v>10.0</v>
      </c>
      <c r="F547" s="43">
        <f>SQRT(10^D547)</f>
        <v>8.41386E+18</v>
      </c>
      <c r="G547" s="47">
        <f>(E547/3600)</f>
        <v>0.002777777778</v>
      </c>
      <c r="H547" s="47">
        <f>log(F547*G547)</f>
        <v>16.36869264</v>
      </c>
      <c r="I547" s="47">
        <v>35.57677069060024</v>
      </c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</row>
    <row r="549">
      <c r="A549" s="47"/>
      <c r="B549" s="47"/>
      <c r="C549" s="47">
        <v>35.51277069060024</v>
      </c>
      <c r="D549" s="47">
        <v>37.65468196644747</v>
      </c>
      <c r="E549" s="43">
        <v>10.0</v>
      </c>
      <c r="F549" s="43">
        <f>SQRT(10^D549)</f>
        <v>6.71956E+18</v>
      </c>
      <c r="G549" s="47">
        <f>(E549/3600)</f>
        <v>0.002777777778</v>
      </c>
      <c r="H549" s="47">
        <f>log(F549*G549)</f>
        <v>16.27103848</v>
      </c>
      <c r="I549" s="47">
        <v>35.51277069060024</v>
      </c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</row>
    <row r="552">
      <c r="A552" s="47"/>
      <c r="B552" s="47"/>
      <c r="C552" s="47">
        <v>35.53677069060024</v>
      </c>
      <c r="D552" s="47">
        <v>37.51995108918745</v>
      </c>
      <c r="E552" s="43">
        <v>10.0</v>
      </c>
      <c r="F552" s="43">
        <f>SQRT(10^D552)</f>
        <v>5.75408E+18</v>
      </c>
      <c r="G552" s="47">
        <f>(E552/3600)</f>
        <v>0.002777777778</v>
      </c>
      <c r="H552" s="47">
        <f>log(F552*G552)</f>
        <v>16.20367304</v>
      </c>
      <c r="I552" s="47">
        <v>35.53677069060024</v>
      </c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</row>
    <row r="557">
      <c r="A557" s="47"/>
      <c r="B557" s="47"/>
      <c r="C557" s="47">
        <v>35.47677069060024</v>
      </c>
      <c r="D557" s="47">
        <v>37.398087677931834</v>
      </c>
      <c r="E557" s="43">
        <v>10.0</v>
      </c>
      <c r="F557" s="43">
        <f>SQRT(10^D557)</f>
        <v>5.00085E+18</v>
      </c>
      <c r="G557" s="47">
        <f>(E557/3600)</f>
        <v>0.002777777778</v>
      </c>
      <c r="H557" s="47">
        <f>log(F557*G557)</f>
        <v>16.14274134</v>
      </c>
      <c r="I557" s="47">
        <v>35.47677069060024</v>
      </c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</row>
    <row r="563">
      <c r="A563" s="47"/>
      <c r="B563" s="47"/>
      <c r="C563" s="47">
        <v>35.46077069060024</v>
      </c>
      <c r="D563" s="47">
        <v>37.29456911610953</v>
      </c>
      <c r="E563" s="43">
        <v>10.0</v>
      </c>
      <c r="F563" s="43">
        <f>SQRT(10^D563)</f>
        <v>4.43899E+18</v>
      </c>
      <c r="G563" s="47">
        <f>(E563/3600)</f>
        <v>0.002777777778</v>
      </c>
      <c r="H563" s="47">
        <f>log(F563*G563)</f>
        <v>16.09098206</v>
      </c>
      <c r="I563" s="47">
        <v>35.46077069060024</v>
      </c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</row>
    <row r="567">
      <c r="A567" s="47"/>
      <c r="B567" s="47"/>
      <c r="C567" s="47">
        <v>35.53677069060024</v>
      </c>
      <c r="D567" s="47">
        <v>37.2359411202979</v>
      </c>
      <c r="E567" s="43">
        <v>10.0</v>
      </c>
      <c r="F567" s="43">
        <f t="shared" ref="F567:F568" si="70">SQRT(10^D567)</f>
        <v>4.14926E+18</v>
      </c>
      <c r="G567" s="47">
        <f t="shared" ref="G567:G568" si="71">(E567/3600)</f>
        <v>0.002777777778</v>
      </c>
      <c r="H567" s="47">
        <f t="shared" ref="H567:H568" si="72">log(F567*G567)</f>
        <v>16.06166806</v>
      </c>
      <c r="I567" s="47">
        <v>35.53677069060024</v>
      </c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</row>
    <row r="568">
      <c r="A568" s="47"/>
      <c r="B568" s="47"/>
      <c r="C568" s="47">
        <v>35.468770690600245</v>
      </c>
      <c r="D568" s="47">
        <v>37.61478287689522</v>
      </c>
      <c r="E568" s="43">
        <v>10.0</v>
      </c>
      <c r="F568" s="43">
        <f t="shared" si="70"/>
        <v>6.41788E+18</v>
      </c>
      <c r="G568" s="47">
        <f t="shared" si="71"/>
        <v>0.002777777778</v>
      </c>
      <c r="H568" s="47">
        <f t="shared" si="72"/>
        <v>16.25108894</v>
      </c>
      <c r="I568" s="47">
        <v>35.468770690600245</v>
      </c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</row>
    <row r="574">
      <c r="A574" s="47"/>
      <c r="B574" s="47"/>
      <c r="C574" s="47">
        <v>35.428770690600246</v>
      </c>
      <c r="D574" s="47">
        <v>37.08858057562962</v>
      </c>
      <c r="E574" s="43">
        <v>10.0</v>
      </c>
      <c r="F574" s="43">
        <f t="shared" ref="F574:F575" si="73">SQRT(10^D574)</f>
        <v>3.50179E+18</v>
      </c>
      <c r="G574" s="47">
        <f t="shared" ref="G574:G575" si="74">(E574/3600)</f>
        <v>0.002777777778</v>
      </c>
      <c r="H574" s="47">
        <f t="shared" ref="H574:H575" si="75">log(F574*G574)</f>
        <v>15.98798779</v>
      </c>
      <c r="I574" s="47">
        <v>35.428770690600246</v>
      </c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</row>
    <row r="575">
      <c r="A575" s="47"/>
      <c r="B575" s="47"/>
      <c r="C575" s="47">
        <v>35.328770690600244</v>
      </c>
      <c r="D575" s="47">
        <v>36.6096331349274</v>
      </c>
      <c r="E575" s="43">
        <v>10.0</v>
      </c>
      <c r="F575" s="43">
        <f t="shared" si="73"/>
        <v>2.01751E+18</v>
      </c>
      <c r="G575" s="47">
        <f t="shared" si="74"/>
        <v>0.002777777778</v>
      </c>
      <c r="H575" s="47">
        <f t="shared" si="75"/>
        <v>15.74851407</v>
      </c>
      <c r="I575" s="47">
        <v>35.328770690600244</v>
      </c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</row>
    <row r="674">
      <c r="A674" s="47"/>
      <c r="B674" s="47"/>
      <c r="C674" s="47">
        <v>35.38477069060024</v>
      </c>
      <c r="D674" s="47">
        <v>37.00761537302807</v>
      </c>
      <c r="E674" s="43">
        <v>10.0</v>
      </c>
      <c r="F674" s="43">
        <f t="shared" ref="F674:F675" si="76">SQRT(10^D674)</f>
        <v>3.19012E+18</v>
      </c>
      <c r="G674" s="47">
        <f t="shared" ref="G674:G675" si="77">(E674/3600)</f>
        <v>0.002777777778</v>
      </c>
      <c r="H674" s="47">
        <f t="shared" ref="H674:H675" si="78">log(F674*G674)</f>
        <v>15.94750519</v>
      </c>
      <c r="I674" s="47">
        <v>35.38477069060024</v>
      </c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</row>
    <row r="675">
      <c r="A675" s="47"/>
      <c r="B675" s="47"/>
      <c r="C675" s="47">
        <v>35.324770690600246</v>
      </c>
      <c r="D675" s="47">
        <v>36.87412308117851</v>
      </c>
      <c r="E675" s="43">
        <v>10.0</v>
      </c>
      <c r="F675" s="43">
        <f t="shared" si="76"/>
        <v>2.73566E+18</v>
      </c>
      <c r="G675" s="47">
        <f t="shared" si="77"/>
        <v>0.002777777778</v>
      </c>
      <c r="H675" s="47">
        <f t="shared" si="78"/>
        <v>15.88075904</v>
      </c>
      <c r="I675" s="47">
        <v>35.324770690600246</v>
      </c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</row>
    <row r="677">
      <c r="A677" s="47"/>
      <c r="B677" s="47"/>
      <c r="C677" s="47">
        <v>35.35677069060024</v>
      </c>
      <c r="D677" s="47">
        <v>36.777620580693366</v>
      </c>
      <c r="E677" s="43">
        <v>10.0</v>
      </c>
      <c r="F677" s="43">
        <f t="shared" ref="F677:F679" si="79">SQRT(10^D677)</f>
        <v>2.44799E+18</v>
      </c>
      <c r="G677" s="47">
        <f t="shared" ref="G677:G679" si="80">(E677/3600)</f>
        <v>0.002777777778</v>
      </c>
      <c r="H677" s="47">
        <f t="shared" ref="H677:H679" si="81">log(F677*G677)</f>
        <v>15.83250779</v>
      </c>
      <c r="I677" s="47">
        <v>35.35677069060024</v>
      </c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</row>
    <row r="678">
      <c r="A678" s="47"/>
      <c r="B678" s="47"/>
      <c r="C678" s="47">
        <v>35.392770690600244</v>
      </c>
      <c r="D678" s="47">
        <v>37.00005028289726</v>
      </c>
      <c r="E678" s="43">
        <v>10.0</v>
      </c>
      <c r="F678" s="43">
        <f t="shared" si="79"/>
        <v>3.16246E+18</v>
      </c>
      <c r="G678" s="47">
        <f t="shared" si="80"/>
        <v>0.002777777778</v>
      </c>
      <c r="H678" s="47">
        <f t="shared" si="81"/>
        <v>15.94372264</v>
      </c>
      <c r="I678" s="47">
        <v>35.392770690600244</v>
      </c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</row>
    <row r="679">
      <c r="A679" s="47"/>
      <c r="B679" s="47"/>
      <c r="C679" s="47">
        <v>35.392770690600244</v>
      </c>
      <c r="D679" s="47">
        <v>37.03148419494082</v>
      </c>
      <c r="E679" s="43">
        <v>10.0</v>
      </c>
      <c r="F679" s="43">
        <f t="shared" si="79"/>
        <v>3.27901E+18</v>
      </c>
      <c r="G679" s="47">
        <f t="shared" si="80"/>
        <v>0.002777777778</v>
      </c>
      <c r="H679" s="47">
        <f t="shared" si="81"/>
        <v>15.9594396</v>
      </c>
      <c r="I679" s="47">
        <v>35.392770690600244</v>
      </c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</row>
    <row r="682">
      <c r="A682" s="47"/>
      <c r="B682" s="47"/>
      <c r="C682" s="47">
        <v>35.428770690600246</v>
      </c>
      <c r="D682" s="47">
        <v>36.99621196006486</v>
      </c>
      <c r="E682" s="43">
        <v>10.0</v>
      </c>
      <c r="F682" s="43">
        <f>SQRT(10^D682)</f>
        <v>3.14852E+18</v>
      </c>
      <c r="G682" s="47">
        <f>(E682/3600)</f>
        <v>0.002777777778</v>
      </c>
      <c r="H682" s="47">
        <f>log(F682*G682)</f>
        <v>15.94180348</v>
      </c>
      <c r="I682" s="47">
        <v>35.428770690600246</v>
      </c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</row>
    <row r="684">
      <c r="A684" s="47"/>
      <c r="B684" s="47"/>
      <c r="C684" s="47">
        <v>35.392770690600244</v>
      </c>
      <c r="D684" s="47">
        <v>37.03033689759778</v>
      </c>
      <c r="E684" s="43">
        <v>10.0</v>
      </c>
      <c r="F684" s="43">
        <f t="shared" ref="F684:F685" si="82">SQRT(10^D684)</f>
        <v>3.27468E+18</v>
      </c>
      <c r="G684" s="47">
        <f t="shared" ref="G684:G685" si="83">(E684/3600)</f>
        <v>0.002777777778</v>
      </c>
      <c r="H684" s="47">
        <f t="shared" ref="H684:H685" si="84">log(F684*G684)</f>
        <v>15.95886595</v>
      </c>
      <c r="I684" s="47">
        <v>35.392770690600244</v>
      </c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</row>
    <row r="685">
      <c r="A685" s="47"/>
      <c r="B685" s="47"/>
      <c r="C685" s="47">
        <v>35.46077069060024</v>
      </c>
      <c r="D685" s="47">
        <v>37.12248673539454</v>
      </c>
      <c r="E685" s="43">
        <v>10.0</v>
      </c>
      <c r="F685" s="43">
        <f t="shared" si="82"/>
        <v>3.64119E+18</v>
      </c>
      <c r="G685" s="47">
        <f t="shared" si="83"/>
        <v>0.002777777778</v>
      </c>
      <c r="H685" s="47">
        <f t="shared" si="84"/>
        <v>16.00494087</v>
      </c>
      <c r="I685" s="47">
        <v>35.46077069060024</v>
      </c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</row>
    <row r="687">
      <c r="A687" s="47"/>
      <c r="B687" s="47"/>
      <c r="C687" s="47">
        <v>35.46477069060024</v>
      </c>
      <c r="D687" s="47">
        <v>37.040873315316865</v>
      </c>
      <c r="E687" s="43">
        <v>10.0</v>
      </c>
      <c r="F687" s="43">
        <f>SQRT(10^D687)</f>
        <v>3.31464E+18</v>
      </c>
      <c r="G687" s="47">
        <f>(E687/3600)</f>
        <v>0.002777777778</v>
      </c>
      <c r="H687" s="47">
        <f>log(F687*G687)</f>
        <v>15.96413416</v>
      </c>
      <c r="I687" s="47">
        <v>35.46477069060024</v>
      </c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</row>
    <row r="689">
      <c r="A689" s="47"/>
      <c r="B689" s="47"/>
      <c r="C689" s="47">
        <v>35.47677069060024</v>
      </c>
      <c r="D689" s="47">
        <v>37.183396854208475</v>
      </c>
      <c r="E689" s="43">
        <v>10.0</v>
      </c>
      <c r="F689" s="43">
        <f>SQRT(10^D689)</f>
        <v>3.9057E+18</v>
      </c>
      <c r="G689" s="47">
        <f>(E689/3600)</f>
        <v>0.002777777778</v>
      </c>
      <c r="H689" s="47">
        <f>log(F689*G689)</f>
        <v>16.03539593</v>
      </c>
      <c r="I689" s="47">
        <v>35.47677069060024</v>
      </c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</row>
    <row r="692">
      <c r="A692" s="47"/>
      <c r="B692" s="47"/>
      <c r="C692" s="47">
        <v>35.42477069060024</v>
      </c>
      <c r="D692" s="47">
        <v>36.904346034350034</v>
      </c>
      <c r="E692" s="43">
        <v>10.0</v>
      </c>
      <c r="F692" s="43">
        <f t="shared" ref="F692:F693" si="85">SQRT(10^D692)</f>
        <v>2.83252E+18</v>
      </c>
      <c r="G692" s="47">
        <f t="shared" ref="G692:G693" si="86">(E692/3600)</f>
        <v>0.002777777778</v>
      </c>
      <c r="H692" s="47">
        <f t="shared" ref="H692:H693" si="87">log(F692*G692)</f>
        <v>15.89587052</v>
      </c>
      <c r="I692" s="47">
        <v>35.42477069060024</v>
      </c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</row>
    <row r="693">
      <c r="A693" s="47"/>
      <c r="B693" s="47"/>
      <c r="C693" s="47">
        <v>35.468770690600245</v>
      </c>
      <c r="D693" s="47">
        <v>37.09710808545528</v>
      </c>
      <c r="E693" s="43">
        <v>10.0</v>
      </c>
      <c r="F693" s="43">
        <f t="shared" si="85"/>
        <v>3.53634E+18</v>
      </c>
      <c r="G693" s="47">
        <f t="shared" si="86"/>
        <v>0.002777777778</v>
      </c>
      <c r="H693" s="47">
        <f t="shared" si="87"/>
        <v>15.99225154</v>
      </c>
      <c r="I693" s="47">
        <v>35.468770690600245</v>
      </c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</row>
    <row r="697">
      <c r="A697" s="47"/>
      <c r="B697" s="47"/>
      <c r="C697" s="47">
        <v>35.440770690600246</v>
      </c>
      <c r="D697" s="47">
        <v>37.21431061305996</v>
      </c>
      <c r="E697" s="43">
        <v>10.0</v>
      </c>
      <c r="F697" s="43">
        <f t="shared" ref="F697:F698" si="88">SQRT(10^D697)</f>
        <v>4.04721E+18</v>
      </c>
      <c r="G697" s="47">
        <f t="shared" ref="G697:G698" si="89">(E697/3600)</f>
        <v>0.002777777778</v>
      </c>
      <c r="H697" s="47">
        <f t="shared" ref="H697:H698" si="90">log(F697*G697)</f>
        <v>16.05085281</v>
      </c>
      <c r="I697" s="47">
        <v>35.440770690600246</v>
      </c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</row>
    <row r="698">
      <c r="A698" s="47"/>
      <c r="B698" s="47"/>
      <c r="C698" s="47">
        <v>35.46077069060024</v>
      </c>
      <c r="D698" s="47">
        <v>37.13459031855861</v>
      </c>
      <c r="E698" s="43">
        <v>10.0</v>
      </c>
      <c r="F698" s="43">
        <f t="shared" si="88"/>
        <v>3.69228E+18</v>
      </c>
      <c r="G698" s="47">
        <f t="shared" si="89"/>
        <v>0.002777777778</v>
      </c>
      <c r="H698" s="47">
        <f t="shared" si="90"/>
        <v>16.01099266</v>
      </c>
      <c r="I698" s="47">
        <v>35.46077069060024</v>
      </c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</row>
    <row r="739">
      <c r="A739" s="47"/>
      <c r="B739" s="47"/>
      <c r="C739" s="47">
        <v>35.48877069060024</v>
      </c>
      <c r="D739" s="47">
        <v>37.16861142097335</v>
      </c>
      <c r="E739" s="43">
        <v>10.0</v>
      </c>
      <c r="F739" s="43">
        <f t="shared" ref="F739:F746" si="91">SQRT(10^D739)</f>
        <v>3.83977E+18</v>
      </c>
      <c r="G739" s="47">
        <f t="shared" ref="G739:G746" si="92">(E739/3600)</f>
        <v>0.002777777778</v>
      </c>
      <c r="H739" s="47">
        <f t="shared" ref="H739:H746" si="93">log(F739*G739)</f>
        <v>16.02800321</v>
      </c>
      <c r="I739" s="47">
        <v>35.48877069060024</v>
      </c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</row>
    <row r="740">
      <c r="A740" s="47"/>
      <c r="B740" s="47"/>
      <c r="C740" s="47">
        <v>35.58877069060024</v>
      </c>
      <c r="D740" s="47">
        <v>37.30474296982798</v>
      </c>
      <c r="E740" s="43">
        <v>10.0</v>
      </c>
      <c r="F740" s="43">
        <f t="shared" si="91"/>
        <v>4.49129E+18</v>
      </c>
      <c r="G740" s="47">
        <f t="shared" si="92"/>
        <v>0.002777777778</v>
      </c>
      <c r="H740" s="47">
        <f t="shared" si="93"/>
        <v>16.09606898</v>
      </c>
      <c r="I740" s="47">
        <v>35.58877069060024</v>
      </c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</row>
    <row r="741">
      <c r="A741" s="47"/>
      <c r="B741" s="47"/>
      <c r="C741" s="47">
        <v>35.55277069060024</v>
      </c>
      <c r="D741" s="47">
        <v>37.425564734445786</v>
      </c>
      <c r="E741" s="43">
        <v>10.0</v>
      </c>
      <c r="F741" s="43">
        <f t="shared" si="91"/>
        <v>5.16158E+18</v>
      </c>
      <c r="G741" s="47">
        <f t="shared" si="92"/>
        <v>0.002777777778</v>
      </c>
      <c r="H741" s="47">
        <f t="shared" si="93"/>
        <v>16.15647987</v>
      </c>
      <c r="I741" s="47">
        <v>35.55277069060024</v>
      </c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</row>
    <row r="742">
      <c r="A742" s="47"/>
      <c r="B742" s="47"/>
      <c r="C742" s="47">
        <v>35.632770690600246</v>
      </c>
      <c r="D742" s="47">
        <v>37.334836839692755</v>
      </c>
      <c r="E742" s="43">
        <v>10.0</v>
      </c>
      <c r="F742" s="43">
        <f t="shared" si="91"/>
        <v>4.64963E+18</v>
      </c>
      <c r="G742" s="47">
        <f t="shared" si="92"/>
        <v>0.002777777778</v>
      </c>
      <c r="H742" s="47">
        <f t="shared" si="93"/>
        <v>16.11111592</v>
      </c>
      <c r="I742" s="47">
        <v>35.632770690600246</v>
      </c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</row>
    <row r="743">
      <c r="A743" s="47"/>
      <c r="B743" s="47"/>
      <c r="C743" s="47">
        <v>35.59277069060024</v>
      </c>
      <c r="D743" s="47">
        <v>37.58981770293651</v>
      </c>
      <c r="E743" s="43">
        <v>10.0</v>
      </c>
      <c r="F743" s="43">
        <f t="shared" si="91"/>
        <v>6.23604E+18</v>
      </c>
      <c r="G743" s="47">
        <f t="shared" si="92"/>
        <v>0.002777777778</v>
      </c>
      <c r="H743" s="47">
        <f t="shared" si="93"/>
        <v>16.23860635</v>
      </c>
      <c r="I743" s="47">
        <v>35.59277069060024</v>
      </c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</row>
    <row r="744">
      <c r="A744" s="47"/>
      <c r="B744" s="47"/>
      <c r="C744" s="47">
        <v>35.54077069060024</v>
      </c>
      <c r="D744" s="47">
        <v>37.654402693708924</v>
      </c>
      <c r="E744" s="43">
        <v>10.0</v>
      </c>
      <c r="F744" s="43">
        <f t="shared" si="91"/>
        <v>6.7174E+18</v>
      </c>
      <c r="G744" s="47">
        <f t="shared" si="92"/>
        <v>0.002777777778</v>
      </c>
      <c r="H744" s="47">
        <f t="shared" si="93"/>
        <v>16.27089885</v>
      </c>
      <c r="I744" s="47">
        <v>35.54077069060024</v>
      </c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</row>
    <row r="745">
      <c r="A745" s="47"/>
      <c r="B745" s="47"/>
      <c r="C745" s="47">
        <v>35.572770690600244</v>
      </c>
      <c r="D745" s="47">
        <v>37.633061623464336</v>
      </c>
      <c r="E745" s="43">
        <v>10.0</v>
      </c>
      <c r="F745" s="43">
        <f t="shared" si="91"/>
        <v>6.55437E+18</v>
      </c>
      <c r="G745" s="47">
        <f t="shared" si="92"/>
        <v>0.002777777778</v>
      </c>
      <c r="H745" s="47">
        <f t="shared" si="93"/>
        <v>16.26022831</v>
      </c>
      <c r="I745" s="47">
        <v>35.572770690600244</v>
      </c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</row>
    <row r="746">
      <c r="A746" s="47"/>
      <c r="B746" s="47"/>
      <c r="C746" s="47">
        <v>35.70877069060025</v>
      </c>
      <c r="D746" s="47">
        <v>37.841167951246234</v>
      </c>
      <c r="E746" s="43">
        <v>10.0</v>
      </c>
      <c r="F746" s="43">
        <f t="shared" si="91"/>
        <v>8.32883E+18</v>
      </c>
      <c r="G746" s="47">
        <f t="shared" si="92"/>
        <v>0.002777777778</v>
      </c>
      <c r="H746" s="47">
        <f t="shared" si="93"/>
        <v>16.36428147</v>
      </c>
      <c r="I746" s="47">
        <v>35.70877069060025</v>
      </c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</row>
    <row r="839">
      <c r="A839" s="47"/>
      <c r="B839" s="47"/>
      <c r="C839" s="47">
        <v>35.43277069060024</v>
      </c>
      <c r="D839" s="47">
        <v>37.05306083197393</v>
      </c>
      <c r="E839" s="43">
        <v>10.0</v>
      </c>
      <c r="F839" s="43">
        <f t="shared" ref="F839:F840" si="94">SQRT(10^D839)</f>
        <v>3.36148E+18</v>
      </c>
      <c r="G839" s="47">
        <f t="shared" ref="G839:G840" si="95">(E839/3600)</f>
        <v>0.002777777778</v>
      </c>
      <c r="H839" s="47">
        <f t="shared" ref="H839:H840" si="96">log(F839*G839)</f>
        <v>15.97022792</v>
      </c>
      <c r="I839" s="47">
        <v>35.43277069060024</v>
      </c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</row>
    <row r="840">
      <c r="A840" s="47"/>
      <c r="B840" s="47"/>
      <c r="C840" s="47">
        <v>35.452770690600246</v>
      </c>
      <c r="D840" s="47">
        <v>37.37365342142418</v>
      </c>
      <c r="E840" s="43">
        <v>10.0</v>
      </c>
      <c r="F840" s="43">
        <f t="shared" si="94"/>
        <v>4.86213E+18</v>
      </c>
      <c r="G840" s="47">
        <f t="shared" si="95"/>
        <v>0.002777777778</v>
      </c>
      <c r="H840" s="47">
        <f t="shared" si="96"/>
        <v>16.13052421</v>
      </c>
      <c r="I840" s="47">
        <v>35.452770690600246</v>
      </c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</row>
    <row r="841">
      <c r="A841" s="47"/>
      <c r="B841" s="47"/>
      <c r="C841" s="47"/>
      <c r="D841" s="113" t="s">
        <v>18</v>
      </c>
      <c r="E841" s="113" t="s">
        <v>578</v>
      </c>
      <c r="F841" s="114" t="s">
        <v>579</v>
      </c>
      <c r="G841" s="44" t="s">
        <v>582</v>
      </c>
      <c r="H841" s="44" t="s">
        <v>581</v>
      </c>
      <c r="I841" s="44" t="s">
        <v>20</v>
      </c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</row>
    <row r="842">
      <c r="A842" s="47"/>
      <c r="B842" s="47"/>
      <c r="C842" s="47">
        <v>34.193278558977696</v>
      </c>
      <c r="D842" s="47">
        <v>36.14267683792301</v>
      </c>
      <c r="E842" s="43">
        <v>3.0</v>
      </c>
      <c r="F842" s="43">
        <f t="shared" ref="F842:F898" si="97">SQRT(10^D842)</f>
        <v>1.17852E+18</v>
      </c>
      <c r="G842" s="47">
        <f t="shared" ref="G842:G898" si="98">(E842/3600)</f>
        <v>0.0008333333333</v>
      </c>
      <c r="H842" s="47">
        <f t="shared" ref="H842:H898" si="99">log(F842*G842)</f>
        <v>14.99215717</v>
      </c>
      <c r="I842" s="47">
        <v>34.193278558977696</v>
      </c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</row>
    <row r="843">
      <c r="A843" s="47"/>
      <c r="B843" s="47"/>
      <c r="C843" s="47">
        <v>34.2600467416131</v>
      </c>
      <c r="D843" s="47">
        <v>36.182434502349</v>
      </c>
      <c r="E843" s="43">
        <v>3.0</v>
      </c>
      <c r="F843" s="43">
        <f t="shared" si="97"/>
        <v>1.23372E+18</v>
      </c>
      <c r="G843" s="47">
        <f t="shared" si="98"/>
        <v>0.0008333333333</v>
      </c>
      <c r="H843" s="47">
        <f t="shared" si="99"/>
        <v>15.01203601</v>
      </c>
      <c r="I843" s="47">
        <v>34.2600467416131</v>
      </c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</row>
    <row r="844">
      <c r="A844" s="47"/>
      <c r="B844" s="47"/>
      <c r="C844" s="47">
        <v>34.22642263799216</v>
      </c>
      <c r="D844" s="47">
        <v>36.20747403382288</v>
      </c>
      <c r="E844" s="43">
        <v>3.0</v>
      </c>
      <c r="F844" s="43">
        <f t="shared" si="97"/>
        <v>1.2698E+18</v>
      </c>
      <c r="G844" s="47">
        <f t="shared" si="98"/>
        <v>0.0008333333333</v>
      </c>
      <c r="H844" s="47">
        <f t="shared" si="99"/>
        <v>15.02455577</v>
      </c>
      <c r="I844" s="47">
        <v>34.22642263799216</v>
      </c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</row>
    <row r="845">
      <c r="A845" s="47"/>
      <c r="B845" s="47"/>
      <c r="C845" s="47">
        <v>34.174078795900435</v>
      </c>
      <c r="D845" s="47">
        <v>36.20008984454021</v>
      </c>
      <c r="E845" s="43">
        <v>3.0</v>
      </c>
      <c r="F845" s="43">
        <f t="shared" si="97"/>
        <v>1.25906E+18</v>
      </c>
      <c r="G845" s="47">
        <f t="shared" si="98"/>
        <v>0.0008333333333</v>
      </c>
      <c r="H845" s="47">
        <f t="shared" si="99"/>
        <v>15.02086368</v>
      </c>
      <c r="I845" s="47">
        <v>34.174078795900435</v>
      </c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</row>
    <row r="846">
      <c r="A846" s="47"/>
      <c r="B846" s="47"/>
      <c r="C846" s="47">
        <v>34.20927846852076</v>
      </c>
      <c r="D846" s="47">
        <v>36.223513089383935</v>
      </c>
      <c r="E846" s="43">
        <v>3.0</v>
      </c>
      <c r="F846" s="43">
        <f t="shared" si="97"/>
        <v>1.29347E+18</v>
      </c>
      <c r="G846" s="47">
        <f t="shared" si="98"/>
        <v>0.0008333333333</v>
      </c>
      <c r="H846" s="47">
        <f t="shared" si="99"/>
        <v>15.0325753</v>
      </c>
      <c r="I846" s="47">
        <v>34.20927846852076</v>
      </c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</row>
    <row r="847">
      <c r="A847" s="47"/>
      <c r="B847" s="47"/>
      <c r="C847" s="47">
        <v>34.27167866323403</v>
      </c>
      <c r="D847" s="47">
        <v>36.248144612364946</v>
      </c>
      <c r="E847" s="43">
        <v>3.0</v>
      </c>
      <c r="F847" s="43">
        <f t="shared" si="97"/>
        <v>1.33068E+18</v>
      </c>
      <c r="G847" s="47">
        <f t="shared" si="98"/>
        <v>0.0008333333333</v>
      </c>
      <c r="H847" s="47">
        <f t="shared" si="99"/>
        <v>15.04489106</v>
      </c>
      <c r="I847" s="47">
        <v>34.27167866323403</v>
      </c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</row>
    <row r="848">
      <c r="A848" s="47"/>
      <c r="B848" s="47"/>
      <c r="C848" s="47">
        <v>34.21127879317218</v>
      </c>
      <c r="D848" s="47">
        <v>36.24747397893639</v>
      </c>
      <c r="E848" s="43">
        <v>3.0</v>
      </c>
      <c r="F848" s="43">
        <f t="shared" si="97"/>
        <v>1.32965E+18</v>
      </c>
      <c r="G848" s="47">
        <f t="shared" si="98"/>
        <v>0.0008333333333</v>
      </c>
      <c r="H848" s="47">
        <f t="shared" si="99"/>
        <v>15.04455574</v>
      </c>
      <c r="I848" s="47">
        <v>34.21127879317218</v>
      </c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</row>
    <row r="849">
      <c r="A849" s="47"/>
      <c r="B849" s="47"/>
      <c r="C849" s="47">
        <v>34.22927842309657</v>
      </c>
      <c r="D849" s="47">
        <v>36.250395110897905</v>
      </c>
      <c r="E849" s="43">
        <v>3.0</v>
      </c>
      <c r="F849" s="43">
        <f t="shared" si="97"/>
        <v>1.33413E+18</v>
      </c>
      <c r="G849" s="47">
        <f t="shared" si="98"/>
        <v>0.0008333333333</v>
      </c>
      <c r="H849" s="47">
        <f t="shared" si="99"/>
        <v>15.04601631</v>
      </c>
      <c r="I849" s="47">
        <v>34.22927842309657</v>
      </c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</row>
    <row r="850">
      <c r="A850" s="47"/>
      <c r="B850" s="47"/>
      <c r="C850" s="47">
        <v>34.226769935216915</v>
      </c>
      <c r="D850" s="47">
        <v>36.242561334666405</v>
      </c>
      <c r="E850" s="43">
        <v>3.0</v>
      </c>
      <c r="F850" s="43">
        <f t="shared" si="97"/>
        <v>1.32215E+18</v>
      </c>
      <c r="G850" s="47">
        <f t="shared" si="98"/>
        <v>0.0008333333333</v>
      </c>
      <c r="H850" s="47">
        <f t="shared" si="99"/>
        <v>15.04209942</v>
      </c>
      <c r="I850" s="47">
        <v>34.226769935216915</v>
      </c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</row>
    <row r="851">
      <c r="A851" s="47"/>
      <c r="B851" s="47"/>
      <c r="C851" s="47">
        <v>34.12527833096493</v>
      </c>
      <c r="D851" s="47">
        <v>36.25074095729541</v>
      </c>
      <c r="E851" s="43">
        <v>3.0</v>
      </c>
      <c r="F851" s="43">
        <f t="shared" si="97"/>
        <v>1.33466E+18</v>
      </c>
      <c r="G851" s="47">
        <f t="shared" si="98"/>
        <v>0.0008333333333</v>
      </c>
      <c r="H851" s="47">
        <f t="shared" si="99"/>
        <v>15.04618923</v>
      </c>
      <c r="I851" s="47">
        <v>34.12527833096493</v>
      </c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</row>
    <row r="852">
      <c r="A852" s="47"/>
      <c r="B852" s="47"/>
      <c r="C852" s="47">
        <v>34.139278765128424</v>
      </c>
      <c r="D852" s="47">
        <v>36.268655186894335</v>
      </c>
      <c r="E852" s="43">
        <v>3.0</v>
      </c>
      <c r="F852" s="43">
        <f t="shared" si="97"/>
        <v>1.36247E+18</v>
      </c>
      <c r="G852" s="47">
        <f t="shared" si="98"/>
        <v>0.0008333333333</v>
      </c>
      <c r="H852" s="47">
        <f t="shared" si="99"/>
        <v>15.05514635</v>
      </c>
      <c r="I852" s="47">
        <v>34.139278765128424</v>
      </c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</row>
    <row r="853">
      <c r="A853" s="47"/>
      <c r="B853" s="47"/>
      <c r="C853" s="47">
        <v>34.133449935216916</v>
      </c>
      <c r="D853" s="47">
        <v>36.28206352512178</v>
      </c>
      <c r="E853" s="43">
        <v>3.0</v>
      </c>
      <c r="F853" s="43">
        <f t="shared" si="97"/>
        <v>1.38367E+18</v>
      </c>
      <c r="G853" s="47">
        <f t="shared" si="98"/>
        <v>0.0008333333333</v>
      </c>
      <c r="H853" s="47">
        <f t="shared" si="99"/>
        <v>15.06185052</v>
      </c>
      <c r="I853" s="47">
        <v>34.133449935216916</v>
      </c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</row>
    <row r="854">
      <c r="A854" s="47"/>
      <c r="B854" s="47"/>
      <c r="C854" s="47">
        <v>34.22927842309657</v>
      </c>
      <c r="D854" s="47">
        <v>36.26964926437606</v>
      </c>
      <c r="E854" s="43">
        <v>3.0</v>
      </c>
      <c r="F854" s="43">
        <f t="shared" si="97"/>
        <v>1.36403E+18</v>
      </c>
      <c r="G854" s="47">
        <f t="shared" si="98"/>
        <v>0.0008333333333</v>
      </c>
      <c r="H854" s="47">
        <f t="shared" si="99"/>
        <v>15.05564339</v>
      </c>
      <c r="I854" s="47">
        <v>34.22927842309657</v>
      </c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</row>
    <row r="855">
      <c r="A855" s="47"/>
      <c r="B855" s="47"/>
      <c r="C855" s="47">
        <v>34.185278754186385</v>
      </c>
      <c r="D855" s="47">
        <v>36.31315186030698</v>
      </c>
      <c r="E855" s="43">
        <v>3.0</v>
      </c>
      <c r="F855" s="43">
        <f t="shared" si="97"/>
        <v>1.43409E+18</v>
      </c>
      <c r="G855" s="47">
        <f t="shared" si="98"/>
        <v>0.0008333333333</v>
      </c>
      <c r="H855" s="47">
        <f t="shared" si="99"/>
        <v>15.07739468</v>
      </c>
      <c r="I855" s="47">
        <v>34.185278754186385</v>
      </c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</row>
    <row r="856">
      <c r="A856" s="47"/>
      <c r="B856" s="47"/>
      <c r="C856" s="47">
        <v>34.15327858837317</v>
      </c>
      <c r="D856" s="47">
        <v>36.28103458622877</v>
      </c>
      <c r="E856" s="43">
        <v>3.0</v>
      </c>
      <c r="F856" s="43">
        <f t="shared" si="97"/>
        <v>1.38203E+18</v>
      </c>
      <c r="G856" s="47">
        <f t="shared" si="98"/>
        <v>0.0008333333333</v>
      </c>
      <c r="H856" s="47">
        <f t="shared" si="99"/>
        <v>15.06133605</v>
      </c>
      <c r="I856" s="47">
        <v>34.15327858837317</v>
      </c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</row>
    <row r="857">
      <c r="A857" s="47"/>
      <c r="B857" s="47"/>
      <c r="C857" s="47">
        <v>34.23499475705445</v>
      </c>
      <c r="D857" s="47">
        <v>36.286357090281896</v>
      </c>
      <c r="E857" s="43">
        <v>3.0</v>
      </c>
      <c r="F857" s="43">
        <f t="shared" si="97"/>
        <v>1.39052E+18</v>
      </c>
      <c r="G857" s="47">
        <f t="shared" si="98"/>
        <v>0.0008333333333</v>
      </c>
      <c r="H857" s="47">
        <f t="shared" si="99"/>
        <v>15.0639973</v>
      </c>
      <c r="I857" s="47">
        <v>34.23499475705445</v>
      </c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</row>
    <row r="858">
      <c r="A858" s="47"/>
      <c r="B858" s="47"/>
      <c r="C858" s="47">
        <v>34.20527871743788</v>
      </c>
      <c r="D858" s="47">
        <v>36.283191766878346</v>
      </c>
      <c r="E858" s="43">
        <v>3.0</v>
      </c>
      <c r="F858" s="43">
        <f t="shared" si="97"/>
        <v>1.38547E+18</v>
      </c>
      <c r="G858" s="47">
        <f t="shared" si="98"/>
        <v>0.0008333333333</v>
      </c>
      <c r="H858" s="47">
        <f t="shared" si="99"/>
        <v>15.06241464</v>
      </c>
      <c r="I858" s="47">
        <v>34.20527871743788</v>
      </c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</row>
    <row r="859">
      <c r="A859" s="47"/>
      <c r="B859" s="47"/>
      <c r="C859" s="47">
        <v>34.22661053078714</v>
      </c>
      <c r="D859" s="47">
        <v>36.25914169315905</v>
      </c>
      <c r="E859" s="43">
        <v>3.0</v>
      </c>
      <c r="F859" s="43">
        <f t="shared" si="97"/>
        <v>1.34763E+18</v>
      </c>
      <c r="G859" s="47">
        <f t="shared" si="98"/>
        <v>0.0008333333333</v>
      </c>
      <c r="H859" s="47">
        <f t="shared" si="99"/>
        <v>15.0503896</v>
      </c>
      <c r="I859" s="47">
        <v>34.22661053078714</v>
      </c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</row>
    <row r="860">
      <c r="A860" s="47"/>
      <c r="B860" s="47"/>
      <c r="C860" s="47">
        <v>34.22927842309657</v>
      </c>
      <c r="D860" s="47">
        <v>36.301764171051154</v>
      </c>
      <c r="E860" s="43">
        <v>3.0</v>
      </c>
      <c r="F860" s="43">
        <f t="shared" si="97"/>
        <v>1.41541E+18</v>
      </c>
      <c r="G860" s="47">
        <f t="shared" si="98"/>
        <v>0.0008333333333</v>
      </c>
      <c r="H860" s="47">
        <f t="shared" si="99"/>
        <v>15.07170084</v>
      </c>
      <c r="I860" s="47">
        <v>34.22927842309657</v>
      </c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</row>
    <row r="861">
      <c r="A861" s="47"/>
      <c r="B861" s="47"/>
      <c r="C861" s="47">
        <v>34.269278842010635</v>
      </c>
      <c r="D861" s="47">
        <v>36.211248878020136</v>
      </c>
      <c r="E861" s="43">
        <v>3.0</v>
      </c>
      <c r="F861" s="43">
        <f t="shared" si="97"/>
        <v>1.27534E+18</v>
      </c>
      <c r="G861" s="47">
        <f t="shared" si="98"/>
        <v>0.0008333333333</v>
      </c>
      <c r="H861" s="47">
        <f t="shared" si="99"/>
        <v>15.02644319</v>
      </c>
      <c r="I861" s="47">
        <v>34.269278842010635</v>
      </c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</row>
    <row r="862">
      <c r="A862" s="47"/>
      <c r="B862" s="47"/>
      <c r="C862" s="47">
        <v>34.26887498674148</v>
      </c>
      <c r="D862" s="47">
        <v>36.22896397754245</v>
      </c>
      <c r="E862" s="43">
        <v>3.0</v>
      </c>
      <c r="F862" s="43">
        <f t="shared" si="97"/>
        <v>1.30161E+18</v>
      </c>
      <c r="G862" s="47">
        <f t="shared" si="98"/>
        <v>0.0008333333333</v>
      </c>
      <c r="H862" s="47">
        <f t="shared" si="99"/>
        <v>15.03530074</v>
      </c>
      <c r="I862" s="47">
        <v>34.26887498674148</v>
      </c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</row>
    <row r="863">
      <c r="A863" s="47"/>
      <c r="B863" s="47"/>
      <c r="C863" s="47">
        <v>34.17594700959397</v>
      </c>
      <c r="D863" s="47">
        <v>36.128307691881645</v>
      </c>
      <c r="E863" s="43">
        <v>3.0</v>
      </c>
      <c r="F863" s="43">
        <f t="shared" si="97"/>
        <v>1.15919E+18</v>
      </c>
      <c r="G863" s="47">
        <f t="shared" si="98"/>
        <v>0.0008333333333</v>
      </c>
      <c r="H863" s="47">
        <f t="shared" si="99"/>
        <v>14.9849726</v>
      </c>
      <c r="I863" s="47">
        <v>34.17594700959397</v>
      </c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</row>
    <row r="864">
      <c r="A864" s="47"/>
      <c r="B864" s="47"/>
      <c r="C864" s="47">
        <v>34.309278301857645</v>
      </c>
      <c r="D864" s="47">
        <v>36.22488447601919</v>
      </c>
      <c r="E864" s="43">
        <v>3.0</v>
      </c>
      <c r="F864" s="43">
        <f t="shared" si="97"/>
        <v>1.29551E+18</v>
      </c>
      <c r="G864" s="47">
        <f t="shared" si="98"/>
        <v>0.0008333333333</v>
      </c>
      <c r="H864" s="47">
        <f t="shared" si="99"/>
        <v>15.03326099</v>
      </c>
      <c r="I864" s="47">
        <v>34.309278301857645</v>
      </c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</row>
    <row r="865">
      <c r="A865" s="47"/>
      <c r="B865" s="47"/>
      <c r="C865" s="47">
        <v>33.88354681478583</v>
      </c>
      <c r="D865" s="47">
        <v>36.264002190585835</v>
      </c>
      <c r="E865" s="43">
        <v>3.0</v>
      </c>
      <c r="F865" s="43">
        <f t="shared" si="97"/>
        <v>1.35519E+18</v>
      </c>
      <c r="G865" s="47">
        <f t="shared" si="98"/>
        <v>0.0008333333333</v>
      </c>
      <c r="H865" s="47">
        <f t="shared" si="99"/>
        <v>15.05281985</v>
      </c>
      <c r="I865" s="47">
        <v>33.88354681478583</v>
      </c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</row>
    <row r="866">
      <c r="A866" s="47"/>
      <c r="B866" s="47"/>
      <c r="C866" s="47">
        <v>34.11727889940682</v>
      </c>
      <c r="D866" s="47">
        <v>36.16890398489946</v>
      </c>
      <c r="E866" s="43">
        <v>3.0</v>
      </c>
      <c r="F866" s="43">
        <f t="shared" si="97"/>
        <v>1.21465E+18</v>
      </c>
      <c r="G866" s="47">
        <f t="shared" si="98"/>
        <v>0.0008333333333</v>
      </c>
      <c r="H866" s="47">
        <f t="shared" si="99"/>
        <v>15.00527075</v>
      </c>
      <c r="I866" s="47">
        <v>34.11727889940682</v>
      </c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</row>
    <row r="867">
      <c r="A867" s="47"/>
      <c r="B867" s="47"/>
      <c r="C867" s="47">
        <v>34.069278615101304</v>
      </c>
      <c r="D867" s="47">
        <v>36.18807190476393</v>
      </c>
      <c r="E867" s="43">
        <v>3.0</v>
      </c>
      <c r="F867" s="43">
        <f t="shared" si="97"/>
        <v>1.24176E+18</v>
      </c>
      <c r="G867" s="47">
        <f t="shared" si="98"/>
        <v>0.0008333333333</v>
      </c>
      <c r="H867" s="47">
        <f t="shared" si="99"/>
        <v>15.01485471</v>
      </c>
      <c r="I867" s="47">
        <v>34.069278615101304</v>
      </c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</row>
    <row r="868">
      <c r="A868" s="47"/>
      <c r="B868" s="47"/>
      <c r="C868" s="47">
        <v>34.07138231218849</v>
      </c>
      <c r="D868" s="47">
        <v>36.16403089210946</v>
      </c>
      <c r="E868" s="43">
        <v>3.0</v>
      </c>
      <c r="F868" s="43">
        <f t="shared" si="97"/>
        <v>1.20786E+18</v>
      </c>
      <c r="G868" s="47">
        <f t="shared" si="98"/>
        <v>0.0008333333333</v>
      </c>
      <c r="H868" s="47">
        <f t="shared" si="99"/>
        <v>15.0028342</v>
      </c>
      <c r="I868" s="47">
        <v>34.07138231218849</v>
      </c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</row>
    <row r="869">
      <c r="A869" s="47"/>
      <c r="B869" s="47"/>
      <c r="C869" s="47">
        <v>34.20927846852076</v>
      </c>
      <c r="D869" s="47">
        <v>36.13508423624013</v>
      </c>
      <c r="E869" s="43">
        <v>3.0</v>
      </c>
      <c r="F869" s="43">
        <f t="shared" si="97"/>
        <v>1.16827E+18</v>
      </c>
      <c r="G869" s="47">
        <f t="shared" si="98"/>
        <v>0.0008333333333</v>
      </c>
      <c r="H869" s="47">
        <f t="shared" si="99"/>
        <v>14.98836087</v>
      </c>
      <c r="I869" s="47">
        <v>34.20927846852076</v>
      </c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</row>
    <row r="870">
      <c r="A870" s="47"/>
      <c r="B870" s="47"/>
      <c r="C870" s="47">
        <v>34.2559469376781</v>
      </c>
      <c r="D870" s="47">
        <v>36.16246318922804</v>
      </c>
      <c r="E870" s="43">
        <v>3.0</v>
      </c>
      <c r="F870" s="43">
        <f t="shared" si="97"/>
        <v>1.20568E+18</v>
      </c>
      <c r="G870" s="47">
        <f t="shared" si="98"/>
        <v>0.0008333333333</v>
      </c>
      <c r="H870" s="47">
        <f t="shared" si="99"/>
        <v>15.00205035</v>
      </c>
      <c r="I870" s="47">
        <v>34.2559469376781</v>
      </c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</row>
    <row r="871">
      <c r="A871" s="47"/>
      <c r="B871" s="47"/>
      <c r="C871" s="47">
        <v>33.87647773521469</v>
      </c>
      <c r="D871" s="47">
        <v>36.15589396498513</v>
      </c>
      <c r="E871" s="43">
        <v>3.0</v>
      </c>
      <c r="F871" s="43">
        <f t="shared" si="97"/>
        <v>1.19659E+18</v>
      </c>
      <c r="G871" s="47">
        <f t="shared" si="98"/>
        <v>0.0008333333333</v>
      </c>
      <c r="H871" s="47">
        <f t="shared" si="99"/>
        <v>14.99876574</v>
      </c>
      <c r="I871" s="47">
        <v>33.87647773521469</v>
      </c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</row>
    <row r="872">
      <c r="A872" s="47"/>
      <c r="B872" s="47"/>
      <c r="C872" s="47">
        <v>34.189278965265935</v>
      </c>
      <c r="D872" s="47">
        <v>36.14729148542776</v>
      </c>
      <c r="E872" s="43">
        <v>3.0</v>
      </c>
      <c r="F872" s="43">
        <f t="shared" si="97"/>
        <v>1.1848E+18</v>
      </c>
      <c r="G872" s="47">
        <f t="shared" si="98"/>
        <v>0.0008333333333</v>
      </c>
      <c r="H872" s="47">
        <f t="shared" si="99"/>
        <v>14.9944645</v>
      </c>
      <c r="I872" s="47">
        <v>34.189278965265935</v>
      </c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</row>
    <row r="873">
      <c r="A873" s="47"/>
      <c r="B873" s="47"/>
      <c r="C873" s="47">
        <v>34.20927846852076</v>
      </c>
      <c r="D873" s="47">
        <v>36.06940299011782</v>
      </c>
      <c r="E873" s="43">
        <v>3.0</v>
      </c>
      <c r="F873" s="43">
        <f t="shared" si="97"/>
        <v>1.08318E+18</v>
      </c>
      <c r="G873" s="47">
        <f t="shared" si="98"/>
        <v>0.0008333333333</v>
      </c>
      <c r="H873" s="47">
        <f t="shared" si="99"/>
        <v>14.95552025</v>
      </c>
      <c r="I873" s="47">
        <v>34.20927846852076</v>
      </c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</row>
    <row r="874">
      <c r="A874" s="47"/>
      <c r="B874" s="47"/>
      <c r="C874" s="47">
        <v>34.189278965265935</v>
      </c>
      <c r="D874" s="47">
        <v>36.063642638814905</v>
      </c>
      <c r="E874" s="43">
        <v>3.0</v>
      </c>
      <c r="F874" s="43">
        <f t="shared" si="97"/>
        <v>1.07602E+18</v>
      </c>
      <c r="G874" s="47">
        <f t="shared" si="98"/>
        <v>0.0008333333333</v>
      </c>
      <c r="H874" s="47">
        <f t="shared" si="99"/>
        <v>14.95264007</v>
      </c>
      <c r="I874" s="47">
        <v>34.189278965265935</v>
      </c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</row>
    <row r="875">
      <c r="A875" s="47"/>
      <c r="B875" s="47"/>
      <c r="C875" s="47">
        <v>34.0492784888967</v>
      </c>
      <c r="D875" s="47">
        <v>35.6257410494459</v>
      </c>
      <c r="E875" s="43">
        <v>3.0</v>
      </c>
      <c r="F875" s="43">
        <f t="shared" si="97"/>
        <v>6.49936E+17</v>
      </c>
      <c r="G875" s="47">
        <f t="shared" si="98"/>
        <v>0.0008333333333</v>
      </c>
      <c r="H875" s="47">
        <f t="shared" si="99"/>
        <v>14.73368928</v>
      </c>
      <c r="I875" s="47">
        <v>34.0492784888967</v>
      </c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</row>
    <row r="876">
      <c r="A876" s="47"/>
      <c r="B876" s="47"/>
      <c r="C876" s="47">
        <v>33.869278671983025</v>
      </c>
      <c r="D876" s="47">
        <v>35.39140582281535</v>
      </c>
      <c r="E876" s="43">
        <v>3.0</v>
      </c>
      <c r="F876" s="43">
        <f t="shared" si="97"/>
        <v>4.96253E+17</v>
      </c>
      <c r="G876" s="47">
        <f t="shared" si="98"/>
        <v>0.0008333333333</v>
      </c>
      <c r="H876" s="47">
        <f t="shared" si="99"/>
        <v>14.61652167</v>
      </c>
      <c r="I876" s="47">
        <v>33.869278671983025</v>
      </c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</row>
    <row r="877">
      <c r="A877" s="47"/>
      <c r="B877" s="47"/>
      <c r="C877" s="47">
        <v>33.876697844072694</v>
      </c>
      <c r="D877" s="47">
        <v>35.95477421128883</v>
      </c>
      <c r="E877" s="43">
        <v>3.0</v>
      </c>
      <c r="F877" s="43">
        <f t="shared" si="97"/>
        <v>9.49264E+17</v>
      </c>
      <c r="G877" s="47">
        <f t="shared" si="98"/>
        <v>0.0008333333333</v>
      </c>
      <c r="H877" s="47">
        <f t="shared" si="99"/>
        <v>14.89820586</v>
      </c>
      <c r="I877" s="47">
        <v>33.876697844072694</v>
      </c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</row>
    <row r="878">
      <c r="A878" s="47"/>
      <c r="B878" s="47"/>
      <c r="C878" s="47">
        <v>33.903337844072695</v>
      </c>
      <c r="D878" s="47">
        <v>35.99865244975279</v>
      </c>
      <c r="E878" s="43">
        <v>3.0</v>
      </c>
      <c r="F878" s="43">
        <f t="shared" si="97"/>
        <v>9.9845E+17</v>
      </c>
      <c r="G878" s="47">
        <f t="shared" si="98"/>
        <v>0.0008333333333</v>
      </c>
      <c r="H878" s="47">
        <f t="shared" si="99"/>
        <v>14.92014498</v>
      </c>
      <c r="I878" s="47">
        <v>33.903337844072695</v>
      </c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</row>
    <row r="879">
      <c r="A879" s="47"/>
      <c r="B879" s="47"/>
      <c r="C879" s="47">
        <v>33.87225784407269</v>
      </c>
      <c r="D879" s="47">
        <v>35.952400828826065</v>
      </c>
      <c r="E879" s="43">
        <v>3.0</v>
      </c>
      <c r="F879" s="43">
        <f t="shared" si="97"/>
        <v>9.46674E+17</v>
      </c>
      <c r="G879" s="47">
        <f t="shared" si="98"/>
        <v>0.0008333333333</v>
      </c>
      <c r="H879" s="47">
        <f t="shared" si="99"/>
        <v>14.89701917</v>
      </c>
      <c r="I879" s="47">
        <v>33.87225784407269</v>
      </c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</row>
    <row r="880">
      <c r="A880" s="47"/>
      <c r="B880" s="47"/>
      <c r="C880" s="47">
        <v>33.90225080114036</v>
      </c>
      <c r="D880" s="47">
        <v>35.90819177924951</v>
      </c>
      <c r="E880" s="43">
        <v>3.0</v>
      </c>
      <c r="F880" s="43">
        <f t="shared" si="97"/>
        <v>8.99696E+17</v>
      </c>
      <c r="G880" s="47">
        <f t="shared" si="98"/>
        <v>0.0008333333333</v>
      </c>
      <c r="H880" s="47">
        <f t="shared" si="99"/>
        <v>14.87491464</v>
      </c>
      <c r="I880" s="47">
        <v>33.90225080114036</v>
      </c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</row>
    <row r="881">
      <c r="A881" s="47"/>
      <c r="B881" s="47"/>
      <c r="C881" s="47">
        <v>33.89641281502417</v>
      </c>
      <c r="D881" s="47">
        <v>35.859756099013296</v>
      </c>
      <c r="E881" s="43">
        <v>3.0</v>
      </c>
      <c r="F881" s="43">
        <f t="shared" si="97"/>
        <v>8.50899E+17</v>
      </c>
      <c r="G881" s="47">
        <f t="shared" si="98"/>
        <v>0.0008333333333</v>
      </c>
      <c r="H881" s="47">
        <f t="shared" si="99"/>
        <v>14.8506968</v>
      </c>
      <c r="I881" s="47">
        <v>33.89641281502417</v>
      </c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</row>
    <row r="882">
      <c r="A882" s="47"/>
      <c r="B882" s="47"/>
      <c r="C882" s="47">
        <v>33.920489935216914</v>
      </c>
      <c r="D882" s="47">
        <v>36.416289037523455</v>
      </c>
      <c r="E882" s="43">
        <v>3.0</v>
      </c>
      <c r="F882" s="43">
        <f t="shared" si="97"/>
        <v>1.6149E+18</v>
      </c>
      <c r="G882" s="47">
        <f t="shared" si="98"/>
        <v>0.0008333333333</v>
      </c>
      <c r="H882" s="47">
        <f t="shared" si="99"/>
        <v>15.12896327</v>
      </c>
      <c r="I882" s="47">
        <v>33.920489935216914</v>
      </c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</row>
    <row r="883">
      <c r="A883" s="47"/>
      <c r="B883" s="47"/>
      <c r="C883" s="47">
        <v>33.85480097709687</v>
      </c>
      <c r="D883" s="47">
        <v>35.794878860508454</v>
      </c>
      <c r="E883" s="43">
        <v>3.0</v>
      </c>
      <c r="F883" s="43">
        <f t="shared" si="97"/>
        <v>7.89659E+17</v>
      </c>
      <c r="G883" s="47">
        <f t="shared" si="98"/>
        <v>0.0008333333333</v>
      </c>
      <c r="H883" s="47">
        <f t="shared" si="99"/>
        <v>14.81825818</v>
      </c>
      <c r="I883" s="47">
        <v>33.85480097709687</v>
      </c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</row>
    <row r="884">
      <c r="A884" s="47"/>
      <c r="B884" s="47"/>
      <c r="C884" s="47">
        <v>33.854855987442285</v>
      </c>
      <c r="D884" s="47">
        <v>35.75754990528192</v>
      </c>
      <c r="E884" s="43">
        <v>3.0</v>
      </c>
      <c r="F884" s="43">
        <f t="shared" si="97"/>
        <v>7.56441E+17</v>
      </c>
      <c r="G884" s="47">
        <f t="shared" si="98"/>
        <v>0.0008333333333</v>
      </c>
      <c r="H884" s="47">
        <f t="shared" si="99"/>
        <v>14.79959371</v>
      </c>
      <c r="I884" s="47">
        <v>33.854855987442285</v>
      </c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</row>
    <row r="885">
      <c r="A885" s="47"/>
      <c r="B885" s="47"/>
      <c r="C885" s="47">
        <v>33.816257844072695</v>
      </c>
      <c r="D885" s="47">
        <v>35.69905142674456</v>
      </c>
      <c r="E885" s="43">
        <v>3.0</v>
      </c>
      <c r="F885" s="43">
        <f t="shared" si="97"/>
        <v>7.07173E+17</v>
      </c>
      <c r="G885" s="47">
        <f t="shared" si="98"/>
        <v>0.0008333333333</v>
      </c>
      <c r="H885" s="47">
        <f t="shared" si="99"/>
        <v>14.77034447</v>
      </c>
      <c r="I885" s="47">
        <v>33.816257844072695</v>
      </c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</row>
    <row r="886">
      <c r="A886" s="47"/>
      <c r="B886" s="47"/>
      <c r="C886" s="47">
        <v>33.839033873914076</v>
      </c>
      <c r="D886" s="47">
        <v>35.651085824516585</v>
      </c>
      <c r="E886" s="43">
        <v>3.0</v>
      </c>
      <c r="F886" s="43">
        <f t="shared" si="97"/>
        <v>6.6918E+17</v>
      </c>
      <c r="G886" s="47">
        <f t="shared" si="98"/>
        <v>0.0008333333333</v>
      </c>
      <c r="H886" s="47">
        <f t="shared" si="99"/>
        <v>14.74636167</v>
      </c>
      <c r="I886" s="47">
        <v>33.839033873914076</v>
      </c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</row>
    <row r="887">
      <c r="A887" s="47"/>
      <c r="B887" s="47"/>
      <c r="C887" s="47">
        <v>33.818610721629206</v>
      </c>
      <c r="D887" s="47">
        <v>35.5061923696276</v>
      </c>
      <c r="E887" s="43">
        <v>3.0</v>
      </c>
      <c r="F887" s="43">
        <f t="shared" si="97"/>
        <v>5.66365E+17</v>
      </c>
      <c r="G887" s="47">
        <f t="shared" si="98"/>
        <v>0.0008333333333</v>
      </c>
      <c r="H887" s="47">
        <f t="shared" si="99"/>
        <v>14.67391494</v>
      </c>
      <c r="I887" s="47">
        <v>33.818610721629206</v>
      </c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</row>
    <row r="888">
      <c r="A888" s="47"/>
      <c r="B888" s="47"/>
      <c r="C888" s="47">
        <v>33.780219862505156</v>
      </c>
      <c r="D888" s="47">
        <v>35.44128856774186</v>
      </c>
      <c r="E888" s="43">
        <v>3.0</v>
      </c>
      <c r="F888" s="43">
        <f t="shared" si="97"/>
        <v>5.25587E+17</v>
      </c>
      <c r="G888" s="47">
        <f t="shared" si="98"/>
        <v>0.0008333333333</v>
      </c>
      <c r="H888" s="47">
        <f t="shared" si="99"/>
        <v>14.64146304</v>
      </c>
      <c r="I888" s="47">
        <v>33.780219862505156</v>
      </c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</row>
    <row r="889">
      <c r="A889" s="47"/>
      <c r="B889" s="47"/>
      <c r="C889" s="47">
        <v>33.79286033873732</v>
      </c>
      <c r="D889" s="47">
        <v>35.337906463507736</v>
      </c>
      <c r="E889" s="43">
        <v>3.0</v>
      </c>
      <c r="F889" s="43">
        <f t="shared" si="97"/>
        <v>4.66609E+17</v>
      </c>
      <c r="G889" s="47">
        <f t="shared" si="98"/>
        <v>0.0008333333333</v>
      </c>
      <c r="H889" s="47">
        <f t="shared" si="99"/>
        <v>14.58977199</v>
      </c>
      <c r="I889" s="47">
        <v>33.79286033873732</v>
      </c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</row>
    <row r="890">
      <c r="A890" s="47"/>
      <c r="B890" s="47"/>
      <c r="C890" s="47">
        <v>33.749922158296414</v>
      </c>
      <c r="D890" s="47">
        <v>35.26076791060428</v>
      </c>
      <c r="E890" s="43">
        <v>3.0</v>
      </c>
      <c r="F890" s="43">
        <f t="shared" si="97"/>
        <v>4.26957E+17</v>
      </c>
      <c r="G890" s="47">
        <f t="shared" si="98"/>
        <v>0.0008333333333</v>
      </c>
      <c r="H890" s="47">
        <f t="shared" si="99"/>
        <v>14.55120271</v>
      </c>
      <c r="I890" s="47">
        <v>33.749922158296414</v>
      </c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</row>
    <row r="891">
      <c r="A891" s="47"/>
      <c r="B891" s="47"/>
      <c r="C891" s="47">
        <v>33.59905784407269</v>
      </c>
      <c r="D891" s="47">
        <v>35.088964658255115</v>
      </c>
      <c r="E891" s="43">
        <v>3.0</v>
      </c>
      <c r="F891" s="43">
        <f t="shared" si="97"/>
        <v>3.50334E+17</v>
      </c>
      <c r="G891" s="47">
        <f t="shared" si="98"/>
        <v>0.0008333333333</v>
      </c>
      <c r="H891" s="47">
        <f t="shared" si="99"/>
        <v>14.46530108</v>
      </c>
      <c r="I891" s="47">
        <v>33.59905784407269</v>
      </c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</row>
    <row r="892">
      <c r="A892" s="47"/>
      <c r="B892" s="47"/>
      <c r="C892" s="47">
        <v>33.580137844072695</v>
      </c>
      <c r="D892" s="47">
        <v>34.967277130736235</v>
      </c>
      <c r="E892" s="43">
        <v>3.0</v>
      </c>
      <c r="F892" s="43">
        <f t="shared" si="97"/>
        <v>3.04536E+17</v>
      </c>
      <c r="G892" s="47">
        <f t="shared" si="98"/>
        <v>0.0008333333333</v>
      </c>
      <c r="H892" s="47">
        <f t="shared" si="99"/>
        <v>14.40445732</v>
      </c>
      <c r="I892" s="47">
        <v>33.580137844072695</v>
      </c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</row>
    <row r="893">
      <c r="A893" s="47"/>
      <c r="B893" s="47"/>
      <c r="C893" s="47">
        <v>33.572817844072695</v>
      </c>
      <c r="D893" s="47">
        <v>34.84326593627512</v>
      </c>
      <c r="E893" s="43">
        <v>3.0</v>
      </c>
      <c r="F893" s="43">
        <f t="shared" si="97"/>
        <v>2.64018E+17</v>
      </c>
      <c r="G893" s="47">
        <f t="shared" si="98"/>
        <v>0.0008333333333</v>
      </c>
      <c r="H893" s="47">
        <f t="shared" si="99"/>
        <v>14.34245172</v>
      </c>
      <c r="I893" s="47">
        <v>33.572817844072695</v>
      </c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</row>
    <row r="894">
      <c r="A894" s="47"/>
      <c r="B894" s="47"/>
      <c r="C894" s="47">
        <v>33.41141724878709</v>
      </c>
      <c r="D894" s="47">
        <v>34.56431189519329</v>
      </c>
      <c r="E894" s="43">
        <v>3.0</v>
      </c>
      <c r="F894" s="43">
        <f t="shared" si="97"/>
        <v>1.91494E+17</v>
      </c>
      <c r="G894" s="47">
        <f t="shared" si="98"/>
        <v>0.0008333333333</v>
      </c>
      <c r="H894" s="47">
        <f t="shared" si="99"/>
        <v>14.2029747</v>
      </c>
      <c r="I894" s="47">
        <v>33.41141724878709</v>
      </c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</row>
    <row r="895">
      <c r="A895" s="47"/>
      <c r="B895" s="47"/>
      <c r="C895" s="47"/>
      <c r="D895" s="44">
        <v>37.079502460118675</v>
      </c>
      <c r="E895" s="115">
        <v>15.0</v>
      </c>
      <c r="F895" s="43">
        <f t="shared" si="97"/>
        <v>3.46538E+18</v>
      </c>
      <c r="G895" s="47">
        <f t="shared" si="98"/>
        <v>0.004166666667</v>
      </c>
      <c r="H895" s="47">
        <f t="shared" si="99"/>
        <v>16.15953999</v>
      </c>
      <c r="I895" s="113">
        <v>34.49090595331887</v>
      </c>
      <c r="J895" s="11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</row>
    <row r="896">
      <c r="A896" s="47"/>
      <c r="B896" s="47"/>
      <c r="C896" s="47"/>
      <c r="D896" s="44">
        <v>37.28316019559969</v>
      </c>
      <c r="E896" s="115">
        <v>15.0</v>
      </c>
      <c r="F896" s="43">
        <f t="shared" si="97"/>
        <v>4.38107E+18</v>
      </c>
      <c r="G896" s="47">
        <f t="shared" si="98"/>
        <v>0.004166666667</v>
      </c>
      <c r="H896" s="47">
        <f t="shared" si="99"/>
        <v>16.26136886</v>
      </c>
      <c r="I896" s="113">
        <v>34.86690595331887</v>
      </c>
      <c r="J896" s="11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</row>
    <row r="897">
      <c r="A897" s="47"/>
      <c r="B897" s="47"/>
      <c r="C897" s="47"/>
      <c r="D897" s="44">
        <v>37.32638155535072</v>
      </c>
      <c r="E897" s="115">
        <v>15.0</v>
      </c>
      <c r="F897" s="43">
        <f t="shared" si="97"/>
        <v>4.60459E+18</v>
      </c>
      <c r="G897" s="47">
        <f t="shared" si="98"/>
        <v>0.004166666667</v>
      </c>
      <c r="H897" s="47">
        <f t="shared" si="99"/>
        <v>16.28297954</v>
      </c>
      <c r="I897" s="113">
        <v>34.91890595331887</v>
      </c>
      <c r="J897" s="11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</row>
    <row r="898">
      <c r="A898" s="47"/>
      <c r="B898" s="47"/>
      <c r="C898" s="47"/>
      <c r="D898" s="44">
        <v>37.443410972657</v>
      </c>
      <c r="E898" s="115">
        <v>15.0</v>
      </c>
      <c r="F898" s="43">
        <f t="shared" si="97"/>
        <v>5.26872E+18</v>
      </c>
      <c r="G898" s="47">
        <f t="shared" si="98"/>
        <v>0.004166666667</v>
      </c>
      <c r="H898" s="47">
        <f t="shared" si="99"/>
        <v>16.34149424</v>
      </c>
      <c r="I898" s="113">
        <v>34.66290595331887</v>
      </c>
      <c r="J898" s="11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</row>
    <row r="899">
      <c r="A899" s="47"/>
      <c r="B899" s="47"/>
      <c r="C899" s="47"/>
      <c r="D899" s="113" t="s">
        <v>18</v>
      </c>
      <c r="E899" s="115" t="s">
        <v>583</v>
      </c>
      <c r="F899" s="113" t="s">
        <v>579</v>
      </c>
      <c r="G899" s="115" t="s">
        <v>580</v>
      </c>
      <c r="H899" s="115" t="s">
        <v>584</v>
      </c>
      <c r="I899" s="113" t="s">
        <v>20</v>
      </c>
      <c r="J899" s="11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</row>
    <row r="900">
      <c r="A900" s="47"/>
      <c r="B900" s="47"/>
      <c r="C900" s="45" t="s">
        <v>362</v>
      </c>
      <c r="D900" s="47">
        <v>43.32676995416622</v>
      </c>
      <c r="E900" s="3">
        <v>0.907</v>
      </c>
      <c r="F900" s="43">
        <f t="shared" ref="F900:F1328" si="100">SQRT(10^D900)</f>
        <v>4.60665E+21</v>
      </c>
      <c r="G900" s="47">
        <f t="shared" ref="G900:G1328" si="101">(E900*24)</f>
        <v>21.768</v>
      </c>
      <c r="H900" s="47">
        <f t="shared" ref="H900:H1328" si="102">log(F900*G900)</f>
        <v>23.00120351</v>
      </c>
      <c r="I900" s="47">
        <v>42.041865484502786</v>
      </c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</row>
    <row r="901">
      <c r="A901" s="47"/>
      <c r="B901" s="47"/>
      <c r="C901" s="45" t="s">
        <v>362</v>
      </c>
      <c r="D901" s="47">
        <v>42.95879316887162</v>
      </c>
      <c r="E901" s="3">
        <v>0.907</v>
      </c>
      <c r="F901" s="43">
        <f t="shared" si="100"/>
        <v>3.01576E+21</v>
      </c>
      <c r="G901" s="47">
        <f t="shared" si="101"/>
        <v>21.768</v>
      </c>
      <c r="H901" s="47">
        <f t="shared" si="102"/>
        <v>22.81721511</v>
      </c>
      <c r="I901" s="47">
        <v>41.740835488838805</v>
      </c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</row>
    <row r="902">
      <c r="A902" s="47"/>
      <c r="B902" s="47"/>
      <c r="C902" s="45" t="s">
        <v>368</v>
      </c>
      <c r="D902" s="47">
        <v>43.28780172993022</v>
      </c>
      <c r="E902" s="3">
        <v>0.34</v>
      </c>
      <c r="F902" s="43">
        <f t="shared" si="100"/>
        <v>4.40454E+21</v>
      </c>
      <c r="G902" s="47">
        <f t="shared" si="101"/>
        <v>8.16</v>
      </c>
      <c r="H902" s="47">
        <f t="shared" si="102"/>
        <v>22.55559102</v>
      </c>
      <c r="I902" s="47">
        <v>42.159175772977264</v>
      </c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</row>
    <row r="903">
      <c r="A903" s="47"/>
      <c r="B903" s="47"/>
      <c r="C903" s="43" t="s">
        <v>387</v>
      </c>
      <c r="D903" s="3">
        <v>42.6334684555795</v>
      </c>
      <c r="E903" s="3">
        <v>2.0</v>
      </c>
      <c r="F903" s="43">
        <f t="shared" si="100"/>
        <v>2.07364E+21</v>
      </c>
      <c r="G903" s="47">
        <f t="shared" si="101"/>
        <v>48</v>
      </c>
      <c r="H903" s="47">
        <f t="shared" si="102"/>
        <v>22.99797547</v>
      </c>
      <c r="I903" s="47">
        <v>41.13321990412224</v>
      </c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</row>
    <row r="904">
      <c r="A904" s="47"/>
      <c r="B904" s="43"/>
      <c r="C904" s="37" t="s">
        <v>375</v>
      </c>
      <c r="D904" s="36">
        <v>42.62247895587143</v>
      </c>
      <c r="E904" s="3">
        <v>2.0</v>
      </c>
      <c r="F904" s="43">
        <f t="shared" si="100"/>
        <v>2.04757E+21</v>
      </c>
      <c r="G904" s="47">
        <f t="shared" si="101"/>
        <v>48</v>
      </c>
      <c r="H904" s="47">
        <f t="shared" si="102"/>
        <v>22.99248072</v>
      </c>
      <c r="I904" s="47">
        <v>41.10531547593625</v>
      </c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</row>
    <row r="905">
      <c r="A905" s="47"/>
      <c r="B905" s="43"/>
      <c r="C905" s="37" t="s">
        <v>375</v>
      </c>
      <c r="D905" s="36">
        <v>43.13436231685031</v>
      </c>
      <c r="E905" s="3">
        <v>2.0</v>
      </c>
      <c r="F905" s="43">
        <f t="shared" si="100"/>
        <v>3.69132E+21</v>
      </c>
      <c r="G905" s="47">
        <f t="shared" si="101"/>
        <v>48</v>
      </c>
      <c r="H905" s="47">
        <f t="shared" si="102"/>
        <v>23.2484224</v>
      </c>
      <c r="I905" s="47">
        <v>41.02629475270764</v>
      </c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</row>
    <row r="906">
      <c r="A906" s="47"/>
      <c r="B906" s="43"/>
      <c r="C906" s="37" t="s">
        <v>375</v>
      </c>
      <c r="D906" s="36">
        <v>43.37260148265484</v>
      </c>
      <c r="E906" s="3">
        <v>2.0</v>
      </c>
      <c r="F906" s="43">
        <f t="shared" si="100"/>
        <v>4.85625E+21</v>
      </c>
      <c r="G906" s="47">
        <f t="shared" si="101"/>
        <v>48</v>
      </c>
      <c r="H906" s="47">
        <f t="shared" si="102"/>
        <v>23.36754198</v>
      </c>
      <c r="I906" s="47">
        <v>41.448029972312455</v>
      </c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</row>
    <row r="907">
      <c r="A907" s="47"/>
      <c r="B907" s="43"/>
      <c r="C907" s="37" t="s">
        <v>375</v>
      </c>
      <c r="D907" s="36">
        <v>42.45975165837373</v>
      </c>
      <c r="E907" s="3">
        <v>2.0</v>
      </c>
      <c r="F907" s="43">
        <f t="shared" si="100"/>
        <v>1.69776E+21</v>
      </c>
      <c r="G907" s="47">
        <f t="shared" si="101"/>
        <v>48</v>
      </c>
      <c r="H907" s="47">
        <f t="shared" si="102"/>
        <v>22.91111707</v>
      </c>
      <c r="I907" s="47">
        <v>41.1444399175526</v>
      </c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</row>
    <row r="908">
      <c r="A908" s="47"/>
      <c r="B908" s="43"/>
      <c r="C908" s="37" t="s">
        <v>375</v>
      </c>
      <c r="D908" s="36">
        <v>42.26345701322976</v>
      </c>
      <c r="E908" s="3">
        <v>2.0</v>
      </c>
      <c r="F908" s="43">
        <f t="shared" si="100"/>
        <v>1.35434E+21</v>
      </c>
      <c r="G908" s="47">
        <f t="shared" si="101"/>
        <v>48</v>
      </c>
      <c r="H908" s="47">
        <f t="shared" si="102"/>
        <v>22.81296974</v>
      </c>
      <c r="I908" s="47">
        <v>40.71651048451479</v>
      </c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</row>
    <row r="909">
      <c r="A909" s="47"/>
      <c r="B909" s="43"/>
      <c r="C909" s="3" t="s">
        <v>411</v>
      </c>
      <c r="D909" s="36">
        <v>43.36380946917944</v>
      </c>
      <c r="E909" s="3">
        <v>2.2</v>
      </c>
      <c r="F909" s="43">
        <f t="shared" si="100"/>
        <v>4.80734E+21</v>
      </c>
      <c r="G909" s="47">
        <f t="shared" si="101"/>
        <v>52.8</v>
      </c>
      <c r="H909" s="47">
        <f t="shared" si="102"/>
        <v>23.40453866</v>
      </c>
      <c r="I909" s="47">
        <v>42.67124327811661</v>
      </c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</row>
    <row r="910">
      <c r="A910" s="47"/>
      <c r="B910" s="43"/>
      <c r="C910" s="3" t="s">
        <v>411</v>
      </c>
      <c r="D910" s="36">
        <v>43.270326611472285</v>
      </c>
      <c r="E910" s="3">
        <v>2.2</v>
      </c>
      <c r="F910" s="43">
        <f t="shared" si="100"/>
        <v>4.31681E+21</v>
      </c>
      <c r="G910" s="47">
        <f t="shared" si="101"/>
        <v>52.8</v>
      </c>
      <c r="H910" s="47">
        <f t="shared" si="102"/>
        <v>23.35779723</v>
      </c>
      <c r="I910" s="47">
        <v>42.67923975808712</v>
      </c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</row>
    <row r="911">
      <c r="A911" s="47"/>
      <c r="B911" s="47"/>
      <c r="C911" s="3" t="s">
        <v>411</v>
      </c>
      <c r="D911" s="47">
        <v>43.27970698654254</v>
      </c>
      <c r="E911" s="3">
        <v>2.2</v>
      </c>
      <c r="F911" s="43">
        <f t="shared" si="100"/>
        <v>4.36369E+21</v>
      </c>
      <c r="G911" s="47">
        <f t="shared" si="101"/>
        <v>52.8</v>
      </c>
      <c r="H911" s="47">
        <f t="shared" si="102"/>
        <v>23.36248742</v>
      </c>
      <c r="I911" s="47">
        <v>42.67124327811661</v>
      </c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</row>
    <row r="912">
      <c r="A912" s="47"/>
      <c r="B912" s="47"/>
      <c r="C912" s="3" t="s">
        <v>411</v>
      </c>
      <c r="D912" s="47">
        <v>43.27597911402329</v>
      </c>
      <c r="E912" s="3">
        <v>2.2</v>
      </c>
      <c r="F912" s="43">
        <f t="shared" si="100"/>
        <v>4.345E+21</v>
      </c>
      <c r="G912" s="47">
        <f t="shared" si="101"/>
        <v>52.8</v>
      </c>
      <c r="H912" s="47">
        <f t="shared" si="102"/>
        <v>23.36062348</v>
      </c>
      <c r="I912" s="47">
        <v>42.65523806669754</v>
      </c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</row>
    <row r="913">
      <c r="A913" s="47"/>
      <c r="B913" s="47"/>
      <c r="C913" s="3" t="s">
        <v>411</v>
      </c>
      <c r="D913" s="47">
        <v>43.356095332406</v>
      </c>
      <c r="E913" s="3">
        <v>2.2</v>
      </c>
      <c r="F913" s="43">
        <f t="shared" si="100"/>
        <v>4.76483E+21</v>
      </c>
      <c r="G913" s="47">
        <f t="shared" si="101"/>
        <v>52.8</v>
      </c>
      <c r="H913" s="47">
        <f t="shared" si="102"/>
        <v>23.40068159</v>
      </c>
      <c r="I913" s="47">
        <v>42.66723967033318</v>
      </c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</row>
    <row r="914">
      <c r="A914" s="47"/>
      <c r="B914" s="47"/>
      <c r="C914" s="3" t="s">
        <v>411</v>
      </c>
      <c r="D914" s="47">
        <v>43.743000041838634</v>
      </c>
      <c r="E914" s="3">
        <v>2.2</v>
      </c>
      <c r="F914" s="43">
        <f t="shared" si="100"/>
        <v>7.43875E+21</v>
      </c>
      <c r="G914" s="47">
        <f t="shared" si="101"/>
        <v>52.8</v>
      </c>
      <c r="H914" s="47">
        <f t="shared" si="102"/>
        <v>23.59413394</v>
      </c>
      <c r="I914" s="47">
        <v>42.66723967033318</v>
      </c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</row>
    <row r="915">
      <c r="A915" s="47"/>
      <c r="B915" s="47"/>
      <c r="C915" s="3" t="s">
        <v>411</v>
      </c>
      <c r="D915" s="47">
        <v>43.87143732486623</v>
      </c>
      <c r="E915" s="3">
        <v>2.2</v>
      </c>
      <c r="F915" s="43">
        <f t="shared" si="100"/>
        <v>8.6242E+21</v>
      </c>
      <c r="G915" s="47">
        <f t="shared" si="101"/>
        <v>52.8</v>
      </c>
      <c r="H915" s="47">
        <f t="shared" si="102"/>
        <v>23.65835258</v>
      </c>
      <c r="I915" s="47">
        <v>42.683238652533845</v>
      </c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</row>
    <row r="916">
      <c r="A916" s="47"/>
      <c r="B916" s="47"/>
      <c r="C916" s="3" t="s">
        <v>411</v>
      </c>
      <c r="D916" s="47">
        <v>43.8470048716113</v>
      </c>
      <c r="E916" s="3">
        <v>2.2</v>
      </c>
      <c r="F916" s="43">
        <f t="shared" si="100"/>
        <v>8.38499E+21</v>
      </c>
      <c r="G916" s="47">
        <f t="shared" si="101"/>
        <v>52.8</v>
      </c>
      <c r="H916" s="47">
        <f t="shared" si="102"/>
        <v>23.64613636</v>
      </c>
      <c r="I916" s="47">
        <v>42.68723966734486</v>
      </c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</row>
    <row r="917">
      <c r="A917" s="47"/>
      <c r="B917" s="47"/>
      <c r="C917" s="3" t="s">
        <v>411</v>
      </c>
      <c r="D917" s="47">
        <v>43.83939881937635</v>
      </c>
      <c r="E917" s="3">
        <v>2.2</v>
      </c>
      <c r="F917" s="43">
        <f t="shared" si="100"/>
        <v>8.31188E+21</v>
      </c>
      <c r="G917" s="47">
        <f t="shared" si="101"/>
        <v>52.8</v>
      </c>
      <c r="H917" s="47">
        <f t="shared" si="102"/>
        <v>23.64233333</v>
      </c>
      <c r="I917" s="47">
        <v>42.71524426280366</v>
      </c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</row>
    <row r="918">
      <c r="A918" s="47"/>
      <c r="B918" s="47"/>
      <c r="C918" s="3" t="s">
        <v>411</v>
      </c>
      <c r="D918" s="47">
        <v>43.838886981389116</v>
      </c>
      <c r="E918" s="3">
        <v>2.2</v>
      </c>
      <c r="F918" s="43">
        <f t="shared" si="100"/>
        <v>8.30699E+21</v>
      </c>
      <c r="G918" s="47">
        <f t="shared" si="101"/>
        <v>52.8</v>
      </c>
      <c r="H918" s="47">
        <f t="shared" si="102"/>
        <v>23.64207741</v>
      </c>
      <c r="I918" s="47">
        <v>42.73123905443354</v>
      </c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</row>
    <row r="919">
      <c r="A919" s="47"/>
      <c r="B919" s="47"/>
      <c r="C919" s="3" t="s">
        <v>411</v>
      </c>
      <c r="D919" s="47">
        <v>43.74681524483915</v>
      </c>
      <c r="E919" s="3">
        <v>2.2</v>
      </c>
      <c r="F919" s="43">
        <f t="shared" si="100"/>
        <v>7.4715E+21</v>
      </c>
      <c r="G919" s="47">
        <f t="shared" si="101"/>
        <v>52.8</v>
      </c>
      <c r="H919" s="47">
        <f t="shared" si="102"/>
        <v>23.59604154</v>
      </c>
      <c r="I919" s="47">
        <v>42.75524401958779</v>
      </c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</row>
    <row r="920">
      <c r="A920" s="47"/>
      <c r="B920" s="47"/>
      <c r="C920" s="3" t="s">
        <v>411</v>
      </c>
      <c r="D920" s="47">
        <v>43.75929583018421</v>
      </c>
      <c r="E920" s="3">
        <v>2.2</v>
      </c>
      <c r="F920" s="43">
        <f t="shared" si="100"/>
        <v>7.57963E+21</v>
      </c>
      <c r="G920" s="47">
        <f t="shared" si="101"/>
        <v>52.8</v>
      </c>
      <c r="H920" s="47">
        <f t="shared" si="102"/>
        <v>23.60228184</v>
      </c>
      <c r="I920" s="47">
        <v>42.7352438771501</v>
      </c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</row>
    <row r="921">
      <c r="A921" s="47"/>
      <c r="B921" s="47"/>
      <c r="C921" s="3" t="s">
        <v>411</v>
      </c>
      <c r="D921" s="47">
        <v>43.7313491185721</v>
      </c>
      <c r="E921" s="3">
        <v>2.2</v>
      </c>
      <c r="F921" s="43">
        <f t="shared" si="100"/>
        <v>7.33964E+21</v>
      </c>
      <c r="G921" s="47">
        <f t="shared" si="101"/>
        <v>52.8</v>
      </c>
      <c r="H921" s="47">
        <f t="shared" si="102"/>
        <v>23.58830848</v>
      </c>
      <c r="I921" s="47">
        <v>42.75124260155224</v>
      </c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</row>
    <row r="922">
      <c r="A922" s="47"/>
      <c r="B922" s="47"/>
      <c r="C922" s="3" t="s">
        <v>411</v>
      </c>
      <c r="D922" s="47">
        <v>43.75185059958725</v>
      </c>
      <c r="E922" s="3">
        <v>2.2</v>
      </c>
      <c r="F922" s="43">
        <f t="shared" si="100"/>
        <v>7.51494E+21</v>
      </c>
      <c r="G922" s="47">
        <f t="shared" si="101"/>
        <v>52.8</v>
      </c>
      <c r="H922" s="47">
        <f t="shared" si="102"/>
        <v>23.59855922</v>
      </c>
      <c r="I922" s="47">
        <v>42.743240562102805</v>
      </c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</row>
    <row r="923">
      <c r="A923" s="47"/>
      <c r="B923" s="47"/>
      <c r="C923" s="3" t="s">
        <v>411</v>
      </c>
      <c r="D923" s="47">
        <v>43.76902832670204</v>
      </c>
      <c r="E923" s="3">
        <v>2.2</v>
      </c>
      <c r="F923" s="43">
        <f t="shared" si="100"/>
        <v>7.66504E+21</v>
      </c>
      <c r="G923" s="47">
        <f t="shared" si="101"/>
        <v>52.8</v>
      </c>
      <c r="H923" s="47">
        <f t="shared" si="102"/>
        <v>23.60714809</v>
      </c>
      <c r="I923" s="47">
        <v>42.7672404736282</v>
      </c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</row>
    <row r="924">
      <c r="A924" s="47"/>
      <c r="B924" s="47"/>
      <c r="C924" s="3" t="s">
        <v>411</v>
      </c>
      <c r="D924" s="47">
        <v>43.72206613500299</v>
      </c>
      <c r="E924" s="3">
        <v>2.2</v>
      </c>
      <c r="F924" s="43">
        <f t="shared" si="100"/>
        <v>7.26161E+21</v>
      </c>
      <c r="G924" s="47">
        <f t="shared" si="101"/>
        <v>52.8</v>
      </c>
      <c r="H924" s="47">
        <f t="shared" si="102"/>
        <v>23.58366699</v>
      </c>
      <c r="I924" s="47">
        <v>42.763240555595445</v>
      </c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</row>
    <row r="925">
      <c r="A925" s="47"/>
      <c r="B925" s="47"/>
      <c r="C925" s="3" t="s">
        <v>411</v>
      </c>
      <c r="D925" s="47">
        <v>43.85001038175102</v>
      </c>
      <c r="E925" s="3">
        <v>2.2</v>
      </c>
      <c r="F925" s="43">
        <f t="shared" si="100"/>
        <v>8.41405E+21</v>
      </c>
      <c r="G925" s="47">
        <f t="shared" si="101"/>
        <v>52.8</v>
      </c>
      <c r="H925" s="47">
        <f t="shared" si="102"/>
        <v>23.64763911</v>
      </c>
      <c r="I925" s="47">
        <v>42.75524401958779</v>
      </c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</row>
    <row r="926">
      <c r="A926" s="47"/>
      <c r="B926" s="47"/>
      <c r="C926" s="3" t="s">
        <v>411</v>
      </c>
      <c r="D926" s="47">
        <v>43.8470048716113</v>
      </c>
      <c r="E926" s="3">
        <v>2.2</v>
      </c>
      <c r="F926" s="43">
        <f t="shared" si="100"/>
        <v>8.38499E+21</v>
      </c>
      <c r="G926" s="47">
        <f t="shared" si="101"/>
        <v>52.8</v>
      </c>
      <c r="H926" s="47">
        <f t="shared" si="102"/>
        <v>23.64613636</v>
      </c>
      <c r="I926" s="47">
        <v>42.747243200783764</v>
      </c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</row>
    <row r="927">
      <c r="A927" s="47"/>
      <c r="B927" s="47"/>
      <c r="C927" s="3" t="s">
        <v>411</v>
      </c>
      <c r="D927" s="47">
        <v>43.81736466385447</v>
      </c>
      <c r="E927" s="3">
        <v>2.2</v>
      </c>
      <c r="F927" s="43">
        <f t="shared" si="100"/>
        <v>8.10368E+21</v>
      </c>
      <c r="G927" s="47">
        <f t="shared" si="101"/>
        <v>52.8</v>
      </c>
      <c r="H927" s="47">
        <f t="shared" si="102"/>
        <v>23.63131625</v>
      </c>
      <c r="I927" s="47">
        <v>42.7352438771501</v>
      </c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</row>
    <row r="928">
      <c r="A928" s="47"/>
      <c r="B928" s="47"/>
      <c r="C928" s="3" t="s">
        <v>411</v>
      </c>
      <c r="D928" s="47">
        <v>43.870485967460816</v>
      </c>
      <c r="E928" s="3">
        <v>2.2</v>
      </c>
      <c r="F928" s="43">
        <f t="shared" si="100"/>
        <v>8.61476E+21</v>
      </c>
      <c r="G928" s="47">
        <f t="shared" si="101"/>
        <v>52.8</v>
      </c>
      <c r="H928" s="47">
        <f t="shared" si="102"/>
        <v>23.65787691</v>
      </c>
      <c r="I928" s="47">
        <v>42.75524401958779</v>
      </c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</row>
    <row r="929">
      <c r="A929" s="47"/>
      <c r="B929" s="47"/>
      <c r="C929" s="3" t="s">
        <v>411</v>
      </c>
      <c r="D929" s="47">
        <v>43.84851022660861</v>
      </c>
      <c r="E929" s="3">
        <v>2.2</v>
      </c>
      <c r="F929" s="43">
        <f t="shared" si="100"/>
        <v>8.39953E+21</v>
      </c>
      <c r="G929" s="47">
        <f t="shared" si="101"/>
        <v>52.8</v>
      </c>
      <c r="H929" s="47">
        <f t="shared" si="102"/>
        <v>23.64688904</v>
      </c>
      <c r="I929" s="47">
        <v>42.7872424000484</v>
      </c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</row>
    <row r="930">
      <c r="A930" s="47"/>
      <c r="B930" s="47"/>
      <c r="C930" s="3" t="s">
        <v>411</v>
      </c>
      <c r="D930" s="47">
        <v>43.7586802461238</v>
      </c>
      <c r="E930" s="3">
        <v>2.2</v>
      </c>
      <c r="F930" s="43">
        <f t="shared" si="100"/>
        <v>7.57426E+21</v>
      </c>
      <c r="G930" s="47">
        <f t="shared" si="101"/>
        <v>52.8</v>
      </c>
      <c r="H930" s="47">
        <f t="shared" si="102"/>
        <v>23.60197405</v>
      </c>
      <c r="I930" s="47">
        <v>42.72724390252056</v>
      </c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</row>
    <row r="931">
      <c r="A931" s="47"/>
      <c r="B931" s="47"/>
      <c r="C931" s="3" t="s">
        <v>411</v>
      </c>
      <c r="D931" s="47">
        <v>43.856451832709965</v>
      </c>
      <c r="E931" s="3">
        <v>2.2</v>
      </c>
      <c r="F931" s="43">
        <f t="shared" si="100"/>
        <v>8.47668E+21</v>
      </c>
      <c r="G931" s="47">
        <f t="shared" si="101"/>
        <v>52.8</v>
      </c>
      <c r="H931" s="47">
        <f t="shared" si="102"/>
        <v>23.65085984</v>
      </c>
      <c r="I931" s="47">
        <v>42.7352438771501</v>
      </c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</row>
    <row r="932">
      <c r="A932" s="47"/>
      <c r="B932" s="47"/>
      <c r="C932" s="3" t="s">
        <v>411</v>
      </c>
      <c r="D932" s="47">
        <v>43.69152806775353</v>
      </c>
      <c r="E932" s="3">
        <v>2.2</v>
      </c>
      <c r="F932" s="43">
        <f t="shared" si="100"/>
        <v>7.01074E+21</v>
      </c>
      <c r="G932" s="47">
        <f t="shared" si="101"/>
        <v>52.8</v>
      </c>
      <c r="H932" s="47">
        <f t="shared" si="102"/>
        <v>23.56839796</v>
      </c>
      <c r="I932" s="47">
        <v>42.75524401958779</v>
      </c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</row>
    <row r="933">
      <c r="A933" s="47"/>
      <c r="B933" s="47"/>
      <c r="C933" s="3" t="s">
        <v>411</v>
      </c>
      <c r="D933" s="47">
        <v>43.73069258861804</v>
      </c>
      <c r="E933" s="3">
        <v>2.2</v>
      </c>
      <c r="F933" s="43">
        <f t="shared" si="100"/>
        <v>7.33409E+21</v>
      </c>
      <c r="G933" s="47">
        <f t="shared" si="101"/>
        <v>52.8</v>
      </c>
      <c r="H933" s="47">
        <f t="shared" si="102"/>
        <v>23.58798022</v>
      </c>
      <c r="I933" s="47">
        <v>42.743240562102805</v>
      </c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</row>
    <row r="934">
      <c r="A934" s="47"/>
      <c r="B934" s="47"/>
      <c r="C934" s="3" t="s">
        <v>411</v>
      </c>
      <c r="D934" s="47">
        <v>43.50818631505791</v>
      </c>
      <c r="E934" s="3">
        <v>2.2</v>
      </c>
      <c r="F934" s="43">
        <f t="shared" si="100"/>
        <v>5.67666E+21</v>
      </c>
      <c r="G934" s="47">
        <f t="shared" si="101"/>
        <v>52.8</v>
      </c>
      <c r="H934" s="47">
        <f t="shared" si="102"/>
        <v>23.47672708</v>
      </c>
      <c r="I934" s="47">
        <v>42.747243200783764</v>
      </c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</row>
    <row r="935">
      <c r="A935" s="47"/>
      <c r="B935" s="47"/>
      <c r="C935" s="3" t="s">
        <v>411</v>
      </c>
      <c r="D935" s="47">
        <v>43.45207037307898</v>
      </c>
      <c r="E935" s="3">
        <v>2.2</v>
      </c>
      <c r="F935" s="43">
        <f t="shared" si="100"/>
        <v>5.32151E+21</v>
      </c>
      <c r="G935" s="47">
        <f t="shared" si="101"/>
        <v>52.8</v>
      </c>
      <c r="H935" s="47">
        <f t="shared" si="102"/>
        <v>23.44866911</v>
      </c>
      <c r="I935" s="47">
        <v>42.69923904070642</v>
      </c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</row>
    <row r="936">
      <c r="A936" s="47"/>
      <c r="B936" s="47"/>
      <c r="C936" s="3" t="s">
        <v>411</v>
      </c>
      <c r="D936" s="47">
        <v>43.248947622737</v>
      </c>
      <c r="E936" s="3">
        <v>2.2</v>
      </c>
      <c r="F936" s="43">
        <f t="shared" si="100"/>
        <v>4.21186E+21</v>
      </c>
      <c r="G936" s="47">
        <f t="shared" si="101"/>
        <v>52.8</v>
      </c>
      <c r="H936" s="47">
        <f t="shared" si="102"/>
        <v>23.34710773</v>
      </c>
      <c r="I936" s="47">
        <v>42.72324126873009</v>
      </c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</row>
    <row r="937">
      <c r="A937" s="47"/>
      <c r="B937" s="47"/>
      <c r="C937" s="3" t="s">
        <v>411</v>
      </c>
      <c r="D937" s="47">
        <v>42.77381398925285</v>
      </c>
      <c r="E937" s="3">
        <v>2.2</v>
      </c>
      <c r="F937" s="43">
        <f t="shared" si="100"/>
        <v>2.43729E+21</v>
      </c>
      <c r="G937" s="47">
        <f t="shared" si="101"/>
        <v>52.8</v>
      </c>
      <c r="H937" s="47">
        <f t="shared" si="102"/>
        <v>23.10954092</v>
      </c>
      <c r="I937" s="47">
        <v>42.67124327811661</v>
      </c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</row>
    <row r="938">
      <c r="A938" s="47"/>
      <c r="B938" s="47"/>
      <c r="C938" s="3" t="s">
        <v>411</v>
      </c>
      <c r="D938" s="47">
        <v>43.191524496380126</v>
      </c>
      <c r="E938" s="3">
        <v>2.2</v>
      </c>
      <c r="F938" s="43">
        <f t="shared" si="100"/>
        <v>3.94241E+21</v>
      </c>
      <c r="G938" s="47">
        <f t="shared" si="101"/>
        <v>52.8</v>
      </c>
      <c r="H938" s="47">
        <f t="shared" si="102"/>
        <v>23.31839617</v>
      </c>
      <c r="I938" s="47">
        <v>42.67524338714985</v>
      </c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</row>
    <row r="939">
      <c r="A939" s="47"/>
      <c r="B939" s="47"/>
      <c r="C939" s="3" t="s">
        <v>411</v>
      </c>
      <c r="D939" s="47">
        <v>43.191524496380126</v>
      </c>
      <c r="E939" s="3">
        <v>2.2</v>
      </c>
      <c r="F939" s="43">
        <f t="shared" si="100"/>
        <v>3.94241E+21</v>
      </c>
      <c r="G939" s="47">
        <f t="shared" si="101"/>
        <v>52.8</v>
      </c>
      <c r="H939" s="47">
        <f t="shared" si="102"/>
        <v>23.31839617</v>
      </c>
      <c r="I939" s="47">
        <v>42.65924354141566</v>
      </c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</row>
    <row r="940">
      <c r="A940" s="47"/>
      <c r="B940" s="47"/>
      <c r="C940" s="3" t="s">
        <v>411</v>
      </c>
      <c r="D940" s="47">
        <v>43.55982598784454</v>
      </c>
      <c r="E940" s="3">
        <v>2.2</v>
      </c>
      <c r="F940" s="43">
        <f t="shared" si="100"/>
        <v>6.02439E+21</v>
      </c>
      <c r="G940" s="47">
        <f t="shared" si="101"/>
        <v>52.8</v>
      </c>
      <c r="H940" s="47">
        <f t="shared" si="102"/>
        <v>23.50254692</v>
      </c>
      <c r="I940" s="47">
        <v>42.683238652533845</v>
      </c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</row>
    <row r="941">
      <c r="A941" s="47"/>
      <c r="B941" s="47"/>
      <c r="C941" s="3" t="s">
        <v>411</v>
      </c>
      <c r="D941" s="47">
        <v>43.66864575109979</v>
      </c>
      <c r="E941" s="3">
        <v>2.2</v>
      </c>
      <c r="F941" s="43">
        <f t="shared" si="100"/>
        <v>6.82846E+21</v>
      </c>
      <c r="G941" s="47">
        <f t="shared" si="101"/>
        <v>52.8</v>
      </c>
      <c r="H941" s="47">
        <f t="shared" si="102"/>
        <v>23.5569568</v>
      </c>
      <c r="I941" s="47">
        <v>42.65924354141566</v>
      </c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</row>
    <row r="942">
      <c r="A942" s="47"/>
      <c r="B942" s="47"/>
      <c r="C942" s="3" t="s">
        <v>411</v>
      </c>
      <c r="D942" s="47">
        <v>43.193792357835946</v>
      </c>
      <c r="E942" s="3">
        <v>2.2</v>
      </c>
      <c r="F942" s="43">
        <f t="shared" si="100"/>
        <v>3.95272E+21</v>
      </c>
      <c r="G942" s="47">
        <f t="shared" si="101"/>
        <v>52.8</v>
      </c>
      <c r="H942" s="47">
        <f t="shared" si="102"/>
        <v>23.3195301</v>
      </c>
      <c r="I942" s="47">
        <v>42.67524338714985</v>
      </c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</row>
    <row r="943">
      <c r="A943" s="47"/>
      <c r="B943" s="47"/>
      <c r="C943" s="3" t="s">
        <v>411</v>
      </c>
      <c r="D943" s="47">
        <v>42.86953252145349</v>
      </c>
      <c r="E943" s="3">
        <v>2.2</v>
      </c>
      <c r="F943" s="43">
        <f t="shared" si="100"/>
        <v>2.72124E+21</v>
      </c>
      <c r="G943" s="47">
        <f t="shared" si="101"/>
        <v>52.8</v>
      </c>
      <c r="H943" s="47">
        <f t="shared" si="102"/>
        <v>23.15740018</v>
      </c>
      <c r="I943" s="47">
        <v>42.64724156043213</v>
      </c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</row>
    <row r="944">
      <c r="A944" s="47"/>
      <c r="B944" s="47"/>
      <c r="C944" s="3" t="s">
        <v>411</v>
      </c>
      <c r="D944" s="47">
        <v>42.97494911835932</v>
      </c>
      <c r="E944" s="3">
        <v>2.2</v>
      </c>
      <c r="F944" s="43">
        <f t="shared" si="100"/>
        <v>3.07238E+21</v>
      </c>
      <c r="G944" s="47">
        <f t="shared" si="101"/>
        <v>52.8</v>
      </c>
      <c r="H944" s="47">
        <f t="shared" si="102"/>
        <v>23.21010848</v>
      </c>
      <c r="I944" s="47">
        <v>42.631239521788935</v>
      </c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</row>
    <row r="945">
      <c r="A945" s="47"/>
      <c r="B945" s="47"/>
      <c r="C945" s="3" t="s">
        <v>411</v>
      </c>
      <c r="D945" s="47">
        <v>43.083677397544676</v>
      </c>
      <c r="E945" s="3">
        <v>2.2</v>
      </c>
      <c r="F945" s="43">
        <f t="shared" si="100"/>
        <v>3.48208E+21</v>
      </c>
      <c r="G945" s="47">
        <f t="shared" si="101"/>
        <v>52.8</v>
      </c>
      <c r="H945" s="47">
        <f t="shared" si="102"/>
        <v>23.26447262</v>
      </c>
      <c r="I945" s="47">
        <v>42.643244370254365</v>
      </c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</row>
    <row r="946">
      <c r="A946" s="47"/>
      <c r="B946" s="47"/>
      <c r="C946" s="3" t="s">
        <v>411</v>
      </c>
      <c r="D946" s="47">
        <v>43.30142623623578</v>
      </c>
      <c r="E946" s="3">
        <v>2.2</v>
      </c>
      <c r="F946" s="43">
        <f t="shared" si="100"/>
        <v>4.47418E+21</v>
      </c>
      <c r="G946" s="47">
        <f t="shared" si="101"/>
        <v>52.8</v>
      </c>
      <c r="H946" s="47">
        <f t="shared" si="102"/>
        <v>23.37334704</v>
      </c>
      <c r="I946" s="47">
        <v>42.631239521788935</v>
      </c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</row>
    <row r="947">
      <c r="A947" s="47"/>
      <c r="B947" s="47"/>
      <c r="C947" s="3" t="s">
        <v>411</v>
      </c>
      <c r="D947" s="47">
        <v>43.3450600331666</v>
      </c>
      <c r="E947" s="3">
        <v>2.2</v>
      </c>
      <c r="F947" s="43">
        <f t="shared" si="100"/>
        <v>4.70468E+21</v>
      </c>
      <c r="G947" s="47">
        <f t="shared" si="101"/>
        <v>52.8</v>
      </c>
      <c r="H947" s="47">
        <f t="shared" si="102"/>
        <v>23.39516394</v>
      </c>
      <c r="I947" s="47">
        <v>42.65924354141566</v>
      </c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</row>
    <row r="948">
      <c r="A948" s="47"/>
      <c r="B948" s="47"/>
      <c r="C948" s="3" t="s">
        <v>411</v>
      </c>
      <c r="D948" s="47">
        <v>43.422374490111274</v>
      </c>
      <c r="E948" s="3">
        <v>2.2</v>
      </c>
      <c r="F948" s="43">
        <f t="shared" si="100"/>
        <v>5.14265E+21</v>
      </c>
      <c r="G948" s="47">
        <f t="shared" si="101"/>
        <v>52.8</v>
      </c>
      <c r="H948" s="47">
        <f t="shared" si="102"/>
        <v>23.43382117</v>
      </c>
      <c r="I948" s="47">
        <v>42.66323961028169</v>
      </c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</row>
    <row r="949">
      <c r="A949" s="47"/>
      <c r="B949" s="47"/>
      <c r="C949" s="3" t="s">
        <v>411</v>
      </c>
      <c r="D949" s="47">
        <v>43.193792357835946</v>
      </c>
      <c r="E949" s="3">
        <v>2.2</v>
      </c>
      <c r="F949" s="43">
        <f t="shared" si="100"/>
        <v>3.95272E+21</v>
      </c>
      <c r="G949" s="47">
        <f t="shared" si="101"/>
        <v>52.8</v>
      </c>
      <c r="H949" s="47">
        <f t="shared" si="102"/>
        <v>23.3195301</v>
      </c>
      <c r="I949" s="47">
        <v>42.62723935470292</v>
      </c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</row>
    <row r="950">
      <c r="A950" s="47"/>
      <c r="B950" s="47"/>
      <c r="C950" s="3" t="s">
        <v>411</v>
      </c>
      <c r="D950" s="47">
        <v>43.654000893860825</v>
      </c>
      <c r="E950" s="3">
        <v>2.2</v>
      </c>
      <c r="F950" s="43">
        <f t="shared" si="100"/>
        <v>6.7143E+21</v>
      </c>
      <c r="G950" s="47">
        <f t="shared" si="101"/>
        <v>52.8</v>
      </c>
      <c r="H950" s="47">
        <f t="shared" si="102"/>
        <v>23.54963437</v>
      </c>
      <c r="I950" s="47">
        <v>42.683238652533845</v>
      </c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</row>
    <row r="951">
      <c r="A951" s="47"/>
      <c r="B951" s="47"/>
      <c r="C951" s="3" t="s">
        <v>411</v>
      </c>
      <c r="D951" s="47">
        <v>43.41428181218958</v>
      </c>
      <c r="E951" s="3">
        <v>2.2</v>
      </c>
      <c r="F951" s="43">
        <f t="shared" si="100"/>
        <v>5.09496E+21</v>
      </c>
      <c r="G951" s="47">
        <f t="shared" si="101"/>
        <v>52.8</v>
      </c>
      <c r="H951" s="47">
        <f t="shared" si="102"/>
        <v>23.42977483</v>
      </c>
      <c r="I951" s="47">
        <v>42.683238652533845</v>
      </c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</row>
    <row r="952">
      <c r="A952" s="47"/>
      <c r="B952" s="47"/>
      <c r="C952" s="3" t="s">
        <v>411</v>
      </c>
      <c r="D952" s="47">
        <v>43.320424252463695</v>
      </c>
      <c r="E952" s="3">
        <v>2.2</v>
      </c>
      <c r="F952" s="43">
        <f t="shared" si="100"/>
        <v>4.57312E+21</v>
      </c>
      <c r="G952" s="47">
        <f t="shared" si="101"/>
        <v>52.8</v>
      </c>
      <c r="H952" s="47">
        <f t="shared" si="102"/>
        <v>23.38284605</v>
      </c>
      <c r="I952" s="47">
        <v>42.65924354141566</v>
      </c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</row>
    <row r="953">
      <c r="A953" s="47"/>
      <c r="B953" s="47"/>
      <c r="C953" s="3" t="s">
        <v>411</v>
      </c>
      <c r="D953" s="47">
        <v>43.693679820207656</v>
      </c>
      <c r="E953" s="3">
        <v>2.2</v>
      </c>
      <c r="F953" s="43">
        <f t="shared" si="100"/>
        <v>7.02813E+21</v>
      </c>
      <c r="G953" s="47">
        <f t="shared" si="101"/>
        <v>52.8</v>
      </c>
      <c r="H953" s="47">
        <f t="shared" si="102"/>
        <v>23.56947383</v>
      </c>
      <c r="I953" s="47">
        <v>42.69124240979854</v>
      </c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</row>
    <row r="954">
      <c r="A954" s="47"/>
      <c r="B954" s="47"/>
      <c r="C954" s="3" t="s">
        <v>411</v>
      </c>
      <c r="D954" s="47">
        <v>43.80646586149147</v>
      </c>
      <c r="E954" s="3">
        <v>2.2</v>
      </c>
      <c r="F954" s="43">
        <f t="shared" si="100"/>
        <v>8.00263E+21</v>
      </c>
      <c r="G954" s="47">
        <f t="shared" si="101"/>
        <v>52.8</v>
      </c>
      <c r="H954" s="47">
        <f t="shared" si="102"/>
        <v>23.62586685</v>
      </c>
      <c r="I954" s="47">
        <v>42.71524426280366</v>
      </c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</row>
    <row r="955">
      <c r="A955" s="47"/>
      <c r="B955" s="47"/>
      <c r="C955" s="3" t="s">
        <v>411</v>
      </c>
      <c r="D955" s="47">
        <v>43.49932285472661</v>
      </c>
      <c r="E955" s="3">
        <v>2.2</v>
      </c>
      <c r="F955" s="43">
        <f t="shared" si="100"/>
        <v>5.61903E+21</v>
      </c>
      <c r="G955" s="47">
        <f t="shared" si="101"/>
        <v>52.8</v>
      </c>
      <c r="H955" s="47">
        <f t="shared" si="102"/>
        <v>23.47229535</v>
      </c>
      <c r="I955" s="47">
        <v>42.66323961028169</v>
      </c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</row>
    <row r="956">
      <c r="A956" s="47"/>
      <c r="B956" s="47"/>
      <c r="C956" s="3" t="s">
        <v>411</v>
      </c>
      <c r="D956" s="47">
        <v>43.761749477851474</v>
      </c>
      <c r="E956" s="3">
        <v>2.2</v>
      </c>
      <c r="F956" s="43">
        <f t="shared" si="100"/>
        <v>7.60107E+21</v>
      </c>
      <c r="G956" s="47">
        <f t="shared" si="101"/>
        <v>52.8</v>
      </c>
      <c r="H956" s="47">
        <f t="shared" si="102"/>
        <v>23.60350866</v>
      </c>
      <c r="I956" s="47">
        <v>42.69124240979854</v>
      </c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</row>
    <row r="957">
      <c r="A957" s="47"/>
      <c r="B957" s="47"/>
      <c r="C957" s="3" t="s">
        <v>411</v>
      </c>
      <c r="D957" s="47">
        <v>43.41699616153727</v>
      </c>
      <c r="E957" s="3">
        <v>2.2</v>
      </c>
      <c r="F957" s="43">
        <f t="shared" si="100"/>
        <v>5.11091E+21</v>
      </c>
      <c r="G957" s="47">
        <f t="shared" si="101"/>
        <v>52.8</v>
      </c>
      <c r="H957" s="47">
        <f t="shared" si="102"/>
        <v>23.431132</v>
      </c>
      <c r="I957" s="47">
        <v>42.67524338714985</v>
      </c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</row>
    <row r="958">
      <c r="A958" s="47"/>
      <c r="B958" s="47"/>
      <c r="C958" s="3" t="s">
        <v>411</v>
      </c>
      <c r="D958" s="47">
        <v>43.24695086298093</v>
      </c>
      <c r="E958" s="3">
        <v>2.2</v>
      </c>
      <c r="F958" s="43">
        <f t="shared" si="100"/>
        <v>4.20219E+21</v>
      </c>
      <c r="G958" s="47">
        <f t="shared" si="101"/>
        <v>52.8</v>
      </c>
      <c r="H958" s="47">
        <f t="shared" si="102"/>
        <v>23.34610935</v>
      </c>
      <c r="I958" s="47">
        <v>42.6192396438704</v>
      </c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</row>
    <row r="959">
      <c r="A959" s="47"/>
      <c r="B959" s="47"/>
      <c r="C959" s="3" t="s">
        <v>411</v>
      </c>
      <c r="D959" s="47">
        <v>43.08075284452736</v>
      </c>
      <c r="E959" s="3">
        <v>2.2</v>
      </c>
      <c r="F959" s="43">
        <f t="shared" si="100"/>
        <v>3.47038E+21</v>
      </c>
      <c r="G959" s="47">
        <f t="shared" si="101"/>
        <v>52.8</v>
      </c>
      <c r="H959" s="47">
        <f t="shared" si="102"/>
        <v>23.26301034</v>
      </c>
      <c r="I959" s="47">
        <v>42.61124312330417</v>
      </c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</row>
    <row r="960">
      <c r="A960" s="47"/>
      <c r="B960" s="47"/>
      <c r="C960" s="3" t="s">
        <v>411</v>
      </c>
      <c r="D960" s="47">
        <v>43.22224499018815</v>
      </c>
      <c r="E960" s="3">
        <v>2.2</v>
      </c>
      <c r="F960" s="43">
        <f t="shared" si="100"/>
        <v>4.08435E+21</v>
      </c>
      <c r="G960" s="47">
        <f t="shared" si="101"/>
        <v>52.8</v>
      </c>
      <c r="H960" s="47">
        <f t="shared" si="102"/>
        <v>23.33375642</v>
      </c>
      <c r="I960" s="47">
        <v>42.60723924538517</v>
      </c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</row>
    <row r="961">
      <c r="A961" s="47"/>
      <c r="B961" s="47"/>
      <c r="C961" s="3" t="s">
        <v>411</v>
      </c>
      <c r="D961" s="47">
        <v>43.35764916047462</v>
      </c>
      <c r="E961" s="3">
        <v>2.2</v>
      </c>
      <c r="F961" s="43">
        <f t="shared" si="100"/>
        <v>4.77336E+21</v>
      </c>
      <c r="G961" s="47">
        <f t="shared" si="101"/>
        <v>52.8</v>
      </c>
      <c r="H961" s="47">
        <f t="shared" si="102"/>
        <v>23.4014585</v>
      </c>
      <c r="I961" s="47">
        <v>42.59123750620154</v>
      </c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</row>
    <row r="962">
      <c r="A962" s="47"/>
      <c r="B962" s="47"/>
      <c r="C962" s="3" t="s">
        <v>411</v>
      </c>
      <c r="D962" s="47">
        <v>43.411550391350154</v>
      </c>
      <c r="E962" s="3">
        <v>2.2</v>
      </c>
      <c r="F962" s="43">
        <f t="shared" si="100"/>
        <v>5.07896E+21</v>
      </c>
      <c r="G962" s="47">
        <f t="shared" si="101"/>
        <v>52.8</v>
      </c>
      <c r="H962" s="47">
        <f t="shared" si="102"/>
        <v>23.42840912</v>
      </c>
      <c r="I962" s="47">
        <v>42.59924510341341</v>
      </c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</row>
    <row r="963">
      <c r="A963" s="47"/>
      <c r="B963" s="47"/>
      <c r="C963" s="3" t="s">
        <v>411</v>
      </c>
      <c r="D963" s="47">
        <v>43.522214437139745</v>
      </c>
      <c r="E963" s="3">
        <v>2.2</v>
      </c>
      <c r="F963" s="43">
        <f t="shared" si="100"/>
        <v>5.76909E+21</v>
      </c>
      <c r="G963" s="47">
        <f t="shared" si="101"/>
        <v>52.8</v>
      </c>
      <c r="H963" s="47">
        <f t="shared" si="102"/>
        <v>23.48374114</v>
      </c>
      <c r="I963" s="47">
        <v>42.60324495445467</v>
      </c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</row>
    <row r="964">
      <c r="A964" s="47"/>
      <c r="B964" s="47"/>
      <c r="C964" s="3" t="s">
        <v>411</v>
      </c>
      <c r="D964" s="47">
        <v>43.682812835855316</v>
      </c>
      <c r="E964" s="3">
        <v>2.2</v>
      </c>
      <c r="F964" s="43">
        <f t="shared" si="100"/>
        <v>6.94075E+21</v>
      </c>
      <c r="G964" s="47">
        <f t="shared" si="101"/>
        <v>52.8</v>
      </c>
      <c r="H964" s="47">
        <f t="shared" si="102"/>
        <v>23.56404034</v>
      </c>
      <c r="I964" s="47">
        <v>42.63923879300376</v>
      </c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</row>
    <row r="965">
      <c r="A965" s="47"/>
      <c r="B965" s="47"/>
      <c r="C965" s="3" t="s">
        <v>411</v>
      </c>
      <c r="D965" s="47">
        <v>43.682812835855316</v>
      </c>
      <c r="E965" s="3">
        <v>2.2</v>
      </c>
      <c r="F965" s="43">
        <f t="shared" si="100"/>
        <v>6.94075E+21</v>
      </c>
      <c r="G965" s="47">
        <f t="shared" si="101"/>
        <v>52.8</v>
      </c>
      <c r="H965" s="47">
        <f t="shared" si="102"/>
        <v>23.56404034</v>
      </c>
      <c r="I965" s="47">
        <v>42.64724156043213</v>
      </c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</row>
    <row r="966">
      <c r="A966" s="47"/>
      <c r="B966" s="47"/>
      <c r="C966" s="3" t="s">
        <v>411</v>
      </c>
      <c r="D966" s="47">
        <v>43.70288281863065</v>
      </c>
      <c r="E966" s="3">
        <v>2.2</v>
      </c>
      <c r="F966" s="43">
        <f t="shared" si="100"/>
        <v>7.10299E+21</v>
      </c>
      <c r="G966" s="47">
        <f t="shared" si="101"/>
        <v>52.8</v>
      </c>
      <c r="H966" s="47">
        <f t="shared" si="102"/>
        <v>23.57407533</v>
      </c>
      <c r="I966" s="47">
        <v>42.67524338714985</v>
      </c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</row>
    <row r="967">
      <c r="A967" s="47"/>
      <c r="B967" s="47"/>
      <c r="C967" s="3" t="s">
        <v>411</v>
      </c>
      <c r="D967" s="47">
        <v>43.11461111178832</v>
      </c>
      <c r="E967" s="3">
        <v>2.2</v>
      </c>
      <c r="F967" s="43">
        <f t="shared" si="100"/>
        <v>3.60832E+21</v>
      </c>
      <c r="G967" s="47">
        <f t="shared" si="101"/>
        <v>52.8</v>
      </c>
      <c r="H967" s="47">
        <f t="shared" si="102"/>
        <v>23.27993948</v>
      </c>
      <c r="I967" s="47">
        <v>42.643244370254365</v>
      </c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</row>
    <row r="968">
      <c r="A968" s="47"/>
      <c r="B968" s="47"/>
      <c r="C968" s="3" t="s">
        <v>411</v>
      </c>
      <c r="D968" s="47">
        <v>43.290702370844</v>
      </c>
      <c r="E968" s="3">
        <v>2.2</v>
      </c>
      <c r="F968" s="43">
        <f t="shared" si="100"/>
        <v>4.41928E+21</v>
      </c>
      <c r="G968" s="47">
        <f t="shared" si="101"/>
        <v>52.8</v>
      </c>
      <c r="H968" s="47">
        <f t="shared" si="102"/>
        <v>23.36798511</v>
      </c>
      <c r="I968" s="47">
        <v>42.63923879300376</v>
      </c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</row>
    <row r="969">
      <c r="A969" s="47"/>
      <c r="B969" s="47"/>
      <c r="C969" s="3" t="s">
        <v>411</v>
      </c>
      <c r="D969" s="47">
        <v>43.36533598914091</v>
      </c>
      <c r="E969" s="3">
        <v>2.2</v>
      </c>
      <c r="F969" s="43">
        <f t="shared" si="100"/>
        <v>4.8158E+21</v>
      </c>
      <c r="G969" s="47">
        <f t="shared" si="101"/>
        <v>52.8</v>
      </c>
      <c r="H969" s="47">
        <f t="shared" si="102"/>
        <v>23.40530192</v>
      </c>
      <c r="I969" s="47">
        <v>42.631239521788935</v>
      </c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</row>
    <row r="970">
      <c r="A970" s="47"/>
      <c r="B970" s="47"/>
      <c r="C970" s="3" t="s">
        <v>411</v>
      </c>
      <c r="D970" s="47">
        <v>43.47986503874745</v>
      </c>
      <c r="E970" s="3">
        <v>2.2</v>
      </c>
      <c r="F970" s="43">
        <f t="shared" si="100"/>
        <v>5.49455E+21</v>
      </c>
      <c r="G970" s="47">
        <f t="shared" si="101"/>
        <v>52.8</v>
      </c>
      <c r="H970" s="47">
        <f t="shared" si="102"/>
        <v>23.46256644</v>
      </c>
      <c r="I970" s="47">
        <v>42.63923879300376</v>
      </c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</row>
    <row r="971">
      <c r="A971" s="47"/>
      <c r="B971" s="47"/>
      <c r="C971" s="3" t="s">
        <v>411</v>
      </c>
      <c r="D971" s="47">
        <v>43.49255449204411</v>
      </c>
      <c r="E971" s="3">
        <v>2.2</v>
      </c>
      <c r="F971" s="43">
        <f t="shared" si="100"/>
        <v>5.57542E+21</v>
      </c>
      <c r="G971" s="47">
        <f t="shared" si="101"/>
        <v>52.8</v>
      </c>
      <c r="H971" s="47">
        <f t="shared" si="102"/>
        <v>23.46891117</v>
      </c>
      <c r="I971" s="47">
        <v>42.6352394438804</v>
      </c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</row>
    <row r="972">
      <c r="A972" s="47"/>
      <c r="B972" s="47"/>
      <c r="C972" s="3" t="s">
        <v>411</v>
      </c>
      <c r="D972" s="47">
        <v>43.56850252578951</v>
      </c>
      <c r="E972" s="3">
        <v>2.2</v>
      </c>
      <c r="F972" s="43">
        <f t="shared" si="100"/>
        <v>6.08487E+21</v>
      </c>
      <c r="G972" s="47">
        <f t="shared" si="101"/>
        <v>52.8</v>
      </c>
      <c r="H972" s="47">
        <f t="shared" si="102"/>
        <v>23.50688519</v>
      </c>
      <c r="I972" s="47">
        <v>42.631239521788935</v>
      </c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</row>
    <row r="973">
      <c r="A973" s="47"/>
      <c r="B973" s="47"/>
      <c r="C973" s="3" t="s">
        <v>411</v>
      </c>
      <c r="D973" s="47">
        <v>43.75122436374421</v>
      </c>
      <c r="E973" s="3">
        <v>2.2</v>
      </c>
      <c r="F973" s="43">
        <f t="shared" si="100"/>
        <v>7.50952E+21</v>
      </c>
      <c r="G973" s="47">
        <f t="shared" si="101"/>
        <v>52.8</v>
      </c>
      <c r="H973" s="47">
        <f t="shared" si="102"/>
        <v>23.5982461</v>
      </c>
      <c r="I973" s="47">
        <v>42.65523806669754</v>
      </c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</row>
    <row r="974">
      <c r="A974" s="47"/>
      <c r="B974" s="47"/>
      <c r="C974" s="3" t="s">
        <v>411</v>
      </c>
      <c r="D974" s="47">
        <v>43.74744786619195</v>
      </c>
      <c r="E974" s="3">
        <v>2.2</v>
      </c>
      <c r="F974" s="43">
        <f t="shared" si="100"/>
        <v>7.47694E+21</v>
      </c>
      <c r="G974" s="47">
        <f t="shared" si="101"/>
        <v>52.8</v>
      </c>
      <c r="H974" s="47">
        <f t="shared" si="102"/>
        <v>23.59635786</v>
      </c>
      <c r="I974" s="47">
        <v>42.65523806669754</v>
      </c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</row>
    <row r="975">
      <c r="A975" s="47"/>
      <c r="B975" s="47"/>
      <c r="C975" s="3" t="s">
        <v>411</v>
      </c>
      <c r="D975" s="47">
        <v>43.74107979781754</v>
      </c>
      <c r="E975" s="3">
        <v>2.2</v>
      </c>
      <c r="F975" s="43">
        <f t="shared" si="100"/>
        <v>7.42232E+21</v>
      </c>
      <c r="G975" s="47">
        <f t="shared" si="101"/>
        <v>52.8</v>
      </c>
      <c r="H975" s="47">
        <f t="shared" si="102"/>
        <v>23.59317382</v>
      </c>
      <c r="I975" s="47">
        <v>42.67124327811661</v>
      </c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</row>
    <row r="976">
      <c r="A976" s="47"/>
      <c r="B976" s="47"/>
      <c r="C976" s="3" t="s">
        <v>411</v>
      </c>
      <c r="D976" s="47">
        <v>43.654000893860825</v>
      </c>
      <c r="E976" s="3">
        <v>2.2</v>
      </c>
      <c r="F976" s="43">
        <f t="shared" si="100"/>
        <v>6.7143E+21</v>
      </c>
      <c r="G976" s="47">
        <f t="shared" si="101"/>
        <v>52.8</v>
      </c>
      <c r="H976" s="47">
        <f t="shared" si="102"/>
        <v>23.54963437</v>
      </c>
      <c r="I976" s="47">
        <v>42.65124423816376</v>
      </c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</row>
    <row r="977">
      <c r="A977" s="47"/>
      <c r="B977" s="47"/>
      <c r="C977" s="3" t="s">
        <v>411</v>
      </c>
      <c r="D977" s="47">
        <v>43.6264944727672</v>
      </c>
      <c r="E977" s="3">
        <v>2.2</v>
      </c>
      <c r="F977" s="43">
        <f t="shared" si="100"/>
        <v>6.505E+21</v>
      </c>
      <c r="G977" s="47">
        <f t="shared" si="101"/>
        <v>52.8</v>
      </c>
      <c r="H977" s="47">
        <f t="shared" si="102"/>
        <v>23.53588116</v>
      </c>
      <c r="I977" s="47">
        <v>42.64724156043213</v>
      </c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</row>
    <row r="978">
      <c r="A978" s="47"/>
      <c r="B978" s="47"/>
      <c r="C978" s="3" t="s">
        <v>411</v>
      </c>
      <c r="D978" s="47">
        <v>43.55097256610282</v>
      </c>
      <c r="E978" s="3">
        <v>2.2</v>
      </c>
      <c r="F978" s="43">
        <f t="shared" si="100"/>
        <v>5.96329E+21</v>
      </c>
      <c r="G978" s="47">
        <f t="shared" si="101"/>
        <v>52.8</v>
      </c>
      <c r="H978" s="47">
        <f t="shared" si="102"/>
        <v>23.49812021</v>
      </c>
      <c r="I978" s="47">
        <v>42.631239521788935</v>
      </c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</row>
    <row r="979">
      <c r="A979" s="47"/>
      <c r="B979" s="47"/>
      <c r="C979" s="3" t="s">
        <v>411</v>
      </c>
      <c r="D979" s="47">
        <v>43.77321865745037</v>
      </c>
      <c r="E979" s="3">
        <v>2.2</v>
      </c>
      <c r="F979" s="43">
        <f t="shared" si="100"/>
        <v>7.7021E+21</v>
      </c>
      <c r="G979" s="47">
        <f t="shared" si="101"/>
        <v>52.8</v>
      </c>
      <c r="H979" s="47">
        <f t="shared" si="102"/>
        <v>23.60924325</v>
      </c>
      <c r="I979" s="47">
        <v>42.64724156043213</v>
      </c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</row>
    <row r="980">
      <c r="A980" s="47"/>
      <c r="B980" s="47"/>
      <c r="C980" s="3" t="s">
        <v>411</v>
      </c>
      <c r="D980" s="47">
        <v>43.62982241611613</v>
      </c>
      <c r="E980" s="3">
        <v>2.2</v>
      </c>
      <c r="F980" s="43">
        <f t="shared" si="100"/>
        <v>6.52997E+21</v>
      </c>
      <c r="G980" s="47">
        <f t="shared" si="101"/>
        <v>52.8</v>
      </c>
      <c r="H980" s="47">
        <f t="shared" si="102"/>
        <v>23.53754513</v>
      </c>
      <c r="I980" s="47">
        <v>42.66323961028169</v>
      </c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</row>
    <row r="981">
      <c r="A981" s="47"/>
      <c r="B981" s="47"/>
      <c r="C981" s="3" t="s">
        <v>411</v>
      </c>
      <c r="D981" s="47">
        <v>43.61635484141632</v>
      </c>
      <c r="E981" s="3">
        <v>2.2</v>
      </c>
      <c r="F981" s="43">
        <f t="shared" si="100"/>
        <v>6.4295E+21</v>
      </c>
      <c r="G981" s="47">
        <f t="shared" si="101"/>
        <v>52.8</v>
      </c>
      <c r="H981" s="47">
        <f t="shared" si="102"/>
        <v>23.53081134</v>
      </c>
      <c r="I981" s="47">
        <v>42.69923904070642</v>
      </c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</row>
    <row r="982">
      <c r="A982" s="47"/>
      <c r="B982" s="47"/>
      <c r="C982" s="3" t="s">
        <v>411</v>
      </c>
      <c r="D982" s="47">
        <v>43.73786040218623</v>
      </c>
      <c r="E982" s="3">
        <v>2.2</v>
      </c>
      <c r="F982" s="43">
        <f t="shared" si="100"/>
        <v>7.39486E+21</v>
      </c>
      <c r="G982" s="47">
        <f t="shared" si="101"/>
        <v>52.8</v>
      </c>
      <c r="H982" s="47">
        <f t="shared" si="102"/>
        <v>23.59156412</v>
      </c>
      <c r="I982" s="47">
        <v>42.67524338714985</v>
      </c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</row>
    <row r="983">
      <c r="A983" s="47"/>
      <c r="B983" s="47"/>
      <c r="C983" s="3" t="s">
        <v>411</v>
      </c>
      <c r="D983" s="47">
        <v>43.66636598480489</v>
      </c>
      <c r="E983" s="3">
        <v>2.2</v>
      </c>
      <c r="F983" s="43">
        <f t="shared" si="100"/>
        <v>6.81056E+21</v>
      </c>
      <c r="G983" s="47">
        <f t="shared" si="101"/>
        <v>52.8</v>
      </c>
      <c r="H983" s="47">
        <f t="shared" si="102"/>
        <v>23.55581691</v>
      </c>
      <c r="I983" s="47">
        <v>42.643244370254365</v>
      </c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</row>
    <row r="984">
      <c r="A984" s="47"/>
      <c r="B984" s="47"/>
      <c r="C984" s="3" t="s">
        <v>411</v>
      </c>
      <c r="D984" s="47">
        <v>43.72606887745666</v>
      </c>
      <c r="E984" s="3">
        <v>2.2</v>
      </c>
      <c r="F984" s="43">
        <f t="shared" si="100"/>
        <v>7.29515E+21</v>
      </c>
      <c r="G984" s="47">
        <f t="shared" si="101"/>
        <v>52.8</v>
      </c>
      <c r="H984" s="47">
        <f t="shared" si="102"/>
        <v>23.58566836</v>
      </c>
      <c r="I984" s="47">
        <v>42.65924354141566</v>
      </c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</row>
    <row r="985">
      <c r="A985" s="47"/>
      <c r="B985" s="47"/>
      <c r="C985" s="3" t="s">
        <v>411</v>
      </c>
      <c r="D985" s="47">
        <v>43.700071841296825</v>
      </c>
      <c r="E985" s="3">
        <v>2.2</v>
      </c>
      <c r="F985" s="43">
        <f t="shared" si="100"/>
        <v>7.08004E+21</v>
      </c>
      <c r="G985" s="47">
        <f t="shared" si="101"/>
        <v>52.8</v>
      </c>
      <c r="H985" s="47">
        <f t="shared" si="102"/>
        <v>23.57266984</v>
      </c>
      <c r="I985" s="47">
        <v>42.65124423816376</v>
      </c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</row>
    <row r="986">
      <c r="A986" s="47"/>
      <c r="B986" s="47"/>
      <c r="C986" s="3" t="s">
        <v>411</v>
      </c>
      <c r="D986" s="47">
        <v>43.43683040652224</v>
      </c>
      <c r="E986" s="3">
        <v>2.2</v>
      </c>
      <c r="F986" s="43">
        <f t="shared" si="100"/>
        <v>5.22896E+21</v>
      </c>
      <c r="G986" s="47">
        <f t="shared" si="101"/>
        <v>52.8</v>
      </c>
      <c r="H986" s="47">
        <f t="shared" si="102"/>
        <v>23.44104913</v>
      </c>
      <c r="I986" s="47">
        <v>42.66323961028169</v>
      </c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</row>
    <row r="987">
      <c r="A987" s="47"/>
      <c r="B987" s="47"/>
      <c r="C987" s="3" t="s">
        <v>411</v>
      </c>
      <c r="D987" s="47">
        <v>43.435535936169245</v>
      </c>
      <c r="E987" s="3">
        <v>2.2</v>
      </c>
      <c r="F987" s="43">
        <f t="shared" si="100"/>
        <v>5.22117E+21</v>
      </c>
      <c r="G987" s="47">
        <f t="shared" si="101"/>
        <v>52.8</v>
      </c>
      <c r="H987" s="47">
        <f t="shared" si="102"/>
        <v>23.44040189</v>
      </c>
      <c r="I987" s="47">
        <v>42.65124423816376</v>
      </c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</row>
    <row r="988">
      <c r="A988" s="47"/>
      <c r="B988" s="47"/>
      <c r="C988" s="3" t="s">
        <v>411</v>
      </c>
      <c r="D988" s="47">
        <v>43.23887073257114</v>
      </c>
      <c r="E988" s="3">
        <v>2.2</v>
      </c>
      <c r="F988" s="43">
        <f t="shared" si="100"/>
        <v>4.16328E+21</v>
      </c>
      <c r="G988" s="47">
        <f t="shared" si="101"/>
        <v>52.8</v>
      </c>
      <c r="H988" s="47">
        <f t="shared" si="102"/>
        <v>23.34206929</v>
      </c>
      <c r="I988" s="47">
        <v>42.63923879300376</v>
      </c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</row>
    <row r="989">
      <c r="A989" s="47"/>
      <c r="B989" s="47"/>
      <c r="C989" s="3" t="s">
        <v>411</v>
      </c>
      <c r="D989" s="47">
        <v>43.423708729200335</v>
      </c>
      <c r="E989" s="3">
        <v>2.2</v>
      </c>
      <c r="F989" s="43">
        <f t="shared" si="100"/>
        <v>5.15056E+21</v>
      </c>
      <c r="G989" s="47">
        <f t="shared" si="101"/>
        <v>52.8</v>
      </c>
      <c r="H989" s="47">
        <f t="shared" si="102"/>
        <v>23.43448829</v>
      </c>
      <c r="I989" s="47">
        <v>42.6352394438804</v>
      </c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</row>
    <row r="990">
      <c r="A990" s="47"/>
      <c r="B990" s="47"/>
      <c r="C990" s="3" t="s">
        <v>411</v>
      </c>
      <c r="D990" s="47">
        <v>43.4156411074523</v>
      </c>
      <c r="E990" s="3">
        <v>2.2</v>
      </c>
      <c r="F990" s="43">
        <f t="shared" si="100"/>
        <v>5.10294E+21</v>
      </c>
      <c r="G990" s="47">
        <f t="shared" si="101"/>
        <v>52.8</v>
      </c>
      <c r="H990" s="47">
        <f t="shared" si="102"/>
        <v>23.43045448</v>
      </c>
      <c r="I990" s="47">
        <v>42.65924354141566</v>
      </c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</row>
    <row r="991">
      <c r="A991" s="47"/>
      <c r="B991" s="47"/>
      <c r="C991" s="3" t="s">
        <v>411</v>
      </c>
      <c r="D991" s="47">
        <v>43.71667110311629</v>
      </c>
      <c r="E991" s="3">
        <v>2.2</v>
      </c>
      <c r="F991" s="43">
        <f t="shared" si="100"/>
        <v>7.21665E+21</v>
      </c>
      <c r="G991" s="47">
        <f t="shared" si="101"/>
        <v>52.8</v>
      </c>
      <c r="H991" s="47">
        <f t="shared" si="102"/>
        <v>23.58096947</v>
      </c>
      <c r="I991" s="47">
        <v>42.67923975808712</v>
      </c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</row>
    <row r="992">
      <c r="A992" s="47"/>
      <c r="B992" s="47"/>
      <c r="C992" s="3" t="s">
        <v>411</v>
      </c>
      <c r="D992" s="47">
        <v>43.33700239049697</v>
      </c>
      <c r="E992" s="3">
        <v>2.2</v>
      </c>
      <c r="F992" s="43">
        <f t="shared" si="100"/>
        <v>4.66124E+21</v>
      </c>
      <c r="G992" s="47">
        <f t="shared" si="101"/>
        <v>52.8</v>
      </c>
      <c r="H992" s="47">
        <f t="shared" si="102"/>
        <v>23.39113512</v>
      </c>
      <c r="I992" s="47">
        <v>42.62723935470292</v>
      </c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</row>
    <row r="993">
      <c r="A993" s="47"/>
      <c r="B993" s="47"/>
      <c r="C993" s="3" t="s">
        <v>411</v>
      </c>
      <c r="D993" s="47">
        <v>43.2201212965583</v>
      </c>
      <c r="E993" s="3">
        <v>2.2</v>
      </c>
      <c r="F993" s="43">
        <f t="shared" si="100"/>
        <v>4.07437E+21</v>
      </c>
      <c r="G993" s="47">
        <f t="shared" si="101"/>
        <v>52.8</v>
      </c>
      <c r="H993" s="47">
        <f t="shared" si="102"/>
        <v>23.33269457</v>
      </c>
      <c r="I993" s="47">
        <v>42.65523806669754</v>
      </c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</row>
    <row r="994">
      <c r="A994" s="47"/>
      <c r="B994" s="47"/>
      <c r="C994" s="3" t="s">
        <v>411</v>
      </c>
      <c r="D994" s="47">
        <v>43.5015557361589</v>
      </c>
      <c r="E994" s="3">
        <v>2.2</v>
      </c>
      <c r="F994" s="43">
        <f t="shared" si="100"/>
        <v>5.63349E+21</v>
      </c>
      <c r="G994" s="47">
        <f t="shared" si="101"/>
        <v>52.8</v>
      </c>
      <c r="H994" s="47">
        <f t="shared" si="102"/>
        <v>23.47341179</v>
      </c>
      <c r="I994" s="47">
        <v>42.65523806669754</v>
      </c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</row>
    <row r="995">
      <c r="A995" s="47"/>
      <c r="B995" s="47"/>
      <c r="C995" s="3" t="s">
        <v>411</v>
      </c>
      <c r="D995" s="47">
        <v>43.443245508124896</v>
      </c>
      <c r="E995" s="3">
        <v>2.2</v>
      </c>
      <c r="F995" s="43">
        <f t="shared" si="100"/>
        <v>5.26772E+21</v>
      </c>
      <c r="G995" s="47">
        <f t="shared" si="101"/>
        <v>52.8</v>
      </c>
      <c r="H995" s="47">
        <f t="shared" si="102"/>
        <v>23.44425668</v>
      </c>
      <c r="I995" s="47">
        <v>42.67524338714985</v>
      </c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</row>
    <row r="996">
      <c r="A996" s="47"/>
      <c r="B996" s="47"/>
      <c r="C996" s="3" t="s">
        <v>411</v>
      </c>
      <c r="D996" s="47">
        <v>43.48567897406006</v>
      </c>
      <c r="E996" s="3">
        <v>2.2</v>
      </c>
      <c r="F996" s="43">
        <f t="shared" si="100"/>
        <v>5.53146E+21</v>
      </c>
      <c r="G996" s="47">
        <f t="shared" si="101"/>
        <v>52.8</v>
      </c>
      <c r="H996" s="47">
        <f t="shared" si="102"/>
        <v>23.46547341</v>
      </c>
      <c r="I996" s="47">
        <v>42.66723967033318</v>
      </c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</row>
    <row r="997">
      <c r="A997" s="47"/>
      <c r="B997" s="47"/>
      <c r="C997" s="3" t="s">
        <v>411</v>
      </c>
      <c r="D997" s="47">
        <v>43.67316969285984</v>
      </c>
      <c r="E997" s="3">
        <v>2.2</v>
      </c>
      <c r="F997" s="43">
        <f t="shared" si="100"/>
        <v>6.86412E+21</v>
      </c>
      <c r="G997" s="47">
        <f t="shared" si="101"/>
        <v>52.8</v>
      </c>
      <c r="H997" s="47">
        <f t="shared" si="102"/>
        <v>23.55921877</v>
      </c>
      <c r="I997" s="47">
        <v>42.66323961028169</v>
      </c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</row>
    <row r="998">
      <c r="A998" s="47"/>
      <c r="B998" s="47"/>
      <c r="C998" s="3" t="s">
        <v>411</v>
      </c>
      <c r="D998" s="47">
        <v>43.657902937018825</v>
      </c>
      <c r="E998" s="3">
        <v>2.2</v>
      </c>
      <c r="F998" s="43">
        <f t="shared" si="100"/>
        <v>6.74453E+21</v>
      </c>
      <c r="G998" s="47">
        <f t="shared" si="101"/>
        <v>52.8</v>
      </c>
      <c r="H998" s="47">
        <f t="shared" si="102"/>
        <v>23.55158539</v>
      </c>
      <c r="I998" s="47">
        <v>42.68723966734486</v>
      </c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</row>
    <row r="999">
      <c r="A999" s="47"/>
      <c r="B999" s="47"/>
      <c r="C999" s="3" t="s">
        <v>411</v>
      </c>
      <c r="D999" s="47">
        <v>43.71802615720125</v>
      </c>
      <c r="E999" s="3">
        <v>2.2</v>
      </c>
      <c r="F999" s="43">
        <f t="shared" si="100"/>
        <v>7.22792E+21</v>
      </c>
      <c r="G999" s="47">
        <f t="shared" si="101"/>
        <v>52.8</v>
      </c>
      <c r="H999" s="47">
        <f t="shared" si="102"/>
        <v>23.581647</v>
      </c>
      <c r="I999" s="47">
        <v>42.69124240979854</v>
      </c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</row>
    <row r="1000">
      <c r="A1000" s="47"/>
      <c r="B1000" s="47"/>
      <c r="C1000" s="3" t="s">
        <v>411</v>
      </c>
      <c r="D1000" s="47">
        <v>43.50928163589551</v>
      </c>
      <c r="E1000" s="3">
        <v>2.2</v>
      </c>
      <c r="F1000" s="43">
        <f t="shared" si="100"/>
        <v>5.68383E+21</v>
      </c>
      <c r="G1000" s="47">
        <f t="shared" si="101"/>
        <v>52.8</v>
      </c>
      <c r="H1000" s="47">
        <f t="shared" si="102"/>
        <v>23.47727474</v>
      </c>
      <c r="I1000" s="47">
        <v>42.69524018092088</v>
      </c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</row>
    <row r="1001">
      <c r="A1001" s="47"/>
      <c r="B1001" s="47"/>
      <c r="C1001" s="3" t="s">
        <v>411</v>
      </c>
      <c r="D1001" s="47">
        <v>43.72206613500299</v>
      </c>
      <c r="E1001" s="3">
        <v>2.2</v>
      </c>
      <c r="F1001" s="43">
        <f t="shared" si="100"/>
        <v>7.26161E+21</v>
      </c>
      <c r="G1001" s="47">
        <f t="shared" si="101"/>
        <v>52.8</v>
      </c>
      <c r="H1001" s="47">
        <f t="shared" si="102"/>
        <v>23.58366699</v>
      </c>
      <c r="I1001" s="47">
        <v>42.67524338714985</v>
      </c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</row>
    <row r="1002">
      <c r="A1002" s="47"/>
      <c r="B1002" s="47"/>
      <c r="C1002" s="3" t="s">
        <v>411</v>
      </c>
      <c r="D1002" s="47">
        <v>43.399041845632844</v>
      </c>
      <c r="E1002" s="3">
        <v>2.2</v>
      </c>
      <c r="F1002" s="43">
        <f t="shared" si="100"/>
        <v>5.00635E+21</v>
      </c>
      <c r="G1002" s="47">
        <f t="shared" si="101"/>
        <v>52.8</v>
      </c>
      <c r="H1002" s="47">
        <f t="shared" si="102"/>
        <v>23.42215485</v>
      </c>
      <c r="I1002" s="47">
        <v>42.67524338714985</v>
      </c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</row>
    <row r="1003">
      <c r="A1003" s="47"/>
      <c r="B1003" s="47"/>
      <c r="C1003" s="3" t="s">
        <v>411</v>
      </c>
      <c r="D1003" s="47">
        <v>43.346653776173156</v>
      </c>
      <c r="E1003" s="3">
        <v>2.2</v>
      </c>
      <c r="F1003" s="43">
        <f t="shared" si="100"/>
        <v>4.71332E+21</v>
      </c>
      <c r="G1003" s="47">
        <f t="shared" si="101"/>
        <v>52.8</v>
      </c>
      <c r="H1003" s="47">
        <f t="shared" si="102"/>
        <v>23.39596081</v>
      </c>
      <c r="I1003" s="47">
        <v>42.63923879300376</v>
      </c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</row>
    <row r="1004">
      <c r="A1004" s="47"/>
      <c r="B1004" s="47"/>
      <c r="C1004" s="3" t="s">
        <v>411</v>
      </c>
      <c r="D1004" s="47">
        <v>43.14601957603995</v>
      </c>
      <c r="E1004" s="3">
        <v>2.2</v>
      </c>
      <c r="F1004" s="43">
        <f t="shared" si="100"/>
        <v>3.74119E+21</v>
      </c>
      <c r="G1004" s="47">
        <f t="shared" si="101"/>
        <v>52.8</v>
      </c>
      <c r="H1004" s="47">
        <f t="shared" si="102"/>
        <v>23.29564371</v>
      </c>
      <c r="I1004" s="47">
        <v>42.62323927984716</v>
      </c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</row>
    <row r="1005">
      <c r="A1005" s="47"/>
      <c r="B1005" s="47"/>
      <c r="C1005" s="3" t="s">
        <v>411</v>
      </c>
      <c r="D1005" s="47">
        <v>43.217987167045614</v>
      </c>
      <c r="E1005" s="3">
        <v>2.2</v>
      </c>
      <c r="F1005" s="43">
        <f t="shared" si="100"/>
        <v>4.06437E+21</v>
      </c>
      <c r="G1005" s="47">
        <f t="shared" si="101"/>
        <v>52.8</v>
      </c>
      <c r="H1005" s="47">
        <f t="shared" si="102"/>
        <v>23.33162751</v>
      </c>
      <c r="I1005" s="47">
        <v>42.643244370254365</v>
      </c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</row>
    <row r="1006">
      <c r="A1006" s="47"/>
      <c r="B1006" s="47"/>
      <c r="C1006" s="3" t="s">
        <v>411</v>
      </c>
      <c r="D1006" s="47">
        <v>43.184648978396076</v>
      </c>
      <c r="E1006" s="3">
        <v>2.2</v>
      </c>
      <c r="F1006" s="43">
        <f t="shared" si="100"/>
        <v>3.91133E+21</v>
      </c>
      <c r="G1006" s="47">
        <f t="shared" si="101"/>
        <v>52.8</v>
      </c>
      <c r="H1006" s="47">
        <f t="shared" si="102"/>
        <v>23.31495841</v>
      </c>
      <c r="I1006" s="47">
        <v>42.631239521788935</v>
      </c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</row>
    <row r="1007">
      <c r="A1007" s="47"/>
      <c r="B1007" s="47"/>
      <c r="C1007" s="3" t="s">
        <v>411</v>
      </c>
      <c r="D1007" s="47">
        <v>42.951883814290625</v>
      </c>
      <c r="E1007" s="3">
        <v>2.2</v>
      </c>
      <c r="F1007" s="43">
        <f t="shared" si="100"/>
        <v>2.99186E+21</v>
      </c>
      <c r="G1007" s="47">
        <f t="shared" si="101"/>
        <v>52.8</v>
      </c>
      <c r="H1007" s="47">
        <f t="shared" si="102"/>
        <v>23.19857583</v>
      </c>
      <c r="I1007" s="47">
        <v>42.631239521788935</v>
      </c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</row>
    <row r="1008">
      <c r="A1008" s="47"/>
      <c r="B1008" s="47"/>
      <c r="C1008" s="3" t="s">
        <v>411</v>
      </c>
      <c r="D1008" s="47">
        <v>42.98603809052493</v>
      </c>
      <c r="E1008" s="3">
        <v>2.2</v>
      </c>
      <c r="F1008" s="43">
        <f t="shared" si="100"/>
        <v>3.11185E+21</v>
      </c>
      <c r="G1008" s="47">
        <f t="shared" si="101"/>
        <v>52.8</v>
      </c>
      <c r="H1008" s="47">
        <f t="shared" si="102"/>
        <v>23.21565297</v>
      </c>
      <c r="I1008" s="47">
        <v>42.6352394438804</v>
      </c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</row>
    <row r="1009">
      <c r="A1009" s="47"/>
      <c r="B1009" s="47"/>
      <c r="C1009" s="3" t="s">
        <v>411</v>
      </c>
      <c r="D1009" s="47">
        <v>43.444517235188535</v>
      </c>
      <c r="E1009" s="3">
        <v>2.2</v>
      </c>
      <c r="F1009" s="43">
        <f t="shared" si="100"/>
        <v>5.27544E+21</v>
      </c>
      <c r="G1009" s="47">
        <f t="shared" si="101"/>
        <v>52.8</v>
      </c>
      <c r="H1009" s="47">
        <f t="shared" si="102"/>
        <v>23.44489254</v>
      </c>
      <c r="I1009" s="47">
        <v>42.65924354141566</v>
      </c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</row>
    <row r="1010">
      <c r="A1010" s="47"/>
      <c r="B1010" s="47"/>
      <c r="C1010" s="3" t="s">
        <v>411</v>
      </c>
      <c r="D1010" s="47">
        <v>43.38470739320866</v>
      </c>
      <c r="E1010" s="3">
        <v>2.2</v>
      </c>
      <c r="F1010" s="43">
        <f t="shared" si="100"/>
        <v>4.9244E+21</v>
      </c>
      <c r="G1010" s="47">
        <f t="shared" si="101"/>
        <v>52.8</v>
      </c>
      <c r="H1010" s="47">
        <f t="shared" si="102"/>
        <v>23.41498762</v>
      </c>
      <c r="I1010" s="47">
        <v>42.6192396438704</v>
      </c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</row>
    <row r="1011">
      <c r="A1011" s="47"/>
      <c r="B1011" s="47"/>
      <c r="C1011" s="3" t="s">
        <v>411</v>
      </c>
      <c r="D1011" s="47">
        <v>42.910491129132396</v>
      </c>
      <c r="E1011" s="3">
        <v>2.2</v>
      </c>
      <c r="F1011" s="43">
        <f t="shared" si="100"/>
        <v>2.85263E+21</v>
      </c>
      <c r="G1011" s="47">
        <f t="shared" si="101"/>
        <v>52.8</v>
      </c>
      <c r="H1011" s="47">
        <f t="shared" si="102"/>
        <v>23.17787949</v>
      </c>
      <c r="I1011" s="47">
        <v>42.65124423816376</v>
      </c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</row>
    <row r="1012">
      <c r="A1012" s="47"/>
      <c r="B1012" s="47"/>
      <c r="C1012" s="3" t="s">
        <v>411</v>
      </c>
      <c r="D1012" s="47">
        <v>42.95581410791905</v>
      </c>
      <c r="E1012" s="3">
        <v>2.2</v>
      </c>
      <c r="F1012" s="43">
        <f t="shared" si="100"/>
        <v>3.00543E+21</v>
      </c>
      <c r="G1012" s="47">
        <f t="shared" si="101"/>
        <v>52.8</v>
      </c>
      <c r="H1012" s="47">
        <f t="shared" si="102"/>
        <v>23.20054098</v>
      </c>
      <c r="I1012" s="47">
        <v>42.60723924538517</v>
      </c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</row>
    <row r="1013">
      <c r="A1013" s="47"/>
      <c r="B1013" s="47"/>
      <c r="C1013" s="3" t="s">
        <v>411</v>
      </c>
      <c r="D1013" s="47">
        <v>43.17766285753542</v>
      </c>
      <c r="E1013" s="3">
        <v>2.2</v>
      </c>
      <c r="F1013" s="43">
        <f t="shared" si="100"/>
        <v>3.88E+21</v>
      </c>
      <c r="G1013" s="47">
        <f t="shared" si="101"/>
        <v>52.8</v>
      </c>
      <c r="H1013" s="47">
        <f t="shared" si="102"/>
        <v>23.31146535</v>
      </c>
      <c r="I1013" s="47">
        <v>42.62323927984716</v>
      </c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</row>
    <row r="1014">
      <c r="A1014" s="47"/>
      <c r="B1014" s="47"/>
      <c r="C1014" s="3" t="s">
        <v>411</v>
      </c>
      <c r="D1014" s="47">
        <v>43.05037021553363</v>
      </c>
      <c r="E1014" s="3">
        <v>2.2</v>
      </c>
      <c r="F1014" s="43">
        <f t="shared" si="100"/>
        <v>3.35108E+21</v>
      </c>
      <c r="G1014" s="47">
        <f t="shared" si="101"/>
        <v>52.8</v>
      </c>
      <c r="H1014" s="47">
        <f t="shared" si="102"/>
        <v>23.24781903</v>
      </c>
      <c r="I1014" s="47">
        <v>42.62323927984716</v>
      </c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</row>
    <row r="1015">
      <c r="A1015" s="47"/>
      <c r="B1015" s="47"/>
      <c r="C1015" s="3" t="s">
        <v>411</v>
      </c>
      <c r="D1015" s="47">
        <v>42.86473363857172</v>
      </c>
      <c r="E1015" s="3">
        <v>2.2</v>
      </c>
      <c r="F1015" s="43">
        <f t="shared" si="100"/>
        <v>2.70624E+21</v>
      </c>
      <c r="G1015" s="47">
        <f t="shared" si="101"/>
        <v>52.8</v>
      </c>
      <c r="H1015" s="47">
        <f t="shared" si="102"/>
        <v>23.15500074</v>
      </c>
      <c r="I1015" s="47">
        <v>42.60723924538517</v>
      </c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</row>
    <row r="1016">
      <c r="A1016" s="47"/>
      <c r="B1016" s="47"/>
      <c r="C1016" s="3" t="s">
        <v>411</v>
      </c>
      <c r="D1016" s="47">
        <v>43.017701098780265</v>
      </c>
      <c r="E1016" s="3">
        <v>2.2</v>
      </c>
      <c r="F1016" s="43">
        <f t="shared" si="100"/>
        <v>3.22738E+21</v>
      </c>
      <c r="G1016" s="47">
        <f t="shared" si="101"/>
        <v>52.8</v>
      </c>
      <c r="H1016" s="47">
        <f t="shared" si="102"/>
        <v>23.23148447</v>
      </c>
      <c r="I1016" s="47">
        <v>42.60723924538517</v>
      </c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</row>
    <row r="1017">
      <c r="A1017" s="47"/>
      <c r="B1017" s="47"/>
      <c r="C1017" s="3" t="s">
        <v>411</v>
      </c>
      <c r="D1017" s="47">
        <v>42.98603809052493</v>
      </c>
      <c r="E1017" s="3">
        <v>2.2</v>
      </c>
      <c r="F1017" s="43">
        <f t="shared" si="100"/>
        <v>3.11185E+21</v>
      </c>
      <c r="G1017" s="47">
        <f t="shared" si="101"/>
        <v>52.8</v>
      </c>
      <c r="H1017" s="47">
        <f t="shared" si="102"/>
        <v>23.21565297</v>
      </c>
      <c r="I1017" s="47">
        <v>42.6192396438704</v>
      </c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</row>
    <row r="1018">
      <c r="A1018" s="47"/>
      <c r="B1018" s="47"/>
      <c r="C1018" s="3" t="s">
        <v>411</v>
      </c>
      <c r="D1018" s="47">
        <v>43.151040377415</v>
      </c>
      <c r="E1018" s="3">
        <v>2.2</v>
      </c>
      <c r="F1018" s="43">
        <f t="shared" si="100"/>
        <v>3.76288E+21</v>
      </c>
      <c r="G1018" s="47">
        <f t="shared" si="101"/>
        <v>52.8</v>
      </c>
      <c r="H1018" s="47">
        <f t="shared" si="102"/>
        <v>23.29815411</v>
      </c>
      <c r="I1018" s="47">
        <v>42.62723935470292</v>
      </c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</row>
    <row r="1019">
      <c r="A1019" s="47"/>
      <c r="B1019" s="47"/>
      <c r="C1019" s="3" t="s">
        <v>411</v>
      </c>
      <c r="D1019" s="47">
        <v>43.14601957603995</v>
      </c>
      <c r="E1019" s="3">
        <v>2.2</v>
      </c>
      <c r="F1019" s="43">
        <f t="shared" si="100"/>
        <v>3.74119E+21</v>
      </c>
      <c r="G1019" s="47">
        <f t="shared" si="101"/>
        <v>52.8</v>
      </c>
      <c r="H1019" s="47">
        <f t="shared" si="102"/>
        <v>23.29564371</v>
      </c>
      <c r="I1019" s="47">
        <v>42.61524080301799</v>
      </c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</row>
    <row r="1020">
      <c r="A1020" s="47"/>
      <c r="B1020" s="47"/>
      <c r="C1020" s="3" t="s">
        <v>411</v>
      </c>
      <c r="D1020" s="47">
        <v>43.106390781541634</v>
      </c>
      <c r="E1020" s="3">
        <v>2.2</v>
      </c>
      <c r="F1020" s="43">
        <f t="shared" si="100"/>
        <v>3.57434E+21</v>
      </c>
      <c r="G1020" s="47">
        <f t="shared" si="101"/>
        <v>52.8</v>
      </c>
      <c r="H1020" s="47">
        <f t="shared" si="102"/>
        <v>23.27582931</v>
      </c>
      <c r="I1020" s="47">
        <v>42.60324495445467</v>
      </c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</row>
    <row r="1021">
      <c r="A1021" s="47"/>
      <c r="B1021" s="47"/>
      <c r="C1021" s="3" t="s">
        <v>411</v>
      </c>
      <c r="D1021" s="47">
        <v>43.083677397544676</v>
      </c>
      <c r="E1021" s="3">
        <v>2.2</v>
      </c>
      <c r="F1021" s="43">
        <f t="shared" si="100"/>
        <v>3.48208E+21</v>
      </c>
      <c r="G1021" s="47">
        <f t="shared" si="101"/>
        <v>52.8</v>
      </c>
      <c r="H1021" s="47">
        <f t="shared" si="102"/>
        <v>23.26447262</v>
      </c>
      <c r="I1021" s="47">
        <v>42.63923879300376</v>
      </c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</row>
    <row r="1022">
      <c r="A1022" s="47"/>
      <c r="B1022" s="47"/>
      <c r="C1022" s="3" t="s">
        <v>411</v>
      </c>
      <c r="D1022" s="47">
        <v>43.28706808618891</v>
      </c>
      <c r="E1022" s="3">
        <v>2.2</v>
      </c>
      <c r="F1022" s="43">
        <f t="shared" si="100"/>
        <v>4.40082E+21</v>
      </c>
      <c r="G1022" s="47">
        <f t="shared" si="101"/>
        <v>52.8</v>
      </c>
      <c r="H1022" s="47">
        <f t="shared" si="102"/>
        <v>23.36616797</v>
      </c>
      <c r="I1022" s="47">
        <v>42.59924510341341</v>
      </c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</row>
    <row r="1023">
      <c r="A1023" s="47"/>
      <c r="B1023" s="47"/>
      <c r="C1023" s="3" t="s">
        <v>411</v>
      </c>
      <c r="D1023" s="47">
        <v>43.262673647243766</v>
      </c>
      <c r="E1023" s="3">
        <v>2.2</v>
      </c>
      <c r="F1023" s="43">
        <f t="shared" si="100"/>
        <v>4.27895E+21</v>
      </c>
      <c r="G1023" s="47">
        <f t="shared" si="101"/>
        <v>52.8</v>
      </c>
      <c r="H1023" s="47">
        <f t="shared" si="102"/>
        <v>23.35397075</v>
      </c>
      <c r="I1023" s="47">
        <v>42.60723924538517</v>
      </c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</row>
    <row r="1024">
      <c r="A1024" s="47"/>
      <c r="B1024" s="47"/>
      <c r="C1024" s="3" t="s">
        <v>411</v>
      </c>
      <c r="D1024" s="47">
        <v>43.270326611472285</v>
      </c>
      <c r="E1024" s="3">
        <v>2.2</v>
      </c>
      <c r="F1024" s="43">
        <f t="shared" si="100"/>
        <v>4.31681E+21</v>
      </c>
      <c r="G1024" s="47">
        <f t="shared" si="101"/>
        <v>52.8</v>
      </c>
      <c r="H1024" s="47">
        <f t="shared" si="102"/>
        <v>23.35779723</v>
      </c>
      <c r="I1024" s="47">
        <v>42.61124312330417</v>
      </c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</row>
    <row r="1025">
      <c r="A1025" s="47"/>
      <c r="B1025" s="47"/>
      <c r="C1025" s="3" t="s">
        <v>411</v>
      </c>
      <c r="D1025" s="47">
        <v>43.17294221886283</v>
      </c>
      <c r="E1025" s="3">
        <v>2.2</v>
      </c>
      <c r="F1025" s="43">
        <f t="shared" si="100"/>
        <v>3.85897E+21</v>
      </c>
      <c r="G1025" s="47">
        <f t="shared" si="101"/>
        <v>52.8</v>
      </c>
      <c r="H1025" s="47">
        <f t="shared" si="102"/>
        <v>23.30910503</v>
      </c>
      <c r="I1025" s="47">
        <v>42.6352394438804</v>
      </c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</row>
    <row r="1026">
      <c r="A1026" s="47"/>
      <c r="B1026" s="47"/>
      <c r="C1026" s="3" t="s">
        <v>411</v>
      </c>
      <c r="D1026" s="47">
        <v>43.234773584430094</v>
      </c>
      <c r="E1026" s="3">
        <v>2.2</v>
      </c>
      <c r="F1026" s="43">
        <f t="shared" si="100"/>
        <v>4.14369E+21</v>
      </c>
      <c r="G1026" s="47">
        <f t="shared" si="101"/>
        <v>52.8</v>
      </c>
      <c r="H1026" s="47">
        <f t="shared" si="102"/>
        <v>23.34002071</v>
      </c>
      <c r="I1026" s="47">
        <v>42.62723935470292</v>
      </c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</row>
    <row r="1027">
      <c r="A1027" s="47"/>
      <c r="B1027" s="47"/>
      <c r="C1027" s="3" t="s">
        <v>368</v>
      </c>
      <c r="D1027" s="47">
        <v>43.264978998260816</v>
      </c>
      <c r="E1027" s="3">
        <v>0.34</v>
      </c>
      <c r="F1027" s="43">
        <f t="shared" si="100"/>
        <v>4.29032E+21</v>
      </c>
      <c r="G1027" s="47">
        <f t="shared" si="101"/>
        <v>8.16</v>
      </c>
      <c r="H1027" s="47">
        <f t="shared" si="102"/>
        <v>22.54417966</v>
      </c>
      <c r="I1027" s="47">
        <v>42.08713765124555</v>
      </c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</row>
    <row r="1028">
      <c r="A1028" s="47"/>
      <c r="B1028" s="47"/>
      <c r="C1028" s="3" t="s">
        <v>368</v>
      </c>
      <c r="D1028" s="47">
        <v>43.32834102107204</v>
      </c>
      <c r="E1028" s="3">
        <v>0.34</v>
      </c>
      <c r="F1028" s="43">
        <f t="shared" si="100"/>
        <v>4.61499E+21</v>
      </c>
      <c r="G1028" s="47">
        <f t="shared" si="101"/>
        <v>8.16</v>
      </c>
      <c r="H1028" s="47">
        <f t="shared" si="102"/>
        <v>22.57586067</v>
      </c>
      <c r="I1028" s="47">
        <v>42.06889905059957</v>
      </c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</row>
    <row r="1029">
      <c r="A1029" s="47"/>
      <c r="B1029" s="47"/>
      <c r="C1029" s="3" t="s">
        <v>368</v>
      </c>
      <c r="D1029" s="47">
        <v>43.42793003704097</v>
      </c>
      <c r="E1029" s="3">
        <v>0.34</v>
      </c>
      <c r="F1029" s="43">
        <f t="shared" si="100"/>
        <v>5.17565E+21</v>
      </c>
      <c r="G1029" s="47">
        <f t="shared" si="101"/>
        <v>8.16</v>
      </c>
      <c r="H1029" s="47">
        <f t="shared" si="102"/>
        <v>22.62565518</v>
      </c>
      <c r="I1029" s="47">
        <v>42.11173943861971</v>
      </c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</row>
    <row r="1030">
      <c r="A1030" s="47"/>
      <c r="B1030" s="47"/>
      <c r="C1030" s="3" t="s">
        <v>368</v>
      </c>
      <c r="D1030" s="47">
        <v>43.37648119290741</v>
      </c>
      <c r="E1030" s="3">
        <v>0.34</v>
      </c>
      <c r="F1030" s="43">
        <f t="shared" si="100"/>
        <v>4.87799E+21</v>
      </c>
      <c r="G1030" s="47">
        <f t="shared" si="101"/>
        <v>8.16</v>
      </c>
      <c r="H1030" s="47">
        <f t="shared" si="102"/>
        <v>22.59993076</v>
      </c>
      <c r="I1030" s="47">
        <v>42.07871787075647</v>
      </c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</row>
    <row r="1031">
      <c r="A1031" s="47"/>
      <c r="B1031" s="47"/>
      <c r="C1031" s="3" t="s">
        <v>368</v>
      </c>
      <c r="D1031" s="47">
        <v>43.282032918037736</v>
      </c>
      <c r="E1031" s="3">
        <v>0.34</v>
      </c>
      <c r="F1031" s="43">
        <f t="shared" si="100"/>
        <v>4.37539E+21</v>
      </c>
      <c r="G1031" s="47">
        <f t="shared" si="101"/>
        <v>8.16</v>
      </c>
      <c r="H1031" s="47">
        <f t="shared" si="102"/>
        <v>22.55270662</v>
      </c>
      <c r="I1031" s="47">
        <v>42.124679285056196</v>
      </c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</row>
    <row r="1032">
      <c r="A1032" s="47"/>
      <c r="B1032" s="47"/>
      <c r="C1032" s="3" t="s">
        <v>368</v>
      </c>
      <c r="D1032" s="47">
        <v>43.28320476570205</v>
      </c>
      <c r="E1032" s="3">
        <v>0.34</v>
      </c>
      <c r="F1032" s="43">
        <f t="shared" si="100"/>
        <v>4.38129E+21</v>
      </c>
      <c r="G1032" s="47">
        <f t="shared" si="101"/>
        <v>8.16</v>
      </c>
      <c r="H1032" s="47">
        <f t="shared" si="102"/>
        <v>22.55329254</v>
      </c>
      <c r="I1032" s="47">
        <v>42.084447881588986</v>
      </c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</row>
    <row r="1033">
      <c r="A1033" s="47"/>
      <c r="B1033" s="47"/>
      <c r="C1033" s="3" t="s">
        <v>368</v>
      </c>
      <c r="D1033" s="47">
        <v>43.30230509518379</v>
      </c>
      <c r="E1033" s="3">
        <v>0.34</v>
      </c>
      <c r="F1033" s="43">
        <f t="shared" si="100"/>
        <v>4.47871E+21</v>
      </c>
      <c r="G1033" s="47">
        <f t="shared" si="101"/>
        <v>8.16</v>
      </c>
      <c r="H1033" s="47">
        <f t="shared" si="102"/>
        <v>22.56284271</v>
      </c>
      <c r="I1033" s="47">
        <v>42.101319576508786</v>
      </c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</row>
    <row r="1034">
      <c r="A1034" s="47"/>
      <c r="B1034" s="47"/>
      <c r="C1034" s="3" t="s">
        <v>368</v>
      </c>
      <c r="D1034" s="47">
        <v>43.4310794450967</v>
      </c>
      <c r="E1034" s="3">
        <v>0.34</v>
      </c>
      <c r="F1034" s="43">
        <f t="shared" si="100"/>
        <v>5.19445E+21</v>
      </c>
      <c r="G1034" s="47">
        <f t="shared" si="101"/>
        <v>8.16</v>
      </c>
      <c r="H1034" s="47">
        <f t="shared" si="102"/>
        <v>22.62722988</v>
      </c>
      <c r="I1034" s="47">
        <v>42.10019189182333</v>
      </c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</row>
    <row r="1035">
      <c r="A1035" s="47"/>
      <c r="B1035" s="47"/>
      <c r="C1035" s="3" t="s">
        <v>368</v>
      </c>
      <c r="D1035" s="47">
        <v>43.30753083500321</v>
      </c>
      <c r="E1035" s="3">
        <v>0.34</v>
      </c>
      <c r="F1035" s="43">
        <f t="shared" si="100"/>
        <v>4.50573E+21</v>
      </c>
      <c r="G1035" s="47">
        <f t="shared" si="101"/>
        <v>8.16</v>
      </c>
      <c r="H1035" s="47">
        <f t="shared" si="102"/>
        <v>22.56545558</v>
      </c>
      <c r="I1035" s="47">
        <v>42.08275227791735</v>
      </c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</row>
    <row r="1036">
      <c r="A1036" s="47"/>
      <c r="B1036" s="47"/>
      <c r="C1036" s="3" t="s">
        <v>368</v>
      </c>
      <c r="D1036" s="47">
        <v>43.20650966440878</v>
      </c>
      <c r="E1036" s="3">
        <v>0.34</v>
      </c>
      <c r="F1036" s="43">
        <f t="shared" si="100"/>
        <v>4.01102E+21</v>
      </c>
      <c r="G1036" s="47">
        <f t="shared" si="101"/>
        <v>8.16</v>
      </c>
      <c r="H1036" s="47">
        <f t="shared" si="102"/>
        <v>22.51494499</v>
      </c>
      <c r="I1036" s="47">
        <v>42.10823195741871</v>
      </c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</row>
    <row r="1037">
      <c r="A1037" s="47"/>
      <c r="B1037" s="47"/>
      <c r="C1037" s="3" t="s">
        <v>368</v>
      </c>
      <c r="D1037" s="47">
        <v>43.23655571999972</v>
      </c>
      <c r="E1037" s="3">
        <v>0.34</v>
      </c>
      <c r="F1037" s="43">
        <f t="shared" si="100"/>
        <v>4.1522E+21</v>
      </c>
      <c r="G1037" s="47">
        <f t="shared" si="101"/>
        <v>8.16</v>
      </c>
      <c r="H1037" s="47">
        <f t="shared" si="102"/>
        <v>22.52996802</v>
      </c>
      <c r="I1037" s="47">
        <v>42.06543123128197</v>
      </c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</row>
    <row r="1038">
      <c r="A1038" s="47"/>
      <c r="B1038" s="47"/>
      <c r="C1038" s="3" t="s">
        <v>368</v>
      </c>
      <c r="D1038" s="47">
        <v>43.15377067648472</v>
      </c>
      <c r="E1038" s="3">
        <v>0.34</v>
      </c>
      <c r="F1038" s="43">
        <f t="shared" si="100"/>
        <v>3.77473E+21</v>
      </c>
      <c r="G1038" s="47">
        <f t="shared" si="101"/>
        <v>8.16</v>
      </c>
      <c r="H1038" s="47">
        <f t="shared" si="102"/>
        <v>22.4885755</v>
      </c>
      <c r="I1038" s="47">
        <v>42.11144170278371</v>
      </c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</row>
    <row r="1039">
      <c r="A1039" s="47"/>
      <c r="B1039" s="47"/>
      <c r="C1039" s="3" t="s">
        <v>368</v>
      </c>
      <c r="D1039" s="47">
        <v>43.40191064660975</v>
      </c>
      <c r="E1039" s="3">
        <v>0.34</v>
      </c>
      <c r="F1039" s="43">
        <f t="shared" si="100"/>
        <v>5.02291E+21</v>
      </c>
      <c r="G1039" s="47">
        <f t="shared" si="101"/>
        <v>8.16</v>
      </c>
      <c r="H1039" s="47">
        <f t="shared" si="102"/>
        <v>22.61264548</v>
      </c>
      <c r="I1039" s="47">
        <v>42.09445779361205</v>
      </c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</row>
    <row r="1040">
      <c r="A1040" s="47"/>
      <c r="B1040" s="47"/>
      <c r="C1040" s="3" t="s">
        <v>368</v>
      </c>
      <c r="D1040" s="47">
        <v>43.23502188870775</v>
      </c>
      <c r="E1040" s="3">
        <v>0.34</v>
      </c>
      <c r="F1040" s="43">
        <f t="shared" si="100"/>
        <v>4.14487E+21</v>
      </c>
      <c r="G1040" s="47">
        <f t="shared" si="101"/>
        <v>8.16</v>
      </c>
      <c r="H1040" s="47">
        <f t="shared" si="102"/>
        <v>22.5292011</v>
      </c>
      <c r="I1040" s="47">
        <v>42.07547465577198</v>
      </c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</row>
    <row r="1041">
      <c r="A1041" s="47"/>
      <c r="B1041" s="47"/>
      <c r="C1041" s="3" t="s">
        <v>368</v>
      </c>
      <c r="D1041" s="47">
        <v>43.32993174034273</v>
      </c>
      <c r="E1041" s="3">
        <v>0.34</v>
      </c>
      <c r="F1041" s="43">
        <f t="shared" si="100"/>
        <v>4.62345E+21</v>
      </c>
      <c r="G1041" s="47">
        <f t="shared" si="101"/>
        <v>8.16</v>
      </c>
      <c r="H1041" s="47">
        <f t="shared" si="102"/>
        <v>22.57665603</v>
      </c>
      <c r="I1041" s="47">
        <v>42.08946136605405</v>
      </c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</row>
    <row r="1042">
      <c r="A1042" s="47"/>
      <c r="B1042" s="47"/>
      <c r="C1042" s="3" t="s">
        <v>368</v>
      </c>
      <c r="D1042" s="47">
        <v>43.3197210472082</v>
      </c>
      <c r="E1042" s="3">
        <v>0.34</v>
      </c>
      <c r="F1042" s="43">
        <f t="shared" si="100"/>
        <v>4.56941E+21</v>
      </c>
      <c r="G1042" s="47">
        <f t="shared" si="101"/>
        <v>8.16</v>
      </c>
      <c r="H1042" s="47">
        <f t="shared" si="102"/>
        <v>22.57155068</v>
      </c>
      <c r="I1042" s="47">
        <v>42.082539693392796</v>
      </c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</row>
    <row r="1043">
      <c r="A1043" s="47"/>
      <c r="B1043" s="47"/>
      <c r="C1043" s="3" t="s">
        <v>368</v>
      </c>
      <c r="D1043" s="47">
        <v>43.246524081937594</v>
      </c>
      <c r="E1043" s="3">
        <v>0.34</v>
      </c>
      <c r="F1043" s="43">
        <f t="shared" si="100"/>
        <v>4.20012E+21</v>
      </c>
      <c r="G1043" s="47">
        <f t="shared" si="101"/>
        <v>8.16</v>
      </c>
      <c r="H1043" s="47">
        <f t="shared" si="102"/>
        <v>22.5349522</v>
      </c>
      <c r="I1043" s="47">
        <v>42.101903594159914</v>
      </c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</row>
    <row r="1044">
      <c r="A1044" s="47"/>
      <c r="B1044" s="47"/>
      <c r="C1044" s="3" t="s">
        <v>368</v>
      </c>
      <c r="D1044" s="47">
        <v>43.24482743524127</v>
      </c>
      <c r="E1044" s="3">
        <v>0.34</v>
      </c>
      <c r="F1044" s="43">
        <f t="shared" si="100"/>
        <v>4.19193E+21</v>
      </c>
      <c r="G1044" s="47">
        <f t="shared" si="101"/>
        <v>8.16</v>
      </c>
      <c r="H1044" s="47">
        <f t="shared" si="102"/>
        <v>22.53410388</v>
      </c>
      <c r="I1044" s="47">
        <v>42.09898387991273</v>
      </c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</row>
    <row r="1045">
      <c r="A1045" s="47"/>
      <c r="B1045" s="47"/>
      <c r="C1045" s="3" t="s">
        <v>368</v>
      </c>
      <c r="D1045" s="47">
        <v>43.230798702894816</v>
      </c>
      <c r="E1045" s="3">
        <v>0.34</v>
      </c>
      <c r="F1045" s="43">
        <f t="shared" si="100"/>
        <v>4.12477E+21</v>
      </c>
      <c r="G1045" s="47">
        <f t="shared" si="101"/>
        <v>8.16</v>
      </c>
      <c r="H1045" s="47">
        <f t="shared" si="102"/>
        <v>22.52708951</v>
      </c>
      <c r="I1045" s="47">
        <v>42.110855541655376</v>
      </c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</row>
    <row r="1046">
      <c r="A1046" s="47"/>
      <c r="B1046" s="47"/>
      <c r="C1046" s="3" t="s">
        <v>368</v>
      </c>
      <c r="D1046" s="47">
        <v>43.344192270075396</v>
      </c>
      <c r="E1046" s="3">
        <v>0.34</v>
      </c>
      <c r="F1046" s="43">
        <f t="shared" si="100"/>
        <v>4.69998E+21</v>
      </c>
      <c r="G1046" s="47">
        <f t="shared" si="101"/>
        <v>8.16</v>
      </c>
      <c r="H1046" s="47">
        <f t="shared" si="102"/>
        <v>22.58378629</v>
      </c>
      <c r="I1046" s="47">
        <v>42.08206744422478</v>
      </c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</row>
    <row r="1047">
      <c r="A1047" s="47"/>
      <c r="B1047" s="47"/>
      <c r="C1047" s="3" t="s">
        <v>368</v>
      </c>
      <c r="D1047" s="47">
        <v>43.391752004242704</v>
      </c>
      <c r="E1047" s="3">
        <v>0.34</v>
      </c>
      <c r="F1047" s="43">
        <f t="shared" si="100"/>
        <v>4.96451E+21</v>
      </c>
      <c r="G1047" s="47">
        <f t="shared" si="101"/>
        <v>8.16</v>
      </c>
      <c r="H1047" s="47">
        <f t="shared" si="102"/>
        <v>22.60756616</v>
      </c>
      <c r="I1047" s="47">
        <v>42.07884181684894</v>
      </c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</row>
    <row r="1048">
      <c r="A1048" s="47"/>
      <c r="B1048" s="47"/>
      <c r="C1048" s="3" t="s">
        <v>368</v>
      </c>
      <c r="D1048" s="47">
        <v>43.36178560576862</v>
      </c>
      <c r="E1048" s="3">
        <v>0.34</v>
      </c>
      <c r="F1048" s="43">
        <f t="shared" si="100"/>
        <v>4.79615E+21</v>
      </c>
      <c r="G1048" s="47">
        <f t="shared" si="101"/>
        <v>8.16</v>
      </c>
      <c r="H1048" s="47">
        <f t="shared" si="102"/>
        <v>22.59258296</v>
      </c>
      <c r="I1048" s="47">
        <v>42.0871204294296</v>
      </c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</row>
    <row r="1049">
      <c r="A1049" s="47"/>
      <c r="B1049" s="47"/>
      <c r="C1049" s="3" t="s">
        <v>368</v>
      </c>
      <c r="D1049" s="47">
        <v>43.38800238732088</v>
      </c>
      <c r="E1049" s="3">
        <v>0.34</v>
      </c>
      <c r="F1049" s="43">
        <f t="shared" si="100"/>
        <v>4.94312E+21</v>
      </c>
      <c r="G1049" s="47">
        <f t="shared" si="101"/>
        <v>8.16</v>
      </c>
      <c r="H1049" s="47">
        <f t="shared" si="102"/>
        <v>22.60569135</v>
      </c>
      <c r="I1049" s="47">
        <v>42.10446192115165</v>
      </c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</row>
    <row r="1050">
      <c r="A1050" s="47"/>
      <c r="B1050" s="47"/>
      <c r="C1050" s="3" t="s">
        <v>368</v>
      </c>
      <c r="D1050" s="47">
        <v>43.3708878391483</v>
      </c>
      <c r="E1050" s="3">
        <v>0.34</v>
      </c>
      <c r="F1050" s="43">
        <f t="shared" si="100"/>
        <v>4.84668E+21</v>
      </c>
      <c r="G1050" s="47">
        <f t="shared" si="101"/>
        <v>8.16</v>
      </c>
      <c r="H1050" s="47">
        <f t="shared" si="102"/>
        <v>22.59713408</v>
      </c>
      <c r="I1050" s="47">
        <v>42.08600867054475</v>
      </c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</row>
    <row r="1051">
      <c r="A1051" s="47"/>
      <c r="B1051" s="47"/>
      <c r="C1051" s="3" t="s">
        <v>368</v>
      </c>
      <c r="D1051" s="47">
        <v>43.343246089723486</v>
      </c>
      <c r="E1051" s="3">
        <v>0.34</v>
      </c>
      <c r="F1051" s="43">
        <f t="shared" si="100"/>
        <v>4.69486E+21</v>
      </c>
      <c r="G1051" s="47">
        <f t="shared" si="101"/>
        <v>8.16</v>
      </c>
      <c r="H1051" s="47">
        <f t="shared" si="102"/>
        <v>22.5833132</v>
      </c>
      <c r="I1051" s="47">
        <v>42.09966300824367</v>
      </c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</row>
    <row r="1052">
      <c r="A1052" s="47"/>
      <c r="B1052" s="47"/>
      <c r="C1052" s="3" t="s">
        <v>368</v>
      </c>
      <c r="D1052" s="47">
        <v>43.503689777898664</v>
      </c>
      <c r="E1052" s="3">
        <v>0.34</v>
      </c>
      <c r="F1052" s="43">
        <f t="shared" si="100"/>
        <v>5.64735E+21</v>
      </c>
      <c r="G1052" s="47">
        <f t="shared" si="101"/>
        <v>8.16</v>
      </c>
      <c r="H1052" s="47">
        <f t="shared" si="102"/>
        <v>22.66353505</v>
      </c>
      <c r="I1052" s="47">
        <v>42.09743735185783</v>
      </c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</row>
    <row r="1053">
      <c r="A1053" s="47"/>
      <c r="B1053" s="47"/>
      <c r="C1053" s="3" t="s">
        <v>368</v>
      </c>
      <c r="D1053" s="47">
        <v>43.29226944749277</v>
      </c>
      <c r="E1053" s="3">
        <v>0.34</v>
      </c>
      <c r="F1053" s="43">
        <f t="shared" si="100"/>
        <v>4.42726E+21</v>
      </c>
      <c r="G1053" s="47">
        <f t="shared" si="101"/>
        <v>8.16</v>
      </c>
      <c r="H1053" s="47">
        <f t="shared" si="102"/>
        <v>22.55782488</v>
      </c>
      <c r="I1053" s="47">
        <v>42.097444271149215</v>
      </c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</row>
    <row r="1054">
      <c r="A1054" s="47"/>
      <c r="B1054" s="47"/>
      <c r="C1054" s="3" t="s">
        <v>368</v>
      </c>
      <c r="D1054" s="47">
        <v>43.31887219662023</v>
      </c>
      <c r="E1054" s="3">
        <v>0.34</v>
      </c>
      <c r="F1054" s="43">
        <f t="shared" si="100"/>
        <v>4.56495E+21</v>
      </c>
      <c r="G1054" s="47">
        <f t="shared" si="101"/>
        <v>8.16</v>
      </c>
      <c r="H1054" s="47">
        <f t="shared" si="102"/>
        <v>22.57112626</v>
      </c>
      <c r="I1054" s="47">
        <v>42.107841202253965</v>
      </c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7"/>
    </row>
    <row r="1055">
      <c r="A1055" s="47"/>
      <c r="B1055" s="47"/>
      <c r="C1055" s="3" t="s">
        <v>368</v>
      </c>
      <c r="D1055" s="47">
        <v>43.38752301137517</v>
      </c>
      <c r="E1055" s="3">
        <v>0.34</v>
      </c>
      <c r="F1055" s="43">
        <f t="shared" si="100"/>
        <v>4.94039E+21</v>
      </c>
      <c r="G1055" s="47">
        <f t="shared" si="101"/>
        <v>8.16</v>
      </c>
      <c r="H1055" s="47">
        <f t="shared" si="102"/>
        <v>22.60545166</v>
      </c>
      <c r="I1055" s="47">
        <v>42.09698827520312</v>
      </c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</row>
    <row r="1056">
      <c r="A1056" s="47"/>
      <c r="B1056" s="47"/>
      <c r="C1056" s="3" t="s">
        <v>368</v>
      </c>
      <c r="D1056" s="47">
        <v>43.36619020252625</v>
      </c>
      <c r="E1056" s="3">
        <v>0.34</v>
      </c>
      <c r="F1056" s="43">
        <f t="shared" si="100"/>
        <v>4.82053E+21</v>
      </c>
      <c r="G1056" s="47">
        <f t="shared" si="101"/>
        <v>8.16</v>
      </c>
      <c r="H1056" s="47">
        <f t="shared" si="102"/>
        <v>22.59478526</v>
      </c>
      <c r="I1056" s="47">
        <v>42.11337678634247</v>
      </c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7"/>
    </row>
    <row r="1057">
      <c r="A1057" s="47"/>
      <c r="B1057" s="47"/>
      <c r="C1057" s="3" t="s">
        <v>368</v>
      </c>
      <c r="D1057" s="47">
        <v>43.385748740109</v>
      </c>
      <c r="E1057" s="3">
        <v>0.34</v>
      </c>
      <c r="F1057" s="43">
        <f t="shared" si="100"/>
        <v>4.93031E+21</v>
      </c>
      <c r="G1057" s="47">
        <f t="shared" si="101"/>
        <v>8.16</v>
      </c>
      <c r="H1057" s="47">
        <f t="shared" si="102"/>
        <v>22.60456453</v>
      </c>
      <c r="I1057" s="47">
        <v>42.12300305817973</v>
      </c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7"/>
    </row>
    <row r="1058">
      <c r="A1058" s="47"/>
      <c r="B1058" s="47"/>
      <c r="C1058" s="3" t="s">
        <v>368</v>
      </c>
      <c r="D1058" s="47">
        <v>43.38707734114389</v>
      </c>
      <c r="E1058" s="3">
        <v>0.34</v>
      </c>
      <c r="F1058" s="43">
        <f t="shared" si="100"/>
        <v>4.93786E+21</v>
      </c>
      <c r="G1058" s="47">
        <f t="shared" si="101"/>
        <v>8.16</v>
      </c>
      <c r="H1058" s="47">
        <f t="shared" si="102"/>
        <v>22.60522883</v>
      </c>
      <c r="I1058" s="47">
        <v>42.04604355436439</v>
      </c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7"/>
    </row>
    <row r="1059">
      <c r="A1059" s="47"/>
      <c r="B1059" s="47"/>
      <c r="C1059" s="3" t="s">
        <v>368</v>
      </c>
      <c r="D1059" s="47">
        <v>43.37127410326932</v>
      </c>
      <c r="E1059" s="3">
        <v>0.34</v>
      </c>
      <c r="F1059" s="43">
        <f t="shared" si="100"/>
        <v>4.84883E+21</v>
      </c>
      <c r="G1059" s="47">
        <f t="shared" si="101"/>
        <v>8.16</v>
      </c>
      <c r="H1059" s="47">
        <f t="shared" si="102"/>
        <v>22.59732721</v>
      </c>
      <c r="I1059" s="47">
        <v>42.08250928370843</v>
      </c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7"/>
    </row>
    <row r="1060">
      <c r="A1060" s="47"/>
      <c r="B1060" s="47"/>
      <c r="C1060" s="3" t="s">
        <v>368</v>
      </c>
      <c r="D1060" s="47">
        <v>43.46528703624164</v>
      </c>
      <c r="E1060" s="3">
        <v>0.34</v>
      </c>
      <c r="F1060" s="43">
        <f t="shared" si="100"/>
        <v>5.40311E+21</v>
      </c>
      <c r="G1060" s="47">
        <f t="shared" si="101"/>
        <v>8.16</v>
      </c>
      <c r="H1060" s="47">
        <f t="shared" si="102"/>
        <v>22.64433368</v>
      </c>
      <c r="I1060" s="47">
        <v>42.09497920577354</v>
      </c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7"/>
    </row>
    <row r="1061">
      <c r="A1061" s="47"/>
      <c r="B1061" s="47"/>
      <c r="C1061" s="3" t="s">
        <v>368</v>
      </c>
      <c r="D1061" s="47">
        <v>43.448058524960295</v>
      </c>
      <c r="E1061" s="3">
        <v>0.34</v>
      </c>
      <c r="F1061" s="43">
        <f t="shared" si="100"/>
        <v>5.29699E+21</v>
      </c>
      <c r="G1061" s="47">
        <f t="shared" si="101"/>
        <v>8.16</v>
      </c>
      <c r="H1061" s="47">
        <f t="shared" si="102"/>
        <v>22.63571942</v>
      </c>
      <c r="I1061" s="47">
        <v>42.09325070896981</v>
      </c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7"/>
    </row>
    <row r="1062">
      <c r="A1062" s="47"/>
      <c r="B1062" s="47"/>
      <c r="C1062" s="3" t="s">
        <v>368</v>
      </c>
      <c r="D1062" s="47">
        <v>43.39442901192995</v>
      </c>
      <c r="E1062" s="3">
        <v>0.34</v>
      </c>
      <c r="F1062" s="43">
        <f t="shared" si="100"/>
        <v>4.97983E+21</v>
      </c>
      <c r="G1062" s="47">
        <f t="shared" si="101"/>
        <v>8.16</v>
      </c>
      <c r="H1062" s="47">
        <f t="shared" si="102"/>
        <v>22.60890466</v>
      </c>
      <c r="I1062" s="47">
        <v>42.095659071912095</v>
      </c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7"/>
    </row>
    <row r="1063">
      <c r="A1063" s="47"/>
      <c r="B1063" s="47"/>
      <c r="C1063" s="3" t="s">
        <v>368</v>
      </c>
      <c r="D1063" s="47">
        <v>43.32734735316894</v>
      </c>
      <c r="E1063" s="3">
        <v>0.34</v>
      </c>
      <c r="F1063" s="43">
        <f t="shared" si="100"/>
        <v>4.60971E+21</v>
      </c>
      <c r="G1063" s="47">
        <f t="shared" si="101"/>
        <v>8.16</v>
      </c>
      <c r="H1063" s="47">
        <f t="shared" si="102"/>
        <v>22.57536384</v>
      </c>
      <c r="I1063" s="47">
        <v>42.05710770831015</v>
      </c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7"/>
    </row>
    <row r="1064">
      <c r="A1064" s="47"/>
      <c r="B1064" s="47"/>
      <c r="C1064" s="3" t="s">
        <v>368</v>
      </c>
      <c r="D1064" s="47">
        <v>43.24732535586514</v>
      </c>
      <c r="E1064" s="3">
        <v>0.34</v>
      </c>
      <c r="F1064" s="43">
        <f t="shared" si="100"/>
        <v>4.204E+21</v>
      </c>
      <c r="G1064" s="47">
        <f t="shared" si="101"/>
        <v>8.16</v>
      </c>
      <c r="H1064" s="47">
        <f t="shared" si="102"/>
        <v>22.53535284</v>
      </c>
      <c r="I1064" s="47">
        <v>42.1104437317008</v>
      </c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7"/>
    </row>
    <row r="1065">
      <c r="A1065" s="47"/>
      <c r="B1065" s="47"/>
      <c r="C1065" s="3" t="s">
        <v>368</v>
      </c>
      <c r="D1065" s="47">
        <v>43.26996685601064</v>
      </c>
      <c r="E1065" s="3">
        <v>0.34</v>
      </c>
      <c r="F1065" s="43">
        <f t="shared" si="100"/>
        <v>4.31503E+21</v>
      </c>
      <c r="G1065" s="47">
        <f t="shared" si="101"/>
        <v>8.16</v>
      </c>
      <c r="H1065" s="47">
        <f t="shared" si="102"/>
        <v>22.54667359</v>
      </c>
      <c r="I1065" s="47">
        <v>42.111697986897966</v>
      </c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7"/>
    </row>
    <row r="1066">
      <c r="A1066" s="47"/>
      <c r="B1066" s="47"/>
      <c r="C1066" s="3" t="s">
        <v>368</v>
      </c>
      <c r="D1066" s="47">
        <v>43.31567755268467</v>
      </c>
      <c r="E1066" s="3">
        <v>0.34</v>
      </c>
      <c r="F1066" s="43">
        <f t="shared" si="100"/>
        <v>4.54819E+21</v>
      </c>
      <c r="G1066" s="47">
        <f t="shared" si="101"/>
        <v>8.16</v>
      </c>
      <c r="H1066" s="47">
        <f t="shared" si="102"/>
        <v>22.56952894</v>
      </c>
      <c r="I1066" s="47">
        <v>42.097889636722364</v>
      </c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7"/>
    </row>
    <row r="1067">
      <c r="A1067" s="47"/>
      <c r="B1067" s="47"/>
      <c r="C1067" s="3" t="s">
        <v>368</v>
      </c>
      <c r="D1067" s="47">
        <v>43.29759819660488</v>
      </c>
      <c r="E1067" s="3">
        <v>0.34</v>
      </c>
      <c r="F1067" s="43">
        <f t="shared" si="100"/>
        <v>4.4545E+21</v>
      </c>
      <c r="G1067" s="47">
        <f t="shared" si="101"/>
        <v>8.16</v>
      </c>
      <c r="H1067" s="47">
        <f t="shared" si="102"/>
        <v>22.56048926</v>
      </c>
      <c r="I1067" s="47">
        <v>42.083211916964494</v>
      </c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7"/>
    </row>
    <row r="1068">
      <c r="A1068" s="47"/>
      <c r="B1068" s="47"/>
      <c r="C1068" s="3" t="s">
        <v>368</v>
      </c>
      <c r="D1068" s="47">
        <v>43.23000809981058</v>
      </c>
      <c r="E1068" s="3">
        <v>0.34</v>
      </c>
      <c r="F1068" s="43">
        <f t="shared" si="100"/>
        <v>4.12101E+21</v>
      </c>
      <c r="G1068" s="47">
        <f t="shared" si="101"/>
        <v>8.16</v>
      </c>
      <c r="H1068" s="47">
        <f t="shared" si="102"/>
        <v>22.52669421</v>
      </c>
      <c r="I1068" s="47">
        <v>42.07495617447336</v>
      </c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7"/>
    </row>
    <row r="1069">
      <c r="A1069" s="47"/>
      <c r="B1069" s="47"/>
      <c r="C1069" s="3" t="s">
        <v>368</v>
      </c>
      <c r="D1069" s="47">
        <v>43.22569530270648</v>
      </c>
      <c r="E1069" s="3">
        <v>0.34</v>
      </c>
      <c r="F1069" s="43">
        <f t="shared" si="100"/>
        <v>4.1006E+21</v>
      </c>
      <c r="G1069" s="47">
        <f t="shared" si="101"/>
        <v>8.16</v>
      </c>
      <c r="H1069" s="47">
        <f t="shared" si="102"/>
        <v>22.52453781</v>
      </c>
      <c r="I1069" s="47">
        <v>42.095199168147566</v>
      </c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7"/>
    </row>
    <row r="1070">
      <c r="A1070" s="47"/>
      <c r="B1070" s="47"/>
      <c r="C1070" s="3" t="s">
        <v>368</v>
      </c>
      <c r="D1070" s="47">
        <v>43.235934958760296</v>
      </c>
      <c r="E1070" s="3">
        <v>0.34</v>
      </c>
      <c r="F1070" s="43">
        <f t="shared" si="100"/>
        <v>4.14923E+21</v>
      </c>
      <c r="G1070" s="47">
        <f t="shared" si="101"/>
        <v>8.16</v>
      </c>
      <c r="H1070" s="47">
        <f t="shared" si="102"/>
        <v>22.52965764</v>
      </c>
      <c r="I1070" s="47">
        <v>42.105962971868195</v>
      </c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7"/>
    </row>
    <row r="1071">
      <c r="A1071" s="47"/>
      <c r="B1071" s="47"/>
      <c r="C1071" s="3" t="s">
        <v>368</v>
      </c>
      <c r="D1071" s="47">
        <v>43.2859021748527</v>
      </c>
      <c r="E1071" s="3">
        <v>0.34</v>
      </c>
      <c r="F1071" s="43">
        <f t="shared" si="100"/>
        <v>4.39492E+21</v>
      </c>
      <c r="G1071" s="47">
        <f t="shared" si="101"/>
        <v>8.16</v>
      </c>
      <c r="H1071" s="47">
        <f t="shared" si="102"/>
        <v>22.55464125</v>
      </c>
      <c r="I1071" s="47">
        <v>42.11022461647855</v>
      </c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7"/>
    </row>
    <row r="1072">
      <c r="A1072" s="47"/>
      <c r="B1072" s="47"/>
      <c r="C1072" s="3" t="s">
        <v>368</v>
      </c>
      <c r="D1072" s="47">
        <v>43.380473701002344</v>
      </c>
      <c r="E1072" s="3">
        <v>0.34</v>
      </c>
      <c r="F1072" s="43">
        <f t="shared" si="100"/>
        <v>4.90046E+21</v>
      </c>
      <c r="G1072" s="47">
        <f t="shared" si="101"/>
        <v>8.16</v>
      </c>
      <c r="H1072" s="47">
        <f t="shared" si="102"/>
        <v>22.60192701</v>
      </c>
      <c r="I1072" s="47">
        <v>42.09355155243434</v>
      </c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</row>
    <row r="1073">
      <c r="A1073" s="47"/>
      <c r="B1073" s="47"/>
      <c r="C1073" s="3" t="s">
        <v>368</v>
      </c>
      <c r="D1073" s="47">
        <v>43.3723325694374</v>
      </c>
      <c r="E1073" s="3">
        <v>0.34</v>
      </c>
      <c r="F1073" s="43">
        <f t="shared" si="100"/>
        <v>4.85474E+21</v>
      </c>
      <c r="G1073" s="47">
        <f t="shared" si="101"/>
        <v>8.16</v>
      </c>
      <c r="H1073" s="47">
        <f t="shared" si="102"/>
        <v>22.59785644</v>
      </c>
      <c r="I1073" s="47">
        <v>42.083103167654265</v>
      </c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7"/>
    </row>
    <row r="1074">
      <c r="A1074" s="47"/>
      <c r="B1074" s="47"/>
      <c r="C1074" s="3" t="s">
        <v>368</v>
      </c>
      <c r="D1074" s="47">
        <v>43.45065419314958</v>
      </c>
      <c r="E1074" s="3">
        <v>0.34</v>
      </c>
      <c r="F1074" s="43">
        <f t="shared" si="100"/>
        <v>5.31284E+21</v>
      </c>
      <c r="G1074" s="47">
        <f t="shared" si="101"/>
        <v>8.16</v>
      </c>
      <c r="H1074" s="47">
        <f t="shared" si="102"/>
        <v>22.63701726</v>
      </c>
      <c r="I1074" s="47">
        <v>42.082165254874525</v>
      </c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7"/>
    </row>
    <row r="1075">
      <c r="A1075" s="47"/>
      <c r="B1075" s="47"/>
      <c r="C1075" s="3" t="s">
        <v>368</v>
      </c>
      <c r="D1075" s="47">
        <v>43.421032683285546</v>
      </c>
      <c r="E1075" s="3">
        <v>0.34</v>
      </c>
      <c r="F1075" s="43">
        <f t="shared" si="100"/>
        <v>5.13471E+21</v>
      </c>
      <c r="G1075" s="47">
        <f t="shared" si="101"/>
        <v>8.16</v>
      </c>
      <c r="H1075" s="47">
        <f t="shared" si="102"/>
        <v>22.6222065</v>
      </c>
      <c r="I1075" s="47">
        <v>42.08150180121466</v>
      </c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7"/>
    </row>
    <row r="1076">
      <c r="A1076" s="47"/>
      <c r="B1076" s="47"/>
      <c r="C1076" s="3" t="s">
        <v>368</v>
      </c>
      <c r="D1076" s="47">
        <v>43.49075295515835</v>
      </c>
      <c r="E1076" s="3">
        <v>0.34</v>
      </c>
      <c r="F1076" s="43">
        <f t="shared" si="100"/>
        <v>5.56386E+21</v>
      </c>
      <c r="G1076" s="47">
        <f t="shared" si="101"/>
        <v>8.16</v>
      </c>
      <c r="H1076" s="47">
        <f t="shared" si="102"/>
        <v>22.65706664</v>
      </c>
      <c r="I1076" s="47">
        <v>42.10445029010116</v>
      </c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7"/>
    </row>
    <row r="1077">
      <c r="A1077" s="47"/>
      <c r="B1077" s="47"/>
      <c r="C1077" s="3" t="s">
        <v>368</v>
      </c>
      <c r="D1077" s="47">
        <v>43.448382671939704</v>
      </c>
      <c r="E1077" s="3">
        <v>0.34</v>
      </c>
      <c r="F1077" s="43">
        <f t="shared" si="100"/>
        <v>5.29897E+21</v>
      </c>
      <c r="G1077" s="47">
        <f t="shared" si="101"/>
        <v>8.16</v>
      </c>
      <c r="H1077" s="47">
        <f t="shared" si="102"/>
        <v>22.63588149</v>
      </c>
      <c r="I1077" s="47">
        <v>42.09172768078705</v>
      </c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7"/>
    </row>
    <row r="1078">
      <c r="A1078" s="47"/>
      <c r="B1078" s="47"/>
      <c r="C1078" s="3" t="s">
        <v>368</v>
      </c>
      <c r="D1078" s="47">
        <v>43.38982235211293</v>
      </c>
      <c r="E1078" s="3">
        <v>0.34</v>
      </c>
      <c r="F1078" s="43">
        <f t="shared" si="100"/>
        <v>4.95349E+21</v>
      </c>
      <c r="G1078" s="47">
        <f t="shared" si="101"/>
        <v>8.16</v>
      </c>
      <c r="H1078" s="47">
        <f t="shared" si="102"/>
        <v>22.60660133</v>
      </c>
      <c r="I1078" s="47">
        <v>42.090233223634655</v>
      </c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7"/>
    </row>
    <row r="1079">
      <c r="A1079" s="47"/>
      <c r="B1079" s="47"/>
      <c r="C1079" s="3" t="s">
        <v>368</v>
      </c>
      <c r="D1079" s="47">
        <v>43.37103750176385</v>
      </c>
      <c r="E1079" s="3">
        <v>0.34</v>
      </c>
      <c r="F1079" s="43">
        <f t="shared" si="100"/>
        <v>4.84751E+21</v>
      </c>
      <c r="G1079" s="47">
        <f t="shared" si="101"/>
        <v>8.16</v>
      </c>
      <c r="H1079" s="47">
        <f t="shared" si="102"/>
        <v>22.59720891</v>
      </c>
      <c r="I1079" s="47">
        <v>42.0877280693161</v>
      </c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7"/>
    </row>
    <row r="1080">
      <c r="A1080" s="47"/>
      <c r="B1080" s="47"/>
      <c r="C1080" s="3" t="s">
        <v>368</v>
      </c>
      <c r="D1080" s="47">
        <v>43.33641590706528</v>
      </c>
      <c r="E1080" s="3">
        <v>0.34</v>
      </c>
      <c r="F1080" s="43">
        <f t="shared" si="100"/>
        <v>4.65809E+21</v>
      </c>
      <c r="G1080" s="47">
        <f t="shared" si="101"/>
        <v>8.16</v>
      </c>
      <c r="H1080" s="47">
        <f t="shared" si="102"/>
        <v>22.57989811</v>
      </c>
      <c r="I1080" s="47">
        <v>42.081440983740755</v>
      </c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7"/>
    </row>
    <row r="1081">
      <c r="A1081" s="47"/>
      <c r="B1081" s="47"/>
      <c r="C1081" s="3" t="s">
        <v>368</v>
      </c>
      <c r="D1081" s="47">
        <v>43.19597051242293</v>
      </c>
      <c r="E1081" s="3">
        <v>0.34</v>
      </c>
      <c r="F1081" s="43">
        <f t="shared" si="100"/>
        <v>3.96265E+21</v>
      </c>
      <c r="G1081" s="47">
        <f t="shared" si="101"/>
        <v>8.16</v>
      </c>
      <c r="H1081" s="47">
        <f t="shared" si="102"/>
        <v>22.50967541</v>
      </c>
      <c r="I1081" s="47">
        <v>42.10179193412091</v>
      </c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7"/>
    </row>
    <row r="1082">
      <c r="A1082" s="47"/>
      <c r="B1082" s="47"/>
      <c r="C1082" s="3" t="s">
        <v>368</v>
      </c>
      <c r="D1082" s="47">
        <v>43.38830375572848</v>
      </c>
      <c r="E1082" s="3">
        <v>0.34</v>
      </c>
      <c r="F1082" s="43">
        <f t="shared" si="100"/>
        <v>4.94484E+21</v>
      </c>
      <c r="G1082" s="47">
        <f t="shared" si="101"/>
        <v>8.16</v>
      </c>
      <c r="H1082" s="47">
        <f t="shared" si="102"/>
        <v>22.60584204</v>
      </c>
      <c r="I1082" s="47">
        <v>42.11823679289931</v>
      </c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7"/>
    </row>
    <row r="1083">
      <c r="A1083" s="47"/>
      <c r="B1083" s="47"/>
      <c r="C1083" s="3" t="s">
        <v>368</v>
      </c>
      <c r="D1083" s="47">
        <v>43.325446390483044</v>
      </c>
      <c r="E1083" s="3">
        <v>0.34</v>
      </c>
      <c r="F1083" s="43">
        <f t="shared" si="100"/>
        <v>4.59963E+21</v>
      </c>
      <c r="G1083" s="47">
        <f t="shared" si="101"/>
        <v>8.16</v>
      </c>
      <c r="H1083" s="47">
        <f t="shared" si="102"/>
        <v>22.57441335</v>
      </c>
      <c r="I1083" s="47">
        <v>42.09666628984034</v>
      </c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7"/>
    </row>
    <row r="1084">
      <c r="A1084" s="47"/>
      <c r="B1084" s="47"/>
      <c r="C1084" s="3" t="s">
        <v>368</v>
      </c>
      <c r="D1084" s="47">
        <v>43.29760608402949</v>
      </c>
      <c r="E1084" s="3">
        <v>0.34</v>
      </c>
      <c r="F1084" s="43">
        <f t="shared" si="100"/>
        <v>4.45454E+21</v>
      </c>
      <c r="G1084" s="47">
        <f t="shared" si="101"/>
        <v>8.16</v>
      </c>
      <c r="H1084" s="47">
        <f t="shared" si="102"/>
        <v>22.5604932</v>
      </c>
      <c r="I1084" s="47">
        <v>42.08503585905095</v>
      </c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7"/>
    </row>
    <row r="1085">
      <c r="A1085" s="47"/>
      <c r="B1085" s="47"/>
      <c r="C1085" s="3" t="s">
        <v>368</v>
      </c>
      <c r="D1085" s="47">
        <v>43.320209995856516</v>
      </c>
      <c r="E1085" s="3">
        <v>0.34</v>
      </c>
      <c r="F1085" s="43">
        <f t="shared" si="100"/>
        <v>4.57199E+21</v>
      </c>
      <c r="G1085" s="47">
        <f t="shared" si="101"/>
        <v>8.16</v>
      </c>
      <c r="H1085" s="47">
        <f t="shared" si="102"/>
        <v>22.57179516</v>
      </c>
      <c r="I1085" s="47">
        <v>42.09287896223704</v>
      </c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7"/>
    </row>
    <row r="1086">
      <c r="A1086" s="47"/>
      <c r="B1086" s="47"/>
      <c r="C1086" s="3" t="s">
        <v>368</v>
      </c>
      <c r="D1086" s="47">
        <v>43.30585317129693</v>
      </c>
      <c r="E1086" s="3">
        <v>0.34</v>
      </c>
      <c r="F1086" s="43">
        <f t="shared" si="100"/>
        <v>4.49704E+21</v>
      </c>
      <c r="G1086" s="47">
        <f t="shared" si="101"/>
        <v>8.16</v>
      </c>
      <c r="H1086" s="47">
        <f t="shared" si="102"/>
        <v>22.56461674</v>
      </c>
      <c r="I1086" s="47">
        <v>42.097305215485875</v>
      </c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7"/>
    </row>
    <row r="1087">
      <c r="A1087" s="47"/>
      <c r="B1087" s="47"/>
      <c r="C1087" s="3" t="s">
        <v>368</v>
      </c>
      <c r="D1087" s="47">
        <v>43.26240583346508</v>
      </c>
      <c r="E1087" s="3">
        <v>0.34</v>
      </c>
      <c r="F1087" s="43">
        <f t="shared" si="100"/>
        <v>4.27763E+21</v>
      </c>
      <c r="G1087" s="47">
        <f t="shared" si="101"/>
        <v>8.16</v>
      </c>
      <c r="H1087" s="47">
        <f t="shared" si="102"/>
        <v>22.54289308</v>
      </c>
      <c r="I1087" s="47">
        <v>42.08044400904448</v>
      </c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7"/>
    </row>
    <row r="1088">
      <c r="A1088" s="47"/>
      <c r="B1088" s="47"/>
      <c r="C1088" s="3" t="s">
        <v>368</v>
      </c>
      <c r="D1088" s="47">
        <v>43.324349668582165</v>
      </c>
      <c r="E1088" s="3">
        <v>0.34</v>
      </c>
      <c r="F1088" s="43">
        <f t="shared" si="100"/>
        <v>4.59383E+21</v>
      </c>
      <c r="G1088" s="47">
        <f t="shared" si="101"/>
        <v>8.16</v>
      </c>
      <c r="H1088" s="47">
        <f t="shared" si="102"/>
        <v>22.57386499</v>
      </c>
      <c r="I1088" s="47">
        <v>42.09597782707826</v>
      </c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7"/>
    </row>
    <row r="1089">
      <c r="A1089" s="47"/>
      <c r="B1089" s="47"/>
      <c r="C1089" s="3" t="s">
        <v>368</v>
      </c>
      <c r="D1089" s="47">
        <v>43.299602771424524</v>
      </c>
      <c r="E1089" s="3">
        <v>0.34</v>
      </c>
      <c r="F1089" s="43">
        <f t="shared" si="100"/>
        <v>4.46479E+21</v>
      </c>
      <c r="G1089" s="47">
        <f t="shared" si="101"/>
        <v>8.16</v>
      </c>
      <c r="H1089" s="47">
        <f t="shared" si="102"/>
        <v>22.56149154</v>
      </c>
      <c r="I1089" s="47">
        <v>42.09511289704254</v>
      </c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</row>
    <row r="1090">
      <c r="A1090" s="47"/>
      <c r="B1090" s="47"/>
      <c r="C1090" s="3" t="s">
        <v>368</v>
      </c>
      <c r="D1090" s="47">
        <v>43.341113065514854</v>
      </c>
      <c r="E1090" s="3">
        <v>0.34</v>
      </c>
      <c r="F1090" s="43">
        <f t="shared" si="100"/>
        <v>4.68335E+21</v>
      </c>
      <c r="G1090" s="47">
        <f t="shared" si="101"/>
        <v>8.16</v>
      </c>
      <c r="H1090" s="47">
        <f t="shared" si="102"/>
        <v>22.58224669</v>
      </c>
      <c r="I1090" s="47">
        <v>42.1036868771676</v>
      </c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</row>
    <row r="1091">
      <c r="A1091" s="47"/>
      <c r="B1091" s="47"/>
      <c r="C1091" s="3" t="s">
        <v>368</v>
      </c>
      <c r="D1091" s="47">
        <v>43.309867093723135</v>
      </c>
      <c r="E1091" s="3">
        <v>0.34</v>
      </c>
      <c r="F1091" s="43">
        <f t="shared" si="100"/>
        <v>4.51787E+21</v>
      </c>
      <c r="G1091" s="47">
        <f t="shared" si="101"/>
        <v>8.16</v>
      </c>
      <c r="H1091" s="47">
        <f t="shared" si="102"/>
        <v>22.56662371</v>
      </c>
      <c r="I1091" s="47">
        <v>42.08875181805426</v>
      </c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7"/>
    </row>
    <row r="1092">
      <c r="A1092" s="47"/>
      <c r="B1092" s="47"/>
      <c r="C1092" s="3" t="s">
        <v>368</v>
      </c>
      <c r="D1092" s="47">
        <v>43.30260980486978</v>
      </c>
      <c r="E1092" s="3">
        <v>0.34</v>
      </c>
      <c r="F1092" s="43">
        <f t="shared" si="100"/>
        <v>4.48028E+21</v>
      </c>
      <c r="G1092" s="47">
        <f t="shared" si="101"/>
        <v>8.16</v>
      </c>
      <c r="H1092" s="47">
        <f t="shared" si="102"/>
        <v>22.56299506</v>
      </c>
      <c r="I1092" s="47">
        <v>42.111708681495394</v>
      </c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7"/>
    </row>
    <row r="1093">
      <c r="A1093" s="47"/>
      <c r="B1093" s="47"/>
      <c r="C1093" s="3" t="s">
        <v>368</v>
      </c>
      <c r="D1093" s="47">
        <v>43.299782264501076</v>
      </c>
      <c r="E1093" s="3">
        <v>0.34</v>
      </c>
      <c r="F1093" s="43">
        <f t="shared" si="100"/>
        <v>4.46572E+21</v>
      </c>
      <c r="G1093" s="47">
        <f t="shared" si="101"/>
        <v>8.16</v>
      </c>
      <c r="H1093" s="47">
        <f t="shared" si="102"/>
        <v>22.56158129</v>
      </c>
      <c r="I1093" s="47">
        <v>42.07254759498524</v>
      </c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7"/>
    </row>
    <row r="1094">
      <c r="A1094" s="47"/>
      <c r="B1094" s="47"/>
      <c r="C1094" s="3" t="s">
        <v>368</v>
      </c>
      <c r="D1094" s="47">
        <v>43.29027237128547</v>
      </c>
      <c r="E1094" s="3">
        <v>0.34</v>
      </c>
      <c r="F1094" s="43">
        <f t="shared" si="100"/>
        <v>4.41709E+21</v>
      </c>
      <c r="G1094" s="47">
        <f t="shared" si="101"/>
        <v>8.16</v>
      </c>
      <c r="H1094" s="47">
        <f t="shared" si="102"/>
        <v>22.55682634</v>
      </c>
      <c r="I1094" s="47">
        <v>42.08586987663929</v>
      </c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7"/>
    </row>
    <row r="1095">
      <c r="A1095" s="47"/>
      <c r="B1095" s="47"/>
      <c r="C1095" s="3" t="s">
        <v>368</v>
      </c>
      <c r="D1095" s="47">
        <v>43.23119714160148</v>
      </c>
      <c r="E1095" s="3">
        <v>0.34</v>
      </c>
      <c r="F1095" s="43">
        <f t="shared" si="100"/>
        <v>4.12666E+21</v>
      </c>
      <c r="G1095" s="47">
        <f t="shared" si="101"/>
        <v>8.16</v>
      </c>
      <c r="H1095" s="47">
        <f t="shared" si="102"/>
        <v>22.52728873</v>
      </c>
      <c r="I1095" s="47">
        <v>42.101062691386126</v>
      </c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</row>
    <row r="1096">
      <c r="A1096" s="47"/>
      <c r="B1096" s="47"/>
      <c r="C1096" s="3" t="s">
        <v>368</v>
      </c>
      <c r="D1096" s="47">
        <v>43.324652148542455</v>
      </c>
      <c r="E1096" s="3">
        <v>0.34</v>
      </c>
      <c r="F1096" s="43">
        <f t="shared" si="100"/>
        <v>4.59543E+21</v>
      </c>
      <c r="G1096" s="47">
        <f t="shared" si="101"/>
        <v>8.16</v>
      </c>
      <c r="H1096" s="47">
        <f t="shared" si="102"/>
        <v>22.57401623</v>
      </c>
      <c r="I1096" s="47">
        <v>42.071836195882696</v>
      </c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7"/>
    </row>
    <row r="1097">
      <c r="A1097" s="47"/>
      <c r="B1097" s="47"/>
      <c r="C1097" s="3" t="s">
        <v>368</v>
      </c>
      <c r="D1097" s="47">
        <v>43.34098555923273</v>
      </c>
      <c r="E1097" s="3">
        <v>0.34</v>
      </c>
      <c r="F1097" s="43">
        <f t="shared" si="100"/>
        <v>4.68266E+21</v>
      </c>
      <c r="G1097" s="47">
        <f t="shared" si="101"/>
        <v>8.16</v>
      </c>
      <c r="H1097" s="47">
        <f t="shared" si="102"/>
        <v>22.58218294</v>
      </c>
      <c r="I1097" s="47">
        <v>42.07994411184227</v>
      </c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7"/>
    </row>
    <row r="1098">
      <c r="A1098" s="47"/>
      <c r="B1098" s="47"/>
      <c r="C1098" s="3" t="s">
        <v>368</v>
      </c>
      <c r="D1098" s="47">
        <v>43.33446785676867</v>
      </c>
      <c r="E1098" s="3">
        <v>0.34</v>
      </c>
      <c r="F1098" s="43">
        <f t="shared" si="100"/>
        <v>4.64766E+21</v>
      </c>
      <c r="G1098" s="47">
        <f t="shared" si="101"/>
        <v>8.16</v>
      </c>
      <c r="H1098" s="47">
        <f t="shared" si="102"/>
        <v>22.57892409</v>
      </c>
      <c r="I1098" s="47">
        <v>42.05932539795301</v>
      </c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</row>
    <row r="1099">
      <c r="A1099" s="47"/>
      <c r="B1099" s="47"/>
      <c r="C1099" s="3" t="s">
        <v>368</v>
      </c>
      <c r="D1099" s="47">
        <v>43.32387674522219</v>
      </c>
      <c r="E1099" s="3">
        <v>0.34</v>
      </c>
      <c r="F1099" s="43">
        <f t="shared" si="100"/>
        <v>4.59133E+21</v>
      </c>
      <c r="G1099" s="47">
        <f t="shared" si="101"/>
        <v>8.16</v>
      </c>
      <c r="H1099" s="47">
        <f t="shared" si="102"/>
        <v>22.57362853</v>
      </c>
      <c r="I1099" s="47">
        <v>42.090373829243426</v>
      </c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7"/>
    </row>
    <row r="1100">
      <c r="A1100" s="47"/>
      <c r="B1100" s="47"/>
      <c r="C1100" s="3" t="s">
        <v>368</v>
      </c>
      <c r="D1100" s="47">
        <v>43.35382383263158</v>
      </c>
      <c r="E1100" s="3">
        <v>0.34</v>
      </c>
      <c r="F1100" s="43">
        <f t="shared" si="100"/>
        <v>4.75239E+21</v>
      </c>
      <c r="G1100" s="47">
        <f t="shared" si="101"/>
        <v>8.16</v>
      </c>
      <c r="H1100" s="47">
        <f t="shared" si="102"/>
        <v>22.58860208</v>
      </c>
      <c r="I1100" s="47">
        <v>42.080515458059</v>
      </c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7"/>
    </row>
    <row r="1101">
      <c r="A1101" s="47"/>
      <c r="B1101" s="47"/>
      <c r="C1101" s="3" t="s">
        <v>368</v>
      </c>
      <c r="D1101" s="47">
        <v>43.38798445229643</v>
      </c>
      <c r="E1101" s="3">
        <v>0.34</v>
      </c>
      <c r="F1101" s="43">
        <f t="shared" si="100"/>
        <v>4.94302E+21</v>
      </c>
      <c r="G1101" s="47">
        <f t="shared" si="101"/>
        <v>8.16</v>
      </c>
      <c r="H1101" s="47">
        <f t="shared" si="102"/>
        <v>22.60568238</v>
      </c>
      <c r="I1101" s="47">
        <v>42.09090928645988</v>
      </c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7"/>
    </row>
    <row r="1102">
      <c r="A1102" s="47"/>
      <c r="B1102" s="47"/>
      <c r="C1102" s="3" t="s">
        <v>368</v>
      </c>
      <c r="D1102" s="47">
        <v>43.33105537041973</v>
      </c>
      <c r="E1102" s="3">
        <v>0.34</v>
      </c>
      <c r="F1102" s="43">
        <f t="shared" si="100"/>
        <v>4.62943E+21</v>
      </c>
      <c r="G1102" s="47">
        <f t="shared" si="101"/>
        <v>8.16</v>
      </c>
      <c r="H1102" s="47">
        <f t="shared" si="102"/>
        <v>22.57721784</v>
      </c>
      <c r="I1102" s="47">
        <v>42.11053512336435</v>
      </c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7"/>
    </row>
    <row r="1103">
      <c r="A1103" s="47"/>
      <c r="B1103" s="47"/>
      <c r="C1103" s="3" t="s">
        <v>368</v>
      </c>
      <c r="D1103" s="47">
        <v>43.408530610747434</v>
      </c>
      <c r="E1103" s="3">
        <v>0.34</v>
      </c>
      <c r="F1103" s="43">
        <f t="shared" si="100"/>
        <v>5.06134E+21</v>
      </c>
      <c r="G1103" s="47">
        <f t="shared" si="101"/>
        <v>8.16</v>
      </c>
      <c r="H1103" s="47">
        <f t="shared" si="102"/>
        <v>22.61595546</v>
      </c>
      <c r="I1103" s="47">
        <v>42.07620270550076</v>
      </c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7"/>
    </row>
    <row r="1104">
      <c r="A1104" s="47"/>
      <c r="B1104" s="47"/>
      <c r="C1104" s="3" t="s">
        <v>368</v>
      </c>
      <c r="D1104" s="47">
        <v>43.35022632616205</v>
      </c>
      <c r="E1104" s="3">
        <v>0.34</v>
      </c>
      <c r="F1104" s="43">
        <f t="shared" si="100"/>
        <v>4.73275E+21</v>
      </c>
      <c r="G1104" s="47">
        <f t="shared" si="101"/>
        <v>8.16</v>
      </c>
      <c r="H1104" s="47">
        <f t="shared" si="102"/>
        <v>22.58680332</v>
      </c>
      <c r="I1104" s="47">
        <v>42.05421910262854</v>
      </c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7"/>
    </row>
    <row r="1105">
      <c r="A1105" s="47"/>
      <c r="B1105" s="47"/>
      <c r="C1105" s="3" t="s">
        <v>368</v>
      </c>
      <c r="D1105" s="47">
        <v>43.22803823326864</v>
      </c>
      <c r="E1105" s="3">
        <v>0.34</v>
      </c>
      <c r="F1105" s="43">
        <f t="shared" si="100"/>
        <v>4.11168E+21</v>
      </c>
      <c r="G1105" s="47">
        <f t="shared" si="101"/>
        <v>8.16</v>
      </c>
      <c r="H1105" s="47">
        <f t="shared" si="102"/>
        <v>22.52570928</v>
      </c>
      <c r="I1105" s="47">
        <v>42.08126862961205</v>
      </c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7"/>
    </row>
    <row r="1106">
      <c r="A1106" s="47"/>
      <c r="B1106" s="47"/>
      <c r="C1106" s="3" t="s">
        <v>368</v>
      </c>
      <c r="D1106" s="47">
        <v>43.37293423004291</v>
      </c>
      <c r="E1106" s="3">
        <v>0.34</v>
      </c>
      <c r="F1106" s="43">
        <f t="shared" si="100"/>
        <v>4.85811E+21</v>
      </c>
      <c r="G1106" s="47">
        <f t="shared" si="101"/>
        <v>8.16</v>
      </c>
      <c r="H1106" s="47">
        <f t="shared" si="102"/>
        <v>22.59815727</v>
      </c>
      <c r="I1106" s="47">
        <v>42.096389585860635</v>
      </c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7"/>
    </row>
    <row r="1107">
      <c r="A1107" s="47"/>
      <c r="B1107" s="47"/>
      <c r="C1107" s="3" t="s">
        <v>368</v>
      </c>
      <c r="D1107" s="47">
        <v>43.403800207869175</v>
      </c>
      <c r="E1107" s="3">
        <v>0.34</v>
      </c>
      <c r="F1107" s="43">
        <f t="shared" si="100"/>
        <v>5.03385E+21</v>
      </c>
      <c r="G1107" s="47">
        <f t="shared" si="101"/>
        <v>8.16</v>
      </c>
      <c r="H1107" s="47">
        <f t="shared" si="102"/>
        <v>22.61359026</v>
      </c>
      <c r="I1107" s="47">
        <v>42.08281035266625</v>
      </c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7"/>
    </row>
    <row r="1108">
      <c r="A1108" s="47"/>
      <c r="B1108" s="47"/>
      <c r="C1108" s="3" t="s">
        <v>368</v>
      </c>
      <c r="D1108" s="47">
        <v>43.450513333269896</v>
      </c>
      <c r="E1108" s="3">
        <v>0.34</v>
      </c>
      <c r="F1108" s="43">
        <f t="shared" si="100"/>
        <v>5.31198E+21</v>
      </c>
      <c r="G1108" s="47">
        <f t="shared" si="101"/>
        <v>8.16</v>
      </c>
      <c r="H1108" s="47">
        <f t="shared" si="102"/>
        <v>22.63694683</v>
      </c>
      <c r="I1108" s="47">
        <v>42.065950327335386</v>
      </c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7"/>
    </row>
    <row r="1109">
      <c r="A1109" s="47"/>
      <c r="B1109" s="47"/>
      <c r="C1109" s="3" t="s">
        <v>368</v>
      </c>
      <c r="D1109" s="47">
        <v>43.43318605975064</v>
      </c>
      <c r="E1109" s="3">
        <v>0.34</v>
      </c>
      <c r="F1109" s="43">
        <f t="shared" si="100"/>
        <v>5.20707E+21</v>
      </c>
      <c r="G1109" s="47">
        <f t="shared" si="101"/>
        <v>8.16</v>
      </c>
      <c r="H1109" s="47">
        <f t="shared" si="102"/>
        <v>22.62828319</v>
      </c>
      <c r="I1109" s="47">
        <v>42.1014588049995</v>
      </c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7"/>
    </row>
    <row r="1110">
      <c r="A1110" s="47"/>
      <c r="B1110" s="47"/>
      <c r="C1110" s="3" t="s">
        <v>368</v>
      </c>
      <c r="D1110" s="47">
        <v>43.468802843275185</v>
      </c>
      <c r="E1110" s="3">
        <v>0.34</v>
      </c>
      <c r="F1110" s="43">
        <f t="shared" si="100"/>
        <v>5.42502E+21</v>
      </c>
      <c r="G1110" s="47">
        <f t="shared" si="101"/>
        <v>8.16</v>
      </c>
      <c r="H1110" s="47">
        <f t="shared" si="102"/>
        <v>22.64609158</v>
      </c>
      <c r="I1110" s="47">
        <v>42.09088726229651</v>
      </c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7"/>
    </row>
    <row r="1111">
      <c r="A1111" s="47"/>
      <c r="B1111" s="47"/>
      <c r="C1111" s="3" t="s">
        <v>368</v>
      </c>
      <c r="D1111" s="47">
        <v>43.46526344695562</v>
      </c>
      <c r="E1111" s="3">
        <v>0.34</v>
      </c>
      <c r="F1111" s="43">
        <f t="shared" si="100"/>
        <v>5.40296E+21</v>
      </c>
      <c r="G1111" s="47">
        <f t="shared" si="101"/>
        <v>8.16</v>
      </c>
      <c r="H1111" s="47">
        <f t="shared" si="102"/>
        <v>22.64432188</v>
      </c>
      <c r="I1111" s="47">
        <v>42.070533905768535</v>
      </c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7"/>
    </row>
    <row r="1112">
      <c r="A1112" s="47"/>
      <c r="B1112" s="47"/>
      <c r="C1112" s="3" t="s">
        <v>368</v>
      </c>
      <c r="D1112" s="47">
        <v>43.52189138267644</v>
      </c>
      <c r="E1112" s="3">
        <v>0.34</v>
      </c>
      <c r="F1112" s="43">
        <f t="shared" si="100"/>
        <v>5.76694E+21</v>
      </c>
      <c r="G1112" s="47">
        <f t="shared" si="101"/>
        <v>8.16</v>
      </c>
      <c r="H1112" s="47">
        <f t="shared" si="102"/>
        <v>22.67263585</v>
      </c>
      <c r="I1112" s="47">
        <v>42.078585508842245</v>
      </c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7"/>
    </row>
    <row r="1113">
      <c r="A1113" s="47"/>
      <c r="B1113" s="47"/>
      <c r="C1113" s="3" t="s">
        <v>368</v>
      </c>
      <c r="D1113" s="47">
        <v>43.50321514086211</v>
      </c>
      <c r="E1113" s="3">
        <v>0.34</v>
      </c>
      <c r="F1113" s="43">
        <f t="shared" si="100"/>
        <v>5.64427E+21</v>
      </c>
      <c r="G1113" s="47">
        <f t="shared" si="101"/>
        <v>8.16</v>
      </c>
      <c r="H1113" s="47">
        <f t="shared" si="102"/>
        <v>22.66329773</v>
      </c>
      <c r="I1113" s="47">
        <v>42.1238714379443</v>
      </c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7"/>
    </row>
    <row r="1114">
      <c r="A1114" s="47"/>
      <c r="B1114" s="47"/>
      <c r="C1114" s="3" t="s">
        <v>368</v>
      </c>
      <c r="D1114" s="47">
        <v>43.44591164553659</v>
      </c>
      <c r="E1114" s="3">
        <v>0.34</v>
      </c>
      <c r="F1114" s="43">
        <f t="shared" si="100"/>
        <v>5.28392E+21</v>
      </c>
      <c r="G1114" s="47">
        <f t="shared" si="101"/>
        <v>8.16</v>
      </c>
      <c r="H1114" s="47">
        <f t="shared" si="102"/>
        <v>22.63464598</v>
      </c>
      <c r="I1114" s="47">
        <v>42.09425301769706</v>
      </c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7"/>
    </row>
    <row r="1115">
      <c r="A1115" s="47"/>
      <c r="B1115" s="47"/>
      <c r="C1115" s="3" t="s">
        <v>368</v>
      </c>
      <c r="D1115" s="47">
        <v>43.43116876206597</v>
      </c>
      <c r="E1115" s="3">
        <v>0.34</v>
      </c>
      <c r="F1115" s="43">
        <f t="shared" si="100"/>
        <v>5.19499E+21</v>
      </c>
      <c r="G1115" s="47">
        <f t="shared" si="101"/>
        <v>8.16</v>
      </c>
      <c r="H1115" s="47">
        <f t="shared" si="102"/>
        <v>22.62727454</v>
      </c>
      <c r="I1115" s="47">
        <v>42.11899661120083</v>
      </c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7"/>
    </row>
    <row r="1116">
      <c r="A1116" s="47"/>
      <c r="B1116" s="47"/>
      <c r="C1116" s="3" t="s">
        <v>368</v>
      </c>
      <c r="D1116" s="47">
        <v>43.45840785865624</v>
      </c>
      <c r="E1116" s="3">
        <v>0.34</v>
      </c>
      <c r="F1116" s="43">
        <f t="shared" si="100"/>
        <v>5.36048E+21</v>
      </c>
      <c r="G1116" s="47">
        <f t="shared" si="101"/>
        <v>8.16</v>
      </c>
      <c r="H1116" s="47">
        <f t="shared" si="102"/>
        <v>22.64089409</v>
      </c>
      <c r="I1116" s="47">
        <v>42.09640338551091</v>
      </c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7"/>
    </row>
    <row r="1117">
      <c r="A1117" s="47"/>
      <c r="B1117" s="47"/>
      <c r="C1117" s="3" t="s">
        <v>368</v>
      </c>
      <c r="D1117" s="47">
        <v>43.568737152262656</v>
      </c>
      <c r="E1117" s="3">
        <v>0.34</v>
      </c>
      <c r="F1117" s="43">
        <f t="shared" si="100"/>
        <v>6.08651E+21</v>
      </c>
      <c r="G1117" s="47">
        <f t="shared" si="101"/>
        <v>8.16</v>
      </c>
      <c r="H1117" s="47">
        <f t="shared" si="102"/>
        <v>22.69605873</v>
      </c>
      <c r="I1117" s="47">
        <v>42.09053906873208</v>
      </c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7"/>
    </row>
    <row r="1118">
      <c r="A1118" s="47"/>
      <c r="B1118" s="47"/>
      <c r="C1118" s="3" t="s">
        <v>368</v>
      </c>
      <c r="D1118" s="47">
        <v>43.633871088671</v>
      </c>
      <c r="E1118" s="3">
        <v>0.34</v>
      </c>
      <c r="F1118" s="43">
        <f t="shared" si="100"/>
        <v>6.56048E+21</v>
      </c>
      <c r="G1118" s="47">
        <f t="shared" si="101"/>
        <v>8.16</v>
      </c>
      <c r="H1118" s="47">
        <f t="shared" si="102"/>
        <v>22.7286257</v>
      </c>
      <c r="I1118" s="47">
        <v>42.09455048327546</v>
      </c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7"/>
    </row>
    <row r="1119">
      <c r="A1119" s="47"/>
      <c r="B1119" s="47"/>
      <c r="C1119" s="3" t="s">
        <v>368</v>
      </c>
      <c r="D1119" s="47">
        <v>43.6126899470808</v>
      </c>
      <c r="E1119" s="3">
        <v>0.34</v>
      </c>
      <c r="F1119" s="43">
        <f t="shared" si="100"/>
        <v>6.40243E+21</v>
      </c>
      <c r="G1119" s="47">
        <f t="shared" si="101"/>
        <v>8.16</v>
      </c>
      <c r="H1119" s="47">
        <f t="shared" si="102"/>
        <v>22.71803513</v>
      </c>
      <c r="I1119" s="47">
        <v>42.09281405959275</v>
      </c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7"/>
    </row>
    <row r="1120">
      <c r="A1120" s="47"/>
      <c r="B1120" s="47"/>
      <c r="C1120" s="3" t="s">
        <v>368</v>
      </c>
      <c r="D1120" s="47">
        <v>43.75385415487648</v>
      </c>
      <c r="E1120" s="3">
        <v>0.34</v>
      </c>
      <c r="F1120" s="43">
        <f t="shared" si="100"/>
        <v>7.53229E+21</v>
      </c>
      <c r="G1120" s="47">
        <f t="shared" si="101"/>
        <v>8.16</v>
      </c>
      <c r="H1120" s="47">
        <f t="shared" si="102"/>
        <v>22.78861724</v>
      </c>
      <c r="I1120" s="47">
        <v>42.11346089427212</v>
      </c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7"/>
    </row>
    <row r="1121">
      <c r="A1121" s="47"/>
      <c r="B1121" s="47"/>
      <c r="C1121" s="3" t="s">
        <v>368</v>
      </c>
      <c r="D1121" s="47">
        <v>43.56732124794605</v>
      </c>
      <c r="E1121" s="3">
        <v>0.34</v>
      </c>
      <c r="F1121" s="43">
        <f t="shared" si="100"/>
        <v>6.0766E+21</v>
      </c>
      <c r="G1121" s="47">
        <f t="shared" si="101"/>
        <v>8.16</v>
      </c>
      <c r="H1121" s="47">
        <f t="shared" si="102"/>
        <v>22.69535078</v>
      </c>
      <c r="I1121" s="47">
        <v>42.09041333813788</v>
      </c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7"/>
    </row>
    <row r="1122">
      <c r="A1122" s="47"/>
      <c r="B1122" s="47"/>
      <c r="C1122" s="3" t="s">
        <v>368</v>
      </c>
      <c r="D1122" s="47">
        <v>43.72623233121823</v>
      </c>
      <c r="E1122" s="3">
        <v>0.34</v>
      </c>
      <c r="F1122" s="43">
        <f t="shared" si="100"/>
        <v>7.29653E+21</v>
      </c>
      <c r="G1122" s="47">
        <f t="shared" si="101"/>
        <v>8.16</v>
      </c>
      <c r="H1122" s="47">
        <f t="shared" si="102"/>
        <v>22.77480632</v>
      </c>
      <c r="I1122" s="47">
        <v>42.12854732117107</v>
      </c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7"/>
    </row>
    <row r="1123">
      <c r="A1123" s="47"/>
      <c r="B1123" s="47"/>
      <c r="C1123" s="3" t="s">
        <v>368</v>
      </c>
      <c r="D1123" s="47">
        <v>43.662114697983114</v>
      </c>
      <c r="E1123" s="3">
        <v>0.34</v>
      </c>
      <c r="F1123" s="43">
        <f t="shared" si="100"/>
        <v>6.77731E+21</v>
      </c>
      <c r="G1123" s="47">
        <f t="shared" si="101"/>
        <v>8.16</v>
      </c>
      <c r="H1123" s="47">
        <f t="shared" si="102"/>
        <v>22.74274751</v>
      </c>
      <c r="I1123" s="47">
        <v>42.12784040256171</v>
      </c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7"/>
    </row>
    <row r="1124">
      <c r="A1124" s="47"/>
      <c r="B1124" s="47"/>
      <c r="C1124" s="3" t="s">
        <v>368</v>
      </c>
      <c r="D1124" s="47">
        <v>43.6804444407768</v>
      </c>
      <c r="E1124" s="3">
        <v>0.34</v>
      </c>
      <c r="F1124" s="43">
        <f t="shared" si="100"/>
        <v>6.92185E+21</v>
      </c>
      <c r="G1124" s="47">
        <f t="shared" si="101"/>
        <v>8.16</v>
      </c>
      <c r="H1124" s="47">
        <f t="shared" si="102"/>
        <v>22.75191238</v>
      </c>
      <c r="I1124" s="47">
        <v>42.10514335385321</v>
      </c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</row>
    <row r="1125">
      <c r="A1125" s="47"/>
      <c r="B1125" s="47"/>
      <c r="C1125" s="3" t="s">
        <v>368</v>
      </c>
      <c r="D1125" s="47">
        <v>43.673994065837874</v>
      </c>
      <c r="E1125" s="3">
        <v>0.34</v>
      </c>
      <c r="F1125" s="43">
        <f t="shared" si="100"/>
        <v>6.87064E+21</v>
      </c>
      <c r="G1125" s="47">
        <f t="shared" si="101"/>
        <v>8.16</v>
      </c>
      <c r="H1125" s="47">
        <f t="shared" si="102"/>
        <v>22.74868719</v>
      </c>
      <c r="I1125" s="47">
        <v>42.12517824356731</v>
      </c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7"/>
    </row>
    <row r="1126">
      <c r="A1126" s="47"/>
      <c r="B1126" s="47"/>
      <c r="C1126" s="3" t="s">
        <v>368</v>
      </c>
      <c r="D1126" s="47">
        <v>43.693200063158685</v>
      </c>
      <c r="E1126" s="3">
        <v>0.34</v>
      </c>
      <c r="F1126" s="43">
        <f t="shared" si="100"/>
        <v>7.02425E+21</v>
      </c>
      <c r="G1126" s="47">
        <f t="shared" si="101"/>
        <v>8.16</v>
      </c>
      <c r="H1126" s="47">
        <f t="shared" si="102"/>
        <v>22.75829019</v>
      </c>
      <c r="I1126" s="47">
        <v>42.08481526290648</v>
      </c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7"/>
    </row>
    <row r="1127">
      <c r="A1127" s="47"/>
      <c r="B1127" s="47"/>
      <c r="C1127" s="3" t="s">
        <v>368</v>
      </c>
      <c r="D1127" s="47">
        <v>43.60396793026089</v>
      </c>
      <c r="E1127" s="3">
        <v>0.34</v>
      </c>
      <c r="F1127" s="43">
        <f t="shared" si="100"/>
        <v>6.33846E+21</v>
      </c>
      <c r="G1127" s="47">
        <f t="shared" si="101"/>
        <v>8.16</v>
      </c>
      <c r="H1127" s="47">
        <f t="shared" si="102"/>
        <v>22.71367412</v>
      </c>
      <c r="I1127" s="47">
        <v>42.10080930171423</v>
      </c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7"/>
    </row>
    <row r="1128">
      <c r="A1128" s="47"/>
      <c r="B1128" s="47"/>
      <c r="C1128" s="3" t="s">
        <v>368</v>
      </c>
      <c r="D1128" s="47">
        <v>43.640190449388335</v>
      </c>
      <c r="E1128" s="3">
        <v>0.34</v>
      </c>
      <c r="F1128" s="43">
        <f t="shared" si="100"/>
        <v>6.60838E+21</v>
      </c>
      <c r="G1128" s="47">
        <f t="shared" si="101"/>
        <v>8.16</v>
      </c>
      <c r="H1128" s="47">
        <f t="shared" si="102"/>
        <v>22.73178538</v>
      </c>
      <c r="I1128" s="47">
        <v>42.11284098025087</v>
      </c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7"/>
    </row>
    <row r="1129">
      <c r="A1129" s="47"/>
      <c r="B1129" s="47"/>
      <c r="C1129" s="3" t="s">
        <v>368</v>
      </c>
      <c r="D1129" s="47">
        <v>43.616306875998816</v>
      </c>
      <c r="E1129" s="3">
        <v>0.34</v>
      </c>
      <c r="F1129" s="43">
        <f t="shared" si="100"/>
        <v>6.42915E+21</v>
      </c>
      <c r="G1129" s="47">
        <f t="shared" si="101"/>
        <v>8.16</v>
      </c>
      <c r="H1129" s="47">
        <f t="shared" si="102"/>
        <v>22.7198436</v>
      </c>
      <c r="I1129" s="47">
        <v>42.12359894090104</v>
      </c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</row>
    <row r="1130">
      <c r="A1130" s="47"/>
      <c r="B1130" s="47"/>
      <c r="C1130" s="3" t="s">
        <v>368</v>
      </c>
      <c r="D1130" s="47">
        <v>43.597162855342106</v>
      </c>
      <c r="E1130" s="3">
        <v>0.34</v>
      </c>
      <c r="F1130" s="43">
        <f t="shared" si="100"/>
        <v>6.289E+21</v>
      </c>
      <c r="G1130" s="47">
        <f t="shared" si="101"/>
        <v>8.16</v>
      </c>
      <c r="H1130" s="47">
        <f t="shared" si="102"/>
        <v>22.71027159</v>
      </c>
      <c r="I1130" s="47">
        <v>42.13967846429194</v>
      </c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</row>
    <row r="1131">
      <c r="A1131" s="47"/>
      <c r="B1131" s="47"/>
      <c r="C1131" s="3" t="s">
        <v>368</v>
      </c>
      <c r="D1131" s="47">
        <v>43.66081316866791</v>
      </c>
      <c r="E1131" s="3">
        <v>0.34</v>
      </c>
      <c r="F1131" s="43">
        <f t="shared" si="100"/>
        <v>6.76716E+21</v>
      </c>
      <c r="G1131" s="47">
        <f t="shared" si="101"/>
        <v>8.16</v>
      </c>
      <c r="H1131" s="47">
        <f t="shared" si="102"/>
        <v>22.74209674</v>
      </c>
      <c r="I1131" s="47">
        <v>42.1277306904687</v>
      </c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</row>
    <row r="1132">
      <c r="A1132" s="47"/>
      <c r="B1132" s="47"/>
      <c r="C1132" s="3" t="s">
        <v>368</v>
      </c>
      <c r="D1132" s="47">
        <v>43.58676684190615</v>
      </c>
      <c r="E1132" s="3">
        <v>0.34</v>
      </c>
      <c r="F1132" s="43">
        <f t="shared" si="100"/>
        <v>6.21417E+21</v>
      </c>
      <c r="G1132" s="47">
        <f t="shared" si="101"/>
        <v>8.16</v>
      </c>
      <c r="H1132" s="47">
        <f t="shared" si="102"/>
        <v>22.70507358</v>
      </c>
      <c r="I1132" s="47">
        <v>42.122979136990615</v>
      </c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</row>
    <row r="1133">
      <c r="A1133" s="47"/>
      <c r="B1133" s="47"/>
      <c r="C1133" s="3" t="s">
        <v>368</v>
      </c>
      <c r="D1133" s="47">
        <v>43.638906738938346</v>
      </c>
      <c r="E1133" s="3">
        <v>0.34</v>
      </c>
      <c r="F1133" s="43">
        <f t="shared" si="100"/>
        <v>6.59862E+21</v>
      </c>
      <c r="G1133" s="47">
        <f t="shared" si="101"/>
        <v>8.16</v>
      </c>
      <c r="H1133" s="47">
        <f t="shared" si="102"/>
        <v>22.73114353</v>
      </c>
      <c r="I1133" s="47">
        <v>42.12534267840222</v>
      </c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</row>
    <row r="1134">
      <c r="A1134" s="47"/>
      <c r="B1134" s="47"/>
      <c r="C1134" s="3" t="s">
        <v>368</v>
      </c>
      <c r="D1134" s="47">
        <v>43.58556713636684</v>
      </c>
      <c r="E1134" s="3">
        <v>0.34</v>
      </c>
      <c r="F1134" s="43">
        <f t="shared" si="100"/>
        <v>6.2056E+21</v>
      </c>
      <c r="G1134" s="47">
        <f t="shared" si="101"/>
        <v>8.16</v>
      </c>
      <c r="H1134" s="47">
        <f t="shared" si="102"/>
        <v>22.70447373</v>
      </c>
      <c r="I1134" s="47">
        <v>42.144287914856214</v>
      </c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</row>
    <row r="1135">
      <c r="A1135" s="47"/>
      <c r="B1135" s="47"/>
      <c r="C1135" s="3" t="s">
        <v>368</v>
      </c>
      <c r="D1135" s="47">
        <v>43.63535460905165</v>
      </c>
      <c r="E1135" s="3">
        <v>0.34</v>
      </c>
      <c r="F1135" s="43">
        <f t="shared" si="100"/>
        <v>6.57169E+21</v>
      </c>
      <c r="G1135" s="47">
        <f t="shared" si="101"/>
        <v>8.16</v>
      </c>
      <c r="H1135" s="47">
        <f t="shared" si="102"/>
        <v>22.72936746</v>
      </c>
      <c r="I1135" s="47">
        <v>42.105611950285095</v>
      </c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</row>
    <row r="1136">
      <c r="A1136" s="47"/>
      <c r="B1136" s="47"/>
      <c r="C1136" s="3" t="s">
        <v>368</v>
      </c>
      <c r="D1136" s="47">
        <v>43.67273346987879</v>
      </c>
      <c r="E1136" s="3">
        <v>0.34</v>
      </c>
      <c r="F1136" s="43">
        <f t="shared" si="100"/>
        <v>6.86067E+21</v>
      </c>
      <c r="G1136" s="47">
        <f t="shared" si="101"/>
        <v>8.16</v>
      </c>
      <c r="H1136" s="47">
        <f t="shared" si="102"/>
        <v>22.74805689</v>
      </c>
      <c r="I1136" s="47">
        <v>42.14276033117297</v>
      </c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</row>
    <row r="1137">
      <c r="A1137" s="47"/>
      <c r="B1137" s="47"/>
      <c r="C1137" s="3" t="s">
        <v>368</v>
      </c>
      <c r="D1137" s="47">
        <v>43.58904643844423</v>
      </c>
      <c r="E1137" s="3">
        <v>0.34</v>
      </c>
      <c r="F1137" s="43">
        <f t="shared" si="100"/>
        <v>6.2305E+21</v>
      </c>
      <c r="G1137" s="47">
        <f t="shared" si="101"/>
        <v>8.16</v>
      </c>
      <c r="H1137" s="47">
        <f t="shared" si="102"/>
        <v>22.70621338</v>
      </c>
      <c r="I1137" s="47">
        <v>42.131757817240306</v>
      </c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7"/>
    </row>
    <row r="1138">
      <c r="A1138" s="47"/>
      <c r="B1138" s="47"/>
      <c r="C1138" s="3" t="s">
        <v>368</v>
      </c>
      <c r="D1138" s="47">
        <v>43.58878698663895</v>
      </c>
      <c r="E1138" s="3">
        <v>0.34</v>
      </c>
      <c r="F1138" s="43">
        <f t="shared" si="100"/>
        <v>6.22864E+21</v>
      </c>
      <c r="G1138" s="47">
        <f t="shared" si="101"/>
        <v>8.16</v>
      </c>
      <c r="H1138" s="47">
        <f t="shared" si="102"/>
        <v>22.70608365</v>
      </c>
      <c r="I1138" s="47">
        <v>42.118334023848284</v>
      </c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7"/>
    </row>
    <row r="1139">
      <c r="A1139" s="47"/>
      <c r="B1139" s="47"/>
      <c r="C1139" s="3" t="s">
        <v>368</v>
      </c>
      <c r="D1139" s="47">
        <v>43.555035352811245</v>
      </c>
      <c r="E1139" s="3">
        <v>0.34</v>
      </c>
      <c r="F1139" s="43">
        <f t="shared" si="100"/>
        <v>5.99125E+21</v>
      </c>
      <c r="G1139" s="47">
        <f t="shared" si="101"/>
        <v>8.16</v>
      </c>
      <c r="H1139" s="47">
        <f t="shared" si="102"/>
        <v>22.68920784</v>
      </c>
      <c r="I1139" s="47">
        <v>42.1342712463784</v>
      </c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7"/>
    </row>
    <row r="1140">
      <c r="A1140" s="47"/>
      <c r="B1140" s="47"/>
      <c r="C1140" s="3" t="s">
        <v>368</v>
      </c>
      <c r="D1140" s="47">
        <v>43.54688699527447</v>
      </c>
      <c r="E1140" s="3">
        <v>0.34</v>
      </c>
      <c r="F1140" s="43">
        <f t="shared" si="100"/>
        <v>5.93531E+21</v>
      </c>
      <c r="G1140" s="47">
        <f t="shared" si="101"/>
        <v>8.16</v>
      </c>
      <c r="H1140" s="47">
        <f t="shared" si="102"/>
        <v>22.68513366</v>
      </c>
      <c r="I1140" s="47">
        <v>42.15371230576529</v>
      </c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7"/>
    </row>
    <row r="1141">
      <c r="A1141" s="47"/>
      <c r="B1141" s="47"/>
      <c r="C1141" s="3" t="s">
        <v>368</v>
      </c>
      <c r="D1141" s="47">
        <v>43.58210015791833</v>
      </c>
      <c r="E1141" s="3">
        <v>0.34</v>
      </c>
      <c r="F1141" s="43">
        <f t="shared" si="100"/>
        <v>6.18088E+21</v>
      </c>
      <c r="G1141" s="47">
        <f t="shared" si="101"/>
        <v>8.16</v>
      </c>
      <c r="H1141" s="47">
        <f t="shared" si="102"/>
        <v>22.70274024</v>
      </c>
      <c r="I1141" s="47">
        <v>42.1391233970808</v>
      </c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7"/>
    </row>
    <row r="1142">
      <c r="A1142" s="47"/>
      <c r="B1142" s="47"/>
      <c r="C1142" s="3" t="s">
        <v>368</v>
      </c>
      <c r="D1142" s="47">
        <v>43.71936683733359</v>
      </c>
      <c r="E1142" s="3">
        <v>0.34</v>
      </c>
      <c r="F1142" s="43">
        <f t="shared" si="100"/>
        <v>7.23908E+21</v>
      </c>
      <c r="G1142" s="47">
        <f t="shared" si="101"/>
        <v>8.16</v>
      </c>
      <c r="H1142" s="47">
        <f t="shared" si="102"/>
        <v>22.77137358</v>
      </c>
      <c r="I1142" s="47">
        <v>42.154975725679925</v>
      </c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7"/>
    </row>
    <row r="1143">
      <c r="A1143" s="47"/>
      <c r="B1143" s="47"/>
      <c r="C1143" s="3" t="s">
        <v>368</v>
      </c>
      <c r="D1143" s="47">
        <v>43.672035970423025</v>
      </c>
      <c r="E1143" s="3">
        <v>0.34</v>
      </c>
      <c r="F1143" s="43">
        <f t="shared" si="100"/>
        <v>6.85517E+21</v>
      </c>
      <c r="G1143" s="47">
        <f t="shared" si="101"/>
        <v>8.16</v>
      </c>
      <c r="H1143" s="47">
        <f t="shared" si="102"/>
        <v>22.74770814</v>
      </c>
      <c r="I1143" s="47">
        <v>42.145695183748515</v>
      </c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7"/>
    </row>
    <row r="1144">
      <c r="A1144" s="47"/>
      <c r="B1144" s="47"/>
      <c r="C1144" s="3" t="s">
        <v>368</v>
      </c>
      <c r="D1144" s="47">
        <v>43.669035338731256</v>
      </c>
      <c r="E1144" s="3">
        <v>0.34</v>
      </c>
      <c r="F1144" s="43">
        <f t="shared" si="100"/>
        <v>6.83153E+21</v>
      </c>
      <c r="G1144" s="47">
        <f t="shared" si="101"/>
        <v>8.16</v>
      </c>
      <c r="H1144" s="47">
        <f t="shared" si="102"/>
        <v>22.74620783</v>
      </c>
      <c r="I1144" s="47">
        <v>42.14050900833613</v>
      </c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7"/>
    </row>
    <row r="1145">
      <c r="A1145" s="47"/>
      <c r="B1145" s="47"/>
      <c r="C1145" s="3" t="s">
        <v>368</v>
      </c>
      <c r="D1145" s="47">
        <v>43.67355067359497</v>
      </c>
      <c r="E1145" s="3">
        <v>0.34</v>
      </c>
      <c r="F1145" s="43">
        <f t="shared" si="100"/>
        <v>6.86713E+21</v>
      </c>
      <c r="G1145" s="47">
        <f t="shared" si="101"/>
        <v>8.16</v>
      </c>
      <c r="H1145" s="47">
        <f t="shared" si="102"/>
        <v>22.7484655</v>
      </c>
      <c r="I1145" s="47">
        <v>42.134782019542286</v>
      </c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7"/>
    </row>
    <row r="1146">
      <c r="A1146" s="47"/>
      <c r="B1146" s="47"/>
      <c r="C1146" s="3" t="s">
        <v>368</v>
      </c>
      <c r="D1146" s="47">
        <v>43.57540251774636</v>
      </c>
      <c r="E1146" s="3">
        <v>0.34</v>
      </c>
      <c r="F1146" s="43">
        <f t="shared" si="100"/>
        <v>6.1334E+21</v>
      </c>
      <c r="G1146" s="47">
        <f t="shared" si="101"/>
        <v>8.16</v>
      </c>
      <c r="H1146" s="47">
        <f t="shared" si="102"/>
        <v>22.69939142</v>
      </c>
      <c r="I1146" s="47">
        <v>42.13195490812698</v>
      </c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7"/>
    </row>
    <row r="1147">
      <c r="A1147" s="47"/>
      <c r="B1147" s="47"/>
      <c r="C1147" s="3" t="s">
        <v>368</v>
      </c>
      <c r="D1147" s="47">
        <v>43.56093881129427</v>
      </c>
      <c r="E1147" s="3">
        <v>0.34</v>
      </c>
      <c r="F1147" s="43">
        <f t="shared" si="100"/>
        <v>6.03211E+21</v>
      </c>
      <c r="G1147" s="47">
        <f t="shared" si="101"/>
        <v>8.16</v>
      </c>
      <c r="H1147" s="47">
        <f t="shared" si="102"/>
        <v>22.69215956</v>
      </c>
      <c r="I1147" s="47">
        <v>42.12664698046527</v>
      </c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7"/>
    </row>
    <row r="1148">
      <c r="A1148" s="47"/>
      <c r="B1148" s="47"/>
      <c r="C1148" s="3" t="s">
        <v>368</v>
      </c>
      <c r="D1148" s="47">
        <v>43.562640503744525</v>
      </c>
      <c r="E1148" s="3">
        <v>0.34</v>
      </c>
      <c r="F1148" s="43">
        <f t="shared" si="100"/>
        <v>6.04394E+21</v>
      </c>
      <c r="G1148" s="47">
        <f t="shared" si="101"/>
        <v>8.16</v>
      </c>
      <c r="H1148" s="47">
        <f t="shared" si="102"/>
        <v>22.69301041</v>
      </c>
      <c r="I1148" s="47">
        <v>42.13570163809424</v>
      </c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</row>
    <row r="1149">
      <c r="A1149" s="47"/>
      <c r="B1149" s="47"/>
      <c r="C1149" s="3" t="s">
        <v>368</v>
      </c>
      <c r="D1149" s="47">
        <v>43.61325847184866</v>
      </c>
      <c r="E1149" s="3">
        <v>0.34</v>
      </c>
      <c r="F1149" s="43">
        <f t="shared" si="100"/>
        <v>6.40662E+21</v>
      </c>
      <c r="G1149" s="47">
        <f t="shared" si="101"/>
        <v>8.16</v>
      </c>
      <c r="H1149" s="47">
        <f t="shared" si="102"/>
        <v>22.71831939</v>
      </c>
      <c r="I1149" s="47">
        <v>42.1331340297416</v>
      </c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7"/>
    </row>
    <row r="1150">
      <c r="A1150" s="47"/>
      <c r="B1150" s="47"/>
      <c r="C1150" s="3" t="s">
        <v>368</v>
      </c>
      <c r="D1150" s="47">
        <v>43.52358847388806</v>
      </c>
      <c r="E1150" s="3">
        <v>0.34</v>
      </c>
      <c r="F1150" s="43">
        <f t="shared" si="100"/>
        <v>5.77822E+21</v>
      </c>
      <c r="G1150" s="47">
        <f t="shared" si="101"/>
        <v>8.16</v>
      </c>
      <c r="H1150" s="47">
        <f t="shared" si="102"/>
        <v>22.6734844</v>
      </c>
      <c r="I1150" s="47">
        <v>42.15801382339002</v>
      </c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</row>
    <row r="1151">
      <c r="A1151" s="47"/>
      <c r="B1151" s="47"/>
      <c r="C1151" s="3" t="s">
        <v>368</v>
      </c>
      <c r="D1151" s="47">
        <v>43.540672976934545</v>
      </c>
      <c r="E1151" s="3">
        <v>0.34</v>
      </c>
      <c r="F1151" s="43">
        <f t="shared" si="100"/>
        <v>5.893E+21</v>
      </c>
      <c r="G1151" s="47">
        <f t="shared" si="101"/>
        <v>8.16</v>
      </c>
      <c r="H1151" s="47">
        <f t="shared" si="102"/>
        <v>22.68202665</v>
      </c>
      <c r="I1151" s="47">
        <v>42.125555087321594</v>
      </c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</row>
    <row r="1152">
      <c r="A1152" s="47"/>
      <c r="B1152" s="47"/>
      <c r="C1152" s="3" t="s">
        <v>368</v>
      </c>
      <c r="D1152" s="47">
        <v>43.49242453100855</v>
      </c>
      <c r="E1152" s="3">
        <v>0.34</v>
      </c>
      <c r="F1152" s="43">
        <f t="shared" si="100"/>
        <v>5.57458E+21</v>
      </c>
      <c r="G1152" s="47">
        <f t="shared" si="101"/>
        <v>8.16</v>
      </c>
      <c r="H1152" s="47">
        <f t="shared" si="102"/>
        <v>22.65790242</v>
      </c>
      <c r="I1152" s="47">
        <v>42.127154028073896</v>
      </c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7"/>
    </row>
    <row r="1153">
      <c r="A1153" s="47"/>
      <c r="B1153" s="47"/>
      <c r="C1153" s="3" t="s">
        <v>368</v>
      </c>
      <c r="D1153" s="47">
        <v>43.51846547483331</v>
      </c>
      <c r="E1153" s="3">
        <v>0.34</v>
      </c>
      <c r="F1153" s="43">
        <f t="shared" si="100"/>
        <v>5.74424E+21</v>
      </c>
      <c r="G1153" s="47">
        <f t="shared" si="101"/>
        <v>8.16</v>
      </c>
      <c r="H1153" s="47">
        <f t="shared" si="102"/>
        <v>22.6709229</v>
      </c>
      <c r="I1153" s="47">
        <v>42.14533013077937</v>
      </c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7"/>
    </row>
    <row r="1154">
      <c r="A1154" s="47"/>
      <c r="B1154" s="47"/>
      <c r="C1154" s="3" t="s">
        <v>368</v>
      </c>
      <c r="D1154" s="47">
        <v>43.48813395487499</v>
      </c>
      <c r="E1154" s="3">
        <v>0.34</v>
      </c>
      <c r="F1154" s="43">
        <f t="shared" si="100"/>
        <v>5.54711E+21</v>
      </c>
      <c r="G1154" s="47">
        <f t="shared" si="101"/>
        <v>8.16</v>
      </c>
      <c r="H1154" s="47">
        <f t="shared" si="102"/>
        <v>22.65575714</v>
      </c>
      <c r="I1154" s="47">
        <v>42.151079034591916</v>
      </c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7"/>
    </row>
    <row r="1155">
      <c r="A1155" s="47"/>
      <c r="B1155" s="47"/>
      <c r="C1155" s="3" t="s">
        <v>368</v>
      </c>
      <c r="D1155" s="47">
        <v>43.47426521162481</v>
      </c>
      <c r="E1155" s="3">
        <v>0.34</v>
      </c>
      <c r="F1155" s="43">
        <f t="shared" si="100"/>
        <v>5.45925E+21</v>
      </c>
      <c r="G1155" s="47">
        <f t="shared" si="101"/>
        <v>8.16</v>
      </c>
      <c r="H1155" s="47">
        <f t="shared" si="102"/>
        <v>22.64882276</v>
      </c>
      <c r="I1155" s="47">
        <v>42.14649173680083</v>
      </c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7"/>
    </row>
    <row r="1156">
      <c r="A1156" s="47"/>
      <c r="B1156" s="47"/>
      <c r="C1156" s="3" t="s">
        <v>368</v>
      </c>
      <c r="D1156" s="47">
        <v>43.540983531828566</v>
      </c>
      <c r="E1156" s="3">
        <v>0.34</v>
      </c>
      <c r="F1156" s="43">
        <f t="shared" si="100"/>
        <v>5.89511E+21</v>
      </c>
      <c r="G1156" s="47">
        <f t="shared" si="101"/>
        <v>8.16</v>
      </c>
      <c r="H1156" s="47">
        <f t="shared" si="102"/>
        <v>22.68218192</v>
      </c>
      <c r="I1156" s="47">
        <v>42.15375424056159</v>
      </c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7"/>
    </row>
    <row r="1157">
      <c r="A1157" s="47"/>
      <c r="B1157" s="47"/>
      <c r="C1157" s="3" t="s">
        <v>368</v>
      </c>
      <c r="D1157" s="47">
        <v>43.373186590784094</v>
      </c>
      <c r="E1157" s="3">
        <v>0.34</v>
      </c>
      <c r="F1157" s="43">
        <f t="shared" si="100"/>
        <v>4.85952E+21</v>
      </c>
      <c r="G1157" s="47">
        <f t="shared" si="101"/>
        <v>8.16</v>
      </c>
      <c r="H1157" s="47">
        <f t="shared" si="102"/>
        <v>22.59828345</v>
      </c>
      <c r="I1157" s="47">
        <v>42.139407399525076</v>
      </c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7"/>
    </row>
    <row r="1158">
      <c r="A1158" s="47"/>
      <c r="B1158" s="47"/>
      <c r="C1158" s="3" t="s">
        <v>368</v>
      </c>
      <c r="D1158" s="47">
        <v>43.28802423737902</v>
      </c>
      <c r="E1158" s="3">
        <v>0.34</v>
      </c>
      <c r="F1158" s="43">
        <f t="shared" si="100"/>
        <v>4.40567E+21</v>
      </c>
      <c r="G1158" s="47">
        <f t="shared" si="101"/>
        <v>8.16</v>
      </c>
      <c r="H1158" s="47">
        <f t="shared" si="102"/>
        <v>22.55570228</v>
      </c>
      <c r="I1158" s="47">
        <v>42.136886967760006</v>
      </c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7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7"/>
    </row>
    <row r="1159">
      <c r="A1159" s="47"/>
      <c r="B1159" s="47"/>
      <c r="C1159" s="3" t="s">
        <v>368</v>
      </c>
      <c r="D1159" s="47">
        <v>43.18045019130504</v>
      </c>
      <c r="E1159" s="3">
        <v>0.34</v>
      </c>
      <c r="F1159" s="43">
        <f t="shared" si="100"/>
        <v>3.89247E+21</v>
      </c>
      <c r="G1159" s="47">
        <f t="shared" si="101"/>
        <v>8.16</v>
      </c>
      <c r="H1159" s="47">
        <f t="shared" si="102"/>
        <v>22.50191525</v>
      </c>
      <c r="I1159" s="47">
        <v>42.143149651239746</v>
      </c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7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7"/>
    </row>
    <row r="1160">
      <c r="A1160" s="47"/>
      <c r="B1160" s="47"/>
      <c r="C1160" s="3" t="s">
        <v>368</v>
      </c>
      <c r="D1160" s="47">
        <v>43.350616044068474</v>
      </c>
      <c r="E1160" s="3">
        <v>0.34</v>
      </c>
      <c r="F1160" s="43">
        <f t="shared" si="100"/>
        <v>4.73487E+21</v>
      </c>
      <c r="G1160" s="47">
        <f t="shared" si="101"/>
        <v>8.16</v>
      </c>
      <c r="H1160" s="47">
        <f t="shared" si="102"/>
        <v>22.58699818</v>
      </c>
      <c r="I1160" s="47">
        <v>42.11453142922865</v>
      </c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7"/>
    </row>
    <row r="1161">
      <c r="A1161" s="47"/>
      <c r="B1161" s="47"/>
      <c r="C1161" s="3" t="s">
        <v>368</v>
      </c>
      <c r="D1161" s="47">
        <v>43.34036747987601</v>
      </c>
      <c r="E1161" s="3">
        <v>0.34</v>
      </c>
      <c r="F1161" s="43">
        <f t="shared" si="100"/>
        <v>4.67933E+21</v>
      </c>
      <c r="G1161" s="47">
        <f t="shared" si="101"/>
        <v>8.16</v>
      </c>
      <c r="H1161" s="47">
        <f t="shared" si="102"/>
        <v>22.5818739</v>
      </c>
      <c r="I1161" s="47">
        <v>42.17535576205761</v>
      </c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7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7"/>
    </row>
    <row r="1162">
      <c r="A1162" s="47"/>
      <c r="B1162" s="47"/>
      <c r="C1162" s="3" t="s">
        <v>368</v>
      </c>
      <c r="D1162" s="47">
        <v>43.35724788519756</v>
      </c>
      <c r="E1162" s="3">
        <v>0.34</v>
      </c>
      <c r="F1162" s="43">
        <f t="shared" si="100"/>
        <v>4.77116E+21</v>
      </c>
      <c r="G1162" s="47">
        <f t="shared" si="101"/>
        <v>8.16</v>
      </c>
      <c r="H1162" s="47">
        <f t="shared" si="102"/>
        <v>22.5903141</v>
      </c>
      <c r="I1162" s="47">
        <v>42.11883558747813</v>
      </c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7"/>
    </row>
    <row r="1163">
      <c r="A1163" s="47"/>
      <c r="B1163" s="47"/>
      <c r="C1163" s="3" t="s">
        <v>368</v>
      </c>
      <c r="D1163" s="47">
        <v>43.25976857099067</v>
      </c>
      <c r="E1163" s="3">
        <v>0.34</v>
      </c>
      <c r="F1163" s="43">
        <f t="shared" si="100"/>
        <v>4.26466E+21</v>
      </c>
      <c r="G1163" s="47">
        <f t="shared" si="101"/>
        <v>8.16</v>
      </c>
      <c r="H1163" s="47">
        <f t="shared" si="102"/>
        <v>22.54157444</v>
      </c>
      <c r="I1163" s="47">
        <v>42.13557618012706</v>
      </c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7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7"/>
    </row>
    <row r="1164">
      <c r="A1164" s="47"/>
      <c r="B1164" s="47"/>
      <c r="C1164" s="3" t="s">
        <v>368</v>
      </c>
      <c r="D1164" s="47">
        <v>43.383466940580455</v>
      </c>
      <c r="E1164" s="3">
        <v>0.34</v>
      </c>
      <c r="F1164" s="43">
        <f t="shared" si="100"/>
        <v>4.91738E+21</v>
      </c>
      <c r="G1164" s="47">
        <f t="shared" si="101"/>
        <v>8.16</v>
      </c>
      <c r="H1164" s="47">
        <f t="shared" si="102"/>
        <v>22.60342363</v>
      </c>
      <c r="I1164" s="47">
        <v>42.11985203977766</v>
      </c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7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7"/>
    </row>
    <row r="1165">
      <c r="A1165" s="47"/>
      <c r="B1165" s="47"/>
      <c r="C1165" s="3" t="s">
        <v>368</v>
      </c>
      <c r="D1165" s="47">
        <v>43.372946608420165</v>
      </c>
      <c r="E1165" s="3">
        <v>0.34</v>
      </c>
      <c r="F1165" s="43">
        <f t="shared" si="100"/>
        <v>4.85818E+21</v>
      </c>
      <c r="G1165" s="47">
        <f t="shared" si="101"/>
        <v>8.16</v>
      </c>
      <c r="H1165" s="47">
        <f t="shared" si="102"/>
        <v>22.59816346</v>
      </c>
      <c r="I1165" s="47">
        <v>42.11111415066687</v>
      </c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7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7"/>
    </row>
    <row r="1166">
      <c r="A1166" s="47"/>
      <c r="B1166" s="47"/>
      <c r="C1166" s="3" t="s">
        <v>368</v>
      </c>
      <c r="D1166" s="47">
        <v>43.40868861479522</v>
      </c>
      <c r="E1166" s="3">
        <v>0.34</v>
      </c>
      <c r="F1166" s="43">
        <f t="shared" si="100"/>
        <v>5.06226E+21</v>
      </c>
      <c r="G1166" s="47">
        <f t="shared" si="101"/>
        <v>8.16</v>
      </c>
      <c r="H1166" s="47">
        <f t="shared" si="102"/>
        <v>22.61603447</v>
      </c>
      <c r="I1166" s="47">
        <v>42.152768726613864</v>
      </c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7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7"/>
    </row>
    <row r="1167">
      <c r="A1167" s="47"/>
      <c r="B1167" s="47"/>
      <c r="C1167" s="3" t="s">
        <v>368</v>
      </c>
      <c r="D1167" s="47">
        <v>43.311039703651865</v>
      </c>
      <c r="E1167" s="3">
        <v>0.34</v>
      </c>
      <c r="F1167" s="43">
        <f t="shared" si="100"/>
        <v>4.52397E+21</v>
      </c>
      <c r="G1167" s="47">
        <f t="shared" si="101"/>
        <v>8.16</v>
      </c>
      <c r="H1167" s="47">
        <f t="shared" si="102"/>
        <v>22.56721001</v>
      </c>
      <c r="I1167" s="47">
        <v>42.14354847477103</v>
      </c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7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7"/>
    </row>
    <row r="1168">
      <c r="A1168" s="47"/>
      <c r="B1168" s="47"/>
      <c r="C1168" s="3" t="s">
        <v>368</v>
      </c>
      <c r="D1168" s="47">
        <v>43.30697850875494</v>
      </c>
      <c r="E1168" s="3">
        <v>0.34</v>
      </c>
      <c r="F1168" s="43">
        <f t="shared" si="100"/>
        <v>4.50287E+21</v>
      </c>
      <c r="G1168" s="47">
        <f t="shared" si="101"/>
        <v>8.16</v>
      </c>
      <c r="H1168" s="47">
        <f t="shared" si="102"/>
        <v>22.56517941</v>
      </c>
      <c r="I1168" s="47">
        <v>42.14709921451014</v>
      </c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7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7"/>
    </row>
    <row r="1169">
      <c r="A1169" s="47"/>
      <c r="B1169" s="47"/>
      <c r="C1169" s="3" t="s">
        <v>368</v>
      </c>
      <c r="D1169" s="47">
        <v>43.39421143320944</v>
      </c>
      <c r="E1169" s="3">
        <v>0.34</v>
      </c>
      <c r="F1169" s="43">
        <f t="shared" si="100"/>
        <v>4.97858E+21</v>
      </c>
      <c r="G1169" s="47">
        <f t="shared" si="101"/>
        <v>8.16</v>
      </c>
      <c r="H1169" s="47">
        <f t="shared" si="102"/>
        <v>22.60879588</v>
      </c>
      <c r="I1169" s="47">
        <v>42.130648980269406</v>
      </c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7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7"/>
    </row>
    <row r="1170">
      <c r="A1170" s="47"/>
      <c r="B1170" s="47"/>
      <c r="C1170" s="3" t="s">
        <v>368</v>
      </c>
      <c r="D1170" s="47">
        <v>43.4659441616882</v>
      </c>
      <c r="E1170" s="3">
        <v>0.34</v>
      </c>
      <c r="F1170" s="43">
        <f t="shared" si="100"/>
        <v>5.4072E+21</v>
      </c>
      <c r="G1170" s="47">
        <f t="shared" si="101"/>
        <v>8.16</v>
      </c>
      <c r="H1170" s="47">
        <f t="shared" si="102"/>
        <v>22.64466224</v>
      </c>
      <c r="I1170" s="47">
        <v>42.13653676295992</v>
      </c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7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7"/>
    </row>
    <row r="1171">
      <c r="A1171" s="47"/>
      <c r="B1171" s="47"/>
      <c r="C1171" s="3" t="s">
        <v>368</v>
      </c>
      <c r="D1171" s="47">
        <v>43.434253782051506</v>
      </c>
      <c r="E1171" s="3">
        <v>0.34</v>
      </c>
      <c r="F1171" s="43">
        <f t="shared" si="100"/>
        <v>5.21347E+21</v>
      </c>
      <c r="G1171" s="47">
        <f t="shared" si="101"/>
        <v>8.16</v>
      </c>
      <c r="H1171" s="47">
        <f t="shared" si="102"/>
        <v>22.62881705</v>
      </c>
      <c r="I1171" s="47">
        <v>42.137667305743</v>
      </c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7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7"/>
    </row>
    <row r="1172">
      <c r="A1172" s="47"/>
      <c r="B1172" s="47"/>
      <c r="C1172" s="3" t="s">
        <v>368</v>
      </c>
      <c r="D1172" s="47">
        <v>43.38474144083238</v>
      </c>
      <c r="E1172" s="3">
        <v>0.34</v>
      </c>
      <c r="F1172" s="43">
        <f t="shared" si="100"/>
        <v>4.9246E+21</v>
      </c>
      <c r="G1172" s="47">
        <f t="shared" si="101"/>
        <v>8.16</v>
      </c>
      <c r="H1172" s="47">
        <f t="shared" si="102"/>
        <v>22.60406088</v>
      </c>
      <c r="I1172" s="47">
        <v>42.10256763370354</v>
      </c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7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7"/>
    </row>
    <row r="1173">
      <c r="A1173" s="47"/>
      <c r="B1173" s="47"/>
      <c r="C1173" s="3" t="s">
        <v>368</v>
      </c>
      <c r="D1173" s="47">
        <v>43.46511687874211</v>
      </c>
      <c r="E1173" s="3">
        <v>0.34</v>
      </c>
      <c r="F1173" s="43">
        <f t="shared" si="100"/>
        <v>5.40205E+21</v>
      </c>
      <c r="G1173" s="47">
        <f t="shared" si="101"/>
        <v>8.16</v>
      </c>
      <c r="H1173" s="47">
        <f t="shared" si="102"/>
        <v>22.6442486</v>
      </c>
      <c r="I1173" s="47">
        <v>42.11944296714125</v>
      </c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7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7"/>
    </row>
    <row r="1174">
      <c r="A1174" s="47"/>
      <c r="B1174" s="47"/>
      <c r="C1174" s="3" t="s">
        <v>368</v>
      </c>
      <c r="D1174" s="47">
        <v>43.475785443415845</v>
      </c>
      <c r="E1174" s="3">
        <v>0.34</v>
      </c>
      <c r="F1174" s="43">
        <f t="shared" si="100"/>
        <v>5.46881E+21</v>
      </c>
      <c r="G1174" s="47">
        <f t="shared" si="101"/>
        <v>8.16</v>
      </c>
      <c r="H1174" s="47">
        <f t="shared" si="102"/>
        <v>22.64958288</v>
      </c>
      <c r="I1174" s="47">
        <v>42.13486843089127</v>
      </c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7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7"/>
    </row>
    <row r="1175">
      <c r="A1175" s="47"/>
      <c r="B1175" s="47"/>
      <c r="C1175" s="3" t="s">
        <v>368</v>
      </c>
      <c r="D1175" s="47">
        <v>43.48747800306266</v>
      </c>
      <c r="E1175" s="3">
        <v>0.34</v>
      </c>
      <c r="F1175" s="43">
        <f t="shared" si="100"/>
        <v>5.54292E+21</v>
      </c>
      <c r="G1175" s="47">
        <f t="shared" si="101"/>
        <v>8.16</v>
      </c>
      <c r="H1175" s="47">
        <f t="shared" si="102"/>
        <v>22.65542916</v>
      </c>
      <c r="I1175" s="47">
        <v>42.1254122239163</v>
      </c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7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7"/>
    </row>
    <row r="1176">
      <c r="A1176" s="47"/>
      <c r="B1176" s="47"/>
      <c r="C1176" s="3" t="s">
        <v>368</v>
      </c>
      <c r="D1176" s="47">
        <v>43.47024017623324</v>
      </c>
      <c r="E1176" s="3">
        <v>0.34</v>
      </c>
      <c r="F1176" s="43">
        <f t="shared" si="100"/>
        <v>5.43401E+21</v>
      </c>
      <c r="G1176" s="47">
        <f t="shared" si="101"/>
        <v>8.16</v>
      </c>
      <c r="H1176" s="47">
        <f t="shared" si="102"/>
        <v>22.64681025</v>
      </c>
      <c r="I1176" s="47">
        <v>42.1289680428972</v>
      </c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</row>
    <row r="1177">
      <c r="A1177" s="47"/>
      <c r="B1177" s="47"/>
      <c r="C1177" s="3" t="s">
        <v>368</v>
      </c>
      <c r="D1177" s="47">
        <v>43.51266101815613</v>
      </c>
      <c r="E1177" s="3">
        <v>0.34</v>
      </c>
      <c r="F1177" s="43">
        <f t="shared" si="100"/>
        <v>5.70598E+21</v>
      </c>
      <c r="G1177" s="47">
        <f t="shared" si="101"/>
        <v>8.16</v>
      </c>
      <c r="H1177" s="47">
        <f t="shared" si="102"/>
        <v>22.66802067</v>
      </c>
      <c r="I1177" s="47">
        <v>42.12133125161166</v>
      </c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</row>
    <row r="1178">
      <c r="A1178" s="47"/>
      <c r="B1178" s="47"/>
      <c r="C1178" s="3" t="s">
        <v>368</v>
      </c>
      <c r="D1178" s="47">
        <v>43.53256399243137</v>
      </c>
      <c r="E1178" s="3">
        <v>0.34</v>
      </c>
      <c r="F1178" s="43">
        <f t="shared" si="100"/>
        <v>5.83824E+21</v>
      </c>
      <c r="G1178" s="47">
        <f t="shared" si="101"/>
        <v>8.16</v>
      </c>
      <c r="H1178" s="47">
        <f t="shared" si="102"/>
        <v>22.67797215</v>
      </c>
      <c r="I1178" s="47">
        <v>42.13056544280364</v>
      </c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</row>
    <row r="1179">
      <c r="A1179" s="47"/>
      <c r="B1179" s="47"/>
      <c r="C1179" s="3" t="s">
        <v>368</v>
      </c>
      <c r="D1179" s="47">
        <v>43.49595969808107</v>
      </c>
      <c r="E1179" s="3">
        <v>0.34</v>
      </c>
      <c r="F1179" s="43">
        <f t="shared" si="100"/>
        <v>5.59732E+21</v>
      </c>
      <c r="G1179" s="47">
        <f t="shared" si="101"/>
        <v>8.16</v>
      </c>
      <c r="H1179" s="47">
        <f t="shared" si="102"/>
        <v>22.65967001</v>
      </c>
      <c r="I1179" s="47">
        <v>42.129840688352566</v>
      </c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7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7"/>
    </row>
    <row r="1180">
      <c r="A1180" s="47"/>
      <c r="B1180" s="47"/>
      <c r="C1180" s="3" t="s">
        <v>368</v>
      </c>
      <c r="D1180" s="47">
        <v>43.51738679641702</v>
      </c>
      <c r="E1180" s="3">
        <v>0.34</v>
      </c>
      <c r="F1180" s="43">
        <f t="shared" si="100"/>
        <v>5.73711E+21</v>
      </c>
      <c r="G1180" s="47">
        <f t="shared" si="101"/>
        <v>8.16</v>
      </c>
      <c r="H1180" s="47">
        <f t="shared" si="102"/>
        <v>22.67038356</v>
      </c>
      <c r="I1180" s="47">
        <v>42.1306336006106</v>
      </c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7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7"/>
    </row>
    <row r="1181">
      <c r="A1181" s="47"/>
      <c r="B1181" s="47"/>
      <c r="C1181" s="3" t="s">
        <v>368</v>
      </c>
      <c r="D1181" s="47">
        <v>43.47569263471374</v>
      </c>
      <c r="E1181" s="3">
        <v>0.34</v>
      </c>
      <c r="F1181" s="43">
        <f t="shared" si="100"/>
        <v>5.46822E+21</v>
      </c>
      <c r="G1181" s="47">
        <f t="shared" si="101"/>
        <v>8.16</v>
      </c>
      <c r="H1181" s="47">
        <f t="shared" si="102"/>
        <v>22.64953648</v>
      </c>
      <c r="I1181" s="47">
        <v>42.144397512669656</v>
      </c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</row>
    <row r="1182">
      <c r="A1182" s="47"/>
      <c r="B1182" s="47"/>
      <c r="C1182" s="3" t="s">
        <v>368</v>
      </c>
      <c r="D1182" s="47">
        <v>43.43163399579137</v>
      </c>
      <c r="E1182" s="3">
        <v>0.34</v>
      </c>
      <c r="F1182" s="43">
        <f t="shared" si="100"/>
        <v>5.19777E+21</v>
      </c>
      <c r="G1182" s="47">
        <f t="shared" si="101"/>
        <v>8.16</v>
      </c>
      <c r="H1182" s="47">
        <f t="shared" si="102"/>
        <v>22.62750716</v>
      </c>
      <c r="I1182" s="47">
        <v>42.13993458939547</v>
      </c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7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7"/>
    </row>
    <row r="1183">
      <c r="A1183" s="47"/>
      <c r="B1183" s="47"/>
      <c r="C1183" s="3" t="s">
        <v>368</v>
      </c>
      <c r="D1183" s="47">
        <v>43.407470743193166</v>
      </c>
      <c r="E1183" s="3">
        <v>0.34</v>
      </c>
      <c r="F1183" s="43">
        <f t="shared" si="100"/>
        <v>5.05517E+21</v>
      </c>
      <c r="G1183" s="47">
        <f t="shared" si="101"/>
        <v>8.16</v>
      </c>
      <c r="H1183" s="47">
        <f t="shared" si="102"/>
        <v>22.61542553</v>
      </c>
      <c r="I1183" s="47">
        <v>42.14219493094436</v>
      </c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7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7"/>
    </row>
    <row r="1184">
      <c r="A1184" s="47"/>
      <c r="B1184" s="47"/>
      <c r="C1184" s="3" t="s">
        <v>368</v>
      </c>
      <c r="D1184" s="47">
        <v>43.364308822982004</v>
      </c>
      <c r="E1184" s="3">
        <v>0.34</v>
      </c>
      <c r="F1184" s="43">
        <f t="shared" si="100"/>
        <v>4.8101E+21</v>
      </c>
      <c r="G1184" s="47">
        <f t="shared" si="101"/>
        <v>8.16</v>
      </c>
      <c r="H1184" s="47">
        <f t="shared" si="102"/>
        <v>22.59384457</v>
      </c>
      <c r="I1184" s="47">
        <v>42.15119041364079</v>
      </c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7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7"/>
    </row>
    <row r="1185">
      <c r="A1185" s="47"/>
      <c r="B1185" s="47"/>
      <c r="C1185" s="3" t="s">
        <v>368</v>
      </c>
      <c r="D1185" s="47">
        <v>43.315705797741586</v>
      </c>
      <c r="E1185" s="3">
        <v>0.34</v>
      </c>
      <c r="F1185" s="43">
        <f t="shared" si="100"/>
        <v>4.54834E+21</v>
      </c>
      <c r="G1185" s="47">
        <f t="shared" si="101"/>
        <v>8.16</v>
      </c>
      <c r="H1185" s="47">
        <f t="shared" si="102"/>
        <v>22.56954306</v>
      </c>
      <c r="I1185" s="47">
        <v>42.12369303389472</v>
      </c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7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7"/>
    </row>
    <row r="1186">
      <c r="A1186" s="47"/>
      <c r="B1186" s="47"/>
      <c r="C1186" s="3" t="s">
        <v>368</v>
      </c>
      <c r="D1186" s="47">
        <v>43.524972228851354</v>
      </c>
      <c r="E1186" s="3">
        <v>0.34</v>
      </c>
      <c r="F1186" s="43">
        <f t="shared" si="100"/>
        <v>5.78743E+21</v>
      </c>
      <c r="G1186" s="47">
        <f t="shared" si="101"/>
        <v>8.16</v>
      </c>
      <c r="H1186" s="47">
        <f t="shared" si="102"/>
        <v>22.67417627</v>
      </c>
      <c r="I1186" s="47">
        <v>42.142996777366804</v>
      </c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</row>
    <row r="1187">
      <c r="A1187" s="47"/>
      <c r="B1187" s="47"/>
      <c r="C1187" s="3" t="s">
        <v>368</v>
      </c>
      <c r="D1187" s="47">
        <v>43.40856970988473</v>
      </c>
      <c r="E1187" s="3">
        <v>0.34</v>
      </c>
      <c r="F1187" s="43">
        <f t="shared" si="100"/>
        <v>5.06157E+21</v>
      </c>
      <c r="G1187" s="47">
        <f t="shared" si="101"/>
        <v>8.16</v>
      </c>
      <c r="H1187" s="47">
        <f t="shared" si="102"/>
        <v>22.61597501</v>
      </c>
      <c r="I1187" s="47">
        <v>42.15203236885613</v>
      </c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7"/>
    </row>
    <row r="1188">
      <c r="A1188" s="47"/>
      <c r="B1188" s="47"/>
      <c r="C1188" s="3" t="s">
        <v>368</v>
      </c>
      <c r="D1188" s="47">
        <v>43.46534957738895</v>
      </c>
      <c r="E1188" s="3">
        <v>0.34</v>
      </c>
      <c r="F1188" s="43">
        <f t="shared" si="100"/>
        <v>5.4035E+21</v>
      </c>
      <c r="G1188" s="47">
        <f t="shared" si="101"/>
        <v>8.16</v>
      </c>
      <c r="H1188" s="47">
        <f t="shared" si="102"/>
        <v>22.64436495</v>
      </c>
      <c r="I1188" s="47">
        <v>42.14677274295976</v>
      </c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</row>
    <row r="1189">
      <c r="A1189" s="47"/>
      <c r="B1189" s="47"/>
      <c r="C1189" s="3" t="s">
        <v>368</v>
      </c>
      <c r="D1189" s="47">
        <v>43.447666028024216</v>
      </c>
      <c r="E1189" s="3">
        <v>0.34</v>
      </c>
      <c r="F1189" s="43">
        <f t="shared" si="100"/>
        <v>5.2946E+21</v>
      </c>
      <c r="G1189" s="47">
        <f t="shared" si="101"/>
        <v>8.16</v>
      </c>
      <c r="H1189" s="47">
        <f t="shared" si="102"/>
        <v>22.63552317</v>
      </c>
      <c r="I1189" s="47">
        <v>42.14069892801205</v>
      </c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7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7"/>
    </row>
    <row r="1190">
      <c r="A1190" s="47"/>
      <c r="B1190" s="47"/>
      <c r="C1190" s="3" t="s">
        <v>368</v>
      </c>
      <c r="D1190" s="47">
        <v>43.41803489556525</v>
      </c>
      <c r="E1190" s="3">
        <v>0.34</v>
      </c>
      <c r="F1190" s="43">
        <f t="shared" si="100"/>
        <v>5.11702E+21</v>
      </c>
      <c r="G1190" s="47">
        <f t="shared" si="101"/>
        <v>8.16</v>
      </c>
      <c r="H1190" s="47">
        <f t="shared" si="102"/>
        <v>22.62070761</v>
      </c>
      <c r="I1190" s="47">
        <v>42.14278219167122</v>
      </c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</row>
    <row r="1191">
      <c r="A1191" s="47"/>
      <c r="B1191" s="47"/>
      <c r="C1191" s="3" t="s">
        <v>368</v>
      </c>
      <c r="D1191" s="47">
        <v>43.38232585562176</v>
      </c>
      <c r="E1191" s="3">
        <v>0.34</v>
      </c>
      <c r="F1191" s="43">
        <f t="shared" si="100"/>
        <v>4.91092E+21</v>
      </c>
      <c r="G1191" s="47">
        <f t="shared" si="101"/>
        <v>8.16</v>
      </c>
      <c r="H1191" s="47">
        <f t="shared" si="102"/>
        <v>22.60285309</v>
      </c>
      <c r="I1191" s="47">
        <v>42.148636986607556</v>
      </c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7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7"/>
    </row>
    <row r="1192">
      <c r="A1192" s="47"/>
      <c r="B1192" s="47"/>
      <c r="C1192" s="3" t="s">
        <v>368</v>
      </c>
      <c r="D1192" s="47">
        <v>43.46464502225925</v>
      </c>
      <c r="E1192" s="3">
        <v>0.34</v>
      </c>
      <c r="F1192" s="43">
        <f t="shared" si="100"/>
        <v>5.39911E+21</v>
      </c>
      <c r="G1192" s="47">
        <f t="shared" si="101"/>
        <v>8.16</v>
      </c>
      <c r="H1192" s="47">
        <f t="shared" si="102"/>
        <v>22.64401267</v>
      </c>
      <c r="I1192" s="47">
        <v>42.12536475754976</v>
      </c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7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7"/>
    </row>
    <row r="1193">
      <c r="A1193" s="47"/>
      <c r="B1193" s="47"/>
      <c r="C1193" s="3" t="s">
        <v>368</v>
      </c>
      <c r="D1193" s="47">
        <v>43.389017071097314</v>
      </c>
      <c r="E1193" s="3">
        <v>0.34</v>
      </c>
      <c r="F1193" s="43">
        <f t="shared" si="100"/>
        <v>4.9489E+21</v>
      </c>
      <c r="G1193" s="47">
        <f t="shared" si="101"/>
        <v>8.16</v>
      </c>
      <c r="H1193" s="47">
        <f t="shared" si="102"/>
        <v>22.60619869</v>
      </c>
      <c r="I1193" s="47">
        <v>42.124378505539156</v>
      </c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7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7"/>
    </row>
    <row r="1194">
      <c r="A1194" s="47"/>
      <c r="B1194" s="47"/>
      <c r="C1194" s="3" t="s">
        <v>368</v>
      </c>
      <c r="D1194" s="47">
        <v>43.37036650410684</v>
      </c>
      <c r="E1194" s="3">
        <v>0.34</v>
      </c>
      <c r="F1194" s="43">
        <f t="shared" si="100"/>
        <v>4.84377E+21</v>
      </c>
      <c r="G1194" s="47">
        <f t="shared" si="101"/>
        <v>8.16</v>
      </c>
      <c r="H1194" s="47">
        <f t="shared" si="102"/>
        <v>22.59687341</v>
      </c>
      <c r="I1194" s="47">
        <v>42.15297435513361</v>
      </c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7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7"/>
    </row>
    <row r="1195">
      <c r="A1195" s="47"/>
      <c r="B1195" s="47"/>
      <c r="C1195" s="3" t="s">
        <v>368</v>
      </c>
      <c r="D1195" s="47">
        <v>43.36110060321136</v>
      </c>
      <c r="E1195" s="3">
        <v>0.34</v>
      </c>
      <c r="F1195" s="43">
        <f t="shared" si="100"/>
        <v>4.79237E+21</v>
      </c>
      <c r="G1195" s="47">
        <f t="shared" si="101"/>
        <v>8.16</v>
      </c>
      <c r="H1195" s="47">
        <f t="shared" si="102"/>
        <v>22.59224046</v>
      </c>
      <c r="I1195" s="47">
        <v>42.12415008999858</v>
      </c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7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7"/>
    </row>
    <row r="1196">
      <c r="A1196" s="47"/>
      <c r="B1196" s="47"/>
      <c r="C1196" s="3" t="s">
        <v>368</v>
      </c>
      <c r="D1196" s="47">
        <v>43.28772740631424</v>
      </c>
      <c r="E1196" s="3">
        <v>0.34</v>
      </c>
      <c r="F1196" s="43">
        <f t="shared" si="100"/>
        <v>4.40417E+21</v>
      </c>
      <c r="G1196" s="47">
        <f t="shared" si="101"/>
        <v>8.16</v>
      </c>
      <c r="H1196" s="47">
        <f t="shared" si="102"/>
        <v>22.55555386</v>
      </c>
      <c r="I1196" s="47">
        <v>42.14127894004907</v>
      </c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7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7"/>
    </row>
    <row r="1197">
      <c r="A1197" s="47"/>
      <c r="B1197" s="47"/>
      <c r="C1197" s="3" t="s">
        <v>368</v>
      </c>
      <c r="D1197" s="47">
        <v>43.34259329657722</v>
      </c>
      <c r="E1197" s="3">
        <v>0.34</v>
      </c>
      <c r="F1197" s="43">
        <f t="shared" si="100"/>
        <v>4.69134E+21</v>
      </c>
      <c r="G1197" s="47">
        <f t="shared" si="101"/>
        <v>8.16</v>
      </c>
      <c r="H1197" s="47">
        <f t="shared" si="102"/>
        <v>22.58298681</v>
      </c>
      <c r="I1197" s="47">
        <v>42.108153417276405</v>
      </c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7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7"/>
    </row>
    <row r="1198">
      <c r="A1198" s="47"/>
      <c r="B1198" s="47"/>
      <c r="C1198" s="3" t="s">
        <v>368</v>
      </c>
      <c r="D1198" s="47">
        <v>43.34394327604289</v>
      </c>
      <c r="E1198" s="3">
        <v>0.34</v>
      </c>
      <c r="F1198" s="43">
        <f t="shared" si="100"/>
        <v>4.69863E+21</v>
      </c>
      <c r="G1198" s="47">
        <f t="shared" si="101"/>
        <v>8.16</v>
      </c>
      <c r="H1198" s="47">
        <f t="shared" si="102"/>
        <v>22.5836618</v>
      </c>
      <c r="I1198" s="47">
        <v>42.1392267338456</v>
      </c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7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7"/>
    </row>
    <row r="1199">
      <c r="A1199" s="47"/>
      <c r="B1199" s="47"/>
      <c r="C1199" s="3" t="s">
        <v>368</v>
      </c>
      <c r="D1199" s="47">
        <v>43.268111979813106</v>
      </c>
      <c r="E1199" s="3">
        <v>0.34</v>
      </c>
      <c r="F1199" s="43">
        <f t="shared" si="100"/>
        <v>4.30582E+21</v>
      </c>
      <c r="G1199" s="47">
        <f t="shared" si="101"/>
        <v>8.16</v>
      </c>
      <c r="H1199" s="47">
        <f t="shared" si="102"/>
        <v>22.54574615</v>
      </c>
      <c r="I1199" s="47">
        <v>42.137010095654496</v>
      </c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7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7"/>
    </row>
    <row r="1200">
      <c r="A1200" s="47"/>
      <c r="B1200" s="47"/>
      <c r="C1200" s="3" t="s">
        <v>368</v>
      </c>
      <c r="D1200" s="47">
        <v>43.17064206786958</v>
      </c>
      <c r="E1200" s="3">
        <v>0.34</v>
      </c>
      <c r="F1200" s="43">
        <f t="shared" si="100"/>
        <v>3.84876E+21</v>
      </c>
      <c r="G1200" s="47">
        <f t="shared" si="101"/>
        <v>8.16</v>
      </c>
      <c r="H1200" s="47">
        <f t="shared" si="102"/>
        <v>22.49701119</v>
      </c>
      <c r="I1200" s="47">
        <v>42.14372281661802</v>
      </c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7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7"/>
    </row>
    <row r="1201">
      <c r="A1201" s="47"/>
      <c r="B1201" s="47"/>
      <c r="C1201" s="3" t="s">
        <v>368</v>
      </c>
      <c r="D1201" s="47">
        <v>43.25945292663067</v>
      </c>
      <c r="E1201" s="3">
        <v>0.34</v>
      </c>
      <c r="F1201" s="43">
        <f t="shared" si="100"/>
        <v>4.26311E+21</v>
      </c>
      <c r="G1201" s="47">
        <f t="shared" si="101"/>
        <v>8.16</v>
      </c>
      <c r="H1201" s="47">
        <f t="shared" si="102"/>
        <v>22.54141662</v>
      </c>
      <c r="I1201" s="47">
        <v>42.140590589784615</v>
      </c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7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7"/>
    </row>
    <row r="1202">
      <c r="A1202" s="47"/>
      <c r="B1202" s="47"/>
      <c r="C1202" s="3" t="s">
        <v>368</v>
      </c>
      <c r="D1202" s="47">
        <v>43.25748214379799</v>
      </c>
      <c r="E1202" s="3">
        <v>0.34</v>
      </c>
      <c r="F1202" s="43">
        <f t="shared" si="100"/>
        <v>4.25345E+21</v>
      </c>
      <c r="G1202" s="47">
        <f t="shared" si="101"/>
        <v>8.16</v>
      </c>
      <c r="H1202" s="47">
        <f t="shared" si="102"/>
        <v>22.54043123</v>
      </c>
      <c r="I1202" s="47">
        <v>42.13887100799568</v>
      </c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</row>
    <row r="1203">
      <c r="A1203" s="47"/>
      <c r="B1203" s="47"/>
      <c r="C1203" s="3" t="s">
        <v>368</v>
      </c>
      <c r="D1203" s="47">
        <v>43.30109558971843</v>
      </c>
      <c r="E1203" s="3">
        <v>0.34</v>
      </c>
      <c r="F1203" s="43">
        <f t="shared" si="100"/>
        <v>4.47247E+21</v>
      </c>
      <c r="G1203" s="47">
        <f t="shared" si="101"/>
        <v>8.16</v>
      </c>
      <c r="H1203" s="47">
        <f t="shared" si="102"/>
        <v>22.56223795</v>
      </c>
      <c r="I1203" s="47">
        <v>42.10957765765993</v>
      </c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7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7"/>
    </row>
    <row r="1204">
      <c r="A1204" s="47"/>
      <c r="B1204" s="47"/>
      <c r="C1204" s="3" t="s">
        <v>368</v>
      </c>
      <c r="D1204" s="47">
        <v>43.318466443577265</v>
      </c>
      <c r="E1204" s="3">
        <v>0.34</v>
      </c>
      <c r="F1204" s="43">
        <f t="shared" si="100"/>
        <v>4.56282E+21</v>
      </c>
      <c r="G1204" s="47">
        <f t="shared" si="101"/>
        <v>8.16</v>
      </c>
      <c r="H1204" s="47">
        <f t="shared" si="102"/>
        <v>22.57092338</v>
      </c>
      <c r="I1204" s="47">
        <v>42.11702174755402</v>
      </c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7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7"/>
    </row>
    <row r="1205">
      <c r="A1205" s="47"/>
      <c r="B1205" s="47"/>
      <c r="C1205" s="3" t="s">
        <v>368</v>
      </c>
      <c r="D1205" s="47">
        <v>43.312610127465085</v>
      </c>
      <c r="E1205" s="3">
        <v>0.34</v>
      </c>
      <c r="F1205" s="43">
        <f t="shared" si="100"/>
        <v>4.53216E+21</v>
      </c>
      <c r="G1205" s="47">
        <f t="shared" si="101"/>
        <v>8.16</v>
      </c>
      <c r="H1205" s="47">
        <f t="shared" si="102"/>
        <v>22.56799522</v>
      </c>
      <c r="I1205" s="47">
        <v>42.11848433861215</v>
      </c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7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7"/>
    </row>
    <row r="1206">
      <c r="A1206" s="47"/>
      <c r="B1206" s="47"/>
      <c r="C1206" s="3" t="s">
        <v>368</v>
      </c>
      <c r="D1206" s="47">
        <v>43.342123702320706</v>
      </c>
      <c r="E1206" s="3">
        <v>0.34</v>
      </c>
      <c r="F1206" s="43">
        <f t="shared" si="100"/>
        <v>4.6888E+21</v>
      </c>
      <c r="G1206" s="47">
        <f t="shared" si="101"/>
        <v>8.16</v>
      </c>
      <c r="H1206" s="47">
        <f t="shared" si="102"/>
        <v>22.58275201</v>
      </c>
      <c r="I1206" s="47">
        <v>42.12291525008428</v>
      </c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7"/>
    </row>
    <row r="1207">
      <c r="A1207" s="47"/>
      <c r="B1207" s="47"/>
      <c r="C1207" s="3" t="s">
        <v>368</v>
      </c>
      <c r="D1207" s="47">
        <v>43.34720101491105</v>
      </c>
      <c r="E1207" s="3">
        <v>0.34</v>
      </c>
      <c r="F1207" s="43">
        <f t="shared" si="100"/>
        <v>4.71629E+21</v>
      </c>
      <c r="G1207" s="47">
        <f t="shared" si="101"/>
        <v>8.16</v>
      </c>
      <c r="H1207" s="47">
        <f t="shared" si="102"/>
        <v>22.58529067</v>
      </c>
      <c r="I1207" s="47">
        <v>42.12681231976896</v>
      </c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7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7"/>
    </row>
    <row r="1208">
      <c r="A1208" s="47"/>
      <c r="B1208" s="47"/>
      <c r="C1208" s="3" t="s">
        <v>368</v>
      </c>
      <c r="D1208" s="47">
        <v>43.30900693870217</v>
      </c>
      <c r="E1208" s="3">
        <v>0.34</v>
      </c>
      <c r="F1208" s="43">
        <f t="shared" si="100"/>
        <v>4.5134E+21</v>
      </c>
      <c r="G1208" s="47">
        <f t="shared" si="101"/>
        <v>8.16</v>
      </c>
      <c r="H1208" s="47">
        <f t="shared" si="102"/>
        <v>22.56619363</v>
      </c>
      <c r="I1208" s="47">
        <v>42.0872830745485</v>
      </c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7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7"/>
    </row>
    <row r="1209">
      <c r="A1209" s="47"/>
      <c r="B1209" s="47"/>
      <c r="C1209" s="3" t="s">
        <v>368</v>
      </c>
      <c r="D1209" s="47">
        <v>43.28502131794182</v>
      </c>
      <c r="E1209" s="3">
        <v>0.34</v>
      </c>
      <c r="F1209" s="43">
        <f t="shared" si="100"/>
        <v>4.39047E+21</v>
      </c>
      <c r="G1209" s="47">
        <f t="shared" si="101"/>
        <v>8.16</v>
      </c>
      <c r="H1209" s="47">
        <f t="shared" si="102"/>
        <v>22.55420082</v>
      </c>
      <c r="I1209" s="47">
        <v>42.115103887631946</v>
      </c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7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7"/>
    </row>
    <row r="1210">
      <c r="A1210" s="47"/>
      <c r="B1210" s="47"/>
      <c r="C1210" s="3" t="s">
        <v>368</v>
      </c>
      <c r="D1210" s="47">
        <v>43.20593662613572</v>
      </c>
      <c r="E1210" s="3">
        <v>0.34</v>
      </c>
      <c r="F1210" s="43">
        <f t="shared" si="100"/>
        <v>4.00837E+21</v>
      </c>
      <c r="G1210" s="47">
        <f t="shared" si="101"/>
        <v>8.16</v>
      </c>
      <c r="H1210" s="47">
        <f t="shared" si="102"/>
        <v>22.51465847</v>
      </c>
      <c r="I1210" s="47">
        <v>42.151648962053855</v>
      </c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7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7"/>
    </row>
    <row r="1211">
      <c r="A1211" s="47"/>
      <c r="B1211" s="47"/>
      <c r="C1211" s="3" t="s">
        <v>368</v>
      </c>
      <c r="D1211" s="47">
        <v>43.27589919775461</v>
      </c>
      <c r="E1211" s="3">
        <v>0.34</v>
      </c>
      <c r="F1211" s="43">
        <f t="shared" si="100"/>
        <v>4.3446E+21</v>
      </c>
      <c r="G1211" s="47">
        <f t="shared" si="101"/>
        <v>8.16</v>
      </c>
      <c r="H1211" s="47">
        <f t="shared" si="102"/>
        <v>22.54963976</v>
      </c>
      <c r="I1211" s="47">
        <v>42.135989710993535</v>
      </c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7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7"/>
    </row>
    <row r="1212">
      <c r="A1212" s="47"/>
      <c r="B1212" s="47"/>
      <c r="C1212" s="3" t="s">
        <v>368</v>
      </c>
      <c r="D1212" s="47">
        <v>43.24164805984619</v>
      </c>
      <c r="E1212" s="3">
        <v>0.34</v>
      </c>
      <c r="F1212" s="43">
        <f t="shared" si="100"/>
        <v>4.17661E+21</v>
      </c>
      <c r="G1212" s="47">
        <f t="shared" si="101"/>
        <v>8.16</v>
      </c>
      <c r="H1212" s="47">
        <f t="shared" si="102"/>
        <v>22.53251419</v>
      </c>
      <c r="I1212" s="47">
        <v>42.140296868357</v>
      </c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7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7"/>
    </row>
    <row r="1213">
      <c r="A1213" s="47"/>
      <c r="B1213" s="47"/>
      <c r="C1213" s="3" t="s">
        <v>368</v>
      </c>
      <c r="D1213" s="47">
        <v>43.21803492259628</v>
      </c>
      <c r="E1213" s="3">
        <v>0.34</v>
      </c>
      <c r="F1213" s="43">
        <f t="shared" si="100"/>
        <v>4.0646E+21</v>
      </c>
      <c r="G1213" s="47">
        <f t="shared" si="101"/>
        <v>8.16</v>
      </c>
      <c r="H1213" s="47">
        <f t="shared" si="102"/>
        <v>22.52070762</v>
      </c>
      <c r="I1213" s="47">
        <v>42.11332286718556</v>
      </c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7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7"/>
    </row>
    <row r="1214">
      <c r="A1214" s="47"/>
      <c r="B1214" s="47"/>
      <c r="C1214" s="3" t="s">
        <v>368</v>
      </c>
      <c r="D1214" s="47">
        <v>43.33774876253659</v>
      </c>
      <c r="E1214" s="3">
        <v>0.34</v>
      </c>
      <c r="F1214" s="43">
        <f t="shared" si="100"/>
        <v>4.66524E+21</v>
      </c>
      <c r="G1214" s="47">
        <f t="shared" si="101"/>
        <v>8.16</v>
      </c>
      <c r="H1214" s="47">
        <f t="shared" si="102"/>
        <v>22.58056454</v>
      </c>
      <c r="I1214" s="47">
        <v>42.124814923191295</v>
      </c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7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7"/>
    </row>
    <row r="1215">
      <c r="A1215" s="47"/>
      <c r="B1215" s="47"/>
      <c r="C1215" s="3" t="s">
        <v>368</v>
      </c>
      <c r="D1215" s="47">
        <v>43.367136581493774</v>
      </c>
      <c r="E1215" s="3">
        <v>0.34</v>
      </c>
      <c r="F1215" s="43">
        <f t="shared" si="100"/>
        <v>4.82579E+21</v>
      </c>
      <c r="G1215" s="47">
        <f t="shared" si="101"/>
        <v>8.16</v>
      </c>
      <c r="H1215" s="47">
        <f t="shared" si="102"/>
        <v>22.59525845</v>
      </c>
      <c r="I1215" s="47">
        <v>42.12017414150254</v>
      </c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7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7"/>
    </row>
    <row r="1216">
      <c r="A1216" s="47"/>
      <c r="B1216" s="47"/>
      <c r="C1216" s="3" t="s">
        <v>368</v>
      </c>
      <c r="D1216" s="47">
        <v>43.37952549453726</v>
      </c>
      <c r="E1216" s="3">
        <v>0.34</v>
      </c>
      <c r="F1216" s="43">
        <f t="shared" si="100"/>
        <v>4.89511E+21</v>
      </c>
      <c r="G1216" s="47">
        <f t="shared" si="101"/>
        <v>8.16</v>
      </c>
      <c r="H1216" s="47">
        <f t="shared" si="102"/>
        <v>22.60145291</v>
      </c>
      <c r="I1216" s="47">
        <v>42.10514236252748</v>
      </c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7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7"/>
    </row>
    <row r="1217">
      <c r="A1217" s="47"/>
      <c r="B1217" s="47"/>
      <c r="C1217" s="3" t="s">
        <v>368</v>
      </c>
      <c r="D1217" s="47">
        <v>43.44233701531017</v>
      </c>
      <c r="E1217" s="3">
        <v>0.34</v>
      </c>
      <c r="F1217" s="43">
        <f t="shared" si="100"/>
        <v>5.26221E+21</v>
      </c>
      <c r="G1217" s="47">
        <f t="shared" si="101"/>
        <v>8.16</v>
      </c>
      <c r="H1217" s="47">
        <f t="shared" si="102"/>
        <v>22.63285867</v>
      </c>
      <c r="I1217" s="47">
        <v>42.116209870674524</v>
      </c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7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7"/>
    </row>
    <row r="1218">
      <c r="A1218" s="47"/>
      <c r="B1218" s="47"/>
      <c r="C1218" s="3" t="s">
        <v>368</v>
      </c>
      <c r="D1218" s="47">
        <v>43.434896300841565</v>
      </c>
      <c r="E1218" s="3">
        <v>0.34</v>
      </c>
      <c r="F1218" s="43">
        <f t="shared" si="100"/>
        <v>5.21733E+21</v>
      </c>
      <c r="G1218" s="47">
        <f t="shared" si="101"/>
        <v>8.16</v>
      </c>
      <c r="H1218" s="47">
        <f t="shared" si="102"/>
        <v>22.62913831</v>
      </c>
      <c r="I1218" s="47">
        <v>42.13150108767447</v>
      </c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7"/>
    </row>
    <row r="1219">
      <c r="A1219" s="47"/>
      <c r="B1219" s="47"/>
      <c r="C1219" s="3" t="s">
        <v>368</v>
      </c>
      <c r="D1219" s="47">
        <v>43.439883545901615</v>
      </c>
      <c r="E1219" s="3">
        <v>0.34</v>
      </c>
      <c r="F1219" s="43">
        <f t="shared" si="100"/>
        <v>5.24737E+21</v>
      </c>
      <c r="G1219" s="47">
        <f t="shared" si="101"/>
        <v>8.16</v>
      </c>
      <c r="H1219" s="47">
        <f t="shared" si="102"/>
        <v>22.63163193</v>
      </c>
      <c r="I1219" s="47">
        <v>42.105205614015844</v>
      </c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7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7"/>
    </row>
    <row r="1220">
      <c r="A1220" s="47"/>
      <c r="B1220" s="47"/>
      <c r="C1220" s="3" t="s">
        <v>368</v>
      </c>
      <c r="D1220" s="47">
        <v>43.41214579595915</v>
      </c>
      <c r="E1220" s="3">
        <v>0.34</v>
      </c>
      <c r="F1220" s="43">
        <f t="shared" si="100"/>
        <v>5.08245E+21</v>
      </c>
      <c r="G1220" s="47">
        <f t="shared" si="101"/>
        <v>8.16</v>
      </c>
      <c r="H1220" s="47">
        <f t="shared" si="102"/>
        <v>22.61776306</v>
      </c>
      <c r="I1220" s="47">
        <v>42.12588448726395</v>
      </c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7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7"/>
    </row>
    <row r="1221">
      <c r="A1221" s="47"/>
      <c r="B1221" s="47"/>
      <c r="C1221" s="3" t="s">
        <v>368</v>
      </c>
      <c r="D1221" s="47">
        <v>43.372780355047965</v>
      </c>
      <c r="E1221" s="3">
        <v>0.34</v>
      </c>
      <c r="F1221" s="43">
        <f t="shared" si="100"/>
        <v>4.85725E+21</v>
      </c>
      <c r="G1221" s="47">
        <f t="shared" si="101"/>
        <v>8.16</v>
      </c>
      <c r="H1221" s="47">
        <f t="shared" si="102"/>
        <v>22.59808034</v>
      </c>
      <c r="I1221" s="47">
        <v>42.135706125922496</v>
      </c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7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7"/>
    </row>
    <row r="1222">
      <c r="A1222" s="47"/>
      <c r="B1222" s="47"/>
      <c r="C1222" s="3" t="s">
        <v>368</v>
      </c>
      <c r="D1222" s="47">
        <v>43.34715128979387</v>
      </c>
      <c r="E1222" s="3">
        <v>0.34</v>
      </c>
      <c r="F1222" s="43">
        <f t="shared" si="100"/>
        <v>4.71602E+21</v>
      </c>
      <c r="G1222" s="47">
        <f t="shared" si="101"/>
        <v>8.16</v>
      </c>
      <c r="H1222" s="47">
        <f t="shared" si="102"/>
        <v>22.5852658</v>
      </c>
      <c r="I1222" s="47">
        <v>42.11344269388205</v>
      </c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7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7"/>
    </row>
    <row r="1223">
      <c r="A1223" s="47"/>
      <c r="B1223" s="47"/>
      <c r="C1223" s="3" t="s">
        <v>368</v>
      </c>
      <c r="D1223" s="47">
        <v>43.328631922643645</v>
      </c>
      <c r="E1223" s="3">
        <v>0.34</v>
      </c>
      <c r="F1223" s="43">
        <f t="shared" si="100"/>
        <v>4.61653E+21</v>
      </c>
      <c r="G1223" s="47">
        <f t="shared" si="101"/>
        <v>8.16</v>
      </c>
      <c r="H1223" s="47">
        <f t="shared" si="102"/>
        <v>22.57600612</v>
      </c>
      <c r="I1223" s="47">
        <v>42.1179987531357</v>
      </c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7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7"/>
    </row>
    <row r="1224">
      <c r="A1224" s="47"/>
      <c r="B1224" s="47"/>
      <c r="C1224" s="3" t="s">
        <v>368</v>
      </c>
      <c r="D1224" s="47">
        <v>43.34905553681807</v>
      </c>
      <c r="E1224" s="3">
        <v>0.34</v>
      </c>
      <c r="F1224" s="43">
        <f t="shared" si="100"/>
        <v>4.72637E+21</v>
      </c>
      <c r="G1224" s="47">
        <f t="shared" si="101"/>
        <v>8.16</v>
      </c>
      <c r="H1224" s="47">
        <f t="shared" si="102"/>
        <v>22.58621793</v>
      </c>
      <c r="I1224" s="47">
        <v>42.148709092036505</v>
      </c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7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7"/>
    </row>
    <row r="1225">
      <c r="A1225" s="47"/>
      <c r="B1225" s="47"/>
      <c r="C1225" s="3" t="s">
        <v>368</v>
      </c>
      <c r="D1225" s="47">
        <v>43.364609058026026</v>
      </c>
      <c r="E1225" s="3">
        <v>0.34</v>
      </c>
      <c r="F1225" s="43">
        <f t="shared" si="100"/>
        <v>4.81177E+21</v>
      </c>
      <c r="G1225" s="47">
        <f t="shared" si="101"/>
        <v>8.16</v>
      </c>
      <c r="H1225" s="47">
        <f t="shared" si="102"/>
        <v>22.59399469</v>
      </c>
      <c r="I1225" s="47">
        <v>42.12292698604333</v>
      </c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7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7"/>
    </row>
    <row r="1226">
      <c r="A1226" s="47"/>
      <c r="B1226" s="47"/>
      <c r="C1226" s="3" t="s">
        <v>368</v>
      </c>
      <c r="D1226" s="47">
        <v>43.43991423839912</v>
      </c>
      <c r="E1226" s="3">
        <v>0.34</v>
      </c>
      <c r="F1226" s="43">
        <f t="shared" si="100"/>
        <v>5.24756E+21</v>
      </c>
      <c r="G1226" s="47">
        <f t="shared" si="101"/>
        <v>8.16</v>
      </c>
      <c r="H1226" s="47">
        <f t="shared" si="102"/>
        <v>22.63164728</v>
      </c>
      <c r="I1226" s="47">
        <v>42.08488263314714</v>
      </c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7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7"/>
    </row>
    <row r="1227">
      <c r="A1227" s="47"/>
      <c r="B1227" s="47"/>
      <c r="C1227" s="3" t="s">
        <v>368</v>
      </c>
      <c r="D1227" s="47">
        <v>43.358354309071856</v>
      </c>
      <c r="E1227" s="3">
        <v>0.34</v>
      </c>
      <c r="F1227" s="43">
        <f t="shared" si="100"/>
        <v>4.77724E+21</v>
      </c>
      <c r="G1227" s="47">
        <f t="shared" si="101"/>
        <v>8.16</v>
      </c>
      <c r="H1227" s="47">
        <f t="shared" si="102"/>
        <v>22.59086731</v>
      </c>
      <c r="I1227" s="47">
        <v>42.109788506055324</v>
      </c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7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7"/>
    </row>
    <row r="1228">
      <c r="A1228" s="47"/>
      <c r="B1228" s="47"/>
      <c r="C1228" s="3" t="s">
        <v>368</v>
      </c>
      <c r="D1228" s="47">
        <v>43.28585301507621</v>
      </c>
      <c r="E1228" s="3">
        <v>0.34</v>
      </c>
      <c r="F1228" s="43">
        <f t="shared" si="100"/>
        <v>4.39467E+21</v>
      </c>
      <c r="G1228" s="47">
        <f t="shared" si="101"/>
        <v>8.16</v>
      </c>
      <c r="H1228" s="47">
        <f t="shared" si="102"/>
        <v>22.55461667</v>
      </c>
      <c r="I1228" s="47">
        <v>42.13013574899644</v>
      </c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</row>
    <row r="1229">
      <c r="A1229" s="47"/>
      <c r="B1229" s="47"/>
      <c r="C1229" s="3" t="s">
        <v>368</v>
      </c>
      <c r="D1229" s="47">
        <v>43.43976871398862</v>
      </c>
      <c r="E1229" s="3">
        <v>0.34</v>
      </c>
      <c r="F1229" s="43">
        <f t="shared" si="100"/>
        <v>5.24668E+21</v>
      </c>
      <c r="G1229" s="47">
        <f t="shared" si="101"/>
        <v>8.16</v>
      </c>
      <c r="H1229" s="47">
        <f t="shared" si="102"/>
        <v>22.63157452</v>
      </c>
      <c r="I1229" s="47">
        <v>42.127334896241386</v>
      </c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7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7"/>
    </row>
    <row r="1230">
      <c r="A1230" s="47"/>
      <c r="B1230" s="47"/>
      <c r="C1230" s="3" t="s">
        <v>368</v>
      </c>
      <c r="D1230" s="47">
        <v>43.45338470550405</v>
      </c>
      <c r="E1230" s="3">
        <v>0.34</v>
      </c>
      <c r="F1230" s="43">
        <f t="shared" si="100"/>
        <v>5.32957E+21</v>
      </c>
      <c r="G1230" s="47">
        <f t="shared" si="101"/>
        <v>8.16</v>
      </c>
      <c r="H1230" s="47">
        <f t="shared" si="102"/>
        <v>22.63838251</v>
      </c>
      <c r="I1230" s="47">
        <v>42.13266307534021</v>
      </c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7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7"/>
    </row>
    <row r="1231">
      <c r="A1231" s="47"/>
      <c r="B1231" s="47"/>
      <c r="C1231" s="3" t="s">
        <v>368</v>
      </c>
      <c r="D1231" s="47">
        <v>43.54784527175448</v>
      </c>
      <c r="E1231" s="3">
        <v>0.34</v>
      </c>
      <c r="F1231" s="43">
        <f t="shared" si="100"/>
        <v>5.94186E+21</v>
      </c>
      <c r="G1231" s="47">
        <f t="shared" si="101"/>
        <v>8.16</v>
      </c>
      <c r="H1231" s="47">
        <f t="shared" si="102"/>
        <v>22.68561279</v>
      </c>
      <c r="I1231" s="47">
        <v>42.117875913817095</v>
      </c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7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7"/>
    </row>
    <row r="1232">
      <c r="A1232" s="47"/>
      <c r="B1232" s="47"/>
      <c r="C1232" s="3" t="s">
        <v>368</v>
      </c>
      <c r="D1232" s="47">
        <v>43.49747169408421</v>
      </c>
      <c r="E1232" s="3">
        <v>0.34</v>
      </c>
      <c r="F1232" s="43">
        <f t="shared" si="100"/>
        <v>5.60707E+21</v>
      </c>
      <c r="G1232" s="47">
        <f t="shared" si="101"/>
        <v>8.16</v>
      </c>
      <c r="H1232" s="47">
        <f t="shared" si="102"/>
        <v>22.66042601</v>
      </c>
      <c r="I1232" s="47">
        <v>42.12269356667629</v>
      </c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7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7"/>
    </row>
    <row r="1233">
      <c r="A1233" s="47"/>
      <c r="B1233" s="47"/>
      <c r="C1233" s="3" t="s">
        <v>368</v>
      </c>
      <c r="D1233" s="47">
        <v>43.396229002657584</v>
      </c>
      <c r="E1233" s="3">
        <v>0.34</v>
      </c>
      <c r="F1233" s="43">
        <f t="shared" si="100"/>
        <v>4.99016E+21</v>
      </c>
      <c r="G1233" s="47">
        <f t="shared" si="101"/>
        <v>8.16</v>
      </c>
      <c r="H1233" s="47">
        <f t="shared" si="102"/>
        <v>22.60980466</v>
      </c>
      <c r="I1233" s="47">
        <v>42.10974203337188</v>
      </c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7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7"/>
    </row>
    <row r="1234">
      <c r="A1234" s="47"/>
      <c r="B1234" s="47"/>
      <c r="C1234" s="3" t="s">
        <v>368</v>
      </c>
      <c r="D1234" s="47">
        <v>43.435308546351344</v>
      </c>
      <c r="E1234" s="3">
        <v>0.34</v>
      </c>
      <c r="F1234" s="43">
        <f t="shared" si="100"/>
        <v>5.2198E+21</v>
      </c>
      <c r="G1234" s="47">
        <f t="shared" si="101"/>
        <v>8.16</v>
      </c>
      <c r="H1234" s="47">
        <f t="shared" si="102"/>
        <v>22.62934443</v>
      </c>
      <c r="I1234" s="47">
        <v>42.125548218881256</v>
      </c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7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7"/>
    </row>
    <row r="1235">
      <c r="A1235" s="47"/>
      <c r="B1235" s="47"/>
      <c r="C1235" s="3" t="s">
        <v>368</v>
      </c>
      <c r="D1235" s="47">
        <v>43.522420007983825</v>
      </c>
      <c r="E1235" s="3">
        <v>0.34</v>
      </c>
      <c r="F1235" s="43">
        <f t="shared" si="100"/>
        <v>5.77045E+21</v>
      </c>
      <c r="G1235" s="47">
        <f t="shared" si="101"/>
        <v>8.16</v>
      </c>
      <c r="H1235" s="47">
        <f t="shared" si="102"/>
        <v>22.67290016</v>
      </c>
      <c r="I1235" s="47">
        <v>42.09558321916128</v>
      </c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7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7"/>
    </row>
    <row r="1236">
      <c r="A1236" s="47"/>
      <c r="B1236" s="47"/>
      <c r="C1236" s="3" t="s">
        <v>368</v>
      </c>
      <c r="D1236" s="47">
        <v>43.494699675823206</v>
      </c>
      <c r="E1236" s="3">
        <v>0.34</v>
      </c>
      <c r="F1236" s="43">
        <f t="shared" si="100"/>
        <v>5.5892E+21</v>
      </c>
      <c r="G1236" s="47">
        <f t="shared" si="101"/>
        <v>8.16</v>
      </c>
      <c r="H1236" s="47">
        <f t="shared" si="102"/>
        <v>22.65904</v>
      </c>
      <c r="I1236" s="47">
        <v>42.105681168347076</v>
      </c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7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7"/>
    </row>
    <row r="1237">
      <c r="A1237" s="47"/>
      <c r="B1237" s="47"/>
      <c r="C1237" s="3" t="s">
        <v>368</v>
      </c>
      <c r="D1237" s="47">
        <v>43.51504611179104</v>
      </c>
      <c r="E1237" s="3">
        <v>0.34</v>
      </c>
      <c r="F1237" s="43">
        <f t="shared" si="100"/>
        <v>5.72167E+21</v>
      </c>
      <c r="G1237" s="47">
        <f t="shared" si="101"/>
        <v>8.16</v>
      </c>
      <c r="H1237" s="47">
        <f t="shared" si="102"/>
        <v>22.66921321</v>
      </c>
      <c r="I1237" s="47">
        <v>42.133021706889885</v>
      </c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7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7"/>
    </row>
    <row r="1238">
      <c r="A1238" s="47"/>
      <c r="B1238" s="47"/>
      <c r="C1238" s="3" t="s">
        <v>368</v>
      </c>
      <c r="D1238" s="47">
        <v>43.494137858639384</v>
      </c>
      <c r="E1238" s="3">
        <v>0.34</v>
      </c>
      <c r="F1238" s="43">
        <f t="shared" si="100"/>
        <v>5.58559E+21</v>
      </c>
      <c r="G1238" s="47">
        <f t="shared" si="101"/>
        <v>8.16</v>
      </c>
      <c r="H1238" s="47">
        <f t="shared" si="102"/>
        <v>22.65875909</v>
      </c>
      <c r="I1238" s="47">
        <v>42.13063333352054</v>
      </c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</row>
    <row r="1239">
      <c r="A1239" s="47"/>
      <c r="B1239" s="47"/>
      <c r="C1239" s="3" t="s">
        <v>368</v>
      </c>
      <c r="D1239" s="47">
        <v>43.46037074625458</v>
      </c>
      <c r="E1239" s="3">
        <v>0.34</v>
      </c>
      <c r="F1239" s="43">
        <f t="shared" si="100"/>
        <v>5.37261E+21</v>
      </c>
      <c r="G1239" s="47">
        <f t="shared" si="101"/>
        <v>8.16</v>
      </c>
      <c r="H1239" s="47">
        <f t="shared" si="102"/>
        <v>22.64187553</v>
      </c>
      <c r="I1239" s="47">
        <v>42.12993910133128</v>
      </c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7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7"/>
    </row>
    <row r="1240">
      <c r="A1240" s="47"/>
      <c r="B1240" s="47"/>
      <c r="C1240" s="3" t="s">
        <v>368</v>
      </c>
      <c r="D1240" s="47">
        <v>43.527202520737994</v>
      </c>
      <c r="E1240" s="3">
        <v>0.34</v>
      </c>
      <c r="F1240" s="43">
        <f t="shared" si="100"/>
        <v>5.80231E+21</v>
      </c>
      <c r="G1240" s="47">
        <f t="shared" si="101"/>
        <v>8.16</v>
      </c>
      <c r="H1240" s="47">
        <f t="shared" si="102"/>
        <v>22.67529142</v>
      </c>
      <c r="I1240" s="47">
        <v>42.10107698662297</v>
      </c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7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7"/>
    </row>
    <row r="1241">
      <c r="A1241" s="47"/>
      <c r="B1241" s="47"/>
      <c r="C1241" s="3" t="s">
        <v>368</v>
      </c>
      <c r="D1241" s="47">
        <v>43.50894051358276</v>
      </c>
      <c r="E1241" s="3">
        <v>0.34</v>
      </c>
      <c r="F1241" s="43">
        <f t="shared" si="100"/>
        <v>5.68159E+21</v>
      </c>
      <c r="G1241" s="47">
        <f t="shared" si="101"/>
        <v>8.16</v>
      </c>
      <c r="H1241" s="47">
        <f t="shared" si="102"/>
        <v>22.66616042</v>
      </c>
      <c r="I1241" s="47">
        <v>42.1252074078564</v>
      </c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7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7"/>
    </row>
    <row r="1242">
      <c r="A1242" s="47"/>
      <c r="B1242" s="47"/>
      <c r="C1242" s="3" t="s">
        <v>368</v>
      </c>
      <c r="D1242" s="47">
        <v>43.52202689247822</v>
      </c>
      <c r="E1242" s="3">
        <v>0.34</v>
      </c>
      <c r="F1242" s="43">
        <f t="shared" si="100"/>
        <v>5.76784E+21</v>
      </c>
      <c r="G1242" s="47">
        <f t="shared" si="101"/>
        <v>8.16</v>
      </c>
      <c r="H1242" s="47">
        <f t="shared" si="102"/>
        <v>22.6727036</v>
      </c>
      <c r="I1242" s="47">
        <v>42.10063585716407</v>
      </c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7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7"/>
    </row>
    <row r="1243">
      <c r="A1243" s="47"/>
      <c r="B1243" s="47"/>
      <c r="C1243" s="3" t="s">
        <v>368</v>
      </c>
      <c r="D1243" s="47">
        <v>43.50996489895354</v>
      </c>
      <c r="E1243" s="3">
        <v>0.34</v>
      </c>
      <c r="F1243" s="43">
        <f t="shared" si="100"/>
        <v>5.6883E+21</v>
      </c>
      <c r="G1243" s="47">
        <f t="shared" si="101"/>
        <v>8.16</v>
      </c>
      <c r="H1243" s="47">
        <f t="shared" si="102"/>
        <v>22.66667261</v>
      </c>
      <c r="I1243" s="47">
        <v>42.12065983008805</v>
      </c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7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7"/>
    </row>
    <row r="1244">
      <c r="A1244" s="47"/>
      <c r="B1244" s="47"/>
      <c r="C1244" s="3" t="s">
        <v>368</v>
      </c>
      <c r="D1244" s="47">
        <v>43.53136973473071</v>
      </c>
      <c r="E1244" s="3">
        <v>0.34</v>
      </c>
      <c r="F1244" s="43">
        <f t="shared" si="100"/>
        <v>5.83022E+21</v>
      </c>
      <c r="G1244" s="47">
        <f t="shared" si="101"/>
        <v>8.16</v>
      </c>
      <c r="H1244" s="47">
        <f t="shared" si="102"/>
        <v>22.67737503</v>
      </c>
      <c r="I1244" s="47">
        <v>42.109580507960715</v>
      </c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7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7"/>
    </row>
    <row r="1245">
      <c r="A1245" s="47"/>
      <c r="B1245" s="47"/>
      <c r="C1245" s="3" t="s">
        <v>368</v>
      </c>
      <c r="D1245" s="47">
        <v>43.512156628725656</v>
      </c>
      <c r="E1245" s="3">
        <v>0.34</v>
      </c>
      <c r="F1245" s="43">
        <f t="shared" si="100"/>
        <v>5.70267E+21</v>
      </c>
      <c r="G1245" s="47">
        <f t="shared" si="101"/>
        <v>8.16</v>
      </c>
      <c r="H1245" s="47">
        <f t="shared" si="102"/>
        <v>22.66776847</v>
      </c>
      <c r="I1245" s="47">
        <v>42.11708687467183</v>
      </c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7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7"/>
    </row>
    <row r="1246">
      <c r="A1246" s="47"/>
      <c r="B1246" s="47"/>
      <c r="C1246" s="3" t="s">
        <v>368</v>
      </c>
      <c r="D1246" s="47">
        <v>43.50978428157439</v>
      </c>
      <c r="E1246" s="3">
        <v>0.34</v>
      </c>
      <c r="F1246" s="43">
        <f t="shared" si="100"/>
        <v>5.68712E+21</v>
      </c>
      <c r="G1246" s="47">
        <f t="shared" si="101"/>
        <v>8.16</v>
      </c>
      <c r="H1246" s="47">
        <f t="shared" si="102"/>
        <v>22.6665823</v>
      </c>
      <c r="I1246" s="47">
        <v>42.10783517381485</v>
      </c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7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7"/>
    </row>
    <row r="1247">
      <c r="A1247" s="47"/>
      <c r="B1247" s="47"/>
      <c r="C1247" s="3" t="s">
        <v>368</v>
      </c>
      <c r="D1247" s="47">
        <v>43.55504116631341</v>
      </c>
      <c r="E1247" s="3">
        <v>0.34</v>
      </c>
      <c r="F1247" s="43">
        <f t="shared" si="100"/>
        <v>5.99129E+21</v>
      </c>
      <c r="G1247" s="47">
        <f t="shared" si="101"/>
        <v>8.16</v>
      </c>
      <c r="H1247" s="47">
        <f t="shared" si="102"/>
        <v>22.68921074</v>
      </c>
      <c r="I1247" s="47">
        <v>42.11195992875105</v>
      </c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7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7"/>
    </row>
    <row r="1248">
      <c r="A1248" s="47"/>
      <c r="B1248" s="47"/>
      <c r="C1248" s="3" t="s">
        <v>368</v>
      </c>
      <c r="D1248" s="47">
        <v>43.52702211233274</v>
      </c>
      <c r="E1248" s="3">
        <v>0.34</v>
      </c>
      <c r="F1248" s="43">
        <f t="shared" si="100"/>
        <v>5.80111E+21</v>
      </c>
      <c r="G1248" s="47">
        <f t="shared" si="101"/>
        <v>8.16</v>
      </c>
      <c r="H1248" s="47">
        <f t="shared" si="102"/>
        <v>22.67520121</v>
      </c>
      <c r="I1248" s="47">
        <v>42.118357149060735</v>
      </c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7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7"/>
    </row>
    <row r="1249">
      <c r="A1249" s="47"/>
      <c r="B1249" s="47"/>
      <c r="C1249" s="3" t="s">
        <v>368</v>
      </c>
      <c r="D1249" s="47">
        <v>43.41980215913817</v>
      </c>
      <c r="E1249" s="3">
        <v>0.34</v>
      </c>
      <c r="F1249" s="43">
        <f t="shared" si="100"/>
        <v>5.12745E+21</v>
      </c>
      <c r="G1249" s="47">
        <f t="shared" si="101"/>
        <v>8.16</v>
      </c>
      <c r="H1249" s="47">
        <f t="shared" si="102"/>
        <v>22.62159124</v>
      </c>
      <c r="I1249" s="47">
        <v>42.11410667630105</v>
      </c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7"/>
    </row>
    <row r="1250">
      <c r="A1250" s="47"/>
      <c r="B1250" s="47"/>
      <c r="C1250" s="3" t="s">
        <v>368</v>
      </c>
      <c r="D1250" s="47">
        <v>43.40616386411419</v>
      </c>
      <c r="E1250" s="3">
        <v>0.34</v>
      </c>
      <c r="F1250" s="43">
        <f t="shared" si="100"/>
        <v>5.04757E+21</v>
      </c>
      <c r="G1250" s="47">
        <f t="shared" si="101"/>
        <v>8.16</v>
      </c>
      <c r="H1250" s="47">
        <f t="shared" si="102"/>
        <v>22.61477209</v>
      </c>
      <c r="I1250" s="47">
        <v>42.11577970923112</v>
      </c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7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7"/>
    </row>
    <row r="1251">
      <c r="A1251" s="47"/>
      <c r="B1251" s="47"/>
      <c r="C1251" s="3" t="s">
        <v>368</v>
      </c>
      <c r="D1251" s="47">
        <v>43.368603647402885</v>
      </c>
      <c r="E1251" s="3">
        <v>0.34</v>
      </c>
      <c r="F1251" s="43">
        <f t="shared" si="100"/>
        <v>4.83395E+21</v>
      </c>
      <c r="G1251" s="47">
        <f t="shared" si="101"/>
        <v>8.16</v>
      </c>
      <c r="H1251" s="47">
        <f t="shared" si="102"/>
        <v>22.59599198</v>
      </c>
      <c r="I1251" s="47">
        <v>42.1005895633707</v>
      </c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7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7"/>
    </row>
    <row r="1252">
      <c r="A1252" s="47"/>
      <c r="B1252" s="47"/>
      <c r="C1252" s="3" t="s">
        <v>368</v>
      </c>
      <c r="D1252" s="47">
        <v>43.43207635546174</v>
      </c>
      <c r="E1252" s="3">
        <v>0.34</v>
      </c>
      <c r="F1252" s="43">
        <f t="shared" si="100"/>
        <v>5.20042E+21</v>
      </c>
      <c r="G1252" s="47">
        <f t="shared" si="101"/>
        <v>8.16</v>
      </c>
      <c r="H1252" s="47">
        <f t="shared" si="102"/>
        <v>22.62772834</v>
      </c>
      <c r="I1252" s="47">
        <v>42.130663825241136</v>
      </c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7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7"/>
    </row>
    <row r="1253">
      <c r="A1253" s="47"/>
      <c r="B1253" s="47"/>
      <c r="C1253" s="3" t="s">
        <v>368</v>
      </c>
      <c r="D1253" s="47">
        <v>43.40363135277156</v>
      </c>
      <c r="E1253" s="3">
        <v>0.34</v>
      </c>
      <c r="F1253" s="43">
        <f t="shared" si="100"/>
        <v>5.03287E+21</v>
      </c>
      <c r="G1253" s="47">
        <f t="shared" si="101"/>
        <v>8.16</v>
      </c>
      <c r="H1253" s="47">
        <f t="shared" si="102"/>
        <v>22.61350584</v>
      </c>
      <c r="I1253" s="47">
        <v>42.11224992578452</v>
      </c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7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7"/>
    </row>
    <row r="1254">
      <c r="A1254" s="47"/>
      <c r="B1254" s="47"/>
      <c r="C1254" s="3" t="s">
        <v>368</v>
      </c>
      <c r="D1254" s="47">
        <v>43.33781539391906</v>
      </c>
      <c r="E1254" s="3">
        <v>0.34</v>
      </c>
      <c r="F1254" s="43">
        <f t="shared" si="100"/>
        <v>4.6656E+21</v>
      </c>
      <c r="G1254" s="47">
        <f t="shared" si="101"/>
        <v>8.16</v>
      </c>
      <c r="H1254" s="47">
        <f t="shared" si="102"/>
        <v>22.58059786</v>
      </c>
      <c r="I1254" s="47">
        <v>42.11558357113927</v>
      </c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</row>
    <row r="1255">
      <c r="A1255" s="47"/>
      <c r="B1255" s="47"/>
      <c r="C1255" s="3" t="s">
        <v>368</v>
      </c>
      <c r="D1255" s="47">
        <v>43.50746085537317</v>
      </c>
      <c r="E1255" s="3">
        <v>0.34</v>
      </c>
      <c r="F1255" s="43">
        <f t="shared" si="100"/>
        <v>5.67192E+21</v>
      </c>
      <c r="G1255" s="47">
        <f t="shared" si="101"/>
        <v>8.16</v>
      </c>
      <c r="H1255" s="47">
        <f t="shared" si="102"/>
        <v>22.66542059</v>
      </c>
      <c r="I1255" s="47">
        <v>42.09381047076914</v>
      </c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7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7"/>
    </row>
    <row r="1256">
      <c r="A1256" s="47"/>
      <c r="B1256" s="47"/>
      <c r="C1256" s="3" t="s">
        <v>368</v>
      </c>
      <c r="D1256" s="47">
        <v>43.510413214868485</v>
      </c>
      <c r="E1256" s="3">
        <v>0.34</v>
      </c>
      <c r="F1256" s="43">
        <f t="shared" si="100"/>
        <v>5.69124E+21</v>
      </c>
      <c r="G1256" s="47">
        <f t="shared" si="101"/>
        <v>8.16</v>
      </c>
      <c r="H1256" s="47">
        <f t="shared" si="102"/>
        <v>22.66689677</v>
      </c>
      <c r="I1256" s="47">
        <v>42.118974343087466</v>
      </c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7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7"/>
    </row>
    <row r="1257">
      <c r="A1257" s="47"/>
      <c r="B1257" s="47"/>
      <c r="C1257" s="3" t="s">
        <v>368</v>
      </c>
      <c r="D1257" s="47">
        <v>43.36964769846308</v>
      </c>
      <c r="E1257" s="3">
        <v>0.34</v>
      </c>
      <c r="F1257" s="43">
        <f t="shared" si="100"/>
        <v>4.83976E+21</v>
      </c>
      <c r="G1257" s="47">
        <f t="shared" si="101"/>
        <v>8.16</v>
      </c>
      <c r="H1257" s="47">
        <f t="shared" si="102"/>
        <v>22.59651401</v>
      </c>
      <c r="I1257" s="47">
        <v>42.11771761529512</v>
      </c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7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7"/>
    </row>
    <row r="1258">
      <c r="A1258" s="47"/>
      <c r="B1258" s="47"/>
      <c r="C1258" s="3" t="s">
        <v>368</v>
      </c>
      <c r="D1258" s="47">
        <v>43.494399974464514</v>
      </c>
      <c r="E1258" s="3">
        <v>0.34</v>
      </c>
      <c r="F1258" s="43">
        <f t="shared" si="100"/>
        <v>5.58727E+21</v>
      </c>
      <c r="G1258" s="47">
        <f t="shared" si="101"/>
        <v>8.16</v>
      </c>
      <c r="H1258" s="47">
        <f t="shared" si="102"/>
        <v>22.65889015</v>
      </c>
      <c r="I1258" s="47">
        <v>42.096030568649454</v>
      </c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7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7"/>
    </row>
    <row r="1259">
      <c r="A1259" s="47"/>
      <c r="B1259" s="47"/>
      <c r="C1259" s="3" t="s">
        <v>368</v>
      </c>
      <c r="D1259" s="47">
        <v>43.55259145300897</v>
      </c>
      <c r="E1259" s="3">
        <v>0.34</v>
      </c>
      <c r="F1259" s="43">
        <f t="shared" si="100"/>
        <v>5.97442E+21</v>
      </c>
      <c r="G1259" s="47">
        <f t="shared" si="101"/>
        <v>8.16</v>
      </c>
      <c r="H1259" s="47">
        <f t="shared" si="102"/>
        <v>22.68798589</v>
      </c>
      <c r="I1259" s="47">
        <v>42.10679611827555</v>
      </c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7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7"/>
    </row>
    <row r="1260">
      <c r="A1260" s="47"/>
      <c r="B1260" s="47"/>
      <c r="C1260" s="3" t="s">
        <v>368</v>
      </c>
      <c r="D1260" s="47">
        <v>43.39519913023069</v>
      </c>
      <c r="E1260" s="3">
        <v>0.34</v>
      </c>
      <c r="F1260" s="43">
        <f t="shared" si="100"/>
        <v>4.98425E+21</v>
      </c>
      <c r="G1260" s="47">
        <f t="shared" si="101"/>
        <v>8.16</v>
      </c>
      <c r="H1260" s="47">
        <f t="shared" si="102"/>
        <v>22.60928972</v>
      </c>
      <c r="I1260" s="47">
        <v>42.12383971948847</v>
      </c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7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7"/>
    </row>
    <row r="1261">
      <c r="A1261" s="47"/>
      <c r="B1261" s="47"/>
      <c r="C1261" s="3" t="s">
        <v>368</v>
      </c>
      <c r="D1261" s="47">
        <v>43.36817879764056</v>
      </c>
      <c r="E1261" s="3">
        <v>0.34</v>
      </c>
      <c r="F1261" s="43">
        <f t="shared" si="100"/>
        <v>4.83158E+21</v>
      </c>
      <c r="G1261" s="47">
        <f t="shared" si="101"/>
        <v>8.16</v>
      </c>
      <c r="H1261" s="47">
        <f t="shared" si="102"/>
        <v>22.59577956</v>
      </c>
      <c r="I1261" s="47">
        <v>42.117544326325465</v>
      </c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7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7"/>
    </row>
    <row r="1262">
      <c r="A1262" s="47"/>
      <c r="B1262" s="47"/>
      <c r="C1262" s="3" t="s">
        <v>368</v>
      </c>
      <c r="D1262" s="47">
        <v>43.28406110286397</v>
      </c>
      <c r="E1262" s="3">
        <v>0.34</v>
      </c>
      <c r="F1262" s="43">
        <f t="shared" si="100"/>
        <v>4.38562E+21</v>
      </c>
      <c r="G1262" s="47">
        <f t="shared" si="101"/>
        <v>8.16</v>
      </c>
      <c r="H1262" s="47">
        <f t="shared" si="102"/>
        <v>22.55372071</v>
      </c>
      <c r="I1262" s="47">
        <v>42.120090548474174</v>
      </c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7"/>
    </row>
    <row r="1263">
      <c r="A1263" s="47"/>
      <c r="B1263" s="47"/>
      <c r="C1263" s="3" t="s">
        <v>368</v>
      </c>
      <c r="D1263" s="47">
        <v>43.40917407672488</v>
      </c>
      <c r="E1263" s="3">
        <v>0.34</v>
      </c>
      <c r="F1263" s="43">
        <f t="shared" si="100"/>
        <v>5.06509E+21</v>
      </c>
      <c r="G1263" s="47">
        <f t="shared" si="101"/>
        <v>8.16</v>
      </c>
      <c r="H1263" s="47">
        <f t="shared" si="102"/>
        <v>22.6162772</v>
      </c>
      <c r="I1263" s="47">
        <v>42.105208021166646</v>
      </c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7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7"/>
    </row>
    <row r="1264">
      <c r="A1264" s="47"/>
      <c r="B1264" s="47"/>
      <c r="C1264" s="3" t="s">
        <v>368</v>
      </c>
      <c r="D1264" s="47">
        <v>43.42300099580104</v>
      </c>
      <c r="E1264" s="3">
        <v>0.34</v>
      </c>
      <c r="F1264" s="43">
        <f t="shared" si="100"/>
        <v>5.14636E+21</v>
      </c>
      <c r="G1264" s="47">
        <f t="shared" si="101"/>
        <v>8.16</v>
      </c>
      <c r="H1264" s="47">
        <f t="shared" si="102"/>
        <v>22.62319066</v>
      </c>
      <c r="I1264" s="47">
        <v>42.101507433982924</v>
      </c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7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7"/>
    </row>
    <row r="1265">
      <c r="A1265" s="47"/>
      <c r="B1265" s="47"/>
      <c r="C1265" s="3" t="s">
        <v>368</v>
      </c>
      <c r="D1265" s="47">
        <v>43.38759824260178</v>
      </c>
      <c r="E1265" s="3">
        <v>0.34</v>
      </c>
      <c r="F1265" s="43">
        <f t="shared" si="100"/>
        <v>4.94082E+21</v>
      </c>
      <c r="G1265" s="47">
        <f t="shared" si="101"/>
        <v>8.16</v>
      </c>
      <c r="H1265" s="47">
        <f t="shared" si="102"/>
        <v>22.60548928</v>
      </c>
      <c r="I1265" s="47">
        <v>42.13824720074302</v>
      </c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7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7"/>
    </row>
    <row r="1266">
      <c r="A1266" s="47"/>
      <c r="B1266" s="47"/>
      <c r="C1266" s="3" t="s">
        <v>368</v>
      </c>
      <c r="D1266" s="47">
        <v>43.32059467454897</v>
      </c>
      <c r="E1266" s="3">
        <v>0.34</v>
      </c>
      <c r="F1266" s="43">
        <f t="shared" si="100"/>
        <v>4.57401E+21</v>
      </c>
      <c r="G1266" s="47">
        <f t="shared" si="101"/>
        <v>8.16</v>
      </c>
      <c r="H1266" s="47">
        <f t="shared" si="102"/>
        <v>22.5719875</v>
      </c>
      <c r="I1266" s="47">
        <v>42.0995369032018</v>
      </c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7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7"/>
    </row>
    <row r="1267">
      <c r="A1267" s="47"/>
      <c r="B1267" s="47"/>
      <c r="C1267" s="3" t="s">
        <v>368</v>
      </c>
      <c r="D1267" s="47">
        <v>43.340252624033496</v>
      </c>
      <c r="E1267" s="3">
        <v>0.34</v>
      </c>
      <c r="F1267" s="43">
        <f t="shared" si="100"/>
        <v>4.67871E+21</v>
      </c>
      <c r="G1267" s="47">
        <f t="shared" si="101"/>
        <v>8.16</v>
      </c>
      <c r="H1267" s="47">
        <f t="shared" si="102"/>
        <v>22.58181647</v>
      </c>
      <c r="I1267" s="47">
        <v>42.12403492193353</v>
      </c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7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7"/>
    </row>
    <row r="1268">
      <c r="A1268" s="47"/>
      <c r="B1268" s="47"/>
      <c r="C1268" s="3" t="s">
        <v>368</v>
      </c>
      <c r="D1268" s="47">
        <v>43.4320489623233</v>
      </c>
      <c r="E1268" s="3">
        <v>0.34</v>
      </c>
      <c r="F1268" s="43">
        <f t="shared" si="100"/>
        <v>5.20025E+21</v>
      </c>
      <c r="G1268" s="47">
        <f t="shared" si="101"/>
        <v>8.16</v>
      </c>
      <c r="H1268" s="47">
        <f t="shared" si="102"/>
        <v>22.62771464</v>
      </c>
      <c r="I1268" s="47">
        <v>42.132530199093026</v>
      </c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7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7"/>
    </row>
    <row r="1269">
      <c r="A1269" s="47"/>
      <c r="B1269" s="47"/>
      <c r="C1269" s="3" t="s">
        <v>368</v>
      </c>
      <c r="D1269" s="47">
        <v>43.35385524607002</v>
      </c>
      <c r="E1269" s="3">
        <v>0.34</v>
      </c>
      <c r="F1269" s="43">
        <f t="shared" si="100"/>
        <v>4.75256E+21</v>
      </c>
      <c r="G1269" s="47">
        <f t="shared" si="101"/>
        <v>8.16</v>
      </c>
      <c r="H1269" s="47">
        <f t="shared" si="102"/>
        <v>22.58861778</v>
      </c>
      <c r="I1269" s="47">
        <v>42.071033155248934</v>
      </c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7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7"/>
    </row>
    <row r="1270">
      <c r="A1270" s="47"/>
      <c r="B1270" s="47"/>
      <c r="C1270" s="3" t="s">
        <v>368</v>
      </c>
      <c r="D1270" s="47">
        <v>43.35425372228073</v>
      </c>
      <c r="E1270" s="3">
        <v>0.34</v>
      </c>
      <c r="F1270" s="43">
        <f t="shared" si="100"/>
        <v>4.75474E+21</v>
      </c>
      <c r="G1270" s="47">
        <f t="shared" si="101"/>
        <v>8.16</v>
      </c>
      <c r="H1270" s="47">
        <f t="shared" si="102"/>
        <v>22.58881702</v>
      </c>
      <c r="I1270" s="47">
        <v>42.10692972388031</v>
      </c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7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7"/>
    </row>
    <row r="1271">
      <c r="A1271" s="47"/>
      <c r="B1271" s="47"/>
      <c r="C1271" s="3" t="s">
        <v>368</v>
      </c>
      <c r="D1271" s="47">
        <v>43.35568346892665</v>
      </c>
      <c r="E1271" s="3">
        <v>0.34</v>
      </c>
      <c r="F1271" s="43">
        <f t="shared" si="100"/>
        <v>4.76257E+21</v>
      </c>
      <c r="G1271" s="47">
        <f t="shared" si="101"/>
        <v>8.16</v>
      </c>
      <c r="H1271" s="47">
        <f t="shared" si="102"/>
        <v>22.58953189</v>
      </c>
      <c r="I1271" s="47">
        <v>42.11010396846162</v>
      </c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7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7"/>
    </row>
    <row r="1272">
      <c r="A1272" s="47"/>
      <c r="B1272" s="47"/>
      <c r="C1272" s="3" t="s">
        <v>368</v>
      </c>
      <c r="D1272" s="47">
        <v>43.38610185873533</v>
      </c>
      <c r="E1272" s="3">
        <v>0.34</v>
      </c>
      <c r="F1272" s="43">
        <f t="shared" si="100"/>
        <v>4.93232E+21</v>
      </c>
      <c r="G1272" s="47">
        <f t="shared" si="101"/>
        <v>8.16</v>
      </c>
      <c r="H1272" s="47">
        <f t="shared" si="102"/>
        <v>22.60474109</v>
      </c>
      <c r="I1272" s="47">
        <v>42.11004980477739</v>
      </c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7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7"/>
    </row>
    <row r="1273">
      <c r="A1273" s="47"/>
      <c r="B1273" s="47"/>
      <c r="C1273" s="3" t="s">
        <v>368</v>
      </c>
      <c r="D1273" s="47">
        <v>43.34364874021364</v>
      </c>
      <c r="E1273" s="3">
        <v>0.34</v>
      </c>
      <c r="F1273" s="43">
        <f t="shared" si="100"/>
        <v>4.69704E+21</v>
      </c>
      <c r="G1273" s="47">
        <f t="shared" si="101"/>
        <v>8.16</v>
      </c>
      <c r="H1273" s="47">
        <f t="shared" si="102"/>
        <v>22.58351453</v>
      </c>
      <c r="I1273" s="47">
        <v>42.088629295614155</v>
      </c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7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7"/>
    </row>
    <row r="1274">
      <c r="A1274" s="47"/>
      <c r="B1274" s="47"/>
      <c r="C1274" s="3" t="s">
        <v>368</v>
      </c>
      <c r="D1274" s="47">
        <v>43.43921079776615</v>
      </c>
      <c r="E1274" s="3">
        <v>0.34</v>
      </c>
      <c r="F1274" s="43">
        <f t="shared" si="100"/>
        <v>5.24331E+21</v>
      </c>
      <c r="G1274" s="47">
        <f t="shared" si="101"/>
        <v>8.16</v>
      </c>
      <c r="H1274" s="47">
        <f t="shared" si="102"/>
        <v>22.63129556</v>
      </c>
      <c r="I1274" s="47">
        <v>42.11396006554652</v>
      </c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7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7"/>
    </row>
    <row r="1275">
      <c r="A1275" s="47"/>
      <c r="B1275" s="47"/>
      <c r="C1275" s="3" t="s">
        <v>368</v>
      </c>
      <c r="D1275" s="47">
        <v>43.42627694017249</v>
      </c>
      <c r="E1275" s="3">
        <v>0.34</v>
      </c>
      <c r="F1275" s="43">
        <f t="shared" si="100"/>
        <v>5.16581E+21</v>
      </c>
      <c r="G1275" s="47">
        <f t="shared" si="101"/>
        <v>8.16</v>
      </c>
      <c r="H1275" s="47">
        <f t="shared" si="102"/>
        <v>22.62482863</v>
      </c>
      <c r="I1275" s="47">
        <v>42.08549042174684</v>
      </c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7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7"/>
    </row>
    <row r="1276">
      <c r="A1276" s="47"/>
      <c r="B1276" s="47"/>
      <c r="C1276" s="3" t="s">
        <v>368</v>
      </c>
      <c r="D1276" s="47">
        <v>43.41256406036996</v>
      </c>
      <c r="E1276" s="3">
        <v>0.34</v>
      </c>
      <c r="F1276" s="43">
        <f t="shared" si="100"/>
        <v>5.0849E+21</v>
      </c>
      <c r="G1276" s="47">
        <f t="shared" si="101"/>
        <v>8.16</v>
      </c>
      <c r="H1276" s="47">
        <f t="shared" si="102"/>
        <v>22.61797219</v>
      </c>
      <c r="I1276" s="47">
        <v>42.10954013474329</v>
      </c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7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7"/>
    </row>
    <row r="1277">
      <c r="A1277" s="47"/>
      <c r="B1277" s="47"/>
      <c r="C1277" s="3" t="s">
        <v>368</v>
      </c>
      <c r="D1277" s="47">
        <v>43.54604205430387</v>
      </c>
      <c r="E1277" s="3">
        <v>0.34</v>
      </c>
      <c r="F1277" s="43">
        <f t="shared" si="100"/>
        <v>5.92954E+21</v>
      </c>
      <c r="G1277" s="47">
        <f t="shared" si="101"/>
        <v>8.16</v>
      </c>
      <c r="H1277" s="47">
        <f t="shared" si="102"/>
        <v>22.68471119</v>
      </c>
      <c r="I1277" s="47">
        <v>42.10786250050497</v>
      </c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7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7"/>
    </row>
    <row r="1278">
      <c r="A1278" s="47"/>
      <c r="B1278" s="47"/>
      <c r="C1278" s="3" t="s">
        <v>368</v>
      </c>
      <c r="D1278" s="47">
        <v>43.5144832184426</v>
      </c>
      <c r="E1278" s="3">
        <v>0.34</v>
      </c>
      <c r="F1278" s="43">
        <f t="shared" si="100"/>
        <v>5.71797E+21</v>
      </c>
      <c r="G1278" s="47">
        <f t="shared" si="101"/>
        <v>8.16</v>
      </c>
      <c r="H1278" s="47">
        <f t="shared" si="102"/>
        <v>22.66893177</v>
      </c>
      <c r="I1278" s="47">
        <v>42.1206030493828</v>
      </c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7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7"/>
    </row>
    <row r="1279">
      <c r="A1279" s="47"/>
      <c r="B1279" s="47"/>
      <c r="C1279" s="3" t="s">
        <v>368</v>
      </c>
      <c r="D1279" s="47">
        <v>43.51244496878768</v>
      </c>
      <c r="E1279" s="3">
        <v>0.34</v>
      </c>
      <c r="F1279" s="43">
        <f t="shared" si="100"/>
        <v>5.70456E+21</v>
      </c>
      <c r="G1279" s="47">
        <f t="shared" si="101"/>
        <v>8.16</v>
      </c>
      <c r="H1279" s="47">
        <f t="shared" si="102"/>
        <v>22.66791264</v>
      </c>
      <c r="I1279" s="47">
        <v>42.1169261059751</v>
      </c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7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7"/>
    </row>
    <row r="1280">
      <c r="A1280" s="47"/>
      <c r="B1280" s="47"/>
      <c r="C1280" s="3" t="s">
        <v>368</v>
      </c>
      <c r="D1280" s="47">
        <v>43.48255108708036</v>
      </c>
      <c r="E1280" s="3">
        <v>0.34</v>
      </c>
      <c r="F1280" s="43">
        <f t="shared" si="100"/>
        <v>5.51157E+21</v>
      </c>
      <c r="G1280" s="47">
        <f t="shared" si="101"/>
        <v>8.16</v>
      </c>
      <c r="H1280" s="47">
        <f t="shared" si="102"/>
        <v>22.6529657</v>
      </c>
      <c r="I1280" s="47">
        <v>42.07752606425238</v>
      </c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</row>
    <row r="1281">
      <c r="A1281" s="47"/>
      <c r="B1281" s="47"/>
      <c r="C1281" s="3" t="s">
        <v>368</v>
      </c>
      <c r="D1281" s="47">
        <v>43.44671997448167</v>
      </c>
      <c r="E1281" s="3">
        <v>0.34</v>
      </c>
      <c r="F1281" s="43">
        <f t="shared" si="100"/>
        <v>5.28883E+21</v>
      </c>
      <c r="G1281" s="47">
        <f t="shared" si="101"/>
        <v>8.16</v>
      </c>
      <c r="H1281" s="47">
        <f t="shared" si="102"/>
        <v>22.63505015</v>
      </c>
      <c r="I1281" s="47">
        <v>42.10637980369903</v>
      </c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7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7"/>
    </row>
    <row r="1282">
      <c r="A1282" s="47"/>
      <c r="B1282" s="47"/>
      <c r="C1282" s="3" t="s">
        <v>368</v>
      </c>
      <c r="D1282" s="47">
        <v>43.36734844917995</v>
      </c>
      <c r="E1282" s="3">
        <v>0.34</v>
      </c>
      <c r="F1282" s="43">
        <f t="shared" si="100"/>
        <v>4.82697E+21</v>
      </c>
      <c r="G1282" s="47">
        <f t="shared" si="101"/>
        <v>8.16</v>
      </c>
      <c r="H1282" s="47">
        <f t="shared" si="102"/>
        <v>22.59536438</v>
      </c>
      <c r="I1282" s="47">
        <v>42.10255355365852</v>
      </c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7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7"/>
    </row>
    <row r="1283">
      <c r="A1283" s="47"/>
      <c r="B1283" s="47"/>
      <c r="C1283" s="3" t="s">
        <v>368</v>
      </c>
      <c r="D1283" s="47">
        <v>43.37876630835246</v>
      </c>
      <c r="E1283" s="3">
        <v>0.34</v>
      </c>
      <c r="F1283" s="43">
        <f t="shared" si="100"/>
        <v>4.89084E+21</v>
      </c>
      <c r="G1283" s="47">
        <f t="shared" si="101"/>
        <v>8.16</v>
      </c>
      <c r="H1283" s="47">
        <f t="shared" si="102"/>
        <v>22.60107331</v>
      </c>
      <c r="I1283" s="47">
        <v>42.111813800020826</v>
      </c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7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7"/>
    </row>
    <row r="1284">
      <c r="A1284" s="47"/>
      <c r="B1284" s="47"/>
      <c r="C1284" s="3" t="s">
        <v>368</v>
      </c>
      <c r="D1284" s="47">
        <v>43.22494072440546</v>
      </c>
      <c r="E1284" s="3">
        <v>0.34</v>
      </c>
      <c r="F1284" s="43">
        <f t="shared" si="100"/>
        <v>4.09704E+21</v>
      </c>
      <c r="G1284" s="47">
        <f t="shared" si="101"/>
        <v>8.16</v>
      </c>
      <c r="H1284" s="47">
        <f t="shared" si="102"/>
        <v>22.52416052</v>
      </c>
      <c r="I1284" s="47">
        <v>42.10310304886645</v>
      </c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7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</row>
    <row r="1285">
      <c r="A1285" s="47"/>
      <c r="B1285" s="47"/>
      <c r="C1285" s="3" t="s">
        <v>368</v>
      </c>
      <c r="D1285" s="47">
        <v>43.2259043652189</v>
      </c>
      <c r="E1285" s="3">
        <v>0.34</v>
      </c>
      <c r="F1285" s="43">
        <f t="shared" si="100"/>
        <v>4.10159E+21</v>
      </c>
      <c r="G1285" s="47">
        <f t="shared" si="101"/>
        <v>8.16</v>
      </c>
      <c r="H1285" s="47">
        <f t="shared" si="102"/>
        <v>22.52464234</v>
      </c>
      <c r="I1285" s="47">
        <v>42.10621219601118</v>
      </c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7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7"/>
    </row>
    <row r="1286">
      <c r="A1286" s="47"/>
      <c r="B1286" s="47"/>
      <c r="C1286" s="3" t="s">
        <v>368</v>
      </c>
      <c r="D1286" s="47">
        <v>43.37195522166714</v>
      </c>
      <c r="E1286" s="3">
        <v>0.34</v>
      </c>
      <c r="F1286" s="43">
        <f t="shared" si="100"/>
        <v>4.85263E+21</v>
      </c>
      <c r="G1286" s="47">
        <f t="shared" si="101"/>
        <v>8.16</v>
      </c>
      <c r="H1286" s="47">
        <f t="shared" si="102"/>
        <v>22.59766777</v>
      </c>
      <c r="I1286" s="47">
        <v>42.10291203711071</v>
      </c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7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7"/>
    </row>
    <row r="1287">
      <c r="A1287" s="47"/>
      <c r="B1287" s="47"/>
      <c r="C1287" s="3" t="s">
        <v>368</v>
      </c>
      <c r="D1287" s="47">
        <v>43.265289520273555</v>
      </c>
      <c r="E1287" s="3">
        <v>0.34</v>
      </c>
      <c r="F1287" s="43">
        <f t="shared" si="100"/>
        <v>4.29185E+21</v>
      </c>
      <c r="G1287" s="47">
        <f t="shared" si="101"/>
        <v>8.16</v>
      </c>
      <c r="H1287" s="47">
        <f t="shared" si="102"/>
        <v>22.54433492</v>
      </c>
      <c r="I1287" s="47">
        <v>42.11473129832481</v>
      </c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7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7"/>
    </row>
    <row r="1288">
      <c r="A1288" s="47"/>
      <c r="B1288" s="47"/>
      <c r="C1288" s="3" t="s">
        <v>368</v>
      </c>
      <c r="D1288" s="47">
        <v>43.346337052554844</v>
      </c>
      <c r="E1288" s="3">
        <v>0.34</v>
      </c>
      <c r="F1288" s="43">
        <f t="shared" si="100"/>
        <v>4.7116E+21</v>
      </c>
      <c r="G1288" s="47">
        <f t="shared" si="101"/>
        <v>8.16</v>
      </c>
      <c r="H1288" s="47">
        <f t="shared" si="102"/>
        <v>22.58485869</v>
      </c>
      <c r="I1288" s="47">
        <v>42.09919641603736</v>
      </c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7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7"/>
    </row>
    <row r="1289">
      <c r="A1289" s="47"/>
      <c r="B1289" s="47"/>
      <c r="C1289" s="3" t="s">
        <v>368</v>
      </c>
      <c r="D1289" s="47">
        <v>43.21916771673202</v>
      </c>
      <c r="E1289" s="3">
        <v>0.34</v>
      </c>
      <c r="F1289" s="43">
        <f t="shared" si="100"/>
        <v>4.0699E+21</v>
      </c>
      <c r="G1289" s="47">
        <f t="shared" si="101"/>
        <v>8.16</v>
      </c>
      <c r="H1289" s="47">
        <f t="shared" si="102"/>
        <v>22.52127402</v>
      </c>
      <c r="I1289" s="47">
        <v>42.09555354033815</v>
      </c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7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7"/>
    </row>
    <row r="1290">
      <c r="A1290" s="47"/>
      <c r="B1290" s="47"/>
      <c r="C1290" s="3" t="s">
        <v>368</v>
      </c>
      <c r="D1290" s="47">
        <v>43.35189031043392</v>
      </c>
      <c r="E1290" s="3">
        <v>0.34</v>
      </c>
      <c r="F1290" s="43">
        <f t="shared" si="100"/>
        <v>4.74182E+21</v>
      </c>
      <c r="G1290" s="47">
        <f t="shared" si="101"/>
        <v>8.16</v>
      </c>
      <c r="H1290" s="47">
        <f t="shared" si="102"/>
        <v>22.58763531</v>
      </c>
      <c r="I1290" s="47">
        <v>42.109676285881065</v>
      </c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7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7"/>
    </row>
    <row r="1291">
      <c r="A1291" s="47"/>
      <c r="B1291" s="47"/>
      <c r="C1291" s="3" t="s">
        <v>368</v>
      </c>
      <c r="D1291" s="47">
        <v>43.35415540697356</v>
      </c>
      <c r="E1291" s="3">
        <v>0.34</v>
      </c>
      <c r="F1291" s="43">
        <f t="shared" si="100"/>
        <v>4.7542E+21</v>
      </c>
      <c r="G1291" s="47">
        <f t="shared" si="101"/>
        <v>8.16</v>
      </c>
      <c r="H1291" s="47">
        <f t="shared" si="102"/>
        <v>22.58876786</v>
      </c>
      <c r="I1291" s="47">
        <v>42.09759858114087</v>
      </c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7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7"/>
    </row>
    <row r="1292">
      <c r="A1292" s="47"/>
      <c r="B1292" s="47"/>
      <c r="C1292" s="3" t="s">
        <v>368</v>
      </c>
      <c r="D1292" s="47">
        <v>43.3315745236362</v>
      </c>
      <c r="E1292" s="3">
        <v>0.34</v>
      </c>
      <c r="F1292" s="43">
        <f t="shared" si="100"/>
        <v>4.6322E+21</v>
      </c>
      <c r="G1292" s="47">
        <f t="shared" si="101"/>
        <v>8.16</v>
      </c>
      <c r="H1292" s="47">
        <f t="shared" si="102"/>
        <v>22.57747742</v>
      </c>
      <c r="I1292" s="47">
        <v>42.08502446230916</v>
      </c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7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7"/>
    </row>
    <row r="1293">
      <c r="A1293" s="47"/>
      <c r="B1293" s="47"/>
      <c r="C1293" s="3" t="s">
        <v>368</v>
      </c>
      <c r="D1293" s="47">
        <v>43.366142604870475</v>
      </c>
      <c r="E1293" s="3">
        <v>0.34</v>
      </c>
      <c r="F1293" s="43">
        <f t="shared" si="100"/>
        <v>4.82027E+21</v>
      </c>
      <c r="G1293" s="47">
        <f t="shared" si="101"/>
        <v>8.16</v>
      </c>
      <c r="H1293" s="47">
        <f t="shared" si="102"/>
        <v>22.59476146</v>
      </c>
      <c r="I1293" s="47">
        <v>42.088767259606485</v>
      </c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7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7"/>
    </row>
    <row r="1294">
      <c r="A1294" s="47"/>
      <c r="B1294" s="47"/>
      <c r="C1294" s="3" t="s">
        <v>368</v>
      </c>
      <c r="D1294" s="47">
        <v>43.3539106760073</v>
      </c>
      <c r="E1294" s="3">
        <v>0.34</v>
      </c>
      <c r="F1294" s="43">
        <f t="shared" si="100"/>
        <v>4.75286E+21</v>
      </c>
      <c r="G1294" s="47">
        <f t="shared" si="101"/>
        <v>8.16</v>
      </c>
      <c r="H1294" s="47">
        <f t="shared" si="102"/>
        <v>22.5886455</v>
      </c>
      <c r="I1294" s="47">
        <v>42.112493202003314</v>
      </c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7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7"/>
    </row>
    <row r="1295">
      <c r="A1295" s="47"/>
      <c r="B1295" s="47"/>
      <c r="C1295" s="3" t="s">
        <v>368</v>
      </c>
      <c r="D1295" s="47">
        <v>43.40115814829847</v>
      </c>
      <c r="E1295" s="3">
        <v>0.34</v>
      </c>
      <c r="F1295" s="43">
        <f t="shared" si="100"/>
        <v>5.01856E+21</v>
      </c>
      <c r="G1295" s="47">
        <f t="shared" si="101"/>
        <v>8.16</v>
      </c>
      <c r="H1295" s="47">
        <f t="shared" si="102"/>
        <v>22.61226923</v>
      </c>
      <c r="I1295" s="47">
        <v>42.11692962055573</v>
      </c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7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7"/>
    </row>
    <row r="1296">
      <c r="A1296" s="47"/>
      <c r="B1296" s="47"/>
      <c r="C1296" s="3" t="s">
        <v>368</v>
      </c>
      <c r="D1296" s="47">
        <v>43.25304710120663</v>
      </c>
      <c r="E1296" s="3">
        <v>0.34</v>
      </c>
      <c r="F1296" s="43">
        <f t="shared" si="100"/>
        <v>4.23178E+21</v>
      </c>
      <c r="G1296" s="47">
        <f t="shared" si="101"/>
        <v>8.16</v>
      </c>
      <c r="H1296" s="47">
        <f t="shared" si="102"/>
        <v>22.53821371</v>
      </c>
      <c r="I1296" s="47">
        <v>42.08768035431287</v>
      </c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7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7"/>
    </row>
    <row r="1297">
      <c r="A1297" s="47"/>
      <c r="B1297" s="47"/>
      <c r="C1297" s="3" t="s">
        <v>368</v>
      </c>
      <c r="D1297" s="47">
        <v>43.39296066322528</v>
      </c>
      <c r="E1297" s="3">
        <v>0.34</v>
      </c>
      <c r="F1297" s="43">
        <f t="shared" si="100"/>
        <v>4.97142E+21</v>
      </c>
      <c r="G1297" s="47">
        <f t="shared" si="101"/>
        <v>8.16</v>
      </c>
      <c r="H1297" s="47">
        <f t="shared" si="102"/>
        <v>22.60817049</v>
      </c>
      <c r="I1297" s="47">
        <v>42.11012034925368</v>
      </c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7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7"/>
    </row>
    <row r="1298">
      <c r="A1298" s="47"/>
      <c r="B1298" s="47"/>
      <c r="C1298" s="3" t="s">
        <v>368</v>
      </c>
      <c r="D1298" s="47">
        <v>43.38695707726369</v>
      </c>
      <c r="E1298" s="3">
        <v>0.34</v>
      </c>
      <c r="F1298" s="43">
        <f t="shared" si="100"/>
        <v>4.93718E+21</v>
      </c>
      <c r="G1298" s="47">
        <f t="shared" si="101"/>
        <v>8.16</v>
      </c>
      <c r="H1298" s="47">
        <f t="shared" si="102"/>
        <v>22.6051687</v>
      </c>
      <c r="I1298" s="47">
        <v>42.1004117121088</v>
      </c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7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7"/>
    </row>
    <row r="1299">
      <c r="A1299" s="47"/>
      <c r="B1299" s="47"/>
      <c r="C1299" s="3" t="s">
        <v>368</v>
      </c>
      <c r="D1299" s="47">
        <v>43.30486300067827</v>
      </c>
      <c r="E1299" s="3">
        <v>0.34</v>
      </c>
      <c r="F1299" s="43">
        <f t="shared" si="100"/>
        <v>4.49191E+21</v>
      </c>
      <c r="G1299" s="47">
        <f t="shared" si="101"/>
        <v>8.16</v>
      </c>
      <c r="H1299" s="47">
        <f t="shared" si="102"/>
        <v>22.56412166</v>
      </c>
      <c r="I1299" s="47">
        <v>42.11422772005449</v>
      </c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7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7"/>
    </row>
    <row r="1300">
      <c r="A1300" s="47"/>
      <c r="B1300" s="47"/>
      <c r="C1300" s="3" t="s">
        <v>368</v>
      </c>
      <c r="D1300" s="47">
        <v>43.43429830952417</v>
      </c>
      <c r="E1300" s="3">
        <v>0.34</v>
      </c>
      <c r="F1300" s="43">
        <f t="shared" si="100"/>
        <v>5.21374E+21</v>
      </c>
      <c r="G1300" s="47">
        <f t="shared" si="101"/>
        <v>8.16</v>
      </c>
      <c r="H1300" s="47">
        <f t="shared" si="102"/>
        <v>22.62883931</v>
      </c>
      <c r="I1300" s="47">
        <v>42.11325460167465</v>
      </c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7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7"/>
    </row>
    <row r="1301">
      <c r="A1301" s="47"/>
      <c r="B1301" s="47"/>
      <c r="C1301" s="3" t="s">
        <v>368</v>
      </c>
      <c r="D1301" s="47">
        <v>43.39257124968113</v>
      </c>
      <c r="E1301" s="3">
        <v>0.34</v>
      </c>
      <c r="F1301" s="43">
        <f t="shared" si="100"/>
        <v>4.96919E+21</v>
      </c>
      <c r="G1301" s="47">
        <f t="shared" si="101"/>
        <v>8.16</v>
      </c>
      <c r="H1301" s="47">
        <f t="shared" si="102"/>
        <v>22.60797578</v>
      </c>
      <c r="I1301" s="47">
        <v>42.127499234090244</v>
      </c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7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7"/>
    </row>
    <row r="1302">
      <c r="A1302" s="47"/>
      <c r="B1302" s="47"/>
      <c r="C1302" s="3" t="s">
        <v>368</v>
      </c>
      <c r="D1302" s="47">
        <v>43.33565016379184</v>
      </c>
      <c r="E1302" s="3">
        <v>0.34</v>
      </c>
      <c r="F1302" s="43">
        <f t="shared" si="100"/>
        <v>4.65399E+21</v>
      </c>
      <c r="G1302" s="47">
        <f t="shared" si="101"/>
        <v>8.16</v>
      </c>
      <c r="H1302" s="47">
        <f t="shared" si="102"/>
        <v>22.57951524</v>
      </c>
      <c r="I1302" s="47">
        <v>42.11258738851209</v>
      </c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7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7"/>
    </row>
    <row r="1303">
      <c r="A1303" s="47"/>
      <c r="B1303" s="47"/>
      <c r="C1303" s="3" t="s">
        <v>368</v>
      </c>
      <c r="D1303" s="47">
        <v>43.34932169041376</v>
      </c>
      <c r="E1303" s="3">
        <v>0.34</v>
      </c>
      <c r="F1303" s="43">
        <f t="shared" si="100"/>
        <v>4.72782E+21</v>
      </c>
      <c r="G1303" s="47">
        <f t="shared" si="101"/>
        <v>8.16</v>
      </c>
      <c r="H1303" s="47">
        <f t="shared" si="102"/>
        <v>22.586351</v>
      </c>
      <c r="I1303" s="47">
        <v>42.090294312191766</v>
      </c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7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7"/>
    </row>
    <row r="1304">
      <c r="A1304" s="47"/>
      <c r="B1304" s="47"/>
      <c r="C1304" s="3" t="s">
        <v>368</v>
      </c>
      <c r="D1304" s="47">
        <v>43.3105173465449</v>
      </c>
      <c r="E1304" s="3">
        <v>0.34</v>
      </c>
      <c r="F1304" s="43">
        <f t="shared" si="100"/>
        <v>4.52125E+21</v>
      </c>
      <c r="G1304" s="47">
        <f t="shared" si="101"/>
        <v>8.16</v>
      </c>
      <c r="H1304" s="47">
        <f t="shared" si="102"/>
        <v>22.56694883</v>
      </c>
      <c r="I1304" s="47">
        <v>42.11865391251803</v>
      </c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7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7"/>
    </row>
    <row r="1305">
      <c r="A1305" s="47"/>
      <c r="B1305" s="47"/>
      <c r="C1305" s="3" t="s">
        <v>368</v>
      </c>
      <c r="D1305" s="47">
        <v>43.22302074022257</v>
      </c>
      <c r="E1305" s="3">
        <v>0.34</v>
      </c>
      <c r="F1305" s="43">
        <f t="shared" si="100"/>
        <v>4.088E+21</v>
      </c>
      <c r="G1305" s="47">
        <f t="shared" si="101"/>
        <v>8.16</v>
      </c>
      <c r="H1305" s="47">
        <f t="shared" si="102"/>
        <v>22.52320053</v>
      </c>
      <c r="I1305" s="47">
        <v>42.09484581170733</v>
      </c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7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7"/>
    </row>
    <row r="1306">
      <c r="A1306" s="47"/>
      <c r="B1306" s="47"/>
      <c r="C1306" s="3" t="s">
        <v>368</v>
      </c>
      <c r="D1306" s="47">
        <v>43.133379228833014</v>
      </c>
      <c r="E1306" s="3">
        <v>0.34</v>
      </c>
      <c r="F1306" s="43">
        <f t="shared" si="100"/>
        <v>3.68714E+21</v>
      </c>
      <c r="G1306" s="47">
        <f t="shared" si="101"/>
        <v>8.16</v>
      </c>
      <c r="H1306" s="47">
        <f t="shared" si="102"/>
        <v>22.47837977</v>
      </c>
      <c r="I1306" s="47">
        <v>42.13307150878324</v>
      </c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</row>
    <row r="1307">
      <c r="A1307" s="47"/>
      <c r="B1307" s="47"/>
      <c r="C1307" s="3" t="s">
        <v>368</v>
      </c>
      <c r="D1307" s="47">
        <v>43.175340801825875</v>
      </c>
      <c r="E1307" s="3">
        <v>0.34</v>
      </c>
      <c r="F1307" s="43">
        <f t="shared" si="100"/>
        <v>3.86964E+21</v>
      </c>
      <c r="G1307" s="47">
        <f t="shared" si="101"/>
        <v>8.16</v>
      </c>
      <c r="H1307" s="47">
        <f t="shared" si="102"/>
        <v>22.49936056</v>
      </c>
      <c r="I1307" s="47">
        <v>42.12336230646112</v>
      </c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7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7"/>
    </row>
    <row r="1308">
      <c r="A1308" s="47"/>
      <c r="B1308" s="47"/>
      <c r="C1308" s="3" t="s">
        <v>368</v>
      </c>
      <c r="D1308" s="47">
        <v>43.14431735537766</v>
      </c>
      <c r="E1308" s="3">
        <v>0.34</v>
      </c>
      <c r="F1308" s="43">
        <f t="shared" si="100"/>
        <v>3.73387E+21</v>
      </c>
      <c r="G1308" s="47">
        <f t="shared" si="101"/>
        <v>8.16</v>
      </c>
      <c r="H1308" s="47">
        <f t="shared" si="102"/>
        <v>22.48384884</v>
      </c>
      <c r="I1308" s="47">
        <v>42.09545232753918</v>
      </c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7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7"/>
    </row>
    <row r="1309">
      <c r="A1309" s="47"/>
      <c r="B1309" s="47"/>
      <c r="C1309" s="3" t="s">
        <v>368</v>
      </c>
      <c r="D1309" s="47">
        <v>43.21811764842224</v>
      </c>
      <c r="E1309" s="3">
        <v>0.34</v>
      </c>
      <c r="F1309" s="43">
        <f t="shared" si="100"/>
        <v>4.06498E+21</v>
      </c>
      <c r="G1309" s="47">
        <f t="shared" si="101"/>
        <v>8.16</v>
      </c>
      <c r="H1309" s="47">
        <f t="shared" si="102"/>
        <v>22.52074898</v>
      </c>
      <c r="I1309" s="47">
        <v>42.102401065787184</v>
      </c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7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7"/>
    </row>
    <row r="1310">
      <c r="A1310" s="47"/>
      <c r="B1310" s="47"/>
      <c r="C1310" s="3" t="s">
        <v>368</v>
      </c>
      <c r="D1310" s="47">
        <v>43.17540699234851</v>
      </c>
      <c r="E1310" s="3">
        <v>0.34</v>
      </c>
      <c r="F1310" s="43">
        <f t="shared" si="100"/>
        <v>3.86993E+21</v>
      </c>
      <c r="G1310" s="47">
        <f t="shared" si="101"/>
        <v>8.16</v>
      </c>
      <c r="H1310" s="47">
        <f t="shared" si="102"/>
        <v>22.49939365</v>
      </c>
      <c r="I1310" s="47">
        <v>42.10159282501214</v>
      </c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7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7"/>
    </row>
    <row r="1311">
      <c r="A1311" s="47"/>
      <c r="B1311" s="47"/>
      <c r="C1311" s="3" t="s">
        <v>368</v>
      </c>
      <c r="D1311" s="47">
        <v>43.177823342970555</v>
      </c>
      <c r="E1311" s="3">
        <v>0.34</v>
      </c>
      <c r="F1311" s="43">
        <f t="shared" si="100"/>
        <v>3.88071E+21</v>
      </c>
      <c r="G1311" s="47">
        <f t="shared" si="101"/>
        <v>8.16</v>
      </c>
      <c r="H1311" s="47">
        <f t="shared" si="102"/>
        <v>22.50060183</v>
      </c>
      <c r="I1311" s="47">
        <v>42.09498814557744</v>
      </c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7"/>
    </row>
    <row r="1312">
      <c r="A1312" s="47"/>
      <c r="B1312" s="47"/>
      <c r="C1312" s="3" t="s">
        <v>368</v>
      </c>
      <c r="D1312" s="47">
        <v>43.25296610693614</v>
      </c>
      <c r="E1312" s="3">
        <v>0.34</v>
      </c>
      <c r="F1312" s="43">
        <f t="shared" si="100"/>
        <v>4.23139E+21</v>
      </c>
      <c r="G1312" s="47">
        <f t="shared" si="101"/>
        <v>8.16</v>
      </c>
      <c r="H1312" s="47">
        <f t="shared" si="102"/>
        <v>22.53817321</v>
      </c>
      <c r="I1312" s="47">
        <v>42.089578002804124</v>
      </c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7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7"/>
    </row>
    <row r="1313">
      <c r="A1313" s="47"/>
      <c r="B1313" s="47"/>
      <c r="C1313" s="3" t="s">
        <v>368</v>
      </c>
      <c r="D1313" s="47">
        <v>43.193053681559654</v>
      </c>
      <c r="E1313" s="3">
        <v>0.34</v>
      </c>
      <c r="F1313" s="43">
        <f t="shared" si="100"/>
        <v>3.94936E+21</v>
      </c>
      <c r="G1313" s="47">
        <f t="shared" si="101"/>
        <v>8.16</v>
      </c>
      <c r="H1313" s="47">
        <f t="shared" si="102"/>
        <v>22.508217</v>
      </c>
      <c r="I1313" s="47">
        <v>42.09849534678666</v>
      </c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7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7"/>
    </row>
    <row r="1314">
      <c r="A1314" s="47"/>
      <c r="B1314" s="47"/>
      <c r="C1314" s="3" t="s">
        <v>368</v>
      </c>
      <c r="D1314" s="47">
        <v>43.10383249232166</v>
      </c>
      <c r="E1314" s="3">
        <v>0.34</v>
      </c>
      <c r="F1314" s="43">
        <f t="shared" si="100"/>
        <v>3.56382E+21</v>
      </c>
      <c r="G1314" s="47">
        <f t="shared" si="101"/>
        <v>8.16</v>
      </c>
      <c r="H1314" s="47">
        <f t="shared" si="102"/>
        <v>22.4636064</v>
      </c>
      <c r="I1314" s="47">
        <v>42.0825714435056</v>
      </c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7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7"/>
    </row>
    <row r="1315">
      <c r="A1315" s="47"/>
      <c r="B1315" s="47"/>
      <c r="C1315" s="3" t="s">
        <v>368</v>
      </c>
      <c r="D1315" s="47">
        <v>43.09201340463215</v>
      </c>
      <c r="E1315" s="3">
        <v>0.34</v>
      </c>
      <c r="F1315" s="43">
        <f t="shared" si="100"/>
        <v>3.51566E+21</v>
      </c>
      <c r="G1315" s="47">
        <f t="shared" si="101"/>
        <v>8.16</v>
      </c>
      <c r="H1315" s="47">
        <f t="shared" si="102"/>
        <v>22.45769686</v>
      </c>
      <c r="I1315" s="47">
        <v>42.10069848068712</v>
      </c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7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7"/>
    </row>
    <row r="1316">
      <c r="A1316" s="47"/>
      <c r="B1316" s="47"/>
      <c r="C1316" s="3" t="s">
        <v>368</v>
      </c>
      <c r="D1316" s="47">
        <v>43.16432887278418</v>
      </c>
      <c r="E1316" s="3">
        <v>0.34</v>
      </c>
      <c r="F1316" s="43">
        <f t="shared" si="100"/>
        <v>3.82089E+21</v>
      </c>
      <c r="G1316" s="47">
        <f t="shared" si="101"/>
        <v>8.16</v>
      </c>
      <c r="H1316" s="47">
        <f t="shared" si="102"/>
        <v>22.4938546</v>
      </c>
      <c r="I1316" s="47">
        <v>42.09899259402379</v>
      </c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7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7"/>
    </row>
    <row r="1317">
      <c r="A1317" s="47"/>
      <c r="B1317" s="47"/>
      <c r="C1317" s="3" t="s">
        <v>368</v>
      </c>
      <c r="D1317" s="47">
        <v>43.15219195028255</v>
      </c>
      <c r="E1317" s="3">
        <v>0.34</v>
      </c>
      <c r="F1317" s="43">
        <f t="shared" si="100"/>
        <v>3.76787E+21</v>
      </c>
      <c r="G1317" s="47">
        <f t="shared" si="101"/>
        <v>8.16</v>
      </c>
      <c r="H1317" s="47">
        <f t="shared" si="102"/>
        <v>22.48778613</v>
      </c>
      <c r="I1317" s="47">
        <v>42.085811790091164</v>
      </c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7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7"/>
    </row>
    <row r="1318">
      <c r="A1318" s="47"/>
      <c r="B1318" s="47"/>
      <c r="C1318" s="3" t="s">
        <v>368</v>
      </c>
      <c r="D1318" s="47">
        <v>43.11281984213883</v>
      </c>
      <c r="E1318" s="3">
        <v>0.34</v>
      </c>
      <c r="F1318" s="43">
        <f t="shared" si="100"/>
        <v>3.60089E+21</v>
      </c>
      <c r="G1318" s="47">
        <f t="shared" si="101"/>
        <v>8.16</v>
      </c>
      <c r="H1318" s="47">
        <f t="shared" si="102"/>
        <v>22.46810008</v>
      </c>
      <c r="I1318" s="47">
        <v>42.116393306679484</v>
      </c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7"/>
    </row>
    <row r="1319">
      <c r="A1319" s="47"/>
      <c r="B1319" s="47"/>
      <c r="C1319" s="3" t="s">
        <v>368</v>
      </c>
      <c r="D1319" s="47">
        <v>43.10054140167569</v>
      </c>
      <c r="E1319" s="3">
        <v>0.34</v>
      </c>
      <c r="F1319" s="43">
        <f t="shared" si="100"/>
        <v>3.55035E+21</v>
      </c>
      <c r="G1319" s="47">
        <f t="shared" si="101"/>
        <v>8.16</v>
      </c>
      <c r="H1319" s="47">
        <f t="shared" si="102"/>
        <v>22.46196086</v>
      </c>
      <c r="I1319" s="47">
        <v>42.0843215387008</v>
      </c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7"/>
    </row>
    <row r="1320">
      <c r="A1320" s="47"/>
      <c r="B1320" s="47"/>
      <c r="C1320" s="3" t="s">
        <v>368</v>
      </c>
      <c r="D1320" s="47">
        <v>43.1052775885443</v>
      </c>
      <c r="E1320" s="3">
        <v>0.34</v>
      </c>
      <c r="F1320" s="43">
        <f t="shared" si="100"/>
        <v>3.56976E+21</v>
      </c>
      <c r="G1320" s="47">
        <f t="shared" si="101"/>
        <v>8.16</v>
      </c>
      <c r="H1320" s="47">
        <f t="shared" si="102"/>
        <v>22.46432895</v>
      </c>
      <c r="I1320" s="47">
        <v>42.09104991720946</v>
      </c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7"/>
    </row>
    <row r="1321">
      <c r="A1321" s="47"/>
      <c r="B1321" s="47"/>
      <c r="C1321" s="3" t="s">
        <v>368</v>
      </c>
      <c r="D1321" s="47">
        <v>43.09291236458502</v>
      </c>
      <c r="E1321" s="3">
        <v>0.34</v>
      </c>
      <c r="F1321" s="43">
        <f t="shared" si="100"/>
        <v>3.5193E+21</v>
      </c>
      <c r="G1321" s="47">
        <f t="shared" si="101"/>
        <v>8.16</v>
      </c>
      <c r="H1321" s="47">
        <f t="shared" si="102"/>
        <v>22.45814634</v>
      </c>
      <c r="I1321" s="47">
        <v>42.06905653218688</v>
      </c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7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7"/>
    </row>
    <row r="1322">
      <c r="A1322" s="47"/>
      <c r="B1322" s="47"/>
      <c r="C1322" s="3" t="s">
        <v>368</v>
      </c>
      <c r="D1322" s="47">
        <v>43.1517522313377</v>
      </c>
      <c r="E1322" s="3">
        <v>0.34</v>
      </c>
      <c r="F1322" s="43">
        <f t="shared" si="100"/>
        <v>3.76596E+21</v>
      </c>
      <c r="G1322" s="47">
        <f t="shared" si="101"/>
        <v>8.16</v>
      </c>
      <c r="H1322" s="47">
        <f t="shared" si="102"/>
        <v>22.48756627</v>
      </c>
      <c r="I1322" s="47">
        <v>42.075951675940615</v>
      </c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7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7"/>
    </row>
    <row r="1323">
      <c r="A1323" s="47"/>
      <c r="B1323" s="47"/>
      <c r="C1323" s="3" t="s">
        <v>368</v>
      </c>
      <c r="D1323" s="47">
        <v>43.24580486839627</v>
      </c>
      <c r="E1323" s="3">
        <v>0.34</v>
      </c>
      <c r="F1323" s="43">
        <f t="shared" si="100"/>
        <v>4.19665E+21</v>
      </c>
      <c r="G1323" s="47">
        <f t="shared" si="101"/>
        <v>8.16</v>
      </c>
      <c r="H1323" s="47">
        <f t="shared" si="102"/>
        <v>22.53459259</v>
      </c>
      <c r="I1323" s="47">
        <v>42.0823581983139</v>
      </c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7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7"/>
    </row>
    <row r="1324">
      <c r="A1324" s="47"/>
      <c r="B1324" s="47"/>
      <c r="C1324" s="3" t="s">
        <v>368</v>
      </c>
      <c r="D1324" s="47">
        <v>43.121051327197186</v>
      </c>
      <c r="E1324" s="3">
        <v>0.34</v>
      </c>
      <c r="F1324" s="43">
        <f t="shared" si="100"/>
        <v>3.63518E+21</v>
      </c>
      <c r="G1324" s="47">
        <f t="shared" si="101"/>
        <v>8.16</v>
      </c>
      <c r="H1324" s="47">
        <f t="shared" si="102"/>
        <v>22.47221582</v>
      </c>
      <c r="I1324" s="47">
        <v>42.07195488581604</v>
      </c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7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7"/>
    </row>
    <row r="1325">
      <c r="A1325" s="47"/>
      <c r="B1325" s="47"/>
      <c r="C1325" s="3" t="s">
        <v>368</v>
      </c>
      <c r="D1325" s="47">
        <v>43.12772462492432</v>
      </c>
      <c r="E1325" s="3">
        <v>0.34</v>
      </c>
      <c r="F1325" s="43">
        <f t="shared" si="100"/>
        <v>3.66321E+21</v>
      </c>
      <c r="G1325" s="47">
        <f t="shared" si="101"/>
        <v>8.16</v>
      </c>
      <c r="H1325" s="47">
        <f t="shared" si="102"/>
        <v>22.47555247</v>
      </c>
      <c r="I1325" s="47">
        <v>42.05815050070348</v>
      </c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7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7"/>
    </row>
    <row r="1326">
      <c r="A1326" s="47"/>
      <c r="B1326" s="47"/>
      <c r="C1326" s="3" t="s">
        <v>368</v>
      </c>
      <c r="D1326" s="47">
        <v>43.154878661657214</v>
      </c>
      <c r="E1326" s="3">
        <v>0.34</v>
      </c>
      <c r="F1326" s="43">
        <f t="shared" si="100"/>
        <v>3.77954E+21</v>
      </c>
      <c r="G1326" s="47">
        <f t="shared" si="101"/>
        <v>8.16</v>
      </c>
      <c r="H1326" s="47">
        <f t="shared" si="102"/>
        <v>22.48912949</v>
      </c>
      <c r="I1326" s="47">
        <v>42.09489835259445</v>
      </c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7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7"/>
    </row>
    <row r="1327">
      <c r="A1327" s="47"/>
      <c r="B1327" s="47"/>
      <c r="C1327" s="3" t="s">
        <v>368</v>
      </c>
      <c r="D1327" s="47">
        <v>43.178583397964275</v>
      </c>
      <c r="E1327" s="3">
        <v>0.34</v>
      </c>
      <c r="F1327" s="43">
        <f t="shared" si="100"/>
        <v>3.88411E+21</v>
      </c>
      <c r="G1327" s="47">
        <f t="shared" si="101"/>
        <v>8.16</v>
      </c>
      <c r="H1327" s="47">
        <f t="shared" si="102"/>
        <v>22.50098186</v>
      </c>
      <c r="I1327" s="47">
        <v>42.09311110463848</v>
      </c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7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7"/>
    </row>
    <row r="1328">
      <c r="A1328" s="47"/>
      <c r="B1328" s="47"/>
      <c r="C1328" s="3" t="s">
        <v>368</v>
      </c>
      <c r="D1328" s="47">
        <v>43.09845707357746</v>
      </c>
      <c r="E1328" s="3">
        <v>0.34</v>
      </c>
      <c r="F1328" s="43">
        <f t="shared" si="100"/>
        <v>3.54184E+21</v>
      </c>
      <c r="G1328" s="47">
        <f t="shared" si="101"/>
        <v>8.16</v>
      </c>
      <c r="H1328" s="47">
        <f t="shared" si="102"/>
        <v>22.4609187</v>
      </c>
      <c r="I1328" s="47">
        <v>42.05182562011659</v>
      </c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7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7"/>
    </row>
    <row r="1329">
      <c r="A1329" s="47"/>
      <c r="B1329" s="47"/>
      <c r="D1329" s="47"/>
      <c r="E1329" s="3"/>
      <c r="F1329" s="43"/>
      <c r="G1329" s="47"/>
      <c r="H1329" s="47"/>
      <c r="I1329" s="47"/>
      <c r="K1329" s="3" t="s">
        <v>585</v>
      </c>
      <c r="L1329" s="47">
        <v>43.264978998260816</v>
      </c>
      <c r="M1329" s="3">
        <v>0.34</v>
      </c>
      <c r="N1329" s="43">
        <f t="shared" ref="N1329:N1630" si="103">SQRT(10^L1329)</f>
        <v>4.29032E+21</v>
      </c>
      <c r="O1329" s="47">
        <f t="shared" ref="O1329:O1630" si="104">(M1329*24)</f>
        <v>8.16</v>
      </c>
      <c r="P1329" s="47">
        <f t="shared" ref="P1329:P1630" si="105">log(N1329*O1329)</f>
        <v>22.54417966</v>
      </c>
      <c r="Q1329" s="47">
        <v>42.32609914295132</v>
      </c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</row>
    <row r="1330">
      <c r="A1330" s="47"/>
      <c r="B1330" s="47"/>
      <c r="D1330" s="47"/>
      <c r="E1330" s="3"/>
      <c r="F1330" s="43"/>
      <c r="G1330" s="47"/>
      <c r="H1330" s="47"/>
      <c r="I1330" s="47"/>
      <c r="K1330" s="3"/>
      <c r="L1330" s="47">
        <v>43.32834102107204</v>
      </c>
      <c r="M1330" s="3">
        <v>0.34</v>
      </c>
      <c r="N1330" s="43">
        <f t="shared" si="103"/>
        <v>4.61499E+21</v>
      </c>
      <c r="O1330" s="47">
        <f t="shared" si="104"/>
        <v>8.16</v>
      </c>
      <c r="P1330" s="47">
        <f t="shared" si="105"/>
        <v>22.57586067</v>
      </c>
      <c r="Q1330" s="47">
        <v>42.315672475081925</v>
      </c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</row>
    <row r="1331">
      <c r="A1331" s="47"/>
      <c r="B1331" s="47"/>
      <c r="D1331" s="47"/>
      <c r="E1331" s="3"/>
      <c r="F1331" s="43"/>
      <c r="G1331" s="47"/>
      <c r="H1331" s="47"/>
      <c r="I1331" s="47"/>
      <c r="K1331" s="3"/>
      <c r="L1331" s="47">
        <v>43.42793003704097</v>
      </c>
      <c r="M1331" s="3">
        <v>0.34</v>
      </c>
      <c r="N1331" s="43">
        <f t="shared" si="103"/>
        <v>5.17565E+21</v>
      </c>
      <c r="O1331" s="47">
        <f t="shared" si="104"/>
        <v>8.16</v>
      </c>
      <c r="P1331" s="47">
        <f t="shared" si="105"/>
        <v>22.62565518</v>
      </c>
      <c r="Q1331" s="47">
        <v>42.34045946512775</v>
      </c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7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7"/>
    </row>
    <row r="1332">
      <c r="A1332" s="47"/>
      <c r="B1332" s="47"/>
      <c r="D1332" s="47"/>
      <c r="E1332" s="3"/>
      <c r="F1332" s="43"/>
      <c r="G1332" s="47"/>
      <c r="H1332" s="47"/>
      <c r="I1332" s="47"/>
      <c r="K1332" s="3"/>
      <c r="L1332" s="47">
        <v>43.37648119290741</v>
      </c>
      <c r="M1332" s="3">
        <v>0.34</v>
      </c>
      <c r="N1332" s="43">
        <f t="shared" si="103"/>
        <v>4.87799E+21</v>
      </c>
      <c r="O1332" s="47">
        <f t="shared" si="104"/>
        <v>8.16</v>
      </c>
      <c r="P1332" s="47">
        <f t="shared" si="105"/>
        <v>22.59993076</v>
      </c>
      <c r="Q1332" s="47">
        <v>42.32126240774578</v>
      </c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</row>
    <row r="1333">
      <c r="A1333" s="47"/>
      <c r="B1333" s="47"/>
      <c r="D1333" s="47"/>
      <c r="E1333" s="3"/>
      <c r="F1333" s="43"/>
      <c r="G1333" s="47"/>
      <c r="H1333" s="47"/>
      <c r="I1333" s="47"/>
      <c r="K1333" s="3"/>
      <c r="L1333" s="47">
        <v>43.282032918037736</v>
      </c>
      <c r="M1333" s="3">
        <v>0.34</v>
      </c>
      <c r="N1333" s="43">
        <f t="shared" si="103"/>
        <v>4.37539E+21</v>
      </c>
      <c r="O1333" s="47">
        <f t="shared" si="104"/>
        <v>8.16</v>
      </c>
      <c r="P1333" s="47">
        <f t="shared" si="105"/>
        <v>22.55270662</v>
      </c>
      <c r="Q1333" s="47">
        <v>42.34814802730367</v>
      </c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7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7"/>
    </row>
    <row r="1334">
      <c r="A1334" s="47"/>
      <c r="B1334" s="47"/>
      <c r="D1334" s="47"/>
      <c r="E1334" s="3"/>
      <c r="F1334" s="43"/>
      <c r="G1334" s="47"/>
      <c r="H1334" s="47"/>
      <c r="I1334" s="47"/>
      <c r="K1334" s="3"/>
      <c r="L1334" s="47">
        <v>43.28320476570205</v>
      </c>
      <c r="M1334" s="3">
        <v>0.34</v>
      </c>
      <c r="N1334" s="43">
        <f t="shared" si="103"/>
        <v>4.38129E+21</v>
      </c>
      <c r="O1334" s="47">
        <f t="shared" si="104"/>
        <v>8.16</v>
      </c>
      <c r="P1334" s="47">
        <f t="shared" si="105"/>
        <v>22.55329254</v>
      </c>
      <c r="Q1334" s="47">
        <v>42.32454967030594</v>
      </c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7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7"/>
    </row>
    <row r="1335">
      <c r="A1335" s="47"/>
      <c r="B1335" s="47"/>
      <c r="D1335" s="47"/>
      <c r="E1335" s="3"/>
      <c r="F1335" s="43"/>
      <c r="G1335" s="47"/>
      <c r="H1335" s="47"/>
      <c r="I1335" s="47"/>
      <c r="K1335" s="3"/>
      <c r="L1335" s="47">
        <v>43.30230509518379</v>
      </c>
      <c r="M1335" s="3">
        <v>0.34</v>
      </c>
      <c r="N1335" s="43">
        <f t="shared" si="103"/>
        <v>4.47871E+21</v>
      </c>
      <c r="O1335" s="47">
        <f t="shared" si="104"/>
        <v>8.16</v>
      </c>
      <c r="P1335" s="47">
        <f t="shared" si="105"/>
        <v>22.56284271</v>
      </c>
      <c r="Q1335" s="47">
        <v>42.33433595289889</v>
      </c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7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7"/>
    </row>
    <row r="1336">
      <c r="A1336" s="47"/>
      <c r="B1336" s="47"/>
      <c r="D1336" s="47"/>
      <c r="E1336" s="3"/>
      <c r="F1336" s="43"/>
      <c r="G1336" s="47"/>
      <c r="H1336" s="47"/>
      <c r="I1336" s="47"/>
      <c r="K1336" s="3"/>
      <c r="L1336" s="47">
        <v>43.4310794450967</v>
      </c>
      <c r="M1336" s="3">
        <v>0.34</v>
      </c>
      <c r="N1336" s="43">
        <f t="shared" si="103"/>
        <v>5.19445E+21</v>
      </c>
      <c r="O1336" s="47">
        <f t="shared" si="104"/>
        <v>8.16</v>
      </c>
      <c r="P1336" s="47">
        <f t="shared" si="105"/>
        <v>22.62722988</v>
      </c>
      <c r="Q1336" s="47">
        <v>42.3336768744919</v>
      </c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7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7"/>
    </row>
    <row r="1337">
      <c r="A1337" s="47"/>
      <c r="B1337" s="47"/>
      <c r="D1337" s="47"/>
      <c r="E1337" s="3"/>
      <c r="F1337" s="43"/>
      <c r="G1337" s="47"/>
      <c r="H1337" s="47"/>
      <c r="I1337" s="47"/>
      <c r="K1337" s="3"/>
      <c r="L1337" s="47">
        <v>43.30753083500321</v>
      </c>
      <c r="M1337" s="3">
        <v>0.34</v>
      </c>
      <c r="N1337" s="43">
        <f t="shared" si="103"/>
        <v>4.50573E+21</v>
      </c>
      <c r="O1337" s="47">
        <f t="shared" si="104"/>
        <v>8.16</v>
      </c>
      <c r="P1337" s="47">
        <f t="shared" si="105"/>
        <v>22.56545558</v>
      </c>
      <c r="Q1337" s="47">
        <v>42.32357498979406</v>
      </c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7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7"/>
    </row>
    <row r="1338">
      <c r="A1338" s="47"/>
      <c r="B1338" s="47"/>
      <c r="D1338" s="47"/>
      <c r="E1338" s="3"/>
      <c r="F1338" s="43"/>
      <c r="G1338" s="47"/>
      <c r="H1338" s="47"/>
      <c r="I1338" s="47"/>
      <c r="K1338" s="3"/>
      <c r="L1338" s="47">
        <v>43.20650966440878</v>
      </c>
      <c r="M1338" s="3">
        <v>0.34</v>
      </c>
      <c r="N1338" s="43">
        <f t="shared" si="103"/>
        <v>4.01102E+21</v>
      </c>
      <c r="O1338" s="47">
        <f t="shared" si="104"/>
        <v>8.16</v>
      </c>
      <c r="P1338" s="47">
        <f t="shared" si="105"/>
        <v>22.51494499</v>
      </c>
      <c r="Q1338" s="47">
        <v>42.33839143734575</v>
      </c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7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7"/>
    </row>
    <row r="1339">
      <c r="A1339" s="47"/>
      <c r="B1339" s="47"/>
      <c r="D1339" s="47"/>
      <c r="E1339" s="3"/>
      <c r="F1339" s="43"/>
      <c r="G1339" s="47"/>
      <c r="H1339" s="47"/>
      <c r="I1339" s="47"/>
      <c r="K1339" s="3"/>
      <c r="L1339" s="47">
        <v>43.23655571999972</v>
      </c>
      <c r="M1339" s="3">
        <v>0.34</v>
      </c>
      <c r="N1339" s="43">
        <f t="shared" si="103"/>
        <v>4.1522E+21</v>
      </c>
      <c r="O1339" s="47">
        <f t="shared" si="104"/>
        <v>8.16</v>
      </c>
      <c r="P1339" s="47">
        <f t="shared" si="105"/>
        <v>22.52996802</v>
      </c>
      <c r="Q1339" s="47">
        <v>42.31371123603287</v>
      </c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7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7"/>
    </row>
    <row r="1340">
      <c r="A1340" s="47"/>
      <c r="B1340" s="47"/>
      <c r="D1340" s="47"/>
      <c r="E1340" s="3"/>
      <c r="F1340" s="43"/>
      <c r="G1340" s="47"/>
      <c r="H1340" s="47"/>
      <c r="I1340" s="47"/>
      <c r="K1340" s="3"/>
      <c r="L1340" s="47">
        <v>43.15377067648472</v>
      </c>
      <c r="M1340" s="3">
        <v>0.34</v>
      </c>
      <c r="N1340" s="43">
        <f t="shared" si="103"/>
        <v>3.77473E+21</v>
      </c>
      <c r="O1340" s="47">
        <f t="shared" si="104"/>
        <v>8.16</v>
      </c>
      <c r="P1340" s="47">
        <f t="shared" si="105"/>
        <v>22.4885755</v>
      </c>
      <c r="Q1340" s="47">
        <v>42.34028365247466</v>
      </c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7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7"/>
    </row>
    <row r="1341">
      <c r="A1341" s="47"/>
      <c r="B1341" s="47"/>
      <c r="D1341" s="47"/>
      <c r="E1341" s="3"/>
      <c r="F1341" s="43"/>
      <c r="G1341" s="47"/>
      <c r="H1341" s="47"/>
      <c r="I1341" s="47"/>
      <c r="K1341" s="3"/>
      <c r="L1341" s="47">
        <v>43.40191064660975</v>
      </c>
      <c r="M1341" s="3">
        <v>0.34</v>
      </c>
      <c r="N1341" s="43">
        <f t="shared" si="103"/>
        <v>5.02291E+21</v>
      </c>
      <c r="O1341" s="47">
        <f t="shared" si="104"/>
        <v>8.16</v>
      </c>
      <c r="P1341" s="47">
        <f t="shared" si="105"/>
        <v>22.61264548</v>
      </c>
      <c r="Q1341" s="47">
        <v>42.33033657560507</v>
      </c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7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7"/>
    </row>
    <row r="1342">
      <c r="A1342" s="47"/>
      <c r="B1342" s="47"/>
      <c r="D1342" s="47"/>
      <c r="E1342" s="3"/>
      <c r="F1342" s="43"/>
      <c r="G1342" s="47"/>
      <c r="H1342" s="47"/>
      <c r="I1342" s="47"/>
      <c r="K1342" s="3"/>
      <c r="L1342" s="47">
        <v>43.23502188870775</v>
      </c>
      <c r="M1342" s="3">
        <v>0.34</v>
      </c>
      <c r="N1342" s="43">
        <f t="shared" si="103"/>
        <v>4.14487E+21</v>
      </c>
      <c r="O1342" s="47">
        <f t="shared" si="104"/>
        <v>8.16</v>
      </c>
      <c r="P1342" s="47">
        <f t="shared" si="105"/>
        <v>22.5292011</v>
      </c>
      <c r="Q1342" s="47">
        <v>42.3194100004748</v>
      </c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7"/>
    </row>
    <row r="1343">
      <c r="A1343" s="47"/>
      <c r="B1343" s="47"/>
      <c r="D1343" s="47"/>
      <c r="E1343" s="3"/>
      <c r="F1343" s="43"/>
      <c r="G1343" s="47"/>
      <c r="H1343" s="47"/>
      <c r="I1343" s="47"/>
      <c r="K1343" s="3"/>
      <c r="L1343" s="47">
        <v>43.32993174034273</v>
      </c>
      <c r="M1343" s="3">
        <v>0.34</v>
      </c>
      <c r="N1343" s="43">
        <f t="shared" si="103"/>
        <v>4.62345E+21</v>
      </c>
      <c r="O1343" s="47">
        <f t="shared" si="104"/>
        <v>8.16</v>
      </c>
      <c r="P1343" s="47">
        <f t="shared" si="105"/>
        <v>22.57665603</v>
      </c>
      <c r="Q1343" s="47">
        <v>42.32744101960911</v>
      </c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7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7"/>
    </row>
    <row r="1344">
      <c r="A1344" s="47"/>
      <c r="B1344" s="47"/>
      <c r="D1344" s="47"/>
      <c r="E1344" s="3"/>
      <c r="F1344" s="43"/>
      <c r="G1344" s="47"/>
      <c r="H1344" s="47"/>
      <c r="I1344" s="47"/>
      <c r="K1344" s="3"/>
      <c r="L1344" s="47">
        <v>43.3197210472082</v>
      </c>
      <c r="M1344" s="3">
        <v>0.34</v>
      </c>
      <c r="N1344" s="43">
        <f t="shared" si="103"/>
        <v>4.56941E+21</v>
      </c>
      <c r="O1344" s="47">
        <f t="shared" si="104"/>
        <v>8.16</v>
      </c>
      <c r="P1344" s="47">
        <f t="shared" si="105"/>
        <v>22.57155068</v>
      </c>
      <c r="Q1344" s="47">
        <v>42.3234529044061</v>
      </c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7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7"/>
    </row>
    <row r="1345">
      <c r="A1345" s="47"/>
      <c r="B1345" s="47"/>
      <c r="D1345" s="47"/>
      <c r="E1345" s="3"/>
      <c r="F1345" s="43"/>
      <c r="G1345" s="47"/>
      <c r="H1345" s="47"/>
      <c r="I1345" s="47"/>
      <c r="K1345" s="3"/>
      <c r="L1345" s="47">
        <v>43.246524081937594</v>
      </c>
      <c r="M1345" s="3">
        <v>0.34</v>
      </c>
      <c r="N1345" s="43">
        <f t="shared" si="103"/>
        <v>4.20012E+21</v>
      </c>
      <c r="O1345" s="47">
        <f t="shared" si="104"/>
        <v>8.16</v>
      </c>
      <c r="P1345" s="47">
        <f t="shared" si="105"/>
        <v>22.5349522</v>
      </c>
      <c r="Q1345" s="47">
        <v>42.33467756309299</v>
      </c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7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7"/>
    </row>
    <row r="1346">
      <c r="A1346" s="47"/>
      <c r="B1346" s="47"/>
      <c r="D1346" s="47"/>
      <c r="E1346" s="3"/>
      <c r="F1346" s="43"/>
      <c r="G1346" s="47"/>
      <c r="H1346" s="47"/>
      <c r="I1346" s="47"/>
      <c r="K1346" s="3"/>
      <c r="L1346" s="47">
        <v>43.24482743524127</v>
      </c>
      <c r="M1346" s="3">
        <v>0.34</v>
      </c>
      <c r="N1346" s="43">
        <f t="shared" si="103"/>
        <v>4.19193E+21</v>
      </c>
      <c r="O1346" s="47">
        <f t="shared" si="104"/>
        <v>8.16</v>
      </c>
      <c r="P1346" s="47">
        <f t="shared" si="105"/>
        <v>22.53410388</v>
      </c>
      <c r="Q1346" s="47">
        <v>42.33297163773707</v>
      </c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7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7"/>
    </row>
    <row r="1347">
      <c r="A1347" s="47"/>
      <c r="B1347" s="47"/>
      <c r="D1347" s="47"/>
      <c r="E1347" s="3"/>
      <c r="F1347" s="43"/>
      <c r="G1347" s="47"/>
      <c r="H1347" s="47"/>
      <c r="I1347" s="47"/>
      <c r="K1347" s="3"/>
      <c r="L1347" s="47">
        <v>43.230798702894816</v>
      </c>
      <c r="M1347" s="3">
        <v>0.34</v>
      </c>
      <c r="N1347" s="43">
        <f t="shared" si="103"/>
        <v>4.12477E+21</v>
      </c>
      <c r="O1347" s="47">
        <f t="shared" si="104"/>
        <v>8.16</v>
      </c>
      <c r="P1347" s="47">
        <f t="shared" si="105"/>
        <v>22.52708951</v>
      </c>
      <c r="Q1347" s="47">
        <v>42.33993766928566</v>
      </c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7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7"/>
    </row>
    <row r="1348">
      <c r="A1348" s="47"/>
      <c r="B1348" s="47"/>
      <c r="D1348" s="47"/>
      <c r="E1348" s="3"/>
      <c r="F1348" s="43"/>
      <c r="G1348" s="47"/>
      <c r="H1348" s="47"/>
      <c r="I1348" s="47"/>
      <c r="K1348" s="3"/>
      <c r="L1348" s="47">
        <v>43.344192270075396</v>
      </c>
      <c r="M1348" s="3">
        <v>0.34</v>
      </c>
      <c r="N1348" s="43">
        <f t="shared" si="103"/>
        <v>4.69998E+21</v>
      </c>
      <c r="O1348" s="47">
        <f t="shared" si="104"/>
        <v>8.16</v>
      </c>
      <c r="P1348" s="47">
        <f t="shared" si="105"/>
        <v>22.58378629</v>
      </c>
      <c r="Q1348" s="47">
        <v>42.32318178697617</v>
      </c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7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7"/>
    </row>
    <row r="1349">
      <c r="A1349" s="47"/>
      <c r="B1349" s="47"/>
      <c r="D1349" s="47"/>
      <c r="E1349" s="3"/>
      <c r="F1349" s="43"/>
      <c r="G1349" s="47"/>
      <c r="H1349" s="47"/>
      <c r="I1349" s="47"/>
      <c r="K1349" s="3"/>
      <c r="L1349" s="47">
        <v>43.391752004242704</v>
      </c>
      <c r="M1349" s="3">
        <v>0.34</v>
      </c>
      <c r="N1349" s="43">
        <f t="shared" si="103"/>
        <v>4.96451E+21</v>
      </c>
      <c r="O1349" s="47">
        <f t="shared" si="104"/>
        <v>8.16</v>
      </c>
      <c r="P1349" s="47">
        <f t="shared" si="105"/>
        <v>22.60756616</v>
      </c>
      <c r="Q1349" s="47">
        <v>42.32133331894355</v>
      </c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7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7"/>
    </row>
    <row r="1350">
      <c r="A1350" s="47"/>
      <c r="B1350" s="47"/>
      <c r="D1350" s="47"/>
      <c r="E1350" s="3"/>
      <c r="F1350" s="43"/>
      <c r="G1350" s="47"/>
      <c r="H1350" s="47"/>
      <c r="I1350" s="47"/>
      <c r="K1350" s="3"/>
      <c r="L1350" s="47">
        <v>43.36178560576862</v>
      </c>
      <c r="M1350" s="3">
        <v>0.34</v>
      </c>
      <c r="N1350" s="43">
        <f t="shared" si="103"/>
        <v>4.79615E+21</v>
      </c>
      <c r="O1350" s="47">
        <f t="shared" si="104"/>
        <v>8.16</v>
      </c>
      <c r="P1350" s="47">
        <f t="shared" si="105"/>
        <v>22.59258296</v>
      </c>
      <c r="Q1350" s="47">
        <v>42.32608920918801</v>
      </c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7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7"/>
    </row>
    <row r="1351">
      <c r="A1351" s="47"/>
      <c r="B1351" s="47"/>
      <c r="D1351" s="47"/>
      <c r="E1351" s="3"/>
      <c r="F1351" s="43"/>
      <c r="G1351" s="47"/>
      <c r="H1351" s="47"/>
      <c r="I1351" s="47"/>
      <c r="K1351" s="3"/>
      <c r="L1351" s="47">
        <v>43.38800238732088</v>
      </c>
      <c r="M1351" s="3">
        <v>0.34</v>
      </c>
      <c r="N1351" s="43">
        <f t="shared" si="103"/>
        <v>4.94312E+21</v>
      </c>
      <c r="O1351" s="47">
        <f t="shared" si="104"/>
        <v>8.16</v>
      </c>
      <c r="P1351" s="47">
        <f t="shared" si="105"/>
        <v>22.60569135</v>
      </c>
      <c r="Q1351" s="47">
        <v>42.33617625483411</v>
      </c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7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7"/>
    </row>
    <row r="1352">
      <c r="A1352" s="47"/>
      <c r="B1352" s="47"/>
      <c r="D1352" s="47"/>
      <c r="E1352" s="3"/>
      <c r="F1352" s="43"/>
      <c r="G1352" s="47"/>
      <c r="H1352" s="47"/>
      <c r="I1352" s="47"/>
      <c r="K1352" s="3"/>
      <c r="L1352" s="47">
        <v>43.3708878391483</v>
      </c>
      <c r="M1352" s="3">
        <v>0.34</v>
      </c>
      <c r="N1352" s="43">
        <f t="shared" si="103"/>
        <v>4.84668E+21</v>
      </c>
      <c r="O1352" s="47">
        <f t="shared" si="104"/>
        <v>8.16</v>
      </c>
      <c r="P1352" s="47">
        <f t="shared" si="105"/>
        <v>22.59713408</v>
      </c>
      <c r="Q1352" s="47">
        <v>42.32544828525239</v>
      </c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7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7"/>
    </row>
    <row r="1353">
      <c r="A1353" s="47"/>
      <c r="B1353" s="47"/>
      <c r="D1353" s="47"/>
      <c r="E1353" s="3"/>
      <c r="F1353" s="43"/>
      <c r="G1353" s="47"/>
      <c r="H1353" s="47"/>
      <c r="I1353" s="47"/>
      <c r="K1353" s="3"/>
      <c r="L1353" s="47">
        <v>43.343246089723486</v>
      </c>
      <c r="M1353" s="3">
        <v>0.34</v>
      </c>
      <c r="N1353" s="43">
        <f t="shared" si="103"/>
        <v>4.69486E+21</v>
      </c>
      <c r="O1353" s="47">
        <f t="shared" si="104"/>
        <v>8.16</v>
      </c>
      <c r="P1353" s="47">
        <f t="shared" si="105"/>
        <v>22.5833132</v>
      </c>
      <c r="Q1353" s="47">
        <v>42.333368012044765</v>
      </c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7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7"/>
    </row>
    <row r="1354">
      <c r="A1354" s="47"/>
      <c r="B1354" s="47"/>
      <c r="D1354" s="47"/>
      <c r="E1354" s="3"/>
      <c r="F1354" s="43"/>
      <c r="G1354" s="47"/>
      <c r="H1354" s="47"/>
      <c r="I1354" s="47"/>
      <c r="K1354" s="3"/>
      <c r="L1354" s="47">
        <v>43.503689777898664</v>
      </c>
      <c r="M1354" s="3">
        <v>0.34</v>
      </c>
      <c r="N1354" s="43">
        <f t="shared" si="103"/>
        <v>5.64735E+21</v>
      </c>
      <c r="O1354" s="47">
        <f t="shared" si="104"/>
        <v>8.16</v>
      </c>
      <c r="P1354" s="47">
        <f t="shared" si="105"/>
        <v>22.66353505</v>
      </c>
      <c r="Q1354" s="47">
        <v>42.33206996743128</v>
      </c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7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7"/>
    </row>
    <row r="1355">
      <c r="A1355" s="47"/>
      <c r="B1355" s="47"/>
      <c r="D1355" s="47"/>
      <c r="E1355" s="3"/>
      <c r="F1355" s="43"/>
      <c r="G1355" s="47"/>
      <c r="H1355" s="47"/>
      <c r="I1355" s="47"/>
      <c r="K1355" s="3"/>
      <c r="L1355" s="47">
        <v>43.29226944749277</v>
      </c>
      <c r="M1355" s="3">
        <v>0.34</v>
      </c>
      <c r="N1355" s="43">
        <f t="shared" si="103"/>
        <v>4.42726E+21</v>
      </c>
      <c r="O1355" s="47">
        <f t="shared" si="104"/>
        <v>8.16</v>
      </c>
      <c r="P1355" s="47">
        <f t="shared" si="105"/>
        <v>22.55782488</v>
      </c>
      <c r="Q1355" s="47">
        <v>42.332073998595106</v>
      </c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7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7"/>
    </row>
    <row r="1356">
      <c r="A1356" s="47"/>
      <c r="B1356" s="47"/>
      <c r="D1356" s="47"/>
      <c r="E1356" s="3"/>
      <c r="F1356" s="43"/>
      <c r="G1356" s="47"/>
      <c r="H1356" s="47"/>
      <c r="I1356" s="47"/>
      <c r="K1356" s="3"/>
      <c r="L1356" s="47">
        <v>43.31887219662023</v>
      </c>
      <c r="M1356" s="3">
        <v>0.34</v>
      </c>
      <c r="N1356" s="43">
        <f t="shared" si="103"/>
        <v>4.56495E+21</v>
      </c>
      <c r="O1356" s="47">
        <f t="shared" si="104"/>
        <v>8.16</v>
      </c>
      <c r="P1356" s="47">
        <f t="shared" si="105"/>
        <v>22.57112626</v>
      </c>
      <c r="Q1356" s="47">
        <v>42.33816147069384</v>
      </c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7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7"/>
    </row>
    <row r="1357">
      <c r="A1357" s="47"/>
      <c r="B1357" s="47"/>
      <c r="D1357" s="47"/>
      <c r="E1357" s="3"/>
      <c r="F1357" s="43"/>
      <c r="G1357" s="47"/>
      <c r="H1357" s="47"/>
      <c r="I1357" s="47"/>
      <c r="K1357" s="3"/>
      <c r="L1357" s="47">
        <v>43.38752301137517</v>
      </c>
      <c r="M1357" s="3">
        <v>0.34</v>
      </c>
      <c r="N1357" s="43">
        <f t="shared" si="103"/>
        <v>4.94039E+21</v>
      </c>
      <c r="O1357" s="47">
        <f t="shared" si="104"/>
        <v>8.16</v>
      </c>
      <c r="P1357" s="47">
        <f t="shared" si="105"/>
        <v>22.60545166</v>
      </c>
      <c r="Q1357" s="47">
        <v>42.33180839370179</v>
      </c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7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7"/>
    </row>
    <row r="1358">
      <c r="A1358" s="47"/>
      <c r="B1358" s="47"/>
      <c r="D1358" s="47"/>
      <c r="E1358" s="3"/>
      <c r="F1358" s="43"/>
      <c r="G1358" s="47"/>
      <c r="H1358" s="47"/>
      <c r="I1358" s="47"/>
      <c r="K1358" s="3"/>
      <c r="L1358" s="47">
        <v>43.36619020252625</v>
      </c>
      <c r="M1358" s="3">
        <v>0.34</v>
      </c>
      <c r="N1358" s="43">
        <f t="shared" si="103"/>
        <v>4.82053E+21</v>
      </c>
      <c r="O1358" s="47">
        <f t="shared" si="104"/>
        <v>8.16</v>
      </c>
      <c r="P1358" s="47">
        <f t="shared" si="105"/>
        <v>22.59478526</v>
      </c>
      <c r="Q1358" s="47">
        <v>42.34142719883434</v>
      </c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</row>
    <row r="1359">
      <c r="A1359" s="47"/>
      <c r="B1359" s="47"/>
      <c r="D1359" s="47"/>
      <c r="E1359" s="3"/>
      <c r="F1359" s="43"/>
      <c r="G1359" s="47"/>
      <c r="H1359" s="47"/>
      <c r="I1359" s="47"/>
      <c r="K1359" s="3"/>
      <c r="L1359" s="47">
        <v>43.385748740109</v>
      </c>
      <c r="M1359" s="3">
        <v>0.34</v>
      </c>
      <c r="N1359" s="43">
        <f t="shared" si="103"/>
        <v>4.93031E+21</v>
      </c>
      <c r="O1359" s="47">
        <f t="shared" si="104"/>
        <v>8.16</v>
      </c>
      <c r="P1359" s="47">
        <f t="shared" si="105"/>
        <v>22.60456453</v>
      </c>
      <c r="Q1359" s="47">
        <v>42.347146813740366</v>
      </c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7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7"/>
    </row>
    <row r="1360">
      <c r="A1360" s="47"/>
      <c r="B1360" s="47"/>
      <c r="D1360" s="47"/>
      <c r="E1360" s="3"/>
      <c r="F1360" s="43"/>
      <c r="G1360" s="47"/>
      <c r="H1360" s="47"/>
      <c r="I1360" s="47"/>
      <c r="K1360" s="3"/>
      <c r="L1360" s="47">
        <v>43.38707734114389</v>
      </c>
      <c r="M1360" s="3">
        <v>0.34</v>
      </c>
      <c r="N1360" s="43">
        <f t="shared" si="103"/>
        <v>4.93786E+21</v>
      </c>
      <c r="O1360" s="47">
        <f t="shared" si="104"/>
        <v>8.16</v>
      </c>
      <c r="P1360" s="47">
        <f t="shared" si="105"/>
        <v>22.60522883</v>
      </c>
      <c r="Q1360" s="47">
        <v>42.30287205900682</v>
      </c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7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7"/>
    </row>
    <row r="1361">
      <c r="A1361" s="47"/>
      <c r="B1361" s="47"/>
      <c r="D1361" s="47"/>
      <c r="E1361" s="3"/>
      <c r="F1361" s="43"/>
      <c r="G1361" s="47"/>
      <c r="H1361" s="47"/>
      <c r="I1361" s="47"/>
      <c r="K1361" s="3"/>
      <c r="L1361" s="47">
        <v>43.37127410326932</v>
      </c>
      <c r="M1361" s="3">
        <v>0.34</v>
      </c>
      <c r="N1361" s="43">
        <f t="shared" si="103"/>
        <v>4.84883E+21</v>
      </c>
      <c r="O1361" s="47">
        <f t="shared" si="104"/>
        <v>8.16</v>
      </c>
      <c r="P1361" s="47">
        <f t="shared" si="105"/>
        <v>22.59732721</v>
      </c>
      <c r="Q1361" s="47">
        <v>42.32343544247672</v>
      </c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7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7"/>
    </row>
    <row r="1362">
      <c r="A1362" s="47"/>
      <c r="B1362" s="47"/>
      <c r="D1362" s="47"/>
      <c r="E1362" s="3"/>
      <c r="F1362" s="43"/>
      <c r="G1362" s="47"/>
      <c r="H1362" s="47"/>
      <c r="I1362" s="47"/>
      <c r="K1362" s="3"/>
      <c r="L1362" s="47">
        <v>43.46528703624164</v>
      </c>
      <c r="M1362" s="3">
        <v>0.34</v>
      </c>
      <c r="N1362" s="43">
        <f t="shared" si="103"/>
        <v>5.40311E+21</v>
      </c>
      <c r="O1362" s="47">
        <f t="shared" si="104"/>
        <v>8.16</v>
      </c>
      <c r="P1362" s="47">
        <f t="shared" si="105"/>
        <v>22.64433368</v>
      </c>
      <c r="Q1362" s="47">
        <v>42.330639553963834</v>
      </c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7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7"/>
    </row>
    <row r="1363">
      <c r="A1363" s="47"/>
      <c r="B1363" s="47"/>
      <c r="D1363" s="47"/>
      <c r="E1363" s="3"/>
      <c r="F1363" s="43"/>
      <c r="G1363" s="47"/>
      <c r="H1363" s="47"/>
      <c r="I1363" s="47"/>
      <c r="K1363" s="3"/>
      <c r="L1363" s="47">
        <v>43.448058524960295</v>
      </c>
      <c r="M1363" s="3">
        <v>0.34</v>
      </c>
      <c r="N1363" s="43">
        <f t="shared" si="103"/>
        <v>5.29699E+21</v>
      </c>
      <c r="O1363" s="47">
        <f t="shared" si="104"/>
        <v>8.16</v>
      </c>
      <c r="P1363" s="47">
        <f t="shared" si="105"/>
        <v>22.63571942</v>
      </c>
      <c r="Q1363" s="47">
        <v>42.32963575654897</v>
      </c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7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7"/>
    </row>
    <row r="1364">
      <c r="A1364" s="47"/>
      <c r="B1364" s="47"/>
      <c r="D1364" s="47"/>
      <c r="E1364" s="3"/>
      <c r="F1364" s="43"/>
      <c r="G1364" s="47"/>
      <c r="H1364" s="47"/>
      <c r="I1364" s="47"/>
      <c r="K1364" s="3"/>
      <c r="L1364" s="47">
        <v>43.39442901192995</v>
      </c>
      <c r="M1364" s="3">
        <v>0.34</v>
      </c>
      <c r="N1364" s="43">
        <f t="shared" si="103"/>
        <v>4.97983E+21</v>
      </c>
      <c r="O1364" s="47">
        <f t="shared" si="104"/>
        <v>8.16</v>
      </c>
      <c r="P1364" s="47">
        <f t="shared" si="105"/>
        <v>22.60890466</v>
      </c>
      <c r="Q1364" s="47">
        <v>42.33103483445926</v>
      </c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7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7"/>
    </row>
    <row r="1365">
      <c r="A1365" s="47"/>
      <c r="B1365" s="47"/>
      <c r="D1365" s="47"/>
      <c r="E1365" s="3"/>
      <c r="F1365" s="43"/>
      <c r="G1365" s="47"/>
      <c r="H1365" s="47"/>
      <c r="I1365" s="47"/>
      <c r="K1365" s="3"/>
      <c r="L1365" s="47">
        <v>43.32734735316894</v>
      </c>
      <c r="M1365" s="3">
        <v>0.34</v>
      </c>
      <c r="N1365" s="43">
        <f t="shared" si="103"/>
        <v>4.60971E+21</v>
      </c>
      <c r="O1365" s="47">
        <f t="shared" si="104"/>
        <v>8.16</v>
      </c>
      <c r="P1365" s="47">
        <f t="shared" si="105"/>
        <v>22.57536384</v>
      </c>
      <c r="Q1365" s="47">
        <v>42.309031624876305</v>
      </c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7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7"/>
    </row>
    <row r="1366">
      <c r="A1366" s="47"/>
      <c r="B1366" s="47"/>
      <c r="D1366" s="47"/>
      <c r="E1366" s="3"/>
      <c r="F1366" s="43"/>
      <c r="G1366" s="47"/>
      <c r="H1366" s="47"/>
      <c r="I1366" s="47"/>
      <c r="K1366" s="3"/>
      <c r="L1366" s="47">
        <v>43.24732535586514</v>
      </c>
      <c r="M1366" s="3">
        <v>0.34</v>
      </c>
      <c r="N1366" s="43">
        <f t="shared" si="103"/>
        <v>4.204E+21</v>
      </c>
      <c r="O1366" s="47">
        <f t="shared" si="104"/>
        <v>8.16</v>
      </c>
      <c r="P1366" s="47">
        <f t="shared" si="105"/>
        <v>22.53535284</v>
      </c>
      <c r="Q1366" s="47">
        <v>42.33969471179285</v>
      </c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7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7"/>
    </row>
    <row r="1367">
      <c r="A1367" s="47"/>
      <c r="B1367" s="47"/>
      <c r="D1367" s="47"/>
      <c r="E1367" s="3"/>
      <c r="F1367" s="43"/>
      <c r="G1367" s="47"/>
      <c r="H1367" s="47"/>
      <c r="I1367" s="47"/>
      <c r="K1367" s="3"/>
      <c r="L1367" s="47">
        <v>43.26996685601064</v>
      </c>
      <c r="M1367" s="3">
        <v>0.34</v>
      </c>
      <c r="N1367" s="43">
        <f t="shared" si="103"/>
        <v>4.31503E+21</v>
      </c>
      <c r="O1367" s="47">
        <f t="shared" si="104"/>
        <v>8.16</v>
      </c>
      <c r="P1367" s="47">
        <f t="shared" si="105"/>
        <v>22.54667359</v>
      </c>
      <c r="Q1367" s="47">
        <v>42.34043498497846</v>
      </c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7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7"/>
    </row>
    <row r="1368">
      <c r="A1368" s="47"/>
      <c r="B1368" s="47"/>
      <c r="D1368" s="47"/>
      <c r="E1368" s="3"/>
      <c r="F1368" s="43"/>
      <c r="G1368" s="47"/>
      <c r="H1368" s="47"/>
      <c r="I1368" s="47"/>
      <c r="K1368" s="3"/>
      <c r="L1368" s="47">
        <v>43.31567755268467</v>
      </c>
      <c r="M1368" s="3">
        <v>0.34</v>
      </c>
      <c r="N1368" s="43">
        <f t="shared" si="103"/>
        <v>4.54819E+21</v>
      </c>
      <c r="O1368" s="47">
        <f t="shared" si="104"/>
        <v>8.16</v>
      </c>
      <c r="P1368" s="47">
        <f t="shared" si="105"/>
        <v>22.56952894</v>
      </c>
      <c r="Q1368" s="47">
        <v>42.33233352398261</v>
      </c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7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7"/>
    </row>
    <row r="1369">
      <c r="A1369" s="47"/>
      <c r="B1369" s="47"/>
      <c r="D1369" s="47"/>
      <c r="E1369" s="3"/>
      <c r="F1369" s="43"/>
      <c r="G1369" s="47"/>
      <c r="H1369" s="47"/>
      <c r="I1369" s="47"/>
      <c r="K1369" s="3"/>
      <c r="L1369" s="47">
        <v>43.29759819660488</v>
      </c>
      <c r="M1369" s="3">
        <v>0.34</v>
      </c>
      <c r="N1369" s="43">
        <f t="shared" si="103"/>
        <v>4.4545E+21</v>
      </c>
      <c r="O1369" s="47">
        <f t="shared" si="104"/>
        <v>8.16</v>
      </c>
      <c r="P1369" s="47">
        <f t="shared" si="105"/>
        <v>22.56048926</v>
      </c>
      <c r="Q1369" s="47">
        <v>42.323839043343746</v>
      </c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7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7"/>
    </row>
    <row r="1370">
      <c r="A1370" s="47"/>
      <c r="B1370" s="47"/>
      <c r="D1370" s="47"/>
      <c r="E1370" s="3"/>
      <c r="F1370" s="43"/>
      <c r="G1370" s="47"/>
      <c r="H1370" s="47"/>
      <c r="I1370" s="47"/>
      <c r="K1370" s="3"/>
      <c r="L1370" s="47">
        <v>43.23000809981058</v>
      </c>
      <c r="M1370" s="3">
        <v>0.34</v>
      </c>
      <c r="N1370" s="43">
        <f t="shared" si="103"/>
        <v>4.12101E+21</v>
      </c>
      <c r="O1370" s="47">
        <f t="shared" si="104"/>
        <v>8.16</v>
      </c>
      <c r="P1370" s="47">
        <f t="shared" si="105"/>
        <v>22.52669421</v>
      </c>
      <c r="Q1370" s="47">
        <v>42.31911441279939</v>
      </c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</row>
    <row r="1371">
      <c r="A1371" s="47"/>
      <c r="B1371" s="47"/>
      <c r="D1371" s="47"/>
      <c r="E1371" s="3"/>
      <c r="F1371" s="43"/>
      <c r="G1371" s="47"/>
      <c r="H1371" s="47"/>
      <c r="I1371" s="47"/>
      <c r="K1371" s="3"/>
      <c r="L1371" s="47">
        <v>43.22569530270648</v>
      </c>
      <c r="M1371" s="3">
        <v>0.34</v>
      </c>
      <c r="N1371" s="43">
        <f t="shared" si="103"/>
        <v>4.1006E+21</v>
      </c>
      <c r="O1371" s="47">
        <f t="shared" si="104"/>
        <v>8.16</v>
      </c>
      <c r="P1371" s="47">
        <f t="shared" si="105"/>
        <v>22.52453781</v>
      </c>
      <c r="Q1371" s="47">
        <v>42.33076741378847</v>
      </c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7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7"/>
    </row>
    <row r="1372">
      <c r="A1372" s="47"/>
      <c r="B1372" s="47"/>
      <c r="D1372" s="47"/>
      <c r="E1372" s="3"/>
      <c r="F1372" s="43"/>
      <c r="G1372" s="47"/>
      <c r="H1372" s="47"/>
      <c r="I1372" s="47"/>
      <c r="K1372" s="3"/>
      <c r="L1372" s="47">
        <v>43.235934958760296</v>
      </c>
      <c r="M1372" s="3">
        <v>0.34</v>
      </c>
      <c r="N1372" s="43">
        <f t="shared" si="103"/>
        <v>4.14923E+21</v>
      </c>
      <c r="O1372" s="47">
        <f t="shared" si="104"/>
        <v>8.16</v>
      </c>
      <c r="P1372" s="47">
        <f t="shared" si="105"/>
        <v>22.52965764</v>
      </c>
      <c r="Q1372" s="47">
        <v>42.337057285822446</v>
      </c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7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7"/>
    </row>
    <row r="1373">
      <c r="A1373" s="47"/>
      <c r="B1373" s="47"/>
      <c r="D1373" s="47"/>
      <c r="E1373" s="3"/>
      <c r="F1373" s="43"/>
      <c r="G1373" s="47"/>
      <c r="H1373" s="47"/>
      <c r="I1373" s="47"/>
      <c r="K1373" s="3"/>
      <c r="L1373" s="47">
        <v>43.2859021748527</v>
      </c>
      <c r="M1373" s="3">
        <v>0.34</v>
      </c>
      <c r="N1373" s="43">
        <f t="shared" si="103"/>
        <v>4.39492E+21</v>
      </c>
      <c r="O1373" s="47">
        <f t="shared" si="104"/>
        <v>8.16</v>
      </c>
      <c r="P1373" s="47">
        <f t="shared" si="105"/>
        <v>22.55464125</v>
      </c>
      <c r="Q1373" s="47">
        <v>42.33956547783888</v>
      </c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7"/>
    </row>
    <row r="1374">
      <c r="A1374" s="47"/>
      <c r="B1374" s="47"/>
      <c r="D1374" s="47"/>
      <c r="E1374" s="3"/>
      <c r="F1374" s="43"/>
      <c r="G1374" s="47"/>
      <c r="H1374" s="47"/>
      <c r="I1374" s="47"/>
      <c r="K1374" s="3"/>
      <c r="L1374" s="47">
        <v>43.380473701002344</v>
      </c>
      <c r="M1374" s="3">
        <v>0.34</v>
      </c>
      <c r="N1374" s="43">
        <f t="shared" si="103"/>
        <v>4.90046E+21</v>
      </c>
      <c r="O1374" s="47">
        <f t="shared" si="104"/>
        <v>8.16</v>
      </c>
      <c r="P1374" s="47">
        <f t="shared" si="105"/>
        <v>22.60192701</v>
      </c>
      <c r="Q1374" s="47">
        <v>42.329810346268154</v>
      </c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7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7"/>
    </row>
    <row r="1375">
      <c r="A1375" s="47"/>
      <c r="B1375" s="47"/>
      <c r="D1375" s="47"/>
      <c r="E1375" s="3"/>
      <c r="F1375" s="43"/>
      <c r="G1375" s="47"/>
      <c r="H1375" s="47"/>
      <c r="I1375" s="47"/>
      <c r="K1375" s="3"/>
      <c r="L1375" s="47">
        <v>43.3723325694374</v>
      </c>
      <c r="M1375" s="3">
        <v>0.34</v>
      </c>
      <c r="N1375" s="43">
        <f t="shared" si="103"/>
        <v>4.85474E+21</v>
      </c>
      <c r="O1375" s="47">
        <f t="shared" si="104"/>
        <v>8.16</v>
      </c>
      <c r="P1375" s="47">
        <f t="shared" si="105"/>
        <v>22.59785644</v>
      </c>
      <c r="Q1375" s="47">
        <v>42.323776558274815</v>
      </c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7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7"/>
    </row>
    <row r="1376">
      <c r="A1376" s="47"/>
      <c r="B1376" s="47"/>
      <c r="D1376" s="47"/>
      <c r="E1376" s="3"/>
      <c r="F1376" s="43"/>
      <c r="G1376" s="47"/>
      <c r="H1376" s="47"/>
      <c r="I1376" s="47"/>
      <c r="K1376" s="3"/>
      <c r="L1376" s="47">
        <v>43.45065419314958</v>
      </c>
      <c r="M1376" s="3">
        <v>0.34</v>
      </c>
      <c r="N1376" s="43">
        <f t="shared" si="103"/>
        <v>5.31284E+21</v>
      </c>
      <c r="O1376" s="47">
        <f t="shared" si="104"/>
        <v>8.16</v>
      </c>
      <c r="P1376" s="47">
        <f t="shared" si="105"/>
        <v>22.63701726</v>
      </c>
      <c r="Q1376" s="47">
        <v>42.323237929590974</v>
      </c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7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7"/>
    </row>
    <row r="1377">
      <c r="A1377" s="47"/>
      <c r="B1377" s="47"/>
      <c r="D1377" s="47"/>
      <c r="E1377" s="3"/>
      <c r="F1377" s="43"/>
      <c r="G1377" s="47"/>
      <c r="H1377" s="47"/>
      <c r="I1377" s="47"/>
      <c r="K1377" s="3"/>
      <c r="L1377" s="47">
        <v>43.421032683285546</v>
      </c>
      <c r="M1377" s="3">
        <v>0.34</v>
      </c>
      <c r="N1377" s="43">
        <f t="shared" si="103"/>
        <v>5.13471E+21</v>
      </c>
      <c r="O1377" s="47">
        <f t="shared" si="104"/>
        <v>8.16</v>
      </c>
      <c r="P1377" s="47">
        <f t="shared" si="105"/>
        <v>22.6222065</v>
      </c>
      <c r="Q1377" s="47">
        <v>42.32285721758133</v>
      </c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</row>
    <row r="1378">
      <c r="A1378" s="47"/>
      <c r="B1378" s="47"/>
      <c r="D1378" s="47"/>
      <c r="E1378" s="3"/>
      <c r="F1378" s="43"/>
      <c r="G1378" s="47"/>
      <c r="H1378" s="47"/>
      <c r="I1378" s="47"/>
      <c r="K1378" s="3"/>
      <c r="L1378" s="47">
        <v>43.49075295515835</v>
      </c>
      <c r="M1378" s="3">
        <v>0.34</v>
      </c>
      <c r="N1378" s="43">
        <f t="shared" si="103"/>
        <v>5.56386E+21</v>
      </c>
      <c r="O1378" s="47">
        <f t="shared" si="104"/>
        <v>8.16</v>
      </c>
      <c r="P1378" s="47">
        <f t="shared" si="105"/>
        <v>22.65706664</v>
      </c>
      <c r="Q1378" s="47">
        <v>42.33616943298353</v>
      </c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</row>
    <row r="1379">
      <c r="A1379" s="47"/>
      <c r="B1379" s="47"/>
      <c r="D1379" s="47"/>
      <c r="E1379" s="3"/>
      <c r="F1379" s="43"/>
      <c r="G1379" s="47"/>
      <c r="H1379" s="47"/>
      <c r="I1379" s="47"/>
      <c r="K1379" s="3"/>
      <c r="L1379" s="47">
        <v>43.448382671939704</v>
      </c>
      <c r="M1379" s="3">
        <v>0.34</v>
      </c>
      <c r="N1379" s="43">
        <f t="shared" si="103"/>
        <v>5.29897E+21</v>
      </c>
      <c r="O1379" s="47">
        <f t="shared" si="104"/>
        <v>8.16</v>
      </c>
      <c r="P1379" s="47">
        <f t="shared" si="105"/>
        <v>22.63588149</v>
      </c>
      <c r="Q1379" s="47">
        <v>42.32875267040831</v>
      </c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</row>
    <row r="1380">
      <c r="A1380" s="47"/>
      <c r="B1380" s="47"/>
      <c r="D1380" s="47"/>
      <c r="E1380" s="3"/>
      <c r="F1380" s="43"/>
      <c r="G1380" s="47"/>
      <c r="H1380" s="47"/>
      <c r="I1380" s="47"/>
      <c r="K1380" s="3"/>
      <c r="L1380" s="47">
        <v>43.38982235211293</v>
      </c>
      <c r="M1380" s="3">
        <v>0.34</v>
      </c>
      <c r="N1380" s="43">
        <f t="shared" si="103"/>
        <v>4.95349E+21</v>
      </c>
      <c r="O1380" s="47">
        <f t="shared" si="104"/>
        <v>8.16</v>
      </c>
      <c r="P1380" s="47">
        <f t="shared" si="105"/>
        <v>22.60660133</v>
      </c>
      <c r="Q1380" s="47">
        <v>42.32788741560368</v>
      </c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</row>
    <row r="1381">
      <c r="A1381" s="47"/>
      <c r="B1381" s="47"/>
      <c r="D1381" s="47"/>
      <c r="E1381" s="3"/>
      <c r="F1381" s="43"/>
      <c r="G1381" s="47"/>
      <c r="H1381" s="47"/>
      <c r="I1381" s="47"/>
      <c r="K1381" s="3"/>
      <c r="L1381" s="47">
        <v>43.37103750176385</v>
      </c>
      <c r="M1381" s="3">
        <v>0.34</v>
      </c>
      <c r="N1381" s="43">
        <f t="shared" si="103"/>
        <v>4.84751E+21</v>
      </c>
      <c r="O1381" s="47">
        <f t="shared" si="104"/>
        <v>8.16</v>
      </c>
      <c r="P1381" s="47">
        <f t="shared" si="105"/>
        <v>22.59720891</v>
      </c>
      <c r="Q1381" s="47">
        <v>42.32643980444796</v>
      </c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</row>
    <row r="1382">
      <c r="A1382" s="47"/>
      <c r="B1382" s="47"/>
      <c r="D1382" s="47"/>
      <c r="E1382" s="3"/>
      <c r="F1382" s="43"/>
      <c r="G1382" s="47"/>
      <c r="H1382" s="47"/>
      <c r="I1382" s="47"/>
      <c r="K1382" s="3"/>
      <c r="L1382" s="47">
        <v>43.33641590706528</v>
      </c>
      <c r="M1382" s="3">
        <v>0.34</v>
      </c>
      <c r="N1382" s="43">
        <f t="shared" si="103"/>
        <v>4.65809E+21</v>
      </c>
      <c r="O1382" s="47">
        <f t="shared" si="104"/>
        <v>8.16</v>
      </c>
      <c r="P1382" s="47">
        <f t="shared" si="105"/>
        <v>22.57989811</v>
      </c>
      <c r="Q1382" s="47">
        <v>42.32282233087287</v>
      </c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</row>
    <row r="1383">
      <c r="A1383" s="47"/>
      <c r="B1383" s="47"/>
      <c r="D1383" s="47"/>
      <c r="E1383" s="3"/>
      <c r="F1383" s="43"/>
      <c r="G1383" s="47"/>
      <c r="H1383" s="47"/>
      <c r="I1383" s="47"/>
      <c r="K1383" s="3"/>
      <c r="L1383" s="47">
        <v>43.19597051242293</v>
      </c>
      <c r="M1383" s="3">
        <v>0.34</v>
      </c>
      <c r="N1383" s="43">
        <f t="shared" si="103"/>
        <v>3.96265E+21</v>
      </c>
      <c r="O1383" s="47">
        <f t="shared" si="104"/>
        <v>8.16</v>
      </c>
      <c r="P1383" s="47">
        <f t="shared" si="105"/>
        <v>22.50967541</v>
      </c>
      <c r="Q1383" s="47">
        <v>42.33461223490066</v>
      </c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</row>
    <row r="1384">
      <c r="A1384" s="47"/>
      <c r="B1384" s="47"/>
      <c r="D1384" s="47"/>
      <c r="E1384" s="3"/>
      <c r="F1384" s="43"/>
      <c r="G1384" s="47"/>
      <c r="H1384" s="47"/>
      <c r="I1384" s="47"/>
      <c r="K1384" s="3"/>
      <c r="L1384" s="47">
        <v>43.38830375572848</v>
      </c>
      <c r="M1384" s="3">
        <v>0.34</v>
      </c>
      <c r="N1384" s="43">
        <f t="shared" si="103"/>
        <v>4.94484E+21</v>
      </c>
      <c r="O1384" s="47">
        <f t="shared" si="104"/>
        <v>8.16</v>
      </c>
      <c r="P1384" s="47">
        <f t="shared" si="105"/>
        <v>22.60584204</v>
      </c>
      <c r="Q1384" s="47">
        <v>42.34430842468522</v>
      </c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</row>
    <row r="1385">
      <c r="A1385" s="47"/>
      <c r="B1385" s="47"/>
      <c r="D1385" s="47"/>
      <c r="E1385" s="3"/>
      <c r="F1385" s="43"/>
      <c r="G1385" s="47"/>
      <c r="H1385" s="47"/>
      <c r="I1385" s="47"/>
      <c r="K1385" s="3"/>
      <c r="L1385" s="47">
        <v>43.325446390483044</v>
      </c>
      <c r="M1385" s="3">
        <v>0.34</v>
      </c>
      <c r="N1385" s="43">
        <f t="shared" si="103"/>
        <v>4.59963E+21</v>
      </c>
      <c r="O1385" s="47">
        <f t="shared" si="104"/>
        <v>8.16</v>
      </c>
      <c r="P1385" s="47">
        <f t="shared" si="105"/>
        <v>22.57441335</v>
      </c>
      <c r="Q1385" s="47">
        <v>42.33162091637019</v>
      </c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</row>
    <row r="1386">
      <c r="A1386" s="47"/>
      <c r="B1386" s="47"/>
      <c r="D1386" s="47"/>
      <c r="E1386" s="3"/>
      <c r="F1386" s="43"/>
      <c r="G1386" s="47"/>
      <c r="H1386" s="47"/>
      <c r="I1386" s="47"/>
      <c r="K1386" s="3"/>
      <c r="L1386" s="47">
        <v>43.29760608402949</v>
      </c>
      <c r="M1386" s="3">
        <v>0.34</v>
      </c>
      <c r="N1386" s="43">
        <f t="shared" si="103"/>
        <v>4.45454E+21</v>
      </c>
      <c r="O1386" s="47">
        <f t="shared" si="104"/>
        <v>8.16</v>
      </c>
      <c r="P1386" s="47">
        <f t="shared" si="105"/>
        <v>22.5604932</v>
      </c>
      <c r="Q1386" s="47">
        <v>42.32488803397034</v>
      </c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</row>
    <row r="1387">
      <c r="A1387" s="47"/>
      <c r="B1387" s="47"/>
      <c r="D1387" s="47"/>
      <c r="E1387" s="3"/>
      <c r="F1387" s="43"/>
      <c r="G1387" s="47"/>
      <c r="H1387" s="47"/>
      <c r="I1387" s="47"/>
      <c r="K1387" s="3"/>
      <c r="L1387" s="47">
        <v>43.320209995856516</v>
      </c>
      <c r="M1387" s="3">
        <v>0.34</v>
      </c>
      <c r="N1387" s="43">
        <f t="shared" si="103"/>
        <v>4.57199E+21</v>
      </c>
      <c r="O1387" s="47">
        <f t="shared" si="104"/>
        <v>8.16</v>
      </c>
      <c r="P1387" s="47">
        <f t="shared" si="105"/>
        <v>22.57179516</v>
      </c>
      <c r="Q1387" s="47">
        <v>42.329420089358024</v>
      </c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</row>
    <row r="1388">
      <c r="A1388" s="47"/>
      <c r="B1388" s="47"/>
      <c r="D1388" s="47"/>
      <c r="E1388" s="3"/>
      <c r="F1388" s="43"/>
      <c r="G1388" s="47"/>
      <c r="H1388" s="47"/>
      <c r="I1388" s="47"/>
      <c r="K1388" s="3"/>
      <c r="L1388" s="47">
        <v>43.30585317129693</v>
      </c>
      <c r="M1388" s="3">
        <v>0.34</v>
      </c>
      <c r="N1388" s="43">
        <f t="shared" si="103"/>
        <v>4.49704E+21</v>
      </c>
      <c r="O1388" s="47">
        <f t="shared" si="104"/>
        <v>8.16</v>
      </c>
      <c r="P1388" s="47">
        <f t="shared" si="105"/>
        <v>22.56461674</v>
      </c>
      <c r="Q1388" s="47">
        <v>42.33199299021809</v>
      </c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</row>
    <row r="1389">
      <c r="A1389" s="47"/>
      <c r="B1389" s="47"/>
      <c r="D1389" s="47"/>
      <c r="E1389" s="3"/>
      <c r="F1389" s="43"/>
      <c r="G1389" s="47"/>
      <c r="H1389" s="47"/>
      <c r="I1389" s="47"/>
      <c r="K1389" s="3"/>
      <c r="L1389" s="47">
        <v>43.26240583346508</v>
      </c>
      <c r="M1389" s="3">
        <v>0.34</v>
      </c>
      <c r="N1389" s="43">
        <f t="shared" si="103"/>
        <v>4.27763E+21</v>
      </c>
      <c r="O1389" s="47">
        <f t="shared" si="104"/>
        <v>8.16</v>
      </c>
      <c r="P1389" s="47">
        <f t="shared" si="105"/>
        <v>22.54289308</v>
      </c>
      <c r="Q1389" s="47">
        <v>42.32225073357902</v>
      </c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</row>
    <row r="1390">
      <c r="A1390" s="47"/>
      <c r="B1390" s="47"/>
      <c r="D1390" s="47"/>
      <c r="E1390" s="3"/>
      <c r="F1390" s="43"/>
      <c r="G1390" s="47"/>
      <c r="H1390" s="47"/>
      <c r="I1390" s="47"/>
      <c r="K1390" s="3"/>
      <c r="L1390" s="47">
        <v>43.324349668582165</v>
      </c>
      <c r="M1390" s="3">
        <v>0.34</v>
      </c>
      <c r="N1390" s="43">
        <f t="shared" si="103"/>
        <v>4.59383E+21</v>
      </c>
      <c r="O1390" s="47">
        <f t="shared" si="104"/>
        <v>8.16</v>
      </c>
      <c r="P1390" s="47">
        <f t="shared" si="105"/>
        <v>22.57386499</v>
      </c>
      <c r="Q1390" s="47">
        <v>42.33122025085963</v>
      </c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</row>
    <row r="1391">
      <c r="A1391" s="47"/>
      <c r="B1391" s="47"/>
      <c r="D1391" s="47"/>
      <c r="E1391" s="3"/>
      <c r="F1391" s="43"/>
      <c r="G1391" s="47"/>
      <c r="H1391" s="47"/>
      <c r="I1391" s="47"/>
      <c r="K1391" s="3"/>
      <c r="L1391" s="47">
        <v>43.299602771424524</v>
      </c>
      <c r="M1391" s="3">
        <v>0.34</v>
      </c>
      <c r="N1391" s="43">
        <f t="shared" si="103"/>
        <v>4.46479E+21</v>
      </c>
      <c r="O1391" s="47">
        <f t="shared" si="104"/>
        <v>8.16</v>
      </c>
      <c r="P1391" s="47">
        <f t="shared" si="105"/>
        <v>22.56149154</v>
      </c>
      <c r="Q1391" s="47">
        <v>42.33071726285102</v>
      </c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</row>
    <row r="1392">
      <c r="A1392" s="47"/>
      <c r="B1392" s="47"/>
      <c r="D1392" s="47"/>
      <c r="E1392" s="3"/>
      <c r="F1392" s="43"/>
      <c r="G1392" s="47"/>
      <c r="H1392" s="47"/>
      <c r="I1392" s="47"/>
      <c r="K1392" s="3"/>
      <c r="L1392" s="47">
        <v>43.341113065514854</v>
      </c>
      <c r="M1392" s="3">
        <v>0.34</v>
      </c>
      <c r="N1392" s="43">
        <f t="shared" si="103"/>
        <v>4.68335E+21</v>
      </c>
      <c r="O1392" s="47">
        <f t="shared" si="104"/>
        <v>8.16</v>
      </c>
      <c r="P1392" s="47">
        <f t="shared" si="105"/>
        <v>22.58224669</v>
      </c>
      <c r="Q1392" s="47">
        <v>42.33572184079675</v>
      </c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</row>
    <row r="1393">
      <c r="A1393" s="47"/>
      <c r="B1393" s="47"/>
      <c r="D1393" s="47"/>
      <c r="E1393" s="3"/>
      <c r="F1393" s="43"/>
      <c r="G1393" s="47"/>
      <c r="H1393" s="47"/>
      <c r="I1393" s="47"/>
      <c r="K1393" s="3"/>
      <c r="L1393" s="47">
        <v>43.309867093723135</v>
      </c>
      <c r="M1393" s="3">
        <v>0.34</v>
      </c>
      <c r="N1393" s="43">
        <f t="shared" si="103"/>
        <v>4.51787E+21</v>
      </c>
      <c r="O1393" s="47">
        <f t="shared" si="104"/>
        <v>8.16</v>
      </c>
      <c r="P1393" s="47">
        <f t="shared" si="105"/>
        <v>22.56662371</v>
      </c>
      <c r="Q1393" s="47">
        <v>42.32703095487891</v>
      </c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</row>
    <row r="1394">
      <c r="A1394" s="47"/>
      <c r="B1394" s="47"/>
      <c r="D1394" s="47"/>
      <c r="E1394" s="3"/>
      <c r="F1394" s="43"/>
      <c r="G1394" s="47"/>
      <c r="H1394" s="47"/>
      <c r="I1394" s="47"/>
      <c r="K1394" s="3"/>
      <c r="L1394" s="47">
        <v>43.30260980486978</v>
      </c>
      <c r="M1394" s="3">
        <v>0.34</v>
      </c>
      <c r="N1394" s="43">
        <f t="shared" si="103"/>
        <v>4.48028E+21</v>
      </c>
      <c r="O1394" s="47">
        <f t="shared" si="104"/>
        <v>8.16</v>
      </c>
      <c r="P1394" s="47">
        <f t="shared" si="105"/>
        <v>22.56299506</v>
      </c>
      <c r="Q1394" s="47">
        <v>42.34044130079684</v>
      </c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7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7"/>
    </row>
    <row r="1395">
      <c r="A1395" s="47"/>
      <c r="B1395" s="47"/>
      <c r="D1395" s="47"/>
      <c r="E1395" s="3"/>
      <c r="F1395" s="43"/>
      <c r="G1395" s="47"/>
      <c r="H1395" s="47"/>
      <c r="I1395" s="47"/>
      <c r="K1395" s="3"/>
      <c r="L1395" s="47">
        <v>43.299782264501076</v>
      </c>
      <c r="M1395" s="3">
        <v>0.34</v>
      </c>
      <c r="N1395" s="43">
        <f t="shared" si="103"/>
        <v>4.46572E+21</v>
      </c>
      <c r="O1395" s="47">
        <f t="shared" si="104"/>
        <v>8.16</v>
      </c>
      <c r="P1395" s="47">
        <f t="shared" si="105"/>
        <v>22.56158129</v>
      </c>
      <c r="Q1395" s="47">
        <v>42.317743264574496</v>
      </c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7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7"/>
    </row>
    <row r="1396">
      <c r="A1396" s="47"/>
      <c r="B1396" s="47"/>
      <c r="D1396" s="47"/>
      <c r="E1396" s="3"/>
      <c r="F1396" s="43"/>
      <c r="G1396" s="47"/>
      <c r="H1396" s="47"/>
      <c r="I1396" s="47"/>
      <c r="K1396" s="3"/>
      <c r="L1396" s="47">
        <v>43.29027237128547</v>
      </c>
      <c r="M1396" s="3">
        <v>0.34</v>
      </c>
      <c r="N1396" s="43">
        <f t="shared" si="103"/>
        <v>4.41709E+21</v>
      </c>
      <c r="O1396" s="47">
        <f t="shared" si="104"/>
        <v>8.16</v>
      </c>
      <c r="P1396" s="47">
        <f t="shared" si="105"/>
        <v>22.55682634</v>
      </c>
      <c r="Q1396" s="47">
        <v>42.32536831998965</v>
      </c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7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7"/>
    </row>
    <row r="1397">
      <c r="A1397" s="47"/>
      <c r="B1397" s="47"/>
      <c r="D1397" s="47"/>
      <c r="E1397" s="3"/>
      <c r="F1397" s="43"/>
      <c r="G1397" s="47"/>
      <c r="H1397" s="47"/>
      <c r="I1397" s="47"/>
      <c r="K1397" s="3"/>
      <c r="L1397" s="47">
        <v>43.23119714160148</v>
      </c>
      <c r="M1397" s="3">
        <v>0.34</v>
      </c>
      <c r="N1397" s="43">
        <f t="shared" si="103"/>
        <v>4.12666E+21</v>
      </c>
      <c r="O1397" s="47">
        <f t="shared" si="104"/>
        <v>8.16</v>
      </c>
      <c r="P1397" s="47">
        <f t="shared" si="105"/>
        <v>22.52728873</v>
      </c>
      <c r="Q1397" s="47">
        <v>42.33418575313907</v>
      </c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7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7"/>
    </row>
    <row r="1398">
      <c r="A1398" s="47"/>
      <c r="B1398" s="47"/>
      <c r="D1398" s="47"/>
      <c r="E1398" s="3"/>
      <c r="F1398" s="43"/>
      <c r="G1398" s="47"/>
      <c r="H1398" s="47"/>
      <c r="I1398" s="47"/>
      <c r="K1398" s="3"/>
      <c r="L1398" s="47">
        <v>43.324652148542455</v>
      </c>
      <c r="M1398" s="3">
        <v>0.34</v>
      </c>
      <c r="N1398" s="43">
        <f t="shared" si="103"/>
        <v>4.59543E+21</v>
      </c>
      <c r="O1398" s="47">
        <f t="shared" si="104"/>
        <v>8.16</v>
      </c>
      <c r="P1398" s="47">
        <f t="shared" si="105"/>
        <v>22.57401623</v>
      </c>
      <c r="Q1398" s="47">
        <v>42.31733890832955</v>
      </c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7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7"/>
    </row>
    <row r="1399">
      <c r="A1399" s="47"/>
      <c r="B1399" s="47"/>
      <c r="D1399" s="47"/>
      <c r="E1399" s="3"/>
      <c r="F1399" s="43"/>
      <c r="G1399" s="47"/>
      <c r="H1399" s="47"/>
      <c r="I1399" s="47"/>
      <c r="K1399" s="3"/>
      <c r="L1399" s="47">
        <v>43.34098555923273</v>
      </c>
      <c r="M1399" s="3">
        <v>0.34</v>
      </c>
      <c r="N1399" s="43">
        <f t="shared" si="103"/>
        <v>4.68266E+21</v>
      </c>
      <c r="O1399" s="47">
        <f t="shared" si="104"/>
        <v>8.16</v>
      </c>
      <c r="P1399" s="47">
        <f t="shared" si="105"/>
        <v>22.58218294</v>
      </c>
      <c r="Q1399" s="47">
        <v>42.32196433738173</v>
      </c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7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7"/>
    </row>
    <row r="1400">
      <c r="A1400" s="47"/>
      <c r="B1400" s="47"/>
      <c r="D1400" s="47"/>
      <c r="E1400" s="3"/>
      <c r="F1400" s="43"/>
      <c r="G1400" s="47"/>
      <c r="H1400" s="47"/>
      <c r="I1400" s="47"/>
      <c r="K1400" s="3"/>
      <c r="L1400" s="47">
        <v>43.33446785676867</v>
      </c>
      <c r="M1400" s="3">
        <v>0.34</v>
      </c>
      <c r="N1400" s="43">
        <f t="shared" si="103"/>
        <v>4.64766E+21</v>
      </c>
      <c r="O1400" s="47">
        <f t="shared" si="104"/>
        <v>8.16</v>
      </c>
      <c r="P1400" s="47">
        <f t="shared" si="105"/>
        <v>22.57892409</v>
      </c>
      <c r="Q1400" s="47">
        <v>42.31027460598909</v>
      </c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7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7"/>
    </row>
    <row r="1401">
      <c r="A1401" s="47"/>
      <c r="B1401" s="47"/>
      <c r="D1401" s="47"/>
      <c r="E1401" s="3"/>
      <c r="F1401" s="43"/>
      <c r="G1401" s="47"/>
      <c r="H1401" s="47"/>
      <c r="I1401" s="47"/>
      <c r="K1401" s="3"/>
      <c r="L1401" s="47">
        <v>43.32387674522219</v>
      </c>
      <c r="M1401" s="3">
        <v>0.34</v>
      </c>
      <c r="N1401" s="43">
        <f t="shared" si="103"/>
        <v>4.59133E+21</v>
      </c>
      <c r="O1401" s="47">
        <f t="shared" si="104"/>
        <v>8.16</v>
      </c>
      <c r="P1401" s="47">
        <f t="shared" si="105"/>
        <v>22.57362853</v>
      </c>
      <c r="Q1401" s="47">
        <v>42.32796876944804</v>
      </c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7"/>
    </row>
    <row r="1402">
      <c r="A1402" s="47"/>
      <c r="B1402" s="47"/>
      <c r="D1402" s="47"/>
      <c r="E1402" s="3"/>
      <c r="F1402" s="43"/>
      <c r="G1402" s="47"/>
      <c r="H1402" s="47"/>
      <c r="I1402" s="47"/>
      <c r="K1402" s="3"/>
      <c r="L1402" s="47">
        <v>43.35382383263158</v>
      </c>
      <c r="M1402" s="3">
        <v>0.34</v>
      </c>
      <c r="N1402" s="43">
        <f t="shared" si="103"/>
        <v>4.75239E+21</v>
      </c>
      <c r="O1402" s="47">
        <f t="shared" si="104"/>
        <v>8.16</v>
      </c>
      <c r="P1402" s="47">
        <f t="shared" si="105"/>
        <v>22.58860208</v>
      </c>
      <c r="Q1402" s="47">
        <v>42.32229167894626</v>
      </c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</row>
    <row r="1403">
      <c r="A1403" s="47"/>
      <c r="B1403" s="47"/>
      <c r="D1403" s="47"/>
      <c r="E1403" s="3"/>
      <c r="F1403" s="43"/>
      <c r="G1403" s="47"/>
      <c r="H1403" s="47"/>
      <c r="I1403" s="47"/>
      <c r="K1403" s="3"/>
      <c r="L1403" s="47">
        <v>43.38798445229643</v>
      </c>
      <c r="M1403" s="3">
        <v>0.34</v>
      </c>
      <c r="N1403" s="43">
        <f t="shared" si="103"/>
        <v>4.94302E+21</v>
      </c>
      <c r="O1403" s="47">
        <f t="shared" si="104"/>
        <v>8.16</v>
      </c>
      <c r="P1403" s="47">
        <f t="shared" si="105"/>
        <v>22.60568238</v>
      </c>
      <c r="Q1403" s="47">
        <v>42.32827868446834</v>
      </c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7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7"/>
    </row>
    <row r="1404">
      <c r="A1404" s="47"/>
      <c r="B1404" s="47"/>
      <c r="D1404" s="47"/>
      <c r="E1404" s="3"/>
      <c r="F1404" s="43"/>
      <c r="G1404" s="47"/>
      <c r="H1404" s="47"/>
      <c r="I1404" s="47"/>
      <c r="K1404" s="3"/>
      <c r="L1404" s="47">
        <v>43.33105537041973</v>
      </c>
      <c r="M1404" s="3">
        <v>0.34</v>
      </c>
      <c r="N1404" s="43">
        <f t="shared" si="103"/>
        <v>4.62943E+21</v>
      </c>
      <c r="O1404" s="47">
        <f t="shared" si="104"/>
        <v>8.16</v>
      </c>
      <c r="P1404" s="47">
        <f t="shared" si="105"/>
        <v>22.57721784</v>
      </c>
      <c r="Q1404" s="47">
        <v>42.33974862241498</v>
      </c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7"/>
    </row>
    <row r="1405">
      <c r="A1405" s="47"/>
      <c r="B1405" s="47"/>
      <c r="D1405" s="47"/>
      <c r="E1405" s="3"/>
      <c r="F1405" s="43"/>
      <c r="G1405" s="47"/>
      <c r="H1405" s="47"/>
      <c r="I1405" s="47"/>
      <c r="K1405" s="3"/>
      <c r="L1405" s="47">
        <v>43.408530610747434</v>
      </c>
      <c r="M1405" s="3">
        <v>0.34</v>
      </c>
      <c r="N1405" s="43">
        <f t="shared" si="103"/>
        <v>5.06134E+21</v>
      </c>
      <c r="O1405" s="47">
        <f t="shared" si="104"/>
        <v>8.16</v>
      </c>
      <c r="P1405" s="47">
        <f t="shared" si="105"/>
        <v>22.61595546</v>
      </c>
      <c r="Q1405" s="47">
        <v>42.3198253197613</v>
      </c>
      <c r="R1405" s="47"/>
      <c r="S1405" s="47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7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7"/>
    </row>
    <row r="1406">
      <c r="A1406" s="47"/>
      <c r="B1406" s="47"/>
      <c r="D1406" s="47"/>
      <c r="E1406" s="3"/>
      <c r="F1406" s="43"/>
      <c r="G1406" s="47"/>
      <c r="H1406" s="47"/>
      <c r="I1406" s="47"/>
      <c r="K1406" s="3"/>
      <c r="L1406" s="47">
        <v>43.35022632616205</v>
      </c>
      <c r="M1406" s="3">
        <v>0.34</v>
      </c>
      <c r="N1406" s="43">
        <f t="shared" si="103"/>
        <v>4.73275E+21</v>
      </c>
      <c r="O1406" s="47">
        <f t="shared" si="104"/>
        <v>8.16</v>
      </c>
      <c r="P1406" s="47">
        <f t="shared" si="105"/>
        <v>22.58680332</v>
      </c>
      <c r="Q1406" s="47">
        <v>42.30741679041343</v>
      </c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7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7"/>
    </row>
    <row r="1407">
      <c r="A1407" s="47"/>
      <c r="B1407" s="47"/>
      <c r="D1407" s="47"/>
      <c r="E1407" s="3"/>
      <c r="F1407" s="43"/>
      <c r="G1407" s="47"/>
      <c r="H1407" s="47"/>
      <c r="I1407" s="47"/>
      <c r="K1407" s="3"/>
      <c r="L1407" s="47">
        <v>43.22803823326864</v>
      </c>
      <c r="M1407" s="3">
        <v>0.34</v>
      </c>
      <c r="N1407" s="43">
        <f t="shared" si="103"/>
        <v>4.11168E+21</v>
      </c>
      <c r="O1407" s="47">
        <f t="shared" si="104"/>
        <v>8.16</v>
      </c>
      <c r="P1407" s="47">
        <f t="shared" si="105"/>
        <v>22.52570928</v>
      </c>
      <c r="Q1407" s="47">
        <v>42.32272347474462</v>
      </c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7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7"/>
    </row>
    <row r="1408">
      <c r="A1408" s="47"/>
      <c r="B1408" s="47"/>
      <c r="D1408" s="47"/>
      <c r="E1408" s="3"/>
      <c r="F1408" s="43"/>
      <c r="G1408" s="47"/>
      <c r="H1408" s="47"/>
      <c r="I1408" s="47"/>
      <c r="K1408" s="3"/>
      <c r="L1408" s="47">
        <v>43.37293423004291</v>
      </c>
      <c r="M1408" s="3">
        <v>0.34</v>
      </c>
      <c r="N1408" s="43">
        <f t="shared" si="103"/>
        <v>4.85811E+21</v>
      </c>
      <c r="O1408" s="47">
        <f t="shared" si="104"/>
        <v>8.16</v>
      </c>
      <c r="P1408" s="47">
        <f t="shared" si="105"/>
        <v>22.59815727</v>
      </c>
      <c r="Q1408" s="47">
        <v>42.3314598507072</v>
      </c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7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7"/>
    </row>
    <row r="1409">
      <c r="A1409" s="47"/>
      <c r="B1409" s="47"/>
      <c r="D1409" s="47"/>
      <c r="E1409" s="3"/>
      <c r="F1409" s="43"/>
      <c r="G1409" s="47"/>
      <c r="H1409" s="47"/>
      <c r="I1409" s="47"/>
      <c r="K1409" s="3"/>
      <c r="L1409" s="47">
        <v>43.403800207869175</v>
      </c>
      <c r="M1409" s="3">
        <v>0.34</v>
      </c>
      <c r="N1409" s="43">
        <f t="shared" si="103"/>
        <v>5.03385E+21</v>
      </c>
      <c r="O1409" s="47">
        <f t="shared" si="104"/>
        <v>8.16</v>
      </c>
      <c r="P1409" s="47">
        <f t="shared" si="105"/>
        <v>22.61359026</v>
      </c>
      <c r="Q1409" s="47">
        <v>42.323608346026255</v>
      </c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7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7"/>
    </row>
    <row r="1410">
      <c r="A1410" s="47"/>
      <c r="B1410" s="47"/>
      <c r="D1410" s="47"/>
      <c r="E1410" s="3"/>
      <c r="F1410" s="43"/>
      <c r="G1410" s="47"/>
      <c r="H1410" s="47"/>
      <c r="I1410" s="47"/>
      <c r="K1410" s="3"/>
      <c r="L1410" s="47">
        <v>43.450513333269896</v>
      </c>
      <c r="M1410" s="3">
        <v>0.34</v>
      </c>
      <c r="N1410" s="43">
        <f t="shared" si="103"/>
        <v>5.31198E+21</v>
      </c>
      <c r="O1410" s="47">
        <f t="shared" si="104"/>
        <v>8.16</v>
      </c>
      <c r="P1410" s="47">
        <f t="shared" si="105"/>
        <v>22.63694683</v>
      </c>
      <c r="Q1410" s="47">
        <v>42.31400437983473</v>
      </c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</row>
    <row r="1411">
      <c r="A1411" s="47"/>
      <c r="B1411" s="47"/>
      <c r="D1411" s="47"/>
      <c r="E1411" s="3"/>
      <c r="F1411" s="43"/>
      <c r="G1411" s="47"/>
      <c r="H1411" s="47"/>
      <c r="I1411" s="47"/>
      <c r="K1411" s="3"/>
      <c r="L1411" s="47">
        <v>43.43318605975064</v>
      </c>
      <c r="M1411" s="3">
        <v>0.34</v>
      </c>
      <c r="N1411" s="43">
        <f t="shared" si="103"/>
        <v>5.20707E+21</v>
      </c>
      <c r="O1411" s="47">
        <f t="shared" si="104"/>
        <v>8.16</v>
      </c>
      <c r="P1411" s="47">
        <f t="shared" si="105"/>
        <v>22.62828319</v>
      </c>
      <c r="Q1411" s="47">
        <v>42.33441737468845</v>
      </c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7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7"/>
    </row>
    <row r="1412">
      <c r="A1412" s="47"/>
      <c r="B1412" s="47"/>
      <c r="D1412" s="47"/>
      <c r="E1412" s="3"/>
      <c r="F1412" s="43"/>
      <c r="G1412" s="47"/>
      <c r="H1412" s="47"/>
      <c r="I1412" s="47"/>
      <c r="K1412" s="3"/>
      <c r="L1412" s="47">
        <v>43.468802843275185</v>
      </c>
      <c r="M1412" s="3">
        <v>0.34</v>
      </c>
      <c r="N1412" s="43">
        <f t="shared" si="103"/>
        <v>5.42502E+21</v>
      </c>
      <c r="O1412" s="47">
        <f t="shared" si="104"/>
        <v>8.16</v>
      </c>
      <c r="P1412" s="47">
        <f t="shared" si="105"/>
        <v>22.64609158</v>
      </c>
      <c r="Q1412" s="47">
        <v>42.328265934022085</v>
      </c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7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7"/>
    </row>
    <row r="1413">
      <c r="A1413" s="47"/>
      <c r="B1413" s="47"/>
      <c r="D1413" s="47"/>
      <c r="E1413" s="3"/>
      <c r="F1413" s="43"/>
      <c r="G1413" s="47"/>
      <c r="H1413" s="47"/>
      <c r="I1413" s="47"/>
      <c r="K1413" s="3"/>
      <c r="L1413" s="47">
        <v>43.46526344695562</v>
      </c>
      <c r="M1413" s="3">
        <v>0.34</v>
      </c>
      <c r="N1413" s="43">
        <f t="shared" si="103"/>
        <v>5.40296E+21</v>
      </c>
      <c r="O1413" s="47">
        <f t="shared" si="104"/>
        <v>8.16</v>
      </c>
      <c r="P1413" s="47">
        <f t="shared" si="105"/>
        <v>22.64432188</v>
      </c>
      <c r="Q1413" s="47">
        <v>42.316599432923994</v>
      </c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7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7"/>
    </row>
    <row r="1414">
      <c r="A1414" s="47"/>
      <c r="B1414" s="47"/>
      <c r="D1414" s="47"/>
      <c r="E1414" s="3"/>
      <c r="F1414" s="43"/>
      <c r="G1414" s="47"/>
      <c r="H1414" s="47"/>
      <c r="I1414" s="47"/>
      <c r="K1414" s="3"/>
      <c r="L1414" s="47">
        <v>43.52189138267644</v>
      </c>
      <c r="M1414" s="3">
        <v>0.34</v>
      </c>
      <c r="N1414" s="43">
        <f t="shared" si="103"/>
        <v>5.76694E+21</v>
      </c>
      <c r="O1414" s="47">
        <f t="shared" si="104"/>
        <v>8.16</v>
      </c>
      <c r="P1414" s="47">
        <f t="shared" si="105"/>
        <v>22.67263585</v>
      </c>
      <c r="Q1414" s="47">
        <v>42.32118669130675</v>
      </c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7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7"/>
    </row>
    <row r="1415">
      <c r="A1415" s="47"/>
      <c r="B1415" s="47"/>
      <c r="D1415" s="47"/>
      <c r="E1415" s="3"/>
      <c r="F1415" s="43"/>
      <c r="G1415" s="47"/>
      <c r="H1415" s="47"/>
      <c r="I1415" s="47"/>
      <c r="K1415" s="3"/>
      <c r="L1415" s="47">
        <v>43.50321514086211</v>
      </c>
      <c r="M1415" s="3">
        <v>0.34</v>
      </c>
      <c r="N1415" s="43">
        <f t="shared" si="103"/>
        <v>5.64427E+21</v>
      </c>
      <c r="O1415" s="47">
        <f t="shared" si="104"/>
        <v>8.16</v>
      </c>
      <c r="P1415" s="47">
        <f t="shared" si="105"/>
        <v>22.66329773</v>
      </c>
      <c r="Q1415" s="47">
        <v>42.34766530439178</v>
      </c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7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7"/>
    </row>
    <row r="1416">
      <c r="A1416" s="47"/>
      <c r="B1416" s="47"/>
      <c r="D1416" s="47"/>
      <c r="E1416" s="3"/>
      <c r="F1416" s="43"/>
      <c r="G1416" s="47"/>
      <c r="H1416" s="47"/>
      <c r="I1416" s="47"/>
      <c r="K1416" s="3"/>
      <c r="L1416" s="47">
        <v>43.44591164553659</v>
      </c>
      <c r="M1416" s="3">
        <v>0.34</v>
      </c>
      <c r="N1416" s="43">
        <f t="shared" si="103"/>
        <v>5.28392E+21</v>
      </c>
      <c r="O1416" s="47">
        <f t="shared" si="104"/>
        <v>8.16</v>
      </c>
      <c r="P1416" s="47">
        <f t="shared" si="105"/>
        <v>22.63464598</v>
      </c>
      <c r="Q1416" s="47">
        <v>42.33021762759475</v>
      </c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</row>
    <row r="1417">
      <c r="A1417" s="47"/>
      <c r="B1417" s="47"/>
      <c r="D1417" s="47"/>
      <c r="E1417" s="3"/>
      <c r="F1417" s="43"/>
      <c r="G1417" s="47"/>
      <c r="H1417" s="47"/>
      <c r="I1417" s="47"/>
      <c r="K1417" s="3"/>
      <c r="L1417" s="47">
        <v>43.43116876206597</v>
      </c>
      <c r="M1417" s="3">
        <v>0.34</v>
      </c>
      <c r="N1417" s="43">
        <f t="shared" si="103"/>
        <v>5.19499E+21</v>
      </c>
      <c r="O1417" s="47">
        <f t="shared" si="104"/>
        <v>8.16</v>
      </c>
      <c r="P1417" s="47">
        <f t="shared" si="105"/>
        <v>22.62727454</v>
      </c>
      <c r="Q1417" s="47">
        <v>42.34476006452362</v>
      </c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</row>
    <row r="1418">
      <c r="A1418" s="47"/>
      <c r="B1418" s="47"/>
      <c r="D1418" s="47"/>
      <c r="E1418" s="3"/>
      <c r="F1418" s="43"/>
      <c r="G1418" s="47"/>
      <c r="H1418" s="47"/>
      <c r="I1418" s="47"/>
      <c r="K1418" s="3"/>
      <c r="L1418" s="47">
        <v>43.45840785865624</v>
      </c>
      <c r="M1418" s="3">
        <v>0.34</v>
      </c>
      <c r="N1418" s="43">
        <f t="shared" si="103"/>
        <v>5.36048E+21</v>
      </c>
      <c r="O1418" s="47">
        <f t="shared" si="104"/>
        <v>8.16</v>
      </c>
      <c r="P1418" s="47">
        <f t="shared" si="105"/>
        <v>22.64089409</v>
      </c>
      <c r="Q1418" s="47">
        <v>42.33146788228183</v>
      </c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</row>
    <row r="1419">
      <c r="A1419" s="47"/>
      <c r="B1419" s="47"/>
      <c r="D1419" s="47"/>
      <c r="E1419" s="3"/>
      <c r="F1419" s="43"/>
      <c r="G1419" s="47"/>
      <c r="H1419" s="47"/>
      <c r="I1419" s="47"/>
      <c r="K1419" s="3"/>
      <c r="L1419" s="47">
        <v>43.568737152262656</v>
      </c>
      <c r="M1419" s="3">
        <v>0.34</v>
      </c>
      <c r="N1419" s="43">
        <f t="shared" si="103"/>
        <v>6.08651E+21</v>
      </c>
      <c r="O1419" s="47">
        <f t="shared" si="104"/>
        <v>8.16</v>
      </c>
      <c r="P1419" s="47">
        <f t="shared" si="105"/>
        <v>22.69605873</v>
      </c>
      <c r="Q1419" s="47">
        <v>42.32806439054313</v>
      </c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</row>
    <row r="1420">
      <c r="A1420" s="47"/>
      <c r="B1420" s="47"/>
      <c r="D1420" s="47"/>
      <c r="E1420" s="3"/>
      <c r="F1420" s="43"/>
      <c r="G1420" s="47"/>
      <c r="H1420" s="47"/>
      <c r="I1420" s="47"/>
      <c r="K1420" s="3"/>
      <c r="L1420" s="47">
        <v>43.633871088671</v>
      </c>
      <c r="M1420" s="3">
        <v>0.34</v>
      </c>
      <c r="N1420" s="43">
        <f t="shared" si="103"/>
        <v>6.56048E+21</v>
      </c>
      <c r="O1420" s="47">
        <f t="shared" si="104"/>
        <v>8.16</v>
      </c>
      <c r="P1420" s="47">
        <f t="shared" si="105"/>
        <v>22.7286257</v>
      </c>
      <c r="Q1420" s="47">
        <v>42.33039042389853</v>
      </c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</row>
    <row r="1421">
      <c r="A1421" s="47"/>
      <c r="B1421" s="47"/>
      <c r="D1421" s="47"/>
      <c r="E1421" s="3"/>
      <c r="F1421" s="43"/>
      <c r="G1421" s="47"/>
      <c r="H1421" s="47"/>
      <c r="I1421" s="47"/>
      <c r="K1421" s="3"/>
      <c r="L1421" s="47">
        <v>43.6126899470808</v>
      </c>
      <c r="M1421" s="3">
        <v>0.34</v>
      </c>
      <c r="N1421" s="43">
        <f t="shared" si="103"/>
        <v>6.40243E+21</v>
      </c>
      <c r="O1421" s="47">
        <f t="shared" si="104"/>
        <v>8.16</v>
      </c>
      <c r="P1421" s="47">
        <f t="shared" si="105"/>
        <v>22.71803513</v>
      </c>
      <c r="Q1421" s="47">
        <v>42.32938244432904</v>
      </c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</row>
    <row r="1422">
      <c r="A1422" s="47"/>
      <c r="B1422" s="47"/>
      <c r="D1422" s="47"/>
      <c r="E1422" s="3"/>
      <c r="F1422" s="43"/>
      <c r="G1422" s="47"/>
      <c r="H1422" s="47"/>
      <c r="I1422" s="47"/>
      <c r="K1422" s="3"/>
      <c r="L1422" s="47">
        <v>43.75385415487648</v>
      </c>
      <c r="M1422" s="3">
        <v>0.34</v>
      </c>
      <c r="N1422" s="43">
        <f t="shared" si="103"/>
        <v>7.53229E+21</v>
      </c>
      <c r="O1422" s="47">
        <f t="shared" si="104"/>
        <v>8.16</v>
      </c>
      <c r="P1422" s="47">
        <f t="shared" si="105"/>
        <v>22.78861724</v>
      </c>
      <c r="Q1422" s="47">
        <v>42.34147695005137</v>
      </c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</row>
    <row r="1423">
      <c r="A1423" s="47"/>
      <c r="B1423" s="47"/>
      <c r="D1423" s="47"/>
      <c r="E1423" s="3"/>
      <c r="F1423" s="43"/>
      <c r="G1423" s="47"/>
      <c r="H1423" s="47"/>
      <c r="I1423" s="47"/>
      <c r="K1423" s="3"/>
      <c r="L1423" s="47">
        <v>43.56732124794605</v>
      </c>
      <c r="M1423" s="3">
        <v>0.34</v>
      </c>
      <c r="N1423" s="43">
        <f t="shared" si="103"/>
        <v>6.0766E+21</v>
      </c>
      <c r="O1423" s="47">
        <f t="shared" si="104"/>
        <v>8.16</v>
      </c>
      <c r="P1423" s="47">
        <f t="shared" si="105"/>
        <v>22.69535078</v>
      </c>
      <c r="Q1423" s="47">
        <v>42.327991631134324</v>
      </c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</row>
    <row r="1424">
      <c r="A1424" s="47"/>
      <c r="B1424" s="47"/>
      <c r="D1424" s="47"/>
      <c r="E1424" s="3"/>
      <c r="F1424" s="43"/>
      <c r="G1424" s="47"/>
      <c r="H1424" s="47"/>
      <c r="I1424" s="47"/>
      <c r="K1424" s="3"/>
      <c r="L1424" s="47">
        <v>43.72623233121823</v>
      </c>
      <c r="M1424" s="3">
        <v>0.34</v>
      </c>
      <c r="N1424" s="43">
        <f t="shared" si="103"/>
        <v>7.29653E+21</v>
      </c>
      <c r="O1424" s="47">
        <f t="shared" si="104"/>
        <v>8.16</v>
      </c>
      <c r="P1424" s="47">
        <f t="shared" si="105"/>
        <v>22.77480632</v>
      </c>
      <c r="Q1424" s="47">
        <v>42.35046434730242</v>
      </c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</row>
    <row r="1425">
      <c r="A1425" s="47"/>
      <c r="B1425" s="47"/>
      <c r="D1425" s="47"/>
      <c r="E1425" s="3"/>
      <c r="F1425" s="43"/>
      <c r="G1425" s="47"/>
      <c r="H1425" s="47"/>
      <c r="I1425" s="47"/>
      <c r="K1425" s="3"/>
      <c r="L1425" s="47">
        <v>43.662114697983114</v>
      </c>
      <c r="M1425" s="3">
        <v>0.34</v>
      </c>
      <c r="N1425" s="43">
        <f t="shared" si="103"/>
        <v>6.77731E+21</v>
      </c>
      <c r="O1425" s="47">
        <f t="shared" si="104"/>
        <v>8.16</v>
      </c>
      <c r="P1425" s="47">
        <f t="shared" si="105"/>
        <v>22.74274751</v>
      </c>
      <c r="Q1425" s="47">
        <v>42.35004040092082</v>
      </c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</row>
    <row r="1426">
      <c r="A1426" s="47"/>
      <c r="B1426" s="47"/>
      <c r="D1426" s="47"/>
      <c r="E1426" s="3"/>
      <c r="F1426" s="43"/>
      <c r="G1426" s="47"/>
      <c r="H1426" s="47"/>
      <c r="I1426" s="47"/>
      <c r="K1426" s="3"/>
      <c r="L1426" s="47">
        <v>43.6804444407768</v>
      </c>
      <c r="M1426" s="3">
        <v>0.34</v>
      </c>
      <c r="N1426" s="43">
        <f t="shared" si="103"/>
        <v>6.92185E+21</v>
      </c>
      <c r="O1426" s="47">
        <f t="shared" si="104"/>
        <v>8.16</v>
      </c>
      <c r="P1426" s="47">
        <f t="shared" si="105"/>
        <v>22.75191238</v>
      </c>
      <c r="Q1426" s="47">
        <v>42.33657606099306</v>
      </c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</row>
    <row r="1427">
      <c r="A1427" s="47"/>
      <c r="B1427" s="47"/>
      <c r="D1427" s="47"/>
      <c r="E1427" s="3"/>
      <c r="F1427" s="43"/>
      <c r="G1427" s="47"/>
      <c r="H1427" s="47"/>
      <c r="I1427" s="47"/>
      <c r="K1427" s="3"/>
      <c r="L1427" s="47">
        <v>43.673994065837874</v>
      </c>
      <c r="M1427" s="3">
        <v>0.34</v>
      </c>
      <c r="N1427" s="43">
        <f t="shared" si="103"/>
        <v>6.87064E+21</v>
      </c>
      <c r="O1427" s="47">
        <f t="shared" si="104"/>
        <v>8.16</v>
      </c>
      <c r="P1427" s="47">
        <f t="shared" si="105"/>
        <v>22.74868719</v>
      </c>
      <c r="Q1427" s="47">
        <v>42.34844635668177</v>
      </c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</row>
    <row r="1428">
      <c r="A1428" s="47"/>
      <c r="B1428" s="47"/>
      <c r="D1428" s="47"/>
      <c r="E1428" s="3"/>
      <c r="F1428" s="43"/>
      <c r="G1428" s="47"/>
      <c r="H1428" s="47"/>
      <c r="I1428" s="47"/>
      <c r="K1428" s="3"/>
      <c r="L1428" s="47">
        <v>43.693200063158685</v>
      </c>
      <c r="M1428" s="3">
        <v>0.34</v>
      </c>
      <c r="N1428" s="43">
        <f t="shared" si="103"/>
        <v>7.02425E+21</v>
      </c>
      <c r="O1428" s="47">
        <f t="shared" si="104"/>
        <v>8.16</v>
      </c>
      <c r="P1428" s="47">
        <f t="shared" si="105"/>
        <v>22.75829019</v>
      </c>
      <c r="Q1428" s="47">
        <v>42.32476106460976</v>
      </c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</row>
    <row r="1429">
      <c r="A1429" s="47"/>
      <c r="B1429" s="47"/>
      <c r="D1429" s="47"/>
      <c r="E1429" s="3"/>
      <c r="F1429" s="43"/>
      <c r="G1429" s="47"/>
      <c r="H1429" s="47"/>
      <c r="I1429" s="47"/>
      <c r="K1429" s="3"/>
      <c r="L1429" s="47">
        <v>43.60396793026089</v>
      </c>
      <c r="M1429" s="3">
        <v>0.34</v>
      </c>
      <c r="N1429" s="43">
        <f t="shared" si="103"/>
        <v>6.33846E+21</v>
      </c>
      <c r="O1429" s="47">
        <f t="shared" si="104"/>
        <v>8.16</v>
      </c>
      <c r="P1429" s="47">
        <f t="shared" si="105"/>
        <v>22.71367412</v>
      </c>
      <c r="Q1429" s="47">
        <v>42.33403763330511</v>
      </c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</row>
    <row r="1430">
      <c r="A1430" s="47"/>
      <c r="B1430" s="47"/>
      <c r="D1430" s="47"/>
      <c r="E1430" s="3"/>
      <c r="F1430" s="43"/>
      <c r="G1430" s="47"/>
      <c r="H1430" s="47"/>
      <c r="I1430" s="47"/>
      <c r="K1430" s="3"/>
      <c r="L1430" s="47">
        <v>43.640190449388335</v>
      </c>
      <c r="M1430" s="3">
        <v>0.34</v>
      </c>
      <c r="N1430" s="43">
        <f t="shared" si="103"/>
        <v>6.60838E+21</v>
      </c>
      <c r="O1430" s="47">
        <f t="shared" si="104"/>
        <v>8.16</v>
      </c>
      <c r="P1430" s="47">
        <f t="shared" si="105"/>
        <v>22.73178538</v>
      </c>
      <c r="Q1430" s="47">
        <v>42.34111035316758</v>
      </c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</row>
    <row r="1431">
      <c r="A1431" s="47"/>
      <c r="B1431" s="47"/>
      <c r="D1431" s="47"/>
      <c r="E1431" s="3"/>
      <c r="F1431" s="43"/>
      <c r="G1431" s="47"/>
      <c r="H1431" s="47"/>
      <c r="I1431" s="47"/>
      <c r="K1431" s="3"/>
      <c r="L1431" s="47">
        <v>43.616306875998816</v>
      </c>
      <c r="M1431" s="3">
        <v>0.34</v>
      </c>
      <c r="N1431" s="43">
        <f t="shared" si="103"/>
        <v>6.42915E+21</v>
      </c>
      <c r="O1431" s="47">
        <f t="shared" si="104"/>
        <v>8.16</v>
      </c>
      <c r="P1431" s="47">
        <f t="shared" si="105"/>
        <v>22.7198436</v>
      </c>
      <c r="Q1431" s="47">
        <v>42.34750255736717</v>
      </c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</row>
    <row r="1432">
      <c r="A1432" s="47"/>
      <c r="B1432" s="47"/>
      <c r="D1432" s="47"/>
      <c r="E1432" s="3"/>
      <c r="F1432" s="43"/>
      <c r="G1432" s="47"/>
      <c r="H1432" s="47"/>
      <c r="I1432" s="47"/>
      <c r="K1432" s="3"/>
      <c r="L1432" s="47">
        <v>43.597162855342106</v>
      </c>
      <c r="M1432" s="3">
        <v>0.34</v>
      </c>
      <c r="N1432" s="43">
        <f t="shared" si="103"/>
        <v>6.289E+21</v>
      </c>
      <c r="O1432" s="47">
        <f t="shared" si="104"/>
        <v>8.16</v>
      </c>
      <c r="P1432" s="47">
        <f t="shared" si="105"/>
        <v>22.71027159</v>
      </c>
      <c r="Q1432" s="47">
        <v>42.35717616218939</v>
      </c>
      <c r="R1432" s="47"/>
      <c r="S1432" s="47"/>
      <c r="T1432" s="47"/>
      <c r="U1432" s="47"/>
      <c r="V1432" s="47"/>
      <c r="W1432" s="47"/>
      <c r="X1432" s="47"/>
      <c r="Y1432" s="47"/>
      <c r="Z1432" s="47"/>
      <c r="AA1432" s="47"/>
      <c r="AB1432" s="47"/>
      <c r="AC1432" s="47"/>
      <c r="AD1432" s="47"/>
      <c r="AE1432" s="47"/>
      <c r="AF1432" s="47"/>
      <c r="AG1432" s="47"/>
      <c r="AH1432" s="47"/>
      <c r="AI1432" s="47"/>
      <c r="AJ1432" s="47"/>
      <c r="AK1432" s="47"/>
      <c r="AL1432" s="47"/>
      <c r="AM1432" s="47"/>
    </row>
    <row r="1433">
      <c r="A1433" s="47"/>
      <c r="B1433" s="47"/>
      <c r="D1433" s="47"/>
      <c r="E1433" s="3"/>
      <c r="F1433" s="43"/>
      <c r="G1433" s="47"/>
      <c r="H1433" s="47"/>
      <c r="I1433" s="47"/>
      <c r="K1433" s="3"/>
      <c r="L1433" s="47">
        <v>43.66081316866791</v>
      </c>
      <c r="M1433" s="3">
        <v>0.34</v>
      </c>
      <c r="N1433" s="43">
        <f t="shared" si="103"/>
        <v>6.76716E+21</v>
      </c>
      <c r="O1433" s="47">
        <f t="shared" si="104"/>
        <v>8.16</v>
      </c>
      <c r="P1433" s="47">
        <f t="shared" si="105"/>
        <v>22.74209674</v>
      </c>
      <c r="Q1433" s="47">
        <v>42.34997463021054</v>
      </c>
      <c r="R1433" s="47"/>
      <c r="S1433" s="47"/>
      <c r="T1433" s="47"/>
      <c r="U1433" s="47"/>
      <c r="V1433" s="47"/>
      <c r="W1433" s="47"/>
      <c r="X1433" s="47"/>
      <c r="Y1433" s="47"/>
      <c r="Z1433" s="47"/>
      <c r="AA1433" s="47"/>
      <c r="AB1433" s="47"/>
      <c r="AC1433" s="47"/>
      <c r="AD1433" s="47"/>
      <c r="AE1433" s="47"/>
      <c r="AF1433" s="47"/>
      <c r="AG1433" s="47"/>
      <c r="AH1433" s="47"/>
      <c r="AI1433" s="47"/>
      <c r="AJ1433" s="47"/>
      <c r="AK1433" s="47"/>
      <c r="AL1433" s="47"/>
      <c r="AM1433" s="47"/>
    </row>
    <row r="1434">
      <c r="A1434" s="47"/>
      <c r="B1434" s="47"/>
      <c r="D1434" s="47"/>
      <c r="E1434" s="3"/>
      <c r="F1434" s="43"/>
      <c r="G1434" s="47"/>
      <c r="H1434" s="47"/>
      <c r="I1434" s="47"/>
      <c r="K1434" s="3"/>
      <c r="L1434" s="47">
        <v>43.58676684190615</v>
      </c>
      <c r="M1434" s="3">
        <v>0.34</v>
      </c>
      <c r="N1434" s="43">
        <f t="shared" si="103"/>
        <v>6.21417E+21</v>
      </c>
      <c r="O1434" s="47">
        <f t="shared" si="104"/>
        <v>8.16</v>
      </c>
      <c r="P1434" s="47">
        <f t="shared" si="105"/>
        <v>22.70507358</v>
      </c>
      <c r="Q1434" s="47">
        <v>42.347132536831516</v>
      </c>
      <c r="R1434" s="47"/>
      <c r="S1434" s="47"/>
      <c r="T1434" s="47"/>
      <c r="U1434" s="47"/>
      <c r="V1434" s="47"/>
      <c r="W1434" s="47"/>
      <c r="X1434" s="47"/>
      <c r="Y1434" s="47"/>
      <c r="Z1434" s="47"/>
      <c r="AA1434" s="47"/>
      <c r="AB1434" s="47"/>
      <c r="AC1434" s="47"/>
      <c r="AD1434" s="47"/>
      <c r="AE1434" s="47"/>
      <c r="AF1434" s="47"/>
      <c r="AG1434" s="47"/>
      <c r="AH1434" s="47"/>
      <c r="AI1434" s="47"/>
      <c r="AJ1434" s="47"/>
      <c r="AK1434" s="47"/>
      <c r="AL1434" s="47"/>
      <c r="AM1434" s="47"/>
    </row>
    <row r="1435">
      <c r="A1435" s="47"/>
      <c r="B1435" s="47"/>
      <c r="D1435" s="47"/>
      <c r="E1435" s="3"/>
      <c r="F1435" s="43"/>
      <c r="G1435" s="47"/>
      <c r="H1435" s="47"/>
      <c r="I1435" s="47"/>
      <c r="K1435" s="3"/>
      <c r="L1435" s="47">
        <v>43.638906738938346</v>
      </c>
      <c r="M1435" s="3">
        <v>0.34</v>
      </c>
      <c r="N1435" s="43">
        <f t="shared" si="103"/>
        <v>6.59862E+21</v>
      </c>
      <c r="O1435" s="47">
        <f t="shared" si="104"/>
        <v>8.16</v>
      </c>
      <c r="P1435" s="47">
        <f t="shared" si="105"/>
        <v>22.73114353</v>
      </c>
      <c r="Q1435" s="47">
        <v>42.34854470314796</v>
      </c>
      <c r="R1435" s="47"/>
      <c r="S1435" s="47"/>
      <c r="T1435" s="47"/>
      <c r="U1435" s="47"/>
      <c r="V1435" s="47"/>
      <c r="W1435" s="47"/>
      <c r="X1435" s="47"/>
      <c r="Y1435" s="47"/>
      <c r="Z1435" s="47"/>
      <c r="AA1435" s="47"/>
      <c r="AB1435" s="47"/>
      <c r="AC1435" s="47"/>
      <c r="AD1435" s="47"/>
      <c r="AE1435" s="47"/>
      <c r="AF1435" s="47"/>
      <c r="AG1435" s="47"/>
      <c r="AH1435" s="47"/>
      <c r="AI1435" s="47"/>
      <c r="AJ1435" s="47"/>
      <c r="AK1435" s="47"/>
      <c r="AL1435" s="47"/>
      <c r="AM1435" s="47"/>
    </row>
    <row r="1436">
      <c r="A1436" s="47"/>
      <c r="B1436" s="47"/>
      <c r="D1436" s="47"/>
      <c r="E1436" s="3"/>
      <c r="F1436" s="43"/>
      <c r="G1436" s="47"/>
      <c r="H1436" s="47"/>
      <c r="I1436" s="47"/>
      <c r="K1436" s="3"/>
      <c r="L1436" s="47">
        <v>43.58556713636684</v>
      </c>
      <c r="M1436" s="3">
        <v>0.34</v>
      </c>
      <c r="N1436" s="43">
        <f t="shared" si="103"/>
        <v>6.2056E+21</v>
      </c>
      <c r="O1436" s="47">
        <f t="shared" si="104"/>
        <v>8.16</v>
      </c>
      <c r="P1436" s="47">
        <f t="shared" si="105"/>
        <v>22.70447373</v>
      </c>
      <c r="Q1436" s="47">
        <v>42.35997551604009</v>
      </c>
      <c r="R1436" s="47"/>
      <c r="S1436" s="47"/>
      <c r="T1436" s="47"/>
      <c r="U1436" s="47"/>
      <c r="V1436" s="47"/>
      <c r="W1436" s="47"/>
      <c r="X1436" s="47"/>
      <c r="Y1436" s="47"/>
      <c r="Z1436" s="47"/>
      <c r="AA1436" s="47"/>
      <c r="AB1436" s="47"/>
      <c r="AC1436" s="47"/>
      <c r="AD1436" s="47"/>
      <c r="AE1436" s="47"/>
      <c r="AF1436" s="47"/>
      <c r="AG1436" s="47"/>
      <c r="AH1436" s="47"/>
      <c r="AI1436" s="47"/>
      <c r="AJ1436" s="47"/>
      <c r="AK1436" s="47"/>
      <c r="AL1436" s="47"/>
      <c r="AM1436" s="47"/>
    </row>
    <row r="1437">
      <c r="A1437" s="47"/>
      <c r="B1437" s="47"/>
      <c r="D1437" s="47"/>
      <c r="E1437" s="3"/>
      <c r="F1437" s="43"/>
      <c r="G1437" s="47"/>
      <c r="H1437" s="47"/>
      <c r="I1437" s="47"/>
      <c r="K1437" s="3"/>
      <c r="L1437" s="47">
        <v>43.63535460905165</v>
      </c>
      <c r="M1437" s="3">
        <v>0.34</v>
      </c>
      <c r="N1437" s="43">
        <f t="shared" si="103"/>
        <v>6.57169E+21</v>
      </c>
      <c r="O1437" s="47">
        <f t="shared" si="104"/>
        <v>8.16</v>
      </c>
      <c r="P1437" s="47">
        <f t="shared" si="105"/>
        <v>22.72936746</v>
      </c>
      <c r="Q1437" s="47">
        <v>42.336851143542674</v>
      </c>
      <c r="R1437" s="47"/>
      <c r="S1437" s="47"/>
      <c r="T1437" s="47"/>
      <c r="U1437" s="47"/>
      <c r="V1437" s="47"/>
      <c r="W1437" s="47"/>
      <c r="X1437" s="47"/>
      <c r="Y1437" s="47"/>
      <c r="Z1437" s="47"/>
      <c r="AA1437" s="47"/>
      <c r="AB1437" s="47"/>
      <c r="AC1437" s="47"/>
      <c r="AD1437" s="47"/>
      <c r="AE1437" s="47"/>
      <c r="AF1437" s="47"/>
      <c r="AG1437" s="47"/>
      <c r="AH1437" s="47"/>
      <c r="AI1437" s="47"/>
      <c r="AJ1437" s="47"/>
      <c r="AK1437" s="47"/>
      <c r="AL1437" s="47"/>
      <c r="AM1437" s="47"/>
    </row>
    <row r="1438">
      <c r="A1438" s="47"/>
      <c r="B1438" s="47"/>
      <c r="D1438" s="47"/>
      <c r="E1438" s="3"/>
      <c r="F1438" s="43"/>
      <c r="G1438" s="47"/>
      <c r="H1438" s="47"/>
      <c r="I1438" s="47"/>
      <c r="K1438" s="3"/>
      <c r="L1438" s="47">
        <v>43.67273346987879</v>
      </c>
      <c r="M1438" s="3">
        <v>0.34</v>
      </c>
      <c r="N1438" s="43">
        <f t="shared" si="103"/>
        <v>6.86067E+21</v>
      </c>
      <c r="O1438" s="47">
        <f t="shared" si="104"/>
        <v>8.16</v>
      </c>
      <c r="P1438" s="47">
        <f t="shared" si="105"/>
        <v>22.74805689</v>
      </c>
      <c r="Q1438" s="47">
        <v>42.35904651059044</v>
      </c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7"/>
      <c r="AE1438" s="47"/>
      <c r="AF1438" s="47"/>
      <c r="AG1438" s="47"/>
      <c r="AH1438" s="47"/>
      <c r="AI1438" s="47"/>
      <c r="AJ1438" s="47"/>
      <c r="AK1438" s="47"/>
      <c r="AL1438" s="47"/>
      <c r="AM1438" s="47"/>
    </row>
    <row r="1439">
      <c r="A1439" s="47"/>
      <c r="B1439" s="47"/>
      <c r="D1439" s="47"/>
      <c r="E1439" s="3"/>
      <c r="F1439" s="43"/>
      <c r="G1439" s="47"/>
      <c r="H1439" s="47"/>
      <c r="I1439" s="47"/>
      <c r="K1439" s="3"/>
      <c r="L1439" s="47">
        <v>43.58904643844423</v>
      </c>
      <c r="M1439" s="3">
        <v>0.34</v>
      </c>
      <c r="N1439" s="43">
        <f t="shared" si="103"/>
        <v>6.2305E+21</v>
      </c>
      <c r="O1439" s="47">
        <f t="shared" si="104"/>
        <v>8.16</v>
      </c>
      <c r="P1439" s="47">
        <f t="shared" si="105"/>
        <v>22.70621338</v>
      </c>
      <c r="Q1439" s="47">
        <v>42.352393188953506</v>
      </c>
      <c r="R1439" s="47"/>
      <c r="S1439" s="47"/>
      <c r="T1439" s="47"/>
      <c r="U1439" s="47"/>
      <c r="V1439" s="47"/>
      <c r="W1439" s="47"/>
      <c r="X1439" s="47"/>
      <c r="Y1439" s="47"/>
      <c r="Z1439" s="47"/>
      <c r="AA1439" s="47"/>
      <c r="AB1439" s="47"/>
      <c r="AC1439" s="47"/>
      <c r="AD1439" s="47"/>
      <c r="AE1439" s="47"/>
      <c r="AF1439" s="47"/>
      <c r="AG1439" s="47"/>
      <c r="AH1439" s="47"/>
      <c r="AI1439" s="47"/>
      <c r="AJ1439" s="47"/>
      <c r="AK1439" s="47"/>
      <c r="AL1439" s="47"/>
      <c r="AM1439" s="47"/>
    </row>
    <row r="1440">
      <c r="A1440" s="47"/>
      <c r="B1440" s="47"/>
      <c r="D1440" s="47"/>
      <c r="E1440" s="3"/>
      <c r="F1440" s="43"/>
      <c r="G1440" s="47"/>
      <c r="H1440" s="47"/>
      <c r="I1440" s="47"/>
      <c r="K1440" s="3"/>
      <c r="L1440" s="47">
        <v>43.58878698663895</v>
      </c>
      <c r="M1440" s="3">
        <v>0.34</v>
      </c>
      <c r="N1440" s="43">
        <f t="shared" si="103"/>
        <v>6.22864E+21</v>
      </c>
      <c r="O1440" s="47">
        <f t="shared" si="104"/>
        <v>8.16</v>
      </c>
      <c r="P1440" s="47">
        <f t="shared" si="105"/>
        <v>22.70608365</v>
      </c>
      <c r="Q1440" s="47">
        <v>42.34436620137026</v>
      </c>
      <c r="R1440" s="47"/>
      <c r="S1440" s="47"/>
      <c r="T1440" s="47"/>
      <c r="U1440" s="47"/>
      <c r="V1440" s="47"/>
      <c r="W1440" s="47"/>
      <c r="X1440" s="47"/>
      <c r="Y1440" s="47"/>
      <c r="Z1440" s="47"/>
      <c r="AA1440" s="47"/>
      <c r="AB1440" s="47"/>
      <c r="AC1440" s="47"/>
      <c r="AD1440" s="47"/>
      <c r="AE1440" s="47"/>
      <c r="AF1440" s="47"/>
      <c r="AG1440" s="47"/>
      <c r="AH1440" s="47"/>
      <c r="AI1440" s="47"/>
      <c r="AJ1440" s="47"/>
      <c r="AK1440" s="47"/>
      <c r="AL1440" s="47"/>
      <c r="AM1440" s="47"/>
    </row>
    <row r="1441">
      <c r="A1441" s="47"/>
      <c r="B1441" s="47"/>
      <c r="D1441" s="47"/>
      <c r="E1441" s="3"/>
      <c r="F1441" s="43"/>
      <c r="G1441" s="47"/>
      <c r="H1441" s="47"/>
      <c r="I1441" s="47"/>
      <c r="K1441" s="3"/>
      <c r="L1441" s="47">
        <v>43.555035352811245</v>
      </c>
      <c r="M1441" s="3">
        <v>0.34</v>
      </c>
      <c r="N1441" s="43">
        <f t="shared" si="103"/>
        <v>5.99125E+21</v>
      </c>
      <c r="O1441" s="47">
        <f t="shared" si="104"/>
        <v>8.16</v>
      </c>
      <c r="P1441" s="47">
        <f t="shared" si="105"/>
        <v>22.68920784</v>
      </c>
      <c r="Q1441" s="47">
        <v>42.35390720809179</v>
      </c>
      <c r="R1441" s="47"/>
      <c r="S1441" s="47"/>
      <c r="T1441" s="47"/>
      <c r="U1441" s="47"/>
      <c r="V1441" s="47"/>
      <c r="W1441" s="47"/>
      <c r="X1441" s="47"/>
      <c r="Y1441" s="47"/>
      <c r="Z1441" s="47"/>
      <c r="AA1441" s="47"/>
      <c r="AB1441" s="47"/>
      <c r="AC1441" s="47"/>
      <c r="AD1441" s="47"/>
      <c r="AE1441" s="47"/>
      <c r="AF1441" s="47"/>
      <c r="AG1441" s="47"/>
      <c r="AH1441" s="47"/>
      <c r="AI1441" s="47"/>
      <c r="AJ1441" s="47"/>
      <c r="AK1441" s="47"/>
      <c r="AL1441" s="47"/>
      <c r="AM1441" s="47"/>
    </row>
    <row r="1442">
      <c r="A1442" s="47"/>
      <c r="B1442" s="47"/>
      <c r="D1442" s="47"/>
      <c r="E1442" s="3"/>
      <c r="F1442" s="43"/>
      <c r="G1442" s="47"/>
      <c r="H1442" s="47"/>
      <c r="I1442" s="47"/>
      <c r="K1442" s="3"/>
      <c r="L1442" s="47">
        <v>43.54688699527447</v>
      </c>
      <c r="M1442" s="3">
        <v>0.34</v>
      </c>
      <c r="N1442" s="43">
        <f t="shared" si="103"/>
        <v>5.93531E+21</v>
      </c>
      <c r="O1442" s="47">
        <f t="shared" si="104"/>
        <v>8.16</v>
      </c>
      <c r="P1442" s="47">
        <f t="shared" si="105"/>
        <v>22.68513366</v>
      </c>
      <c r="Q1442" s="47">
        <v>42.365735262299445</v>
      </c>
      <c r="R1442" s="47"/>
      <c r="S1442" s="47"/>
      <c r="T1442" s="47"/>
      <c r="U1442" s="47"/>
      <c r="V1442" s="47"/>
      <c r="W1442" s="47"/>
      <c r="X1442" s="47"/>
      <c r="Y1442" s="47"/>
      <c r="Z1442" s="47"/>
      <c r="AA1442" s="47"/>
      <c r="AB1442" s="47"/>
      <c r="AC1442" s="47"/>
      <c r="AD1442" s="47"/>
      <c r="AE1442" s="47"/>
      <c r="AF1442" s="47"/>
      <c r="AG1442" s="47"/>
      <c r="AH1442" s="47"/>
      <c r="AI1442" s="47"/>
      <c r="AJ1442" s="47"/>
      <c r="AK1442" s="47"/>
      <c r="AL1442" s="47"/>
      <c r="AM1442" s="47"/>
    </row>
    <row r="1443">
      <c r="A1443" s="47"/>
      <c r="B1443" s="47"/>
      <c r="D1443" s="47"/>
      <c r="E1443" s="3"/>
      <c r="F1443" s="43"/>
      <c r="G1443" s="47"/>
      <c r="H1443" s="47"/>
      <c r="I1443" s="47"/>
      <c r="K1443" s="3"/>
      <c r="L1443" s="47">
        <v>43.58210015791833</v>
      </c>
      <c r="M1443" s="3">
        <v>0.34</v>
      </c>
      <c r="N1443" s="43">
        <f t="shared" si="103"/>
        <v>6.18088E+21</v>
      </c>
      <c r="O1443" s="47">
        <f t="shared" si="104"/>
        <v>8.16</v>
      </c>
      <c r="P1443" s="47">
        <f t="shared" si="105"/>
        <v>22.70274024</v>
      </c>
      <c r="Q1443" s="47">
        <v>42.3568398531696</v>
      </c>
      <c r="R1443" s="47"/>
      <c r="S1443" s="47"/>
      <c r="T1443" s="47"/>
      <c r="U1443" s="47"/>
      <c r="V1443" s="47"/>
      <c r="W1443" s="47"/>
      <c r="X1443" s="47"/>
      <c r="Y1443" s="47"/>
      <c r="Z1443" s="47"/>
      <c r="AA1443" s="47"/>
      <c r="AB1443" s="47"/>
      <c r="AC1443" s="47"/>
      <c r="AD1443" s="47"/>
      <c r="AE1443" s="47"/>
      <c r="AF1443" s="47"/>
      <c r="AG1443" s="47"/>
      <c r="AH1443" s="47"/>
      <c r="AI1443" s="47"/>
      <c r="AJ1443" s="47"/>
      <c r="AK1443" s="47"/>
      <c r="AL1443" s="47"/>
      <c r="AM1443" s="47"/>
    </row>
    <row r="1444">
      <c r="A1444" s="47"/>
      <c r="B1444" s="47"/>
      <c r="D1444" s="47"/>
      <c r="E1444" s="3"/>
      <c r="F1444" s="43"/>
      <c r="G1444" s="47"/>
      <c r="H1444" s="47"/>
      <c r="I1444" s="47"/>
      <c r="K1444" s="3"/>
      <c r="L1444" s="47">
        <v>43.71936683733359</v>
      </c>
      <c r="M1444" s="3">
        <v>0.34</v>
      </c>
      <c r="N1444" s="43">
        <f t="shared" si="103"/>
        <v>7.23908E+21</v>
      </c>
      <c r="O1444" s="47">
        <f t="shared" si="104"/>
        <v>8.16</v>
      </c>
      <c r="P1444" s="47">
        <f t="shared" si="105"/>
        <v>22.77137358</v>
      </c>
      <c r="Q1444" s="47">
        <v>42.36651109601721</v>
      </c>
      <c r="R1444" s="47"/>
      <c r="S1444" s="47"/>
      <c r="T1444" s="47"/>
      <c r="U1444" s="47"/>
      <c r="V1444" s="47"/>
      <c r="W1444" s="47"/>
      <c r="X1444" s="47"/>
      <c r="Y1444" s="47"/>
      <c r="Z1444" s="47"/>
      <c r="AA1444" s="47"/>
      <c r="AB1444" s="47"/>
      <c r="AC1444" s="47"/>
      <c r="AD1444" s="47"/>
      <c r="AE1444" s="47"/>
      <c r="AF1444" s="47"/>
      <c r="AG1444" s="47"/>
      <c r="AH1444" s="47"/>
      <c r="AI1444" s="47"/>
      <c r="AJ1444" s="47"/>
      <c r="AK1444" s="47"/>
      <c r="AL1444" s="47"/>
      <c r="AM1444" s="47"/>
    </row>
    <row r="1445">
      <c r="A1445" s="47"/>
      <c r="B1445" s="47"/>
      <c r="D1445" s="47"/>
      <c r="E1445" s="3"/>
      <c r="F1445" s="43"/>
      <c r="G1445" s="47"/>
      <c r="H1445" s="47"/>
      <c r="I1445" s="47"/>
      <c r="K1445" s="3"/>
      <c r="L1445" s="47">
        <v>43.672035970423025</v>
      </c>
      <c r="M1445" s="3">
        <v>0.34</v>
      </c>
      <c r="N1445" s="43">
        <f t="shared" si="103"/>
        <v>6.85517E+21</v>
      </c>
      <c r="O1445" s="47">
        <f t="shared" si="104"/>
        <v>8.16</v>
      </c>
      <c r="P1445" s="47">
        <f t="shared" si="105"/>
        <v>22.74770814</v>
      </c>
      <c r="Q1445" s="47">
        <v>42.36083248433822</v>
      </c>
      <c r="R1445" s="47"/>
      <c r="S1445" s="47"/>
      <c r="T1445" s="47"/>
      <c r="U1445" s="47"/>
      <c r="V1445" s="47"/>
      <c r="W1445" s="47"/>
      <c r="X1445" s="47"/>
      <c r="Y1445" s="47"/>
      <c r="Z1445" s="47"/>
      <c r="AA1445" s="47"/>
      <c r="AB1445" s="47"/>
      <c r="AC1445" s="47"/>
      <c r="AD1445" s="47"/>
      <c r="AE1445" s="47"/>
      <c r="AF1445" s="47"/>
      <c r="AG1445" s="47"/>
      <c r="AH1445" s="47"/>
      <c r="AI1445" s="47"/>
      <c r="AJ1445" s="47"/>
      <c r="AK1445" s="47"/>
      <c r="AL1445" s="47"/>
      <c r="AM1445" s="47"/>
    </row>
    <row r="1446">
      <c r="A1446" s="47"/>
      <c r="B1446" s="47"/>
      <c r="D1446" s="47"/>
      <c r="E1446" s="3"/>
      <c r="F1446" s="43"/>
      <c r="G1446" s="47"/>
      <c r="H1446" s="47"/>
      <c r="I1446" s="47"/>
      <c r="K1446" s="3"/>
      <c r="L1446" s="47">
        <v>43.669035338731256</v>
      </c>
      <c r="M1446" s="3">
        <v>0.34</v>
      </c>
      <c r="N1446" s="43">
        <f t="shared" si="103"/>
        <v>6.83153E+21</v>
      </c>
      <c r="O1446" s="47">
        <f t="shared" si="104"/>
        <v>8.16</v>
      </c>
      <c r="P1446" s="47">
        <f t="shared" si="105"/>
        <v>22.74620783</v>
      </c>
      <c r="Q1446" s="47">
        <v>42.357679695861</v>
      </c>
      <c r="R1446" s="47"/>
      <c r="S1446" s="47"/>
      <c r="T1446" s="47"/>
      <c r="U1446" s="47"/>
      <c r="V1446" s="47"/>
      <c r="W1446" s="47"/>
      <c r="X1446" s="47"/>
      <c r="Y1446" s="47"/>
      <c r="Z1446" s="47"/>
      <c r="AA1446" s="47"/>
      <c r="AB1446" s="47"/>
      <c r="AC1446" s="47"/>
      <c r="AD1446" s="47"/>
      <c r="AE1446" s="47"/>
      <c r="AF1446" s="47"/>
      <c r="AG1446" s="47"/>
      <c r="AH1446" s="47"/>
      <c r="AI1446" s="47"/>
      <c r="AJ1446" s="47"/>
      <c r="AK1446" s="47"/>
      <c r="AL1446" s="47"/>
      <c r="AM1446" s="47"/>
    </row>
    <row r="1447">
      <c r="A1447" s="47"/>
      <c r="B1447" s="47"/>
      <c r="D1447" s="47"/>
      <c r="E1447" s="3"/>
      <c r="F1447" s="43"/>
      <c r="G1447" s="47"/>
      <c r="H1447" s="47"/>
      <c r="I1447" s="47"/>
      <c r="K1447" s="3"/>
      <c r="L1447" s="47">
        <v>43.67355067359497</v>
      </c>
      <c r="M1447" s="3">
        <v>0.34</v>
      </c>
      <c r="N1447" s="43">
        <f t="shared" si="103"/>
        <v>6.86713E+21</v>
      </c>
      <c r="O1447" s="47">
        <f t="shared" si="104"/>
        <v>8.16</v>
      </c>
      <c r="P1447" s="47">
        <f t="shared" si="105"/>
        <v>22.7484655</v>
      </c>
      <c r="Q1447" s="47">
        <v>42.3542153093426</v>
      </c>
      <c r="R1447" s="47"/>
      <c r="S1447" s="47"/>
      <c r="T1447" s="47"/>
      <c r="U1447" s="47"/>
      <c r="V1447" s="47"/>
      <c r="W1447" s="47"/>
      <c r="X1447" s="47"/>
      <c r="Y1447" s="47"/>
      <c r="Z1447" s="47"/>
      <c r="AA1447" s="47"/>
      <c r="AB1447" s="47"/>
      <c r="AC1447" s="47"/>
      <c r="AD1447" s="47"/>
      <c r="AE1447" s="47"/>
      <c r="AF1447" s="47"/>
      <c r="AG1447" s="47"/>
      <c r="AH1447" s="47"/>
      <c r="AI1447" s="47"/>
      <c r="AJ1447" s="47"/>
      <c r="AK1447" s="47"/>
      <c r="AL1447" s="47"/>
      <c r="AM1447" s="47"/>
    </row>
    <row r="1448">
      <c r="A1448" s="47"/>
      <c r="B1448" s="47"/>
      <c r="D1448" s="47"/>
      <c r="E1448" s="3"/>
      <c r="F1448" s="43"/>
      <c r="G1448" s="47"/>
      <c r="H1448" s="47"/>
      <c r="I1448" s="47"/>
      <c r="K1448" s="3"/>
      <c r="L1448" s="47">
        <v>43.57540251774636</v>
      </c>
      <c r="M1448" s="3">
        <v>0.34</v>
      </c>
      <c r="N1448" s="43">
        <f t="shared" si="103"/>
        <v>6.1334E+21</v>
      </c>
      <c r="O1448" s="47">
        <f t="shared" si="104"/>
        <v>8.16</v>
      </c>
      <c r="P1448" s="47">
        <f t="shared" si="105"/>
        <v>22.69939142</v>
      </c>
      <c r="Q1448" s="47">
        <v>42.35251178505726</v>
      </c>
      <c r="R1448" s="47"/>
      <c r="S1448" s="47"/>
      <c r="T1448" s="47"/>
      <c r="U1448" s="47"/>
      <c r="V1448" s="47"/>
      <c r="W1448" s="47"/>
      <c r="X1448" s="47"/>
      <c r="Y1448" s="47"/>
      <c r="Z1448" s="47"/>
      <c r="AA1448" s="47"/>
      <c r="AB1448" s="47"/>
      <c r="AC1448" s="47"/>
      <c r="AD1448" s="47"/>
      <c r="AE1448" s="47"/>
      <c r="AF1448" s="47"/>
      <c r="AG1448" s="47"/>
      <c r="AH1448" s="47"/>
      <c r="AI1448" s="47"/>
      <c r="AJ1448" s="47"/>
      <c r="AK1448" s="47"/>
      <c r="AL1448" s="47"/>
      <c r="AM1448" s="47"/>
    </row>
    <row r="1449">
      <c r="A1449" s="47"/>
      <c r="B1449" s="47"/>
      <c r="D1449" s="47"/>
      <c r="E1449" s="3"/>
      <c r="F1449" s="43"/>
      <c r="G1449" s="47"/>
      <c r="H1449" s="47"/>
      <c r="I1449" s="47"/>
      <c r="K1449" s="3"/>
      <c r="L1449" s="47">
        <v>43.56093881129427</v>
      </c>
      <c r="M1449" s="3">
        <v>0.34</v>
      </c>
      <c r="N1449" s="43">
        <f t="shared" si="103"/>
        <v>6.03211E+21</v>
      </c>
      <c r="O1449" s="47">
        <f t="shared" si="104"/>
        <v>8.16</v>
      </c>
      <c r="P1449" s="47">
        <f t="shared" si="105"/>
        <v>22.69215956</v>
      </c>
      <c r="Q1449" s="47">
        <v>42.34932532032538</v>
      </c>
      <c r="R1449" s="47"/>
      <c r="S1449" s="47"/>
      <c r="T1449" s="47"/>
      <c r="U1449" s="47"/>
      <c r="V1449" s="47"/>
      <c r="W1449" s="47"/>
      <c r="X1449" s="47"/>
      <c r="Y1449" s="47"/>
      <c r="Z1449" s="47"/>
      <c r="AA1449" s="47"/>
      <c r="AB1449" s="47"/>
      <c r="AC1449" s="47"/>
      <c r="AD1449" s="47"/>
      <c r="AE1449" s="47"/>
      <c r="AF1449" s="47"/>
      <c r="AG1449" s="47"/>
      <c r="AH1449" s="47"/>
      <c r="AI1449" s="47"/>
      <c r="AJ1449" s="47"/>
      <c r="AK1449" s="47"/>
      <c r="AL1449" s="47"/>
      <c r="AM1449" s="47"/>
    </row>
    <row r="1450">
      <c r="A1450" s="47"/>
      <c r="B1450" s="47"/>
      <c r="D1450" s="47"/>
      <c r="E1450" s="3"/>
      <c r="F1450" s="43"/>
      <c r="G1450" s="47"/>
      <c r="H1450" s="47"/>
      <c r="I1450" s="47"/>
      <c r="K1450" s="3"/>
      <c r="L1450" s="47">
        <v>43.562640503744525</v>
      </c>
      <c r="M1450" s="3">
        <v>0.34</v>
      </c>
      <c r="N1450" s="43">
        <f t="shared" si="103"/>
        <v>6.04394E+21</v>
      </c>
      <c r="O1450" s="47">
        <f t="shared" si="104"/>
        <v>8.16</v>
      </c>
      <c r="P1450" s="47">
        <f t="shared" si="105"/>
        <v>22.69301041</v>
      </c>
      <c r="Q1450" s="47">
        <v>42.3547703908439</v>
      </c>
      <c r="R1450" s="47"/>
      <c r="S1450" s="47"/>
      <c r="T1450" s="47"/>
      <c r="U1450" s="47"/>
      <c r="V1450" s="47"/>
      <c r="W1450" s="47"/>
      <c r="X1450" s="47"/>
      <c r="Y1450" s="47"/>
      <c r="Z1450" s="47"/>
      <c r="AA1450" s="47"/>
      <c r="AB1450" s="47"/>
      <c r="AC1450" s="47"/>
      <c r="AD1450" s="47"/>
      <c r="AE1450" s="47"/>
      <c r="AF1450" s="47"/>
      <c r="AG1450" s="47"/>
      <c r="AH1450" s="47"/>
      <c r="AI1450" s="47"/>
      <c r="AJ1450" s="47"/>
      <c r="AK1450" s="47"/>
      <c r="AL1450" s="47"/>
      <c r="AM1450" s="47"/>
    </row>
    <row r="1451">
      <c r="A1451" s="47"/>
      <c r="B1451" s="47"/>
      <c r="D1451" s="47"/>
      <c r="E1451" s="3"/>
      <c r="F1451" s="43"/>
      <c r="G1451" s="47"/>
      <c r="H1451" s="47"/>
      <c r="I1451" s="47"/>
      <c r="K1451" s="3"/>
      <c r="L1451" s="47">
        <v>43.61325847184866</v>
      </c>
      <c r="M1451" s="3">
        <v>0.34</v>
      </c>
      <c r="N1451" s="43">
        <f t="shared" si="103"/>
        <v>6.40662E+21</v>
      </c>
      <c r="O1451" s="47">
        <f t="shared" si="104"/>
        <v>8.16</v>
      </c>
      <c r="P1451" s="47">
        <f t="shared" si="105"/>
        <v>22.71831939</v>
      </c>
      <c r="Q1451" s="47">
        <v>42.353221749155026</v>
      </c>
      <c r="R1451" s="47"/>
      <c r="S1451" s="47"/>
      <c r="T1451" s="47"/>
      <c r="U1451" s="47"/>
      <c r="V1451" s="47"/>
      <c r="W1451" s="47"/>
      <c r="X1451" s="47"/>
      <c r="Y1451" s="47"/>
      <c r="Z1451" s="47"/>
      <c r="AA1451" s="47"/>
      <c r="AB1451" s="47"/>
      <c r="AC1451" s="47"/>
      <c r="AD1451" s="47"/>
      <c r="AE1451" s="47"/>
      <c r="AF1451" s="47"/>
      <c r="AG1451" s="47"/>
      <c r="AH1451" s="47"/>
      <c r="AI1451" s="47"/>
      <c r="AJ1451" s="47"/>
      <c r="AK1451" s="47"/>
      <c r="AL1451" s="47"/>
      <c r="AM1451" s="47"/>
    </row>
    <row r="1452">
      <c r="A1452" s="47"/>
      <c r="B1452" s="47"/>
      <c r="D1452" s="47"/>
      <c r="E1452" s="3"/>
      <c r="F1452" s="43"/>
      <c r="G1452" s="47"/>
      <c r="H1452" s="47"/>
      <c r="I1452" s="47"/>
      <c r="K1452" s="3"/>
      <c r="L1452" s="47">
        <v>43.52358847388806</v>
      </c>
      <c r="M1452" s="3">
        <v>0.34</v>
      </c>
      <c r="N1452" s="43">
        <f t="shared" si="103"/>
        <v>5.77822E+21</v>
      </c>
      <c r="O1452" s="47">
        <f t="shared" si="104"/>
        <v>8.16</v>
      </c>
      <c r="P1452" s="47">
        <f t="shared" si="105"/>
        <v>22.6734844</v>
      </c>
      <c r="Q1452" s="47">
        <v>42.36838027709405</v>
      </c>
      <c r="R1452" s="47"/>
      <c r="S1452" s="47"/>
      <c r="T1452" s="47"/>
      <c r="U1452" s="47"/>
      <c r="V1452" s="47"/>
      <c r="W1452" s="47"/>
      <c r="X1452" s="47"/>
      <c r="Y1452" s="47"/>
      <c r="Z1452" s="47"/>
      <c r="AA1452" s="47"/>
      <c r="AB1452" s="47"/>
      <c r="AC1452" s="47"/>
      <c r="AD1452" s="47"/>
      <c r="AE1452" s="47"/>
      <c r="AF1452" s="47"/>
      <c r="AG1452" s="47"/>
      <c r="AH1452" s="47"/>
      <c r="AI1452" s="47"/>
      <c r="AJ1452" s="47"/>
      <c r="AK1452" s="47"/>
      <c r="AL1452" s="47"/>
      <c r="AM1452" s="47"/>
    </row>
    <row r="1453">
      <c r="A1453" s="47"/>
      <c r="B1453" s="47"/>
      <c r="D1453" s="47"/>
      <c r="E1453" s="3"/>
      <c r="F1453" s="43"/>
      <c r="G1453" s="47"/>
      <c r="H1453" s="47"/>
      <c r="I1453" s="47"/>
      <c r="K1453" s="3"/>
      <c r="L1453" s="47">
        <v>43.540672976934545</v>
      </c>
      <c r="M1453" s="3">
        <v>0.34</v>
      </c>
      <c r="N1453" s="43">
        <f t="shared" si="103"/>
        <v>5.893E+21</v>
      </c>
      <c r="O1453" s="47">
        <f t="shared" si="104"/>
        <v>8.16</v>
      </c>
      <c r="P1453" s="47">
        <f t="shared" si="105"/>
        <v>22.68202665</v>
      </c>
      <c r="Q1453" s="47">
        <v>42.348671764479235</v>
      </c>
      <c r="R1453" s="47"/>
      <c r="S1453" s="47"/>
      <c r="T1453" s="47"/>
      <c r="U1453" s="47"/>
      <c r="V1453" s="47"/>
      <c r="W1453" s="47"/>
      <c r="X1453" s="47"/>
      <c r="Y1453" s="47"/>
      <c r="Z1453" s="47"/>
      <c r="AA1453" s="47"/>
      <c r="AB1453" s="47"/>
      <c r="AC1453" s="47"/>
      <c r="AD1453" s="47"/>
      <c r="AE1453" s="47"/>
      <c r="AF1453" s="47"/>
      <c r="AG1453" s="47"/>
      <c r="AH1453" s="47"/>
      <c r="AI1453" s="47"/>
      <c r="AJ1453" s="47"/>
      <c r="AK1453" s="47"/>
      <c r="AL1453" s="47"/>
      <c r="AM1453" s="47"/>
    </row>
    <row r="1454">
      <c r="A1454" s="47"/>
      <c r="B1454" s="47"/>
      <c r="D1454" s="47"/>
      <c r="E1454" s="3"/>
      <c r="F1454" s="43"/>
      <c r="G1454" s="47"/>
      <c r="H1454" s="47"/>
      <c r="I1454" s="47"/>
      <c r="K1454" s="3"/>
      <c r="L1454" s="47">
        <v>43.49242453100855</v>
      </c>
      <c r="M1454" s="3">
        <v>0.34</v>
      </c>
      <c r="N1454" s="43">
        <f t="shared" si="103"/>
        <v>5.57458E+21</v>
      </c>
      <c r="O1454" s="47">
        <f t="shared" si="104"/>
        <v>8.16</v>
      </c>
      <c r="P1454" s="47">
        <f t="shared" si="105"/>
        <v>22.65790242</v>
      </c>
      <c r="Q1454" s="47">
        <v>42.349629039407716</v>
      </c>
      <c r="R1454" s="47"/>
      <c r="S1454" s="47"/>
      <c r="T1454" s="47"/>
      <c r="U1454" s="47"/>
      <c r="V1454" s="47"/>
      <c r="W1454" s="47"/>
      <c r="X1454" s="47"/>
      <c r="Y1454" s="47"/>
      <c r="Z1454" s="47"/>
      <c r="AA1454" s="47"/>
      <c r="AB1454" s="47"/>
      <c r="AC1454" s="47"/>
      <c r="AD1454" s="47"/>
      <c r="AE1454" s="47"/>
      <c r="AF1454" s="47"/>
      <c r="AG1454" s="47"/>
      <c r="AH1454" s="47"/>
      <c r="AI1454" s="47"/>
      <c r="AJ1454" s="47"/>
      <c r="AK1454" s="47"/>
      <c r="AL1454" s="47"/>
      <c r="AM1454" s="47"/>
    </row>
    <row r="1455">
      <c r="A1455" s="47"/>
      <c r="B1455" s="47"/>
      <c r="D1455" s="47"/>
      <c r="E1455" s="3"/>
      <c r="F1455" s="43"/>
      <c r="G1455" s="47"/>
      <c r="H1455" s="47"/>
      <c r="I1455" s="47"/>
      <c r="K1455" s="3"/>
      <c r="L1455" s="47">
        <v>43.51846547483331</v>
      </c>
      <c r="M1455" s="3">
        <v>0.34</v>
      </c>
      <c r="N1455" s="43">
        <f t="shared" si="103"/>
        <v>5.74424E+21</v>
      </c>
      <c r="O1455" s="47">
        <f t="shared" si="104"/>
        <v>8.16</v>
      </c>
      <c r="P1455" s="47">
        <f t="shared" si="105"/>
        <v>22.6709229</v>
      </c>
      <c r="Q1455" s="47">
        <v>42.36061007794392</v>
      </c>
      <c r="R1455" s="47"/>
      <c r="S1455" s="47"/>
      <c r="T1455" s="47"/>
      <c r="U1455" s="47"/>
      <c r="V1455" s="47"/>
      <c r="W1455" s="47"/>
      <c r="X1455" s="47"/>
      <c r="Y1455" s="47"/>
      <c r="Z1455" s="47"/>
      <c r="AA1455" s="47"/>
      <c r="AB1455" s="47"/>
      <c r="AC1455" s="47"/>
      <c r="AD1455" s="47"/>
      <c r="AE1455" s="47"/>
      <c r="AF1455" s="47"/>
      <c r="AG1455" s="47"/>
      <c r="AH1455" s="47"/>
      <c r="AI1455" s="47"/>
      <c r="AJ1455" s="47"/>
      <c r="AK1455" s="47"/>
      <c r="AL1455" s="47"/>
      <c r="AM1455" s="47"/>
    </row>
    <row r="1456">
      <c r="A1456" s="47"/>
      <c r="B1456" s="47"/>
      <c r="D1456" s="47"/>
      <c r="E1456" s="3"/>
      <c r="F1456" s="43"/>
      <c r="G1456" s="47"/>
      <c r="H1456" s="47"/>
      <c r="I1456" s="47"/>
      <c r="K1456" s="3"/>
      <c r="L1456" s="47">
        <v>43.48813395487499</v>
      </c>
      <c r="M1456" s="3">
        <v>0.34</v>
      </c>
      <c r="N1456" s="43">
        <f t="shared" si="103"/>
        <v>5.54711E+21</v>
      </c>
      <c r="O1456" s="47">
        <f t="shared" si="104"/>
        <v>8.16</v>
      </c>
      <c r="P1456" s="47">
        <f t="shared" si="105"/>
        <v>22.65575714</v>
      </c>
      <c r="Q1456" s="47">
        <v>42.364121039342024</v>
      </c>
      <c r="R1456" s="47"/>
      <c r="S1456" s="47"/>
      <c r="T1456" s="47"/>
      <c r="U1456" s="47"/>
      <c r="V1456" s="47"/>
      <c r="W1456" s="47"/>
      <c r="X1456" s="47"/>
      <c r="Y1456" s="47"/>
      <c r="Z1456" s="47"/>
      <c r="AA1456" s="47"/>
      <c r="AB1456" s="47"/>
      <c r="AC1456" s="47"/>
      <c r="AD1456" s="47"/>
      <c r="AE1456" s="47"/>
      <c r="AF1456" s="47"/>
      <c r="AG1456" s="47"/>
      <c r="AH1456" s="47"/>
      <c r="AI1456" s="47"/>
      <c r="AJ1456" s="47"/>
      <c r="AK1456" s="47"/>
      <c r="AL1456" s="47"/>
      <c r="AM1456" s="47"/>
    </row>
    <row r="1457">
      <c r="A1457" s="47"/>
      <c r="B1457" s="47"/>
      <c r="D1457" s="47"/>
      <c r="E1457" s="3"/>
      <c r="F1457" s="43"/>
      <c r="G1457" s="47"/>
      <c r="H1457" s="47"/>
      <c r="I1457" s="47"/>
      <c r="K1457" s="3"/>
      <c r="L1457" s="47">
        <v>43.47426521162481</v>
      </c>
      <c r="M1457" s="3">
        <v>0.34</v>
      </c>
      <c r="N1457" s="43">
        <f t="shared" si="103"/>
        <v>5.45925E+21</v>
      </c>
      <c r="O1457" s="47">
        <f t="shared" si="104"/>
        <v>8.16</v>
      </c>
      <c r="P1457" s="47">
        <f t="shared" si="105"/>
        <v>22.64882276</v>
      </c>
      <c r="Q1457" s="47">
        <v>42.36131803320615</v>
      </c>
      <c r="R1457" s="47"/>
      <c r="S1457" s="47"/>
      <c r="T1457" s="47"/>
      <c r="U1457" s="47"/>
      <c r="V1457" s="47"/>
      <c r="W1457" s="47"/>
      <c r="X1457" s="47"/>
      <c r="Y1457" s="47"/>
      <c r="Z1457" s="47"/>
      <c r="AA1457" s="47"/>
      <c r="AB1457" s="47"/>
      <c r="AC1457" s="47"/>
      <c r="AD1457" s="47"/>
      <c r="AE1457" s="47"/>
      <c r="AF1457" s="47"/>
      <c r="AG1457" s="47"/>
      <c r="AH1457" s="47"/>
      <c r="AI1457" s="47"/>
      <c r="AJ1457" s="47"/>
      <c r="AK1457" s="47"/>
      <c r="AL1457" s="47"/>
      <c r="AM1457" s="47"/>
    </row>
    <row r="1458">
      <c r="A1458" s="47"/>
      <c r="B1458" s="47"/>
      <c r="D1458" s="47"/>
      <c r="E1458" s="3"/>
      <c r="F1458" s="43"/>
      <c r="G1458" s="47"/>
      <c r="H1458" s="47"/>
      <c r="I1458" s="47"/>
      <c r="K1458" s="3"/>
      <c r="L1458" s="47">
        <v>43.540983531828566</v>
      </c>
      <c r="M1458" s="3">
        <v>0.34</v>
      </c>
      <c r="N1458" s="43">
        <f t="shared" si="103"/>
        <v>5.89511E+21</v>
      </c>
      <c r="O1458" s="47">
        <f t="shared" si="104"/>
        <v>8.16</v>
      </c>
      <c r="P1458" s="47">
        <f t="shared" si="105"/>
        <v>22.68218192</v>
      </c>
      <c r="Q1458" s="47">
        <v>42.365760999403605</v>
      </c>
      <c r="R1458" s="47"/>
      <c r="S1458" s="47"/>
      <c r="T1458" s="47"/>
      <c r="U1458" s="47"/>
      <c r="V1458" s="47"/>
      <c r="W1458" s="47"/>
      <c r="X1458" s="47"/>
      <c r="Y1458" s="47"/>
      <c r="Z1458" s="47"/>
      <c r="AA1458" s="47"/>
      <c r="AB1458" s="47"/>
      <c r="AC1458" s="47"/>
      <c r="AD1458" s="47"/>
      <c r="AE1458" s="47"/>
      <c r="AF1458" s="47"/>
      <c r="AG1458" s="47"/>
      <c r="AH1458" s="47"/>
      <c r="AI1458" s="47"/>
      <c r="AJ1458" s="47"/>
      <c r="AK1458" s="47"/>
      <c r="AL1458" s="47"/>
      <c r="AM1458" s="47"/>
    </row>
    <row r="1459">
      <c r="A1459" s="47"/>
      <c r="B1459" s="47"/>
      <c r="D1459" s="47"/>
      <c r="E1459" s="3"/>
      <c r="F1459" s="43"/>
      <c r="G1459" s="47"/>
      <c r="H1459" s="47"/>
      <c r="I1459" s="47"/>
      <c r="K1459" s="3"/>
      <c r="L1459" s="47">
        <v>43.373186590784094</v>
      </c>
      <c r="M1459" s="3">
        <v>0.34</v>
      </c>
      <c r="N1459" s="43">
        <f t="shared" si="103"/>
        <v>4.85952E+21</v>
      </c>
      <c r="O1459" s="47">
        <f t="shared" si="104"/>
        <v>8.16</v>
      </c>
      <c r="P1459" s="47">
        <f t="shared" si="105"/>
        <v>22.59828345</v>
      </c>
      <c r="Q1459" s="47">
        <v>42.35701190591285</v>
      </c>
      <c r="R1459" s="47"/>
      <c r="S1459" s="47"/>
      <c r="T1459" s="47"/>
      <c r="U1459" s="47"/>
      <c r="V1459" s="47"/>
      <c r="W1459" s="47"/>
      <c r="X1459" s="47"/>
      <c r="Y1459" s="47"/>
      <c r="Z1459" s="47"/>
      <c r="AA1459" s="47"/>
      <c r="AB1459" s="47"/>
      <c r="AC1459" s="47"/>
      <c r="AD1459" s="47"/>
      <c r="AE1459" s="47"/>
      <c r="AF1459" s="47"/>
      <c r="AG1459" s="47"/>
      <c r="AH1459" s="47"/>
      <c r="AI1459" s="47"/>
      <c r="AJ1459" s="47"/>
      <c r="AK1459" s="47"/>
      <c r="AL1459" s="47"/>
      <c r="AM1459" s="47"/>
    </row>
    <row r="1460">
      <c r="A1460" s="47"/>
      <c r="B1460" s="47"/>
      <c r="D1460" s="47"/>
      <c r="E1460" s="3"/>
      <c r="F1460" s="43"/>
      <c r="G1460" s="47"/>
      <c r="H1460" s="47"/>
      <c r="I1460" s="47"/>
      <c r="K1460" s="3"/>
      <c r="L1460" s="47">
        <v>43.28802423737902</v>
      </c>
      <c r="M1460" s="3">
        <v>0.34</v>
      </c>
      <c r="N1460" s="43">
        <f t="shared" si="103"/>
        <v>4.40567E+21</v>
      </c>
      <c r="O1460" s="47">
        <f t="shared" si="104"/>
        <v>8.16</v>
      </c>
      <c r="P1460" s="47">
        <f t="shared" si="105"/>
        <v>22.55570228</v>
      </c>
      <c r="Q1460" s="47">
        <v>42.35548654262374</v>
      </c>
      <c r="R1460" s="47"/>
      <c r="S1460" s="47"/>
      <c r="T1460" s="47"/>
      <c r="U1460" s="47"/>
      <c r="V1460" s="47"/>
      <c r="W1460" s="47"/>
      <c r="X1460" s="47"/>
      <c r="Y1460" s="47"/>
      <c r="Z1460" s="47"/>
      <c r="AA1460" s="47"/>
      <c r="AB1460" s="47"/>
      <c r="AC1460" s="47"/>
      <c r="AD1460" s="47"/>
      <c r="AE1460" s="47"/>
      <c r="AF1460" s="47"/>
      <c r="AG1460" s="47"/>
      <c r="AH1460" s="47"/>
      <c r="AI1460" s="47"/>
      <c r="AJ1460" s="47"/>
      <c r="AK1460" s="47"/>
      <c r="AL1460" s="47"/>
      <c r="AM1460" s="47"/>
    </row>
    <row r="1461">
      <c r="A1461" s="47"/>
      <c r="B1461" s="47"/>
      <c r="D1461" s="47"/>
      <c r="E1461" s="3"/>
      <c r="F1461" s="43"/>
      <c r="G1461" s="47"/>
      <c r="H1461" s="47"/>
      <c r="I1461" s="47"/>
      <c r="K1461" s="3"/>
      <c r="L1461" s="47">
        <v>43.18045019130504</v>
      </c>
      <c r="M1461" s="3">
        <v>0.34</v>
      </c>
      <c r="N1461" s="43">
        <f t="shared" si="103"/>
        <v>3.89247E+21</v>
      </c>
      <c r="O1461" s="47">
        <f t="shared" si="104"/>
        <v>8.16</v>
      </c>
      <c r="P1461" s="47">
        <f t="shared" si="105"/>
        <v>22.50191525</v>
      </c>
      <c r="Q1461" s="47">
        <v>42.35928315538542</v>
      </c>
      <c r="R1461" s="47"/>
      <c r="S1461" s="47"/>
      <c r="T1461" s="47"/>
      <c r="U1461" s="47"/>
      <c r="V1461" s="47"/>
      <c r="W1461" s="47"/>
      <c r="X1461" s="47"/>
      <c r="Y1461" s="47"/>
      <c r="Z1461" s="47"/>
      <c r="AA1461" s="47"/>
      <c r="AB1461" s="47"/>
      <c r="AC1461" s="47"/>
      <c r="AD1461" s="47"/>
      <c r="AE1461" s="47"/>
      <c r="AF1461" s="47"/>
      <c r="AG1461" s="47"/>
      <c r="AH1461" s="47"/>
      <c r="AI1461" s="47"/>
      <c r="AJ1461" s="47"/>
      <c r="AK1461" s="47"/>
      <c r="AL1461" s="47"/>
      <c r="AM1461" s="47"/>
    </row>
    <row r="1462">
      <c r="A1462" s="47"/>
      <c r="B1462" s="47"/>
      <c r="D1462" s="47"/>
      <c r="E1462" s="3"/>
      <c r="F1462" s="43"/>
      <c r="G1462" s="47"/>
      <c r="H1462" s="47"/>
      <c r="I1462" s="47"/>
      <c r="K1462" s="3"/>
      <c r="L1462" s="47">
        <v>43.350616044068474</v>
      </c>
      <c r="M1462" s="3">
        <v>0.34</v>
      </c>
      <c r="N1462" s="43">
        <f t="shared" si="103"/>
        <v>4.73487E+21</v>
      </c>
      <c r="O1462" s="47">
        <f t="shared" si="104"/>
        <v>8.16</v>
      </c>
      <c r="P1462" s="47">
        <f t="shared" si="105"/>
        <v>22.58699818</v>
      </c>
      <c r="Q1462" s="47">
        <v>42.342110532801655</v>
      </c>
      <c r="R1462" s="47"/>
      <c r="S1462" s="47"/>
      <c r="T1462" s="47"/>
      <c r="U1462" s="47"/>
      <c r="V1462" s="47"/>
      <c r="W1462" s="47"/>
      <c r="X1462" s="47"/>
      <c r="Y1462" s="47"/>
      <c r="Z1462" s="47"/>
      <c r="AA1462" s="47"/>
      <c r="AB1462" s="47"/>
      <c r="AC1462" s="47"/>
      <c r="AD1462" s="47"/>
      <c r="AE1462" s="47"/>
      <c r="AF1462" s="47"/>
      <c r="AG1462" s="47"/>
      <c r="AH1462" s="47"/>
      <c r="AI1462" s="47"/>
      <c r="AJ1462" s="47"/>
      <c r="AK1462" s="47"/>
      <c r="AL1462" s="47"/>
      <c r="AM1462" s="47"/>
    </row>
    <row r="1463">
      <c r="A1463" s="47"/>
      <c r="B1463" s="47"/>
      <c r="D1463" s="47"/>
      <c r="E1463" s="3"/>
      <c r="F1463" s="43"/>
      <c r="G1463" s="47"/>
      <c r="H1463" s="47"/>
      <c r="I1463" s="47"/>
      <c r="K1463" s="3"/>
      <c r="L1463" s="47">
        <v>43.34036747987601</v>
      </c>
      <c r="M1463" s="3">
        <v>0.34</v>
      </c>
      <c r="N1463" s="43">
        <f t="shared" si="103"/>
        <v>4.67933E+21</v>
      </c>
      <c r="O1463" s="47">
        <f t="shared" si="104"/>
        <v>8.16</v>
      </c>
      <c r="P1463" s="47">
        <f t="shared" si="105"/>
        <v>22.5818739</v>
      </c>
      <c r="Q1463" s="47">
        <v>42.37914584908528</v>
      </c>
      <c r="R1463" s="47"/>
      <c r="S1463" s="47"/>
      <c r="T1463" s="47"/>
      <c r="U1463" s="47"/>
      <c r="V1463" s="47"/>
      <c r="W1463" s="47"/>
      <c r="X1463" s="47"/>
      <c r="Y1463" s="47"/>
      <c r="Z1463" s="47"/>
      <c r="AA1463" s="47"/>
      <c r="AB1463" s="47"/>
      <c r="AC1463" s="47"/>
      <c r="AD1463" s="47"/>
      <c r="AE1463" s="47"/>
      <c r="AF1463" s="47"/>
      <c r="AG1463" s="47"/>
      <c r="AH1463" s="47"/>
      <c r="AI1463" s="47"/>
      <c r="AJ1463" s="47"/>
      <c r="AK1463" s="47"/>
      <c r="AL1463" s="47"/>
      <c r="AM1463" s="47"/>
    </row>
    <row r="1464">
      <c r="A1464" s="47"/>
      <c r="B1464" s="47"/>
      <c r="D1464" s="47"/>
      <c r="E1464" s="3"/>
      <c r="F1464" s="43"/>
      <c r="G1464" s="47"/>
      <c r="H1464" s="47"/>
      <c r="I1464" s="47"/>
      <c r="K1464" s="3"/>
      <c r="L1464" s="47">
        <v>43.35724788519756</v>
      </c>
      <c r="M1464" s="3">
        <v>0.34</v>
      </c>
      <c r="N1464" s="43">
        <f t="shared" si="103"/>
        <v>4.77116E+21</v>
      </c>
      <c r="O1464" s="47">
        <f t="shared" si="104"/>
        <v>8.16</v>
      </c>
      <c r="P1464" s="47">
        <f t="shared" si="105"/>
        <v>22.5903141</v>
      </c>
      <c r="Q1464" s="47">
        <v>42.34466432444731</v>
      </c>
      <c r="R1464" s="47"/>
      <c r="S1464" s="47"/>
      <c r="T1464" s="47"/>
      <c r="U1464" s="47"/>
      <c r="V1464" s="47"/>
      <c r="W1464" s="47"/>
      <c r="X1464" s="47"/>
      <c r="Y1464" s="47"/>
      <c r="Z1464" s="47"/>
      <c r="AA1464" s="47"/>
      <c r="AB1464" s="47"/>
      <c r="AC1464" s="47"/>
      <c r="AD1464" s="47"/>
      <c r="AE1464" s="47"/>
      <c r="AF1464" s="47"/>
      <c r="AG1464" s="47"/>
      <c r="AH1464" s="47"/>
      <c r="AI1464" s="47"/>
      <c r="AJ1464" s="47"/>
      <c r="AK1464" s="47"/>
      <c r="AL1464" s="47"/>
      <c r="AM1464" s="47"/>
    </row>
    <row r="1465">
      <c r="A1465" s="47"/>
      <c r="B1465" s="47"/>
      <c r="D1465" s="47"/>
      <c r="E1465" s="3"/>
      <c r="F1465" s="43"/>
      <c r="G1465" s="47"/>
      <c r="H1465" s="47"/>
      <c r="I1465" s="47"/>
      <c r="K1465" s="3"/>
      <c r="L1465" s="47">
        <v>43.25976857099067</v>
      </c>
      <c r="M1465" s="3">
        <v>0.34</v>
      </c>
      <c r="N1465" s="43">
        <f t="shared" si="103"/>
        <v>4.26466E+21</v>
      </c>
      <c r="O1465" s="47">
        <f t="shared" si="104"/>
        <v>8.16</v>
      </c>
      <c r="P1465" s="47">
        <f t="shared" si="105"/>
        <v>22.54157444</v>
      </c>
      <c r="Q1465" s="47">
        <v>42.354694637005636</v>
      </c>
      <c r="R1465" s="47"/>
      <c r="S1465" s="47"/>
      <c r="T1465" s="47"/>
      <c r="U1465" s="47"/>
      <c r="V1465" s="47"/>
      <c r="W1465" s="47"/>
      <c r="X1465" s="47"/>
      <c r="Y1465" s="47"/>
      <c r="Z1465" s="47"/>
      <c r="AA1465" s="47"/>
      <c r="AB1465" s="47"/>
      <c r="AC1465" s="47"/>
      <c r="AD1465" s="47"/>
      <c r="AE1465" s="47"/>
      <c r="AF1465" s="47"/>
      <c r="AG1465" s="47"/>
      <c r="AH1465" s="47"/>
      <c r="AI1465" s="47"/>
      <c r="AJ1465" s="47"/>
      <c r="AK1465" s="47"/>
      <c r="AL1465" s="47"/>
      <c r="AM1465" s="47"/>
    </row>
    <row r="1466">
      <c r="A1466" s="47"/>
      <c r="B1466" s="47"/>
      <c r="D1466" s="47"/>
      <c r="E1466" s="3"/>
      <c r="F1466" s="43"/>
      <c r="G1466" s="47"/>
      <c r="H1466" s="47"/>
      <c r="I1466" s="47"/>
      <c r="K1466" s="3"/>
      <c r="L1466" s="47">
        <v>43.383466940580455</v>
      </c>
      <c r="M1466" s="3">
        <v>0.34</v>
      </c>
      <c r="N1466" s="43">
        <f t="shared" si="103"/>
        <v>4.91738E+21</v>
      </c>
      <c r="O1466" s="47">
        <f t="shared" si="104"/>
        <v>8.16</v>
      </c>
      <c r="P1466" s="47">
        <f t="shared" si="105"/>
        <v>22.60342363</v>
      </c>
      <c r="Q1466" s="47">
        <v>42.345268919039974</v>
      </c>
      <c r="R1466" s="47"/>
      <c r="S1466" s="47"/>
      <c r="T1466" s="47"/>
      <c r="U1466" s="47"/>
      <c r="V1466" s="47"/>
      <c r="W1466" s="47"/>
      <c r="X1466" s="47"/>
      <c r="Y1466" s="47"/>
      <c r="Z1466" s="47"/>
      <c r="AA1466" s="47"/>
      <c r="AB1466" s="47"/>
      <c r="AC1466" s="47"/>
      <c r="AD1466" s="47"/>
      <c r="AE1466" s="47"/>
      <c r="AF1466" s="47"/>
      <c r="AG1466" s="47"/>
      <c r="AH1466" s="47"/>
      <c r="AI1466" s="47"/>
      <c r="AJ1466" s="47"/>
      <c r="AK1466" s="47"/>
      <c r="AL1466" s="47"/>
      <c r="AM1466" s="47"/>
    </row>
    <row r="1467">
      <c r="A1467" s="47"/>
      <c r="B1467" s="47"/>
      <c r="D1467" s="47"/>
      <c r="E1467" s="3"/>
      <c r="F1467" s="43"/>
      <c r="G1467" s="47"/>
      <c r="H1467" s="47"/>
      <c r="I1467" s="47"/>
      <c r="K1467" s="3"/>
      <c r="L1467" s="47">
        <v>43.372946608420165</v>
      </c>
      <c r="M1467" s="3">
        <v>0.34</v>
      </c>
      <c r="N1467" s="43">
        <f t="shared" si="103"/>
        <v>4.85818E+21</v>
      </c>
      <c r="O1467" s="47">
        <f t="shared" si="104"/>
        <v>8.16</v>
      </c>
      <c r="P1467" s="47">
        <f t="shared" si="105"/>
        <v>22.59816346</v>
      </c>
      <c r="Q1467" s="47">
        <v>42.340090290366476</v>
      </c>
      <c r="R1467" s="47"/>
      <c r="S1467" s="47"/>
      <c r="T1467" s="47"/>
      <c r="U1467" s="47"/>
      <c r="V1467" s="47"/>
      <c r="W1467" s="47"/>
      <c r="X1467" s="47"/>
      <c r="Y1467" s="47"/>
      <c r="Z1467" s="47"/>
      <c r="AA1467" s="47"/>
      <c r="AB1467" s="47"/>
      <c r="AC1467" s="47"/>
      <c r="AD1467" s="47"/>
      <c r="AE1467" s="47"/>
      <c r="AF1467" s="47"/>
      <c r="AG1467" s="47"/>
      <c r="AH1467" s="47"/>
      <c r="AI1467" s="47"/>
      <c r="AJ1467" s="47"/>
      <c r="AK1467" s="47"/>
      <c r="AL1467" s="47"/>
      <c r="AM1467" s="47"/>
    </row>
    <row r="1468">
      <c r="A1468" s="47"/>
      <c r="B1468" s="47"/>
      <c r="D1468" s="47"/>
      <c r="E1468" s="3"/>
      <c r="F1468" s="43"/>
      <c r="G1468" s="47"/>
      <c r="H1468" s="47"/>
      <c r="I1468" s="47"/>
      <c r="K1468" s="3"/>
      <c r="L1468" s="47">
        <v>43.40868861479522</v>
      </c>
      <c r="M1468" s="3">
        <v>0.34</v>
      </c>
      <c r="N1468" s="43">
        <f t="shared" si="103"/>
        <v>5.06226E+21</v>
      </c>
      <c r="O1468" s="47">
        <f t="shared" si="104"/>
        <v>8.16</v>
      </c>
      <c r="P1468" s="47">
        <f t="shared" si="105"/>
        <v>22.61603447</v>
      </c>
      <c r="Q1468" s="47">
        <v>42.3651564029218</v>
      </c>
      <c r="R1468" s="47"/>
      <c r="S1468" s="47"/>
      <c r="T1468" s="47"/>
      <c r="U1468" s="47"/>
      <c r="V1468" s="47"/>
      <c r="W1468" s="47"/>
      <c r="X1468" s="47"/>
      <c r="Y1468" s="47"/>
      <c r="Z1468" s="47"/>
      <c r="AA1468" s="47"/>
      <c r="AB1468" s="47"/>
      <c r="AC1468" s="47"/>
      <c r="AD1468" s="47"/>
      <c r="AE1468" s="47"/>
      <c r="AF1468" s="47"/>
      <c r="AG1468" s="47"/>
      <c r="AH1468" s="47"/>
      <c r="AI1468" s="47"/>
      <c r="AJ1468" s="47"/>
      <c r="AK1468" s="47"/>
      <c r="AL1468" s="47"/>
      <c r="AM1468" s="47"/>
    </row>
    <row r="1469">
      <c r="A1469" s="47"/>
      <c r="B1469" s="47"/>
      <c r="D1469" s="47"/>
      <c r="E1469" s="3"/>
      <c r="F1469" s="43"/>
      <c r="G1469" s="47"/>
      <c r="H1469" s="47"/>
      <c r="I1469" s="47"/>
      <c r="K1469" s="3"/>
      <c r="L1469" s="47">
        <v>43.311039703651865</v>
      </c>
      <c r="M1469" s="3">
        <v>0.34</v>
      </c>
      <c r="N1469" s="43">
        <f t="shared" si="103"/>
        <v>4.52397E+21</v>
      </c>
      <c r="O1469" s="47">
        <f t="shared" si="104"/>
        <v>8.16</v>
      </c>
      <c r="P1469" s="47">
        <f t="shared" si="105"/>
        <v>22.56721001</v>
      </c>
      <c r="Q1469" s="47">
        <v>42.35952566303251</v>
      </c>
      <c r="R1469" s="47"/>
      <c r="S1469" s="47"/>
      <c r="T1469" s="47"/>
      <c r="U1469" s="47"/>
      <c r="V1469" s="47"/>
      <c r="W1469" s="47"/>
      <c r="X1469" s="47"/>
      <c r="Y1469" s="47"/>
      <c r="Z1469" s="47"/>
      <c r="AA1469" s="47"/>
      <c r="AB1469" s="47"/>
      <c r="AC1469" s="47"/>
      <c r="AD1469" s="47"/>
      <c r="AE1469" s="47"/>
      <c r="AF1469" s="47"/>
      <c r="AG1469" s="47"/>
      <c r="AH1469" s="47"/>
      <c r="AI1469" s="47"/>
      <c r="AJ1469" s="47"/>
      <c r="AK1469" s="47"/>
      <c r="AL1469" s="47"/>
      <c r="AM1469" s="47"/>
    </row>
    <row r="1470">
      <c r="A1470" s="47"/>
      <c r="B1470" s="47"/>
      <c r="D1470" s="47"/>
      <c r="E1470" s="3"/>
      <c r="F1470" s="43"/>
      <c r="G1470" s="47"/>
      <c r="H1470" s="47"/>
      <c r="I1470" s="47"/>
      <c r="K1470" s="3"/>
      <c r="L1470" s="47">
        <v>43.30697850875494</v>
      </c>
      <c r="M1470" s="3">
        <v>0.34</v>
      </c>
      <c r="N1470" s="43">
        <f t="shared" si="103"/>
        <v>4.50287E+21</v>
      </c>
      <c r="O1470" s="47">
        <f t="shared" si="104"/>
        <v>8.16</v>
      </c>
      <c r="P1470" s="47">
        <f t="shared" si="105"/>
        <v>22.56517941</v>
      </c>
      <c r="Q1470" s="47">
        <v>42.361688562498216</v>
      </c>
      <c r="R1470" s="47"/>
      <c r="S1470" s="47"/>
      <c r="T1470" s="47"/>
      <c r="U1470" s="47"/>
      <c r="V1470" s="47"/>
      <c r="W1470" s="47"/>
      <c r="X1470" s="47"/>
      <c r="Y1470" s="47"/>
      <c r="Z1470" s="47"/>
      <c r="AA1470" s="47"/>
      <c r="AB1470" s="47"/>
      <c r="AC1470" s="47"/>
      <c r="AD1470" s="47"/>
      <c r="AE1470" s="47"/>
      <c r="AF1470" s="47"/>
      <c r="AG1470" s="47"/>
      <c r="AH1470" s="47"/>
      <c r="AI1470" s="47"/>
      <c r="AJ1470" s="47"/>
      <c r="AK1470" s="47"/>
      <c r="AL1470" s="47"/>
      <c r="AM1470" s="47"/>
    </row>
    <row r="1471">
      <c r="A1471" s="47"/>
      <c r="B1471" s="47"/>
      <c r="D1471" s="47"/>
      <c r="E1471" s="3"/>
      <c r="F1471" s="43"/>
      <c r="G1471" s="47"/>
      <c r="H1471" s="47"/>
      <c r="I1471" s="47"/>
      <c r="K1471" s="3"/>
      <c r="L1471" s="47">
        <v>43.39421143320944</v>
      </c>
      <c r="M1471" s="3">
        <v>0.34</v>
      </c>
      <c r="N1471" s="43">
        <f t="shared" si="103"/>
        <v>4.97858E+21</v>
      </c>
      <c r="O1471" s="47">
        <f t="shared" si="104"/>
        <v>8.16</v>
      </c>
      <c r="P1471" s="47">
        <f t="shared" si="105"/>
        <v>22.60879588</v>
      </c>
      <c r="Q1471" s="47">
        <v>42.351726364688396</v>
      </c>
      <c r="R1471" s="47"/>
      <c r="S1471" s="47"/>
      <c r="T1471" s="47"/>
      <c r="U1471" s="47"/>
      <c r="V1471" s="47"/>
      <c r="W1471" s="47"/>
      <c r="X1471" s="47"/>
      <c r="Y1471" s="47"/>
      <c r="Z1471" s="47"/>
      <c r="AA1471" s="47"/>
      <c r="AB1471" s="47"/>
      <c r="AC1471" s="47"/>
      <c r="AD1471" s="47"/>
      <c r="AE1471" s="47"/>
      <c r="AF1471" s="47"/>
      <c r="AG1471" s="47"/>
      <c r="AH1471" s="47"/>
      <c r="AI1471" s="47"/>
      <c r="AJ1471" s="47"/>
      <c r="AK1471" s="47"/>
      <c r="AL1471" s="47"/>
      <c r="AM1471" s="47"/>
    </row>
    <row r="1472">
      <c r="A1472" s="47"/>
      <c r="B1472" s="47"/>
      <c r="D1472" s="47"/>
      <c r="E1472" s="3"/>
      <c r="F1472" s="43"/>
      <c r="G1472" s="47"/>
      <c r="H1472" s="47"/>
      <c r="I1472" s="47"/>
      <c r="K1472" s="3"/>
      <c r="L1472" s="47">
        <v>43.4659441616882</v>
      </c>
      <c r="M1472" s="3">
        <v>0.34</v>
      </c>
      <c r="N1472" s="43">
        <f t="shared" si="103"/>
        <v>5.4072E+21</v>
      </c>
      <c r="O1472" s="47">
        <f t="shared" si="104"/>
        <v>8.16</v>
      </c>
      <c r="P1472" s="47">
        <f t="shared" si="105"/>
        <v>22.64466224</v>
      </c>
      <c r="Q1472" s="47">
        <v>42.35527487557321</v>
      </c>
      <c r="R1472" s="47"/>
      <c r="S1472" s="47"/>
      <c r="T1472" s="47"/>
      <c r="U1472" s="47"/>
      <c r="V1472" s="47"/>
      <c r="W1472" s="47"/>
      <c r="X1472" s="47"/>
      <c r="Y1472" s="47"/>
      <c r="Z1472" s="47"/>
      <c r="AA1472" s="47"/>
      <c r="AB1472" s="47"/>
      <c r="AC1472" s="47"/>
      <c r="AD1472" s="47"/>
      <c r="AE1472" s="47"/>
      <c r="AF1472" s="47"/>
      <c r="AG1472" s="47"/>
      <c r="AH1472" s="47"/>
      <c r="AI1472" s="47"/>
      <c r="AJ1472" s="47"/>
      <c r="AK1472" s="47"/>
      <c r="AL1472" s="47"/>
      <c r="AM1472" s="47"/>
    </row>
    <row r="1473">
      <c r="A1473" s="47"/>
      <c r="B1473" s="47"/>
      <c r="D1473" s="47"/>
      <c r="E1473" s="3"/>
      <c r="F1473" s="43"/>
      <c r="G1473" s="47"/>
      <c r="H1473" s="47"/>
      <c r="I1473" s="47"/>
      <c r="K1473" s="3"/>
      <c r="L1473" s="47">
        <v>43.434253782051506</v>
      </c>
      <c r="M1473" s="3">
        <v>0.34</v>
      </c>
      <c r="N1473" s="43">
        <f t="shared" si="103"/>
        <v>5.21347E+21</v>
      </c>
      <c r="O1473" s="47">
        <f t="shared" si="104"/>
        <v>8.16</v>
      </c>
      <c r="P1473" s="47">
        <f t="shared" si="105"/>
        <v>22.62881705</v>
      </c>
      <c r="Q1473" s="47">
        <v>42.35595842899527</v>
      </c>
      <c r="R1473" s="47"/>
      <c r="S1473" s="47"/>
      <c r="T1473" s="47"/>
      <c r="U1473" s="47"/>
      <c r="V1473" s="47"/>
      <c r="W1473" s="47"/>
      <c r="X1473" s="47"/>
      <c r="Y1473" s="47"/>
      <c r="Z1473" s="47"/>
      <c r="AA1473" s="47"/>
      <c r="AB1473" s="47"/>
      <c r="AC1473" s="47"/>
      <c r="AD1473" s="47"/>
      <c r="AE1473" s="47"/>
      <c r="AF1473" s="47"/>
      <c r="AG1473" s="47"/>
      <c r="AH1473" s="47"/>
      <c r="AI1473" s="47"/>
      <c r="AJ1473" s="47"/>
      <c r="AK1473" s="47"/>
      <c r="AL1473" s="47"/>
      <c r="AM1473" s="47"/>
    </row>
    <row r="1474">
      <c r="A1474" s="47"/>
      <c r="B1474" s="47"/>
      <c r="D1474" s="47"/>
      <c r="E1474" s="3"/>
      <c r="F1474" s="43"/>
      <c r="G1474" s="47"/>
      <c r="H1474" s="47"/>
      <c r="I1474" s="47"/>
      <c r="K1474" s="3"/>
      <c r="L1474" s="47">
        <v>43.38474144083238</v>
      </c>
      <c r="M1474" s="3">
        <v>0.34</v>
      </c>
      <c r="N1474" s="43">
        <f t="shared" si="103"/>
        <v>4.9246E+21</v>
      </c>
      <c r="O1474" s="47">
        <f t="shared" si="104"/>
        <v>8.16</v>
      </c>
      <c r="P1474" s="47">
        <f t="shared" si="105"/>
        <v>22.60406088</v>
      </c>
      <c r="Q1474" s="47">
        <v>42.335066212219985</v>
      </c>
      <c r="R1474" s="47"/>
      <c r="S1474" s="47"/>
      <c r="T1474" s="47"/>
      <c r="U1474" s="47"/>
      <c r="V1474" s="47"/>
      <c r="W1474" s="47"/>
      <c r="X1474" s="47"/>
      <c r="Y1474" s="47"/>
      <c r="Z1474" s="47"/>
      <c r="AA1474" s="47"/>
      <c r="AB1474" s="47"/>
      <c r="AC1474" s="47"/>
      <c r="AD1474" s="47"/>
      <c r="AE1474" s="47"/>
      <c r="AF1474" s="47"/>
      <c r="AG1474" s="47"/>
      <c r="AH1474" s="47"/>
      <c r="AI1474" s="47"/>
      <c r="AJ1474" s="47"/>
      <c r="AK1474" s="47"/>
      <c r="AL1474" s="47"/>
      <c r="AM1474" s="47"/>
    </row>
    <row r="1475">
      <c r="A1475" s="47"/>
      <c r="B1475" s="47"/>
      <c r="D1475" s="47"/>
      <c r="E1475" s="3"/>
      <c r="F1475" s="43"/>
      <c r="G1475" s="47"/>
      <c r="H1475" s="47"/>
      <c r="I1475" s="47"/>
      <c r="K1475" s="3"/>
      <c r="L1475" s="47">
        <v>43.46511687874211</v>
      </c>
      <c r="M1475" s="3">
        <v>0.34</v>
      </c>
      <c r="N1475" s="43">
        <f t="shared" si="103"/>
        <v>5.40205E+21</v>
      </c>
      <c r="O1475" s="47">
        <f t="shared" si="104"/>
        <v>8.16</v>
      </c>
      <c r="P1475" s="47">
        <f t="shared" si="105"/>
        <v>22.6442486</v>
      </c>
      <c r="Q1475" s="47">
        <v>42.34502553016739</v>
      </c>
      <c r="R1475" s="47"/>
      <c r="S1475" s="47"/>
      <c r="T1475" s="47"/>
      <c r="U1475" s="47"/>
      <c r="V1475" s="47"/>
      <c r="W1475" s="47"/>
      <c r="X1475" s="47"/>
      <c r="Y1475" s="47"/>
      <c r="Z1475" s="47"/>
      <c r="AA1475" s="47"/>
      <c r="AB1475" s="47"/>
      <c r="AC1475" s="47"/>
      <c r="AD1475" s="47"/>
      <c r="AE1475" s="47"/>
      <c r="AF1475" s="47"/>
      <c r="AG1475" s="47"/>
      <c r="AH1475" s="47"/>
      <c r="AI1475" s="47"/>
      <c r="AJ1475" s="47"/>
      <c r="AK1475" s="47"/>
      <c r="AL1475" s="47"/>
      <c r="AM1475" s="47"/>
    </row>
    <row r="1476">
      <c r="A1476" s="47"/>
      <c r="B1476" s="47"/>
      <c r="D1476" s="47"/>
      <c r="E1476" s="3"/>
      <c r="F1476" s="43"/>
      <c r="G1476" s="47"/>
      <c r="H1476" s="47"/>
      <c r="I1476" s="47"/>
      <c r="K1476" s="3"/>
      <c r="L1476" s="47">
        <v>43.475785443415845</v>
      </c>
      <c r="M1476" s="3">
        <v>0.34</v>
      </c>
      <c r="N1476" s="43">
        <f t="shared" si="103"/>
        <v>5.46881E+21</v>
      </c>
      <c r="O1476" s="47">
        <f t="shared" si="104"/>
        <v>8.16</v>
      </c>
      <c r="P1476" s="47">
        <f t="shared" si="105"/>
        <v>22.64958288</v>
      </c>
      <c r="Q1476" s="47">
        <v>42.35426744737437</v>
      </c>
      <c r="R1476" s="47"/>
      <c r="S1476" s="47"/>
      <c r="T1476" s="47"/>
      <c r="U1476" s="47"/>
      <c r="V1476" s="47"/>
      <c r="W1476" s="47"/>
      <c r="X1476" s="47"/>
      <c r="Y1476" s="47"/>
      <c r="Z1476" s="47"/>
      <c r="AA1476" s="47"/>
      <c r="AB1476" s="47"/>
      <c r="AC1476" s="47"/>
      <c r="AD1476" s="47"/>
      <c r="AE1476" s="47"/>
      <c r="AF1476" s="47"/>
      <c r="AG1476" s="47"/>
      <c r="AH1476" s="47"/>
      <c r="AI1476" s="47"/>
      <c r="AJ1476" s="47"/>
      <c r="AK1476" s="47"/>
      <c r="AL1476" s="47"/>
      <c r="AM1476" s="47"/>
    </row>
    <row r="1477">
      <c r="A1477" s="47"/>
      <c r="B1477" s="47"/>
      <c r="D1477" s="47"/>
      <c r="E1477" s="3"/>
      <c r="F1477" s="43"/>
      <c r="G1477" s="47"/>
      <c r="H1477" s="47"/>
      <c r="I1477" s="47"/>
      <c r="K1477" s="3"/>
      <c r="L1477" s="47">
        <v>43.48747800306266</v>
      </c>
      <c r="M1477" s="3">
        <v>0.34</v>
      </c>
      <c r="N1477" s="43">
        <f t="shared" si="103"/>
        <v>5.54292E+21</v>
      </c>
      <c r="O1477" s="47">
        <f t="shared" si="104"/>
        <v>8.16</v>
      </c>
      <c r="P1477" s="47">
        <f t="shared" si="105"/>
        <v>22.65542916</v>
      </c>
      <c r="Q1477" s="47">
        <v>42.348586301973626</v>
      </c>
      <c r="R1477" s="47"/>
      <c r="S1477" s="47"/>
      <c r="T1477" s="47"/>
      <c r="U1477" s="47"/>
      <c r="V1477" s="47"/>
      <c r="W1477" s="47"/>
      <c r="X1477" s="47"/>
      <c r="Y1477" s="47"/>
      <c r="Z1477" s="47"/>
      <c r="AA1477" s="47"/>
      <c r="AB1477" s="47"/>
      <c r="AC1477" s="47"/>
      <c r="AD1477" s="47"/>
      <c r="AE1477" s="47"/>
      <c r="AF1477" s="47"/>
      <c r="AG1477" s="47"/>
      <c r="AH1477" s="47"/>
      <c r="AI1477" s="47"/>
      <c r="AJ1477" s="47"/>
      <c r="AK1477" s="47"/>
      <c r="AL1477" s="47"/>
      <c r="AM1477" s="47"/>
    </row>
    <row r="1478">
      <c r="A1478" s="47"/>
      <c r="B1478" s="47"/>
      <c r="D1478" s="47"/>
      <c r="E1478" s="3"/>
      <c r="F1478" s="43"/>
      <c r="G1478" s="47"/>
      <c r="H1478" s="47"/>
      <c r="I1478" s="47"/>
      <c r="K1478" s="3"/>
      <c r="L1478" s="47">
        <v>43.47024017623324</v>
      </c>
      <c r="M1478" s="3">
        <v>0.34</v>
      </c>
      <c r="N1478" s="43">
        <f t="shared" si="103"/>
        <v>5.43401E+21</v>
      </c>
      <c r="O1478" s="47">
        <f t="shared" si="104"/>
        <v>8.16</v>
      </c>
      <c r="P1478" s="47">
        <f t="shared" si="105"/>
        <v>22.64681025</v>
      </c>
      <c r="Q1478" s="47">
        <v>42.350716789565055</v>
      </c>
      <c r="R1478" s="47"/>
      <c r="S1478" s="47"/>
      <c r="T1478" s="47"/>
      <c r="U1478" s="47"/>
      <c r="V1478" s="47"/>
      <c r="W1478" s="47"/>
      <c r="X1478" s="47"/>
      <c r="Y1478" s="47"/>
      <c r="Z1478" s="47"/>
      <c r="AA1478" s="47"/>
      <c r="AB1478" s="47"/>
      <c r="AC1478" s="47"/>
      <c r="AD1478" s="47"/>
      <c r="AE1478" s="47"/>
      <c r="AF1478" s="47"/>
      <c r="AG1478" s="47"/>
      <c r="AH1478" s="47"/>
      <c r="AI1478" s="47"/>
      <c r="AJ1478" s="47"/>
      <c r="AK1478" s="47"/>
      <c r="AL1478" s="47"/>
      <c r="AM1478" s="47"/>
    </row>
    <row r="1479">
      <c r="A1479" s="47"/>
      <c r="B1479" s="47"/>
      <c r="D1479" s="47"/>
      <c r="E1479" s="3"/>
      <c r="F1479" s="43"/>
      <c r="G1479" s="47"/>
      <c r="H1479" s="47"/>
      <c r="I1479" s="47"/>
      <c r="K1479" s="3"/>
      <c r="L1479" s="47">
        <v>43.51266101815613</v>
      </c>
      <c r="M1479" s="3">
        <v>0.34</v>
      </c>
      <c r="N1479" s="43">
        <f t="shared" si="103"/>
        <v>5.70598E+21</v>
      </c>
      <c r="O1479" s="47">
        <f t="shared" si="104"/>
        <v>8.16</v>
      </c>
      <c r="P1479" s="47">
        <f t="shared" si="105"/>
        <v>22.66802067</v>
      </c>
      <c r="Q1479" s="47">
        <v>42.34614979102645</v>
      </c>
      <c r="R1479" s="47"/>
      <c r="S1479" s="47"/>
      <c r="T1479" s="47"/>
      <c r="U1479" s="47"/>
      <c r="V1479" s="47"/>
      <c r="W1479" s="47"/>
      <c r="X1479" s="47"/>
      <c r="Y1479" s="47"/>
      <c r="Z1479" s="47"/>
      <c r="AA1479" s="47"/>
      <c r="AB1479" s="47"/>
      <c r="AC1479" s="47"/>
      <c r="AD1479" s="47"/>
      <c r="AE1479" s="47"/>
      <c r="AF1479" s="47"/>
      <c r="AG1479" s="47"/>
      <c r="AH1479" s="47"/>
      <c r="AI1479" s="47"/>
      <c r="AJ1479" s="47"/>
      <c r="AK1479" s="47"/>
      <c r="AL1479" s="47"/>
      <c r="AM1479" s="47"/>
    </row>
    <row r="1480">
      <c r="A1480" s="47"/>
      <c r="B1480" s="47"/>
      <c r="D1480" s="47"/>
      <c r="E1480" s="3"/>
      <c r="F1480" s="43"/>
      <c r="G1480" s="47"/>
      <c r="H1480" s="47"/>
      <c r="I1480" s="47"/>
      <c r="K1480" s="3"/>
      <c r="L1480" s="47">
        <v>43.53256399243137</v>
      </c>
      <c r="M1480" s="3">
        <v>0.34</v>
      </c>
      <c r="N1480" s="43">
        <f t="shared" si="103"/>
        <v>5.83824E+21</v>
      </c>
      <c r="O1480" s="47">
        <f t="shared" si="104"/>
        <v>8.16</v>
      </c>
      <c r="P1480" s="47">
        <f t="shared" si="105"/>
        <v>22.67797215</v>
      </c>
      <c r="Q1480" s="47">
        <v>42.35167615503212</v>
      </c>
      <c r="R1480" s="47"/>
      <c r="S1480" s="47"/>
      <c r="T1480" s="47"/>
      <c r="U1480" s="47"/>
      <c r="V1480" s="47"/>
      <c r="W1480" s="47"/>
      <c r="X1480" s="47"/>
      <c r="Y1480" s="47"/>
      <c r="Z1480" s="47"/>
      <c r="AA1480" s="47"/>
      <c r="AB1480" s="47"/>
      <c r="AC1480" s="47"/>
      <c r="AD1480" s="47"/>
      <c r="AE1480" s="47"/>
      <c r="AF1480" s="47"/>
      <c r="AG1480" s="47"/>
      <c r="AH1480" s="47"/>
      <c r="AI1480" s="47"/>
      <c r="AJ1480" s="47"/>
      <c r="AK1480" s="47"/>
      <c r="AL1480" s="47"/>
      <c r="AM1480" s="47"/>
    </row>
    <row r="1481">
      <c r="A1481" s="47"/>
      <c r="B1481" s="47"/>
      <c r="D1481" s="47"/>
      <c r="E1481" s="3"/>
      <c r="F1481" s="43"/>
      <c r="G1481" s="47"/>
      <c r="H1481" s="47"/>
      <c r="I1481" s="47"/>
      <c r="K1481" s="3"/>
      <c r="L1481" s="47">
        <v>43.49595969808107</v>
      </c>
      <c r="M1481" s="3">
        <v>0.34</v>
      </c>
      <c r="N1481" s="43">
        <f t="shared" si="103"/>
        <v>5.59732E+21</v>
      </c>
      <c r="O1481" s="47">
        <f t="shared" si="104"/>
        <v>8.16</v>
      </c>
      <c r="P1481" s="47">
        <f t="shared" si="105"/>
        <v>22.65967001</v>
      </c>
      <c r="Q1481" s="47">
        <v>42.35124070777666</v>
      </c>
      <c r="R1481" s="47"/>
      <c r="S1481" s="47"/>
      <c r="T1481" s="47"/>
      <c r="U1481" s="47"/>
      <c r="V1481" s="47"/>
      <c r="W1481" s="47"/>
      <c r="X1481" s="47"/>
      <c r="Y1481" s="47"/>
      <c r="Z1481" s="47"/>
      <c r="AA1481" s="47"/>
      <c r="AB1481" s="47"/>
      <c r="AC1481" s="47"/>
      <c r="AD1481" s="47"/>
      <c r="AE1481" s="47"/>
      <c r="AF1481" s="47"/>
      <c r="AG1481" s="47"/>
      <c r="AH1481" s="47"/>
      <c r="AI1481" s="47"/>
      <c r="AJ1481" s="47"/>
      <c r="AK1481" s="47"/>
      <c r="AL1481" s="47"/>
      <c r="AM1481" s="47"/>
    </row>
    <row r="1482">
      <c r="A1482" s="47"/>
      <c r="B1482" s="47"/>
      <c r="D1482" s="47"/>
      <c r="E1482" s="3"/>
      <c r="F1482" s="43"/>
      <c r="G1482" s="47"/>
      <c r="H1482" s="47"/>
      <c r="I1482" s="47"/>
      <c r="K1482" s="3"/>
      <c r="L1482" s="47">
        <v>43.51738679641702</v>
      </c>
      <c r="M1482" s="3">
        <v>0.34</v>
      </c>
      <c r="N1482" s="43">
        <f t="shared" si="103"/>
        <v>5.73711E+21</v>
      </c>
      <c r="O1482" s="47">
        <f t="shared" si="104"/>
        <v>8.16</v>
      </c>
      <c r="P1482" s="47">
        <f t="shared" si="105"/>
        <v>22.67038356</v>
      </c>
      <c r="Q1482" s="47">
        <v>42.35171712055405</v>
      </c>
      <c r="R1482" s="47"/>
      <c r="S1482" s="47"/>
      <c r="T1482" s="47"/>
      <c r="U1482" s="47"/>
      <c r="V1482" s="47"/>
      <c r="W1482" s="47"/>
      <c r="X1482" s="47"/>
      <c r="Y1482" s="47"/>
      <c r="Z1482" s="47"/>
      <c r="AA1482" s="47"/>
      <c r="AB1482" s="47"/>
      <c r="AC1482" s="47"/>
      <c r="AD1482" s="47"/>
      <c r="AE1482" s="47"/>
      <c r="AF1482" s="47"/>
      <c r="AG1482" s="47"/>
      <c r="AH1482" s="47"/>
      <c r="AI1482" s="47"/>
      <c r="AJ1482" s="47"/>
      <c r="AK1482" s="47"/>
      <c r="AL1482" s="47"/>
      <c r="AM1482" s="47"/>
    </row>
    <row r="1483">
      <c r="A1483" s="47"/>
      <c r="B1483" s="47"/>
      <c r="D1483" s="47"/>
      <c r="E1483" s="3"/>
      <c r="F1483" s="43"/>
      <c r="G1483" s="47"/>
      <c r="H1483" s="47"/>
      <c r="I1483" s="47"/>
      <c r="K1483" s="3"/>
      <c r="L1483" s="47">
        <v>43.47569263471374</v>
      </c>
      <c r="M1483" s="3">
        <v>0.34</v>
      </c>
      <c r="N1483" s="43">
        <f t="shared" si="103"/>
        <v>5.46822E+21</v>
      </c>
      <c r="O1483" s="47">
        <f t="shared" si="104"/>
        <v>8.16</v>
      </c>
      <c r="P1483" s="47">
        <f t="shared" si="105"/>
        <v>22.64953648</v>
      </c>
      <c r="Q1483" s="47">
        <v>42.36004221756111</v>
      </c>
      <c r="R1483" s="47"/>
      <c r="S1483" s="47"/>
      <c r="T1483" s="47"/>
      <c r="U1483" s="47"/>
      <c r="V1483" s="47"/>
      <c r="W1483" s="47"/>
      <c r="X1483" s="47"/>
      <c r="Y1483" s="47"/>
      <c r="Z1483" s="47"/>
      <c r="AA1483" s="47"/>
      <c r="AB1483" s="47"/>
      <c r="AC1483" s="47"/>
      <c r="AD1483" s="47"/>
      <c r="AE1483" s="47"/>
      <c r="AF1483" s="47"/>
      <c r="AG1483" s="47"/>
      <c r="AH1483" s="47"/>
      <c r="AI1483" s="47"/>
      <c r="AJ1483" s="47"/>
      <c r="AK1483" s="47"/>
      <c r="AL1483" s="47"/>
      <c r="AM1483" s="47"/>
    </row>
    <row r="1484">
      <c r="A1484" s="47"/>
      <c r="B1484" s="47"/>
      <c r="D1484" s="47"/>
      <c r="E1484" s="3"/>
      <c r="F1484" s="43"/>
      <c r="G1484" s="47"/>
      <c r="H1484" s="47"/>
      <c r="I1484" s="47"/>
      <c r="K1484" s="3"/>
      <c r="L1484" s="47">
        <v>43.43163399579137</v>
      </c>
      <c r="M1484" s="3">
        <v>0.34</v>
      </c>
      <c r="N1484" s="43">
        <f t="shared" si="103"/>
        <v>5.19777E+21</v>
      </c>
      <c r="O1484" s="47">
        <f t="shared" si="104"/>
        <v>8.16</v>
      </c>
      <c r="P1484" s="47">
        <f t="shared" si="105"/>
        <v>22.62750716</v>
      </c>
      <c r="Q1484" s="47">
        <v>42.35733140264025</v>
      </c>
      <c r="R1484" s="47"/>
      <c r="S1484" s="47"/>
      <c r="T1484" s="47"/>
      <c r="U1484" s="47"/>
      <c r="V1484" s="47"/>
      <c r="W1484" s="47"/>
      <c r="X1484" s="47"/>
      <c r="Y1484" s="47"/>
      <c r="Z1484" s="47"/>
      <c r="AA1484" s="47"/>
      <c r="AB1484" s="47"/>
      <c r="AC1484" s="47"/>
      <c r="AD1484" s="47"/>
      <c r="AE1484" s="47"/>
      <c r="AF1484" s="47"/>
      <c r="AG1484" s="47"/>
      <c r="AH1484" s="47"/>
      <c r="AI1484" s="47"/>
      <c r="AJ1484" s="47"/>
      <c r="AK1484" s="47"/>
      <c r="AL1484" s="47"/>
      <c r="AM1484" s="47"/>
    </row>
    <row r="1485">
      <c r="A1485" s="47"/>
      <c r="B1485" s="47"/>
      <c r="D1485" s="47"/>
      <c r="E1485" s="3"/>
      <c r="F1485" s="43"/>
      <c r="G1485" s="47"/>
      <c r="H1485" s="47"/>
      <c r="I1485" s="47"/>
      <c r="K1485" s="3"/>
      <c r="L1485" s="47">
        <v>43.407470743193166</v>
      </c>
      <c r="M1485" s="3">
        <v>0.34</v>
      </c>
      <c r="N1485" s="43">
        <f t="shared" si="103"/>
        <v>5.05517E+21</v>
      </c>
      <c r="O1485" s="47">
        <f t="shared" si="104"/>
        <v>8.16</v>
      </c>
      <c r="P1485" s="47">
        <f t="shared" si="105"/>
        <v>22.61542553</v>
      </c>
      <c r="Q1485" s="47">
        <v>42.358702985168044</v>
      </c>
      <c r="R1485" s="47"/>
      <c r="S1485" s="47"/>
      <c r="T1485" s="47"/>
      <c r="U1485" s="47"/>
      <c r="V1485" s="47"/>
      <c r="W1485" s="47"/>
      <c r="X1485" s="47"/>
      <c r="Y1485" s="47"/>
      <c r="Z1485" s="47"/>
      <c r="AA1485" s="47"/>
      <c r="AB1485" s="47"/>
      <c r="AC1485" s="47"/>
      <c r="AD1485" s="47"/>
      <c r="AE1485" s="47"/>
      <c r="AF1485" s="47"/>
      <c r="AG1485" s="47"/>
      <c r="AH1485" s="47"/>
      <c r="AI1485" s="47"/>
      <c r="AJ1485" s="47"/>
      <c r="AK1485" s="47"/>
      <c r="AL1485" s="47"/>
      <c r="AM1485" s="47"/>
    </row>
    <row r="1486">
      <c r="A1486" s="47"/>
      <c r="B1486" s="47"/>
      <c r="D1486" s="47"/>
      <c r="E1486" s="3"/>
      <c r="F1486" s="43"/>
      <c r="G1486" s="47"/>
      <c r="H1486" s="47"/>
      <c r="I1486" s="47"/>
      <c r="K1486" s="3"/>
      <c r="L1486" s="47">
        <v>43.364308822982004</v>
      </c>
      <c r="M1486" s="3">
        <v>0.34</v>
      </c>
      <c r="N1486" s="43">
        <f t="shared" si="103"/>
        <v>4.8101E+21</v>
      </c>
      <c r="O1486" s="47">
        <f t="shared" si="104"/>
        <v>8.16</v>
      </c>
      <c r="P1486" s="47">
        <f t="shared" si="105"/>
        <v>22.59384457</v>
      </c>
      <c r="Q1486" s="47">
        <v>42.36418923914037</v>
      </c>
      <c r="R1486" s="47"/>
      <c r="S1486" s="47"/>
      <c r="T1486" s="47"/>
      <c r="U1486" s="47"/>
      <c r="V1486" s="47"/>
      <c r="W1486" s="47"/>
      <c r="X1486" s="47"/>
      <c r="Y1486" s="47"/>
      <c r="Z1486" s="47"/>
      <c r="AA1486" s="47"/>
      <c r="AB1486" s="47"/>
      <c r="AC1486" s="47"/>
      <c r="AD1486" s="47"/>
      <c r="AE1486" s="47"/>
      <c r="AF1486" s="47"/>
      <c r="AG1486" s="47"/>
      <c r="AH1486" s="47"/>
      <c r="AI1486" s="47"/>
      <c r="AJ1486" s="47"/>
      <c r="AK1486" s="47"/>
      <c r="AL1486" s="47"/>
      <c r="AM1486" s="47"/>
    </row>
    <row r="1487">
      <c r="A1487" s="47"/>
      <c r="B1487" s="47"/>
      <c r="D1487" s="47"/>
      <c r="E1487" s="3"/>
      <c r="F1487" s="43"/>
      <c r="G1487" s="47"/>
      <c r="H1487" s="47"/>
      <c r="I1487" s="47"/>
      <c r="K1487" s="3"/>
      <c r="L1487" s="47">
        <v>43.315705797741586</v>
      </c>
      <c r="M1487" s="3">
        <v>0.34</v>
      </c>
      <c r="N1487" s="43">
        <f t="shared" si="103"/>
        <v>4.54834E+21</v>
      </c>
      <c r="O1487" s="47">
        <f t="shared" si="104"/>
        <v>8.16</v>
      </c>
      <c r="P1487" s="47">
        <f t="shared" si="105"/>
        <v>22.56954306</v>
      </c>
      <c r="Q1487" s="47">
        <v>42.34755874912536</v>
      </c>
      <c r="R1487" s="47"/>
      <c r="S1487" s="47"/>
      <c r="T1487" s="47"/>
      <c r="U1487" s="47"/>
      <c r="V1487" s="47"/>
      <c r="W1487" s="47"/>
      <c r="X1487" s="47"/>
      <c r="Y1487" s="47"/>
      <c r="Z1487" s="47"/>
      <c r="AA1487" s="47"/>
      <c r="AB1487" s="47"/>
      <c r="AC1487" s="47"/>
      <c r="AD1487" s="47"/>
      <c r="AE1487" s="47"/>
      <c r="AF1487" s="47"/>
      <c r="AG1487" s="47"/>
      <c r="AH1487" s="47"/>
      <c r="AI1487" s="47"/>
      <c r="AJ1487" s="47"/>
      <c r="AK1487" s="47"/>
      <c r="AL1487" s="47"/>
      <c r="AM1487" s="47"/>
    </row>
    <row r="1488">
      <c r="A1488" s="47"/>
      <c r="B1488" s="47"/>
      <c r="D1488" s="47"/>
      <c r="E1488" s="3"/>
      <c r="F1488" s="43"/>
      <c r="G1488" s="47"/>
      <c r="H1488" s="47"/>
      <c r="I1488" s="47"/>
      <c r="K1488" s="3"/>
      <c r="L1488" s="47">
        <v>43.524972228851354</v>
      </c>
      <c r="M1488" s="3">
        <v>0.34</v>
      </c>
      <c r="N1488" s="43">
        <f t="shared" si="103"/>
        <v>5.78743E+21</v>
      </c>
      <c r="O1488" s="47">
        <f t="shared" si="104"/>
        <v>8.16</v>
      </c>
      <c r="P1488" s="47">
        <f t="shared" si="105"/>
        <v>22.67417627</v>
      </c>
      <c r="Q1488" s="47">
        <v>42.35919022242007</v>
      </c>
      <c r="R1488" s="47"/>
      <c r="S1488" s="47"/>
      <c r="T1488" s="47"/>
      <c r="U1488" s="47"/>
      <c r="V1488" s="47"/>
      <c r="W1488" s="47"/>
      <c r="X1488" s="47"/>
      <c r="Y1488" s="47"/>
      <c r="Z1488" s="47"/>
      <c r="AA1488" s="47"/>
      <c r="AB1488" s="47"/>
      <c r="AC1488" s="47"/>
      <c r="AD1488" s="47"/>
      <c r="AE1488" s="47"/>
      <c r="AF1488" s="47"/>
      <c r="AG1488" s="47"/>
      <c r="AH1488" s="47"/>
      <c r="AI1488" s="47"/>
      <c r="AJ1488" s="47"/>
      <c r="AK1488" s="47"/>
      <c r="AL1488" s="47"/>
      <c r="AM1488" s="47"/>
    </row>
    <row r="1489">
      <c r="A1489" s="47"/>
      <c r="B1489" s="47"/>
      <c r="D1489" s="47"/>
      <c r="E1489" s="3"/>
      <c r="F1489" s="43"/>
      <c r="G1489" s="47"/>
      <c r="H1489" s="47"/>
      <c r="I1489" s="47"/>
      <c r="K1489" s="3"/>
      <c r="L1489" s="47">
        <v>43.40856970988473</v>
      </c>
      <c r="M1489" s="3">
        <v>0.34</v>
      </c>
      <c r="N1489" s="43">
        <f t="shared" si="103"/>
        <v>5.06157E+21</v>
      </c>
      <c r="O1489" s="47">
        <f t="shared" si="104"/>
        <v>8.16</v>
      </c>
      <c r="P1489" s="47">
        <f t="shared" si="105"/>
        <v>22.61597501</v>
      </c>
      <c r="Q1489" s="47">
        <v>42.36470500584489</v>
      </c>
      <c r="R1489" s="47"/>
      <c r="S1489" s="47"/>
      <c r="T1489" s="47"/>
      <c r="U1489" s="47"/>
      <c r="V1489" s="47"/>
      <c r="W1489" s="47"/>
      <c r="X1489" s="47"/>
      <c r="Y1489" s="47"/>
      <c r="Z1489" s="47"/>
      <c r="AA1489" s="47"/>
      <c r="AB1489" s="47"/>
      <c r="AC1489" s="47"/>
      <c r="AD1489" s="47"/>
      <c r="AE1489" s="47"/>
      <c r="AF1489" s="47"/>
      <c r="AG1489" s="47"/>
      <c r="AH1489" s="47"/>
      <c r="AI1489" s="47"/>
      <c r="AJ1489" s="47"/>
      <c r="AK1489" s="47"/>
      <c r="AL1489" s="47"/>
      <c r="AM1489" s="47"/>
    </row>
    <row r="1490">
      <c r="A1490" s="47"/>
      <c r="B1490" s="47"/>
      <c r="D1490" s="47"/>
      <c r="E1490" s="3"/>
      <c r="F1490" s="43"/>
      <c r="G1490" s="47"/>
      <c r="H1490" s="47"/>
      <c r="I1490" s="47"/>
      <c r="K1490" s="3"/>
      <c r="L1490" s="47">
        <v>43.46534957738895</v>
      </c>
      <c r="M1490" s="3">
        <v>0.34</v>
      </c>
      <c r="N1490" s="43">
        <f t="shared" si="103"/>
        <v>5.4035E+21</v>
      </c>
      <c r="O1490" s="47">
        <f t="shared" si="104"/>
        <v>8.16</v>
      </c>
      <c r="P1490" s="47">
        <f t="shared" si="105"/>
        <v>22.64436495</v>
      </c>
      <c r="Q1490" s="47">
        <v>42.36148940698106</v>
      </c>
      <c r="R1490" s="47"/>
      <c r="S1490" s="47"/>
      <c r="T1490" s="47"/>
      <c r="U1490" s="47"/>
      <c r="V1490" s="47"/>
      <c r="W1490" s="47"/>
      <c r="X1490" s="47"/>
      <c r="Y1490" s="47"/>
      <c r="Z1490" s="47"/>
      <c r="AA1490" s="47"/>
      <c r="AB1490" s="47"/>
      <c r="AC1490" s="47"/>
      <c r="AD1490" s="47"/>
      <c r="AE1490" s="47"/>
      <c r="AF1490" s="47"/>
      <c r="AG1490" s="47"/>
      <c r="AH1490" s="47"/>
      <c r="AI1490" s="47"/>
      <c r="AJ1490" s="47"/>
      <c r="AK1490" s="47"/>
      <c r="AL1490" s="47"/>
      <c r="AM1490" s="47"/>
    </row>
    <row r="1491">
      <c r="A1491" s="47"/>
      <c r="B1491" s="47"/>
      <c r="D1491" s="47"/>
      <c r="E1491" s="3"/>
      <c r="F1491" s="43"/>
      <c r="G1491" s="47"/>
      <c r="H1491" s="47"/>
      <c r="I1491" s="47"/>
      <c r="K1491" s="3"/>
      <c r="L1491" s="47">
        <v>43.447666028024216</v>
      </c>
      <c r="M1491" s="3">
        <v>0.34</v>
      </c>
      <c r="N1491" s="43">
        <f t="shared" si="103"/>
        <v>5.2946E+21</v>
      </c>
      <c r="O1491" s="47">
        <f t="shared" si="104"/>
        <v>8.16</v>
      </c>
      <c r="P1491" s="47">
        <f t="shared" si="105"/>
        <v>22.63552317</v>
      </c>
      <c r="Q1491" s="47">
        <v>42.35779489165888</v>
      </c>
      <c r="R1491" s="47"/>
      <c r="S1491" s="47"/>
      <c r="T1491" s="47"/>
      <c r="U1491" s="47"/>
      <c r="V1491" s="47"/>
      <c r="W1491" s="47"/>
      <c r="X1491" s="47"/>
      <c r="Y1491" s="47"/>
      <c r="Z1491" s="47"/>
      <c r="AA1491" s="47"/>
      <c r="AB1491" s="47"/>
      <c r="AC1491" s="47"/>
      <c r="AD1491" s="47"/>
      <c r="AE1491" s="47"/>
      <c r="AF1491" s="47"/>
      <c r="AG1491" s="47"/>
      <c r="AH1491" s="47"/>
      <c r="AI1491" s="47"/>
      <c r="AJ1491" s="47"/>
      <c r="AK1491" s="47"/>
      <c r="AL1491" s="47"/>
      <c r="AM1491" s="47"/>
    </row>
    <row r="1492">
      <c r="A1492" s="47"/>
      <c r="B1492" s="47"/>
      <c r="D1492" s="47"/>
      <c r="E1492" s="3"/>
      <c r="F1492" s="43"/>
      <c r="G1492" s="47"/>
      <c r="H1492" s="47"/>
      <c r="I1492" s="47"/>
      <c r="K1492" s="3"/>
      <c r="L1492" s="47">
        <v>43.41803489556525</v>
      </c>
      <c r="M1492" s="3">
        <v>0.34</v>
      </c>
      <c r="N1492" s="43">
        <f t="shared" si="103"/>
        <v>5.11702E+21</v>
      </c>
      <c r="O1492" s="47">
        <f t="shared" si="104"/>
        <v>8.16</v>
      </c>
      <c r="P1492" s="47">
        <f t="shared" si="105"/>
        <v>22.62070761</v>
      </c>
      <c r="Q1492" s="47">
        <v>42.359059796098414</v>
      </c>
      <c r="R1492" s="47"/>
      <c r="S1492" s="47"/>
      <c r="T1492" s="47"/>
      <c r="U1492" s="47"/>
      <c r="V1492" s="47"/>
      <c r="W1492" s="47"/>
      <c r="X1492" s="47"/>
      <c r="Y1492" s="47"/>
      <c r="Z1492" s="47"/>
      <c r="AA1492" s="47"/>
      <c r="AB1492" s="47"/>
      <c r="AC1492" s="47"/>
      <c r="AD1492" s="47"/>
      <c r="AE1492" s="47"/>
      <c r="AF1492" s="47"/>
      <c r="AG1492" s="47"/>
      <c r="AH1492" s="47"/>
      <c r="AI1492" s="47"/>
      <c r="AJ1492" s="47"/>
      <c r="AK1492" s="47"/>
      <c r="AL1492" s="47"/>
      <c r="AM1492" s="47"/>
    </row>
    <row r="1493">
      <c r="A1493" s="47"/>
      <c r="B1493" s="47"/>
      <c r="D1493" s="47"/>
      <c r="E1493" s="3"/>
      <c r="F1493" s="43"/>
      <c r="G1493" s="47"/>
      <c r="H1493" s="47"/>
      <c r="I1493" s="47"/>
      <c r="K1493" s="3"/>
      <c r="L1493" s="47">
        <v>43.38232585562176</v>
      </c>
      <c r="M1493" s="3">
        <v>0.34</v>
      </c>
      <c r="N1493" s="43">
        <f t="shared" si="103"/>
        <v>4.91092E+21</v>
      </c>
      <c r="O1493" s="47">
        <f t="shared" si="104"/>
        <v>8.16</v>
      </c>
      <c r="P1493" s="47">
        <f t="shared" si="105"/>
        <v>22.60285309</v>
      </c>
      <c r="Q1493" s="47">
        <v>42.36262742550079</v>
      </c>
      <c r="R1493" s="47"/>
      <c r="S1493" s="47"/>
      <c r="T1493" s="47"/>
      <c r="U1493" s="47"/>
      <c r="V1493" s="47"/>
      <c r="W1493" s="47"/>
      <c r="X1493" s="47"/>
      <c r="Y1493" s="47"/>
      <c r="Z1493" s="47"/>
      <c r="AA1493" s="47"/>
      <c r="AB1493" s="47"/>
      <c r="AC1493" s="47"/>
      <c r="AD1493" s="47"/>
      <c r="AE1493" s="47"/>
      <c r="AF1493" s="47"/>
      <c r="AG1493" s="47"/>
      <c r="AH1493" s="47"/>
      <c r="AI1493" s="47"/>
      <c r="AJ1493" s="47"/>
      <c r="AK1493" s="47"/>
      <c r="AL1493" s="47"/>
      <c r="AM1493" s="47"/>
    </row>
    <row r="1494">
      <c r="A1494" s="47"/>
      <c r="B1494" s="47"/>
      <c r="D1494" s="47"/>
      <c r="E1494" s="3"/>
      <c r="F1494" s="43"/>
      <c r="G1494" s="47"/>
      <c r="H1494" s="47"/>
      <c r="I1494" s="47"/>
      <c r="K1494" s="3"/>
      <c r="L1494" s="47">
        <v>43.46464502225925</v>
      </c>
      <c r="M1494" s="3">
        <v>0.34</v>
      </c>
      <c r="N1494" s="43">
        <f t="shared" si="103"/>
        <v>5.39911E+21</v>
      </c>
      <c r="O1494" s="47">
        <f t="shared" si="104"/>
        <v>8.16</v>
      </c>
      <c r="P1494" s="47">
        <f t="shared" si="105"/>
        <v>22.64401267</v>
      </c>
      <c r="Q1494" s="47">
        <v>42.34855790955605</v>
      </c>
      <c r="R1494" s="47"/>
      <c r="S1494" s="47"/>
      <c r="T1494" s="47"/>
      <c r="U1494" s="47"/>
      <c r="V1494" s="47"/>
      <c r="W1494" s="47"/>
      <c r="X1494" s="47"/>
      <c r="Y1494" s="47"/>
      <c r="Z1494" s="47"/>
      <c r="AA1494" s="47"/>
      <c r="AB1494" s="47"/>
      <c r="AC1494" s="47"/>
      <c r="AD1494" s="47"/>
      <c r="AE1494" s="47"/>
      <c r="AF1494" s="47"/>
      <c r="AG1494" s="47"/>
      <c r="AH1494" s="47"/>
      <c r="AI1494" s="47"/>
      <c r="AJ1494" s="47"/>
      <c r="AK1494" s="47"/>
      <c r="AL1494" s="47"/>
      <c r="AM1494" s="47"/>
    </row>
    <row r="1495">
      <c r="A1495" s="47"/>
      <c r="B1495" s="47"/>
      <c r="D1495" s="47"/>
      <c r="E1495" s="3"/>
      <c r="F1495" s="43"/>
      <c r="G1495" s="47"/>
      <c r="H1495" s="47"/>
      <c r="I1495" s="47"/>
      <c r="K1495" s="3"/>
      <c r="L1495" s="47">
        <v>43.389017071097314</v>
      </c>
      <c r="M1495" s="3">
        <v>0.34</v>
      </c>
      <c r="N1495" s="43">
        <f t="shared" si="103"/>
        <v>4.9489E+21</v>
      </c>
      <c r="O1495" s="47">
        <f t="shared" si="104"/>
        <v>8.16</v>
      </c>
      <c r="P1495" s="47">
        <f t="shared" si="105"/>
        <v>22.60619869</v>
      </c>
      <c r="Q1495" s="47">
        <v>42.34796825655934</v>
      </c>
      <c r="R1495" s="47"/>
      <c r="S1495" s="47"/>
      <c r="T1495" s="47"/>
      <c r="U1495" s="47"/>
      <c r="V1495" s="47"/>
      <c r="W1495" s="47"/>
      <c r="X1495" s="47"/>
      <c r="Y1495" s="47"/>
      <c r="Z1495" s="47"/>
      <c r="AA1495" s="47"/>
      <c r="AB1495" s="47"/>
      <c r="AC1495" s="47"/>
      <c r="AD1495" s="47"/>
      <c r="AE1495" s="47"/>
      <c r="AF1495" s="47"/>
      <c r="AG1495" s="47"/>
      <c r="AH1495" s="47"/>
      <c r="AI1495" s="47"/>
      <c r="AJ1495" s="47"/>
      <c r="AK1495" s="47"/>
      <c r="AL1495" s="47"/>
      <c r="AM1495" s="47"/>
    </row>
    <row r="1496">
      <c r="A1496" s="47"/>
      <c r="B1496" s="47"/>
      <c r="D1496" s="47"/>
      <c r="E1496" s="3"/>
      <c r="F1496" s="43"/>
      <c r="G1496" s="47"/>
      <c r="H1496" s="47"/>
      <c r="I1496" s="47"/>
      <c r="K1496" s="3"/>
      <c r="L1496" s="47">
        <v>43.37036650410684</v>
      </c>
      <c r="M1496" s="3">
        <v>0.34</v>
      </c>
      <c r="N1496" s="43">
        <f t="shared" si="103"/>
        <v>4.84377E+21</v>
      </c>
      <c r="O1496" s="47">
        <f t="shared" si="104"/>
        <v>8.16</v>
      </c>
      <c r="P1496" s="47">
        <f t="shared" si="105"/>
        <v>22.59687341</v>
      </c>
      <c r="Q1496" s="47">
        <v>42.365282508830724</v>
      </c>
      <c r="R1496" s="47"/>
      <c r="S1496" s="47"/>
      <c r="T1496" s="47"/>
      <c r="U1496" s="47"/>
      <c r="V1496" s="47"/>
      <c r="W1496" s="47"/>
      <c r="X1496" s="47"/>
      <c r="Y1496" s="47"/>
      <c r="Z1496" s="47"/>
      <c r="AA1496" s="47"/>
      <c r="AB1496" s="47"/>
      <c r="AC1496" s="47"/>
      <c r="AD1496" s="47"/>
      <c r="AE1496" s="47"/>
      <c r="AF1496" s="47"/>
      <c r="AG1496" s="47"/>
      <c r="AH1496" s="47"/>
      <c r="AI1496" s="47"/>
      <c r="AJ1496" s="47"/>
      <c r="AK1496" s="47"/>
      <c r="AL1496" s="47"/>
      <c r="AM1496" s="47"/>
    </row>
    <row r="1497">
      <c r="A1497" s="47"/>
      <c r="B1497" s="47"/>
      <c r="D1497" s="47"/>
      <c r="E1497" s="3"/>
      <c r="F1497" s="43"/>
      <c r="G1497" s="47"/>
      <c r="H1497" s="47"/>
      <c r="I1497" s="47"/>
      <c r="K1497" s="3"/>
      <c r="L1497" s="47">
        <v>43.36110060321136</v>
      </c>
      <c r="M1497" s="3">
        <v>0.34</v>
      </c>
      <c r="N1497" s="43">
        <f t="shared" si="103"/>
        <v>4.79237E+21</v>
      </c>
      <c r="O1497" s="47">
        <f t="shared" si="104"/>
        <v>8.16</v>
      </c>
      <c r="P1497" s="47">
        <f t="shared" si="105"/>
        <v>22.59224046</v>
      </c>
      <c r="Q1497" s="47">
        <v>42.347831769984204</v>
      </c>
      <c r="R1497" s="47"/>
      <c r="S1497" s="47"/>
      <c r="T1497" s="47"/>
      <c r="U1497" s="47"/>
      <c r="V1497" s="47"/>
      <c r="W1497" s="47"/>
      <c r="X1497" s="47"/>
      <c r="Y1497" s="47"/>
      <c r="Z1497" s="47"/>
      <c r="AA1497" s="47"/>
      <c r="AB1497" s="47"/>
      <c r="AC1497" s="47"/>
      <c r="AD1497" s="47"/>
      <c r="AE1497" s="47"/>
      <c r="AF1497" s="47"/>
      <c r="AG1497" s="47"/>
      <c r="AH1497" s="47"/>
      <c r="AI1497" s="47"/>
      <c r="AJ1497" s="47"/>
      <c r="AK1497" s="47"/>
      <c r="AL1497" s="47"/>
      <c r="AM1497" s="47"/>
    </row>
    <row r="1498">
      <c r="A1498" s="47"/>
      <c r="B1498" s="47"/>
      <c r="D1498" s="47"/>
      <c r="E1498" s="3"/>
      <c r="F1498" s="43"/>
      <c r="G1498" s="47"/>
      <c r="H1498" s="47"/>
      <c r="I1498" s="47"/>
      <c r="K1498" s="3"/>
      <c r="L1498" s="47">
        <v>43.28772740631424</v>
      </c>
      <c r="M1498" s="3">
        <v>0.34</v>
      </c>
      <c r="N1498" s="43">
        <f t="shared" si="103"/>
        <v>4.40417E+21</v>
      </c>
      <c r="O1498" s="47">
        <f t="shared" si="104"/>
        <v>8.16</v>
      </c>
      <c r="P1498" s="47">
        <f t="shared" si="105"/>
        <v>22.55555386</v>
      </c>
      <c r="Q1498" s="47">
        <v>42.35814682069888</v>
      </c>
      <c r="R1498" s="47"/>
      <c r="S1498" s="47"/>
      <c r="T1498" s="47"/>
      <c r="U1498" s="47"/>
      <c r="V1498" s="47"/>
      <c r="W1498" s="47"/>
      <c r="X1498" s="47"/>
      <c r="Y1498" s="47"/>
      <c r="Z1498" s="47"/>
      <c r="AA1498" s="47"/>
      <c r="AB1498" s="47"/>
      <c r="AC1498" s="47"/>
      <c r="AD1498" s="47"/>
      <c r="AE1498" s="47"/>
      <c r="AF1498" s="47"/>
      <c r="AG1498" s="47"/>
      <c r="AH1498" s="47"/>
      <c r="AI1498" s="47"/>
      <c r="AJ1498" s="47"/>
      <c r="AK1498" s="47"/>
      <c r="AL1498" s="47"/>
      <c r="AM1498" s="47"/>
    </row>
    <row r="1499">
      <c r="A1499" s="47"/>
      <c r="B1499" s="47"/>
      <c r="D1499" s="47"/>
      <c r="E1499" s="3"/>
      <c r="F1499" s="43"/>
      <c r="G1499" s="47"/>
      <c r="H1499" s="47"/>
      <c r="I1499" s="47"/>
      <c r="K1499" s="3"/>
      <c r="L1499" s="47">
        <v>43.34259329657722</v>
      </c>
      <c r="M1499" s="3">
        <v>0.34</v>
      </c>
      <c r="N1499" s="43">
        <f t="shared" si="103"/>
        <v>4.69134E+21</v>
      </c>
      <c r="O1499" s="47">
        <f t="shared" si="104"/>
        <v>8.16</v>
      </c>
      <c r="P1499" s="47">
        <f t="shared" si="105"/>
        <v>22.58298681</v>
      </c>
      <c r="Q1499" s="47">
        <v>42.33834520818078</v>
      </c>
      <c r="R1499" s="47"/>
      <c r="S1499" s="47"/>
      <c r="T1499" s="47"/>
      <c r="U1499" s="47"/>
      <c r="V1499" s="47"/>
      <c r="W1499" s="47"/>
      <c r="X1499" s="47"/>
      <c r="Y1499" s="47"/>
      <c r="Z1499" s="47"/>
      <c r="AA1499" s="47"/>
      <c r="AB1499" s="47"/>
      <c r="AC1499" s="47"/>
      <c r="AD1499" s="47"/>
      <c r="AE1499" s="47"/>
      <c r="AF1499" s="47"/>
      <c r="AG1499" s="47"/>
      <c r="AH1499" s="47"/>
      <c r="AI1499" s="47"/>
      <c r="AJ1499" s="47"/>
      <c r="AK1499" s="47"/>
      <c r="AL1499" s="47"/>
      <c r="AM1499" s="47"/>
    </row>
    <row r="1500">
      <c r="A1500" s="47"/>
      <c r="B1500" s="47"/>
      <c r="D1500" s="47"/>
      <c r="E1500" s="3"/>
      <c r="F1500" s="43"/>
      <c r="G1500" s="47"/>
      <c r="H1500" s="47"/>
      <c r="I1500" s="47"/>
      <c r="K1500" s="3"/>
      <c r="L1500" s="47">
        <v>43.34394327604289</v>
      </c>
      <c r="M1500" s="3">
        <v>0.34</v>
      </c>
      <c r="N1500" s="43">
        <f t="shared" si="103"/>
        <v>4.69863E+21</v>
      </c>
      <c r="O1500" s="47">
        <f t="shared" si="104"/>
        <v>8.16</v>
      </c>
      <c r="P1500" s="47">
        <f t="shared" si="105"/>
        <v>22.5836618</v>
      </c>
      <c r="Q1500" s="47">
        <v>42.35690245092704</v>
      </c>
      <c r="R1500" s="47"/>
      <c r="S1500" s="47"/>
      <c r="T1500" s="47"/>
      <c r="U1500" s="47"/>
      <c r="V1500" s="47"/>
      <c r="W1500" s="47"/>
      <c r="X1500" s="47"/>
      <c r="Y1500" s="47"/>
      <c r="Z1500" s="47"/>
      <c r="AA1500" s="47"/>
      <c r="AB1500" s="47"/>
      <c r="AC1500" s="47"/>
      <c r="AD1500" s="47"/>
      <c r="AE1500" s="47"/>
      <c r="AF1500" s="47"/>
      <c r="AG1500" s="47"/>
      <c r="AH1500" s="47"/>
      <c r="AI1500" s="47"/>
      <c r="AJ1500" s="47"/>
      <c r="AK1500" s="47"/>
      <c r="AL1500" s="47"/>
      <c r="AM1500" s="47"/>
    </row>
    <row r="1501">
      <c r="A1501" s="47"/>
      <c r="B1501" s="47"/>
      <c r="D1501" s="47"/>
      <c r="E1501" s="3"/>
      <c r="F1501" s="43"/>
      <c r="G1501" s="47"/>
      <c r="H1501" s="47"/>
      <c r="I1501" s="47"/>
      <c r="K1501" s="3"/>
      <c r="L1501" s="47">
        <v>43.268111979813106</v>
      </c>
      <c r="M1501" s="3">
        <v>0.34</v>
      </c>
      <c r="N1501" s="43">
        <f t="shared" si="103"/>
        <v>4.30582E+21</v>
      </c>
      <c r="O1501" s="47">
        <f t="shared" si="104"/>
        <v>8.16</v>
      </c>
      <c r="P1501" s="47">
        <f t="shared" si="105"/>
        <v>22.54574615</v>
      </c>
      <c r="Q1501" s="47">
        <v>42.35556097831488</v>
      </c>
      <c r="R1501" s="47"/>
      <c r="S1501" s="47"/>
      <c r="T1501" s="47"/>
      <c r="U1501" s="47"/>
      <c r="V1501" s="47"/>
      <c r="W1501" s="47"/>
      <c r="X1501" s="47"/>
      <c r="Y1501" s="47"/>
      <c r="Z1501" s="47"/>
      <c r="AA1501" s="47"/>
      <c r="AB1501" s="47"/>
      <c r="AC1501" s="47"/>
      <c r="AD1501" s="47"/>
      <c r="AE1501" s="47"/>
      <c r="AF1501" s="47"/>
      <c r="AG1501" s="47"/>
      <c r="AH1501" s="47"/>
      <c r="AI1501" s="47"/>
      <c r="AJ1501" s="47"/>
      <c r="AK1501" s="47"/>
      <c r="AL1501" s="47"/>
      <c r="AM1501" s="47"/>
    </row>
    <row r="1502">
      <c r="A1502" s="47"/>
      <c r="B1502" s="47"/>
      <c r="D1502" s="47"/>
      <c r="E1502" s="3"/>
      <c r="F1502" s="43"/>
      <c r="G1502" s="47"/>
      <c r="H1502" s="47"/>
      <c r="I1502" s="47"/>
      <c r="K1502" s="3"/>
      <c r="L1502" s="47">
        <v>43.17064206786958</v>
      </c>
      <c r="M1502" s="3">
        <v>0.34</v>
      </c>
      <c r="N1502" s="43">
        <f t="shared" si="103"/>
        <v>3.84876E+21</v>
      </c>
      <c r="O1502" s="47">
        <f t="shared" si="104"/>
        <v>8.16</v>
      </c>
      <c r="P1502" s="47">
        <f t="shared" si="105"/>
        <v>22.49701119</v>
      </c>
      <c r="Q1502" s="47">
        <v>42.359631700319724</v>
      </c>
      <c r="R1502" s="47"/>
      <c r="S1502" s="47"/>
      <c r="T1502" s="47"/>
      <c r="U1502" s="47"/>
      <c r="V1502" s="47"/>
      <c r="W1502" s="47"/>
      <c r="X1502" s="47"/>
      <c r="Y1502" s="47"/>
      <c r="Z1502" s="47"/>
      <c r="AA1502" s="47"/>
      <c r="AB1502" s="47"/>
      <c r="AC1502" s="47"/>
      <c r="AD1502" s="47"/>
      <c r="AE1502" s="47"/>
      <c r="AF1502" s="47"/>
      <c r="AG1502" s="47"/>
      <c r="AH1502" s="47"/>
      <c r="AI1502" s="47"/>
      <c r="AJ1502" s="47"/>
      <c r="AK1502" s="47"/>
      <c r="AL1502" s="47"/>
      <c r="AM1502" s="47"/>
    </row>
    <row r="1503">
      <c r="A1503" s="47"/>
      <c r="B1503" s="47"/>
      <c r="D1503" s="47"/>
      <c r="E1503" s="3"/>
      <c r="F1503" s="43"/>
      <c r="G1503" s="47"/>
      <c r="H1503" s="47"/>
      <c r="I1503" s="47"/>
      <c r="K1503" s="3"/>
      <c r="L1503" s="47">
        <v>43.25945292663067</v>
      </c>
      <c r="M1503" s="3">
        <v>0.34</v>
      </c>
      <c r="N1503" s="43">
        <f t="shared" si="103"/>
        <v>4.26311E+21</v>
      </c>
      <c r="O1503" s="47">
        <f t="shared" si="104"/>
        <v>8.16</v>
      </c>
      <c r="P1503" s="47">
        <f t="shared" si="105"/>
        <v>22.54141662</v>
      </c>
      <c r="Q1503" s="47">
        <v>42.35772917666813</v>
      </c>
      <c r="R1503" s="47"/>
      <c r="S1503" s="47"/>
      <c r="T1503" s="47"/>
      <c r="U1503" s="47"/>
      <c r="V1503" s="47"/>
      <c r="W1503" s="47"/>
      <c r="X1503" s="47"/>
      <c r="Y1503" s="47"/>
      <c r="Z1503" s="47"/>
      <c r="AA1503" s="47"/>
      <c r="AB1503" s="47"/>
      <c r="AC1503" s="47"/>
      <c r="AD1503" s="47"/>
      <c r="AE1503" s="47"/>
      <c r="AF1503" s="47"/>
      <c r="AG1503" s="47"/>
      <c r="AH1503" s="47"/>
      <c r="AI1503" s="47"/>
      <c r="AJ1503" s="47"/>
      <c r="AK1503" s="47"/>
      <c r="AL1503" s="47"/>
      <c r="AM1503" s="47"/>
    </row>
    <row r="1504">
      <c r="A1504" s="47"/>
      <c r="B1504" s="47"/>
      <c r="D1504" s="47"/>
      <c r="E1504" s="3"/>
      <c r="F1504" s="43"/>
      <c r="G1504" s="47"/>
      <c r="H1504" s="47"/>
      <c r="I1504" s="47"/>
      <c r="K1504" s="3"/>
      <c r="L1504" s="47">
        <v>43.25748214379799</v>
      </c>
      <c r="M1504" s="3">
        <v>0.34</v>
      </c>
      <c r="N1504" s="43">
        <f t="shared" si="103"/>
        <v>4.25345E+21</v>
      </c>
      <c r="O1504" s="47">
        <f t="shared" si="104"/>
        <v>8.16</v>
      </c>
      <c r="P1504" s="47">
        <f t="shared" si="105"/>
        <v>22.54043123</v>
      </c>
      <c r="Q1504" s="47">
        <v>42.35668698947412</v>
      </c>
      <c r="R1504" s="47"/>
      <c r="S1504" s="47"/>
      <c r="T1504" s="47"/>
      <c r="U1504" s="47"/>
      <c r="V1504" s="47"/>
      <c r="W1504" s="47"/>
      <c r="X1504" s="47"/>
      <c r="Y1504" s="47"/>
      <c r="Z1504" s="47"/>
      <c r="AA1504" s="47"/>
      <c r="AB1504" s="47"/>
      <c r="AC1504" s="47"/>
      <c r="AD1504" s="47"/>
      <c r="AE1504" s="47"/>
      <c r="AF1504" s="47"/>
      <c r="AG1504" s="47"/>
      <c r="AH1504" s="47"/>
      <c r="AI1504" s="47"/>
      <c r="AJ1504" s="47"/>
      <c r="AK1504" s="47"/>
      <c r="AL1504" s="47"/>
      <c r="AM1504" s="47"/>
    </row>
    <row r="1505">
      <c r="A1505" s="47"/>
      <c r="B1505" s="47"/>
      <c r="D1505" s="47"/>
      <c r="E1505" s="3"/>
      <c r="F1505" s="43"/>
      <c r="G1505" s="47"/>
      <c r="H1505" s="47"/>
      <c r="I1505" s="47"/>
      <c r="K1505" s="3"/>
      <c r="L1505" s="47">
        <v>43.30109558971843</v>
      </c>
      <c r="M1505" s="3">
        <v>0.34</v>
      </c>
      <c r="N1505" s="43">
        <f t="shared" si="103"/>
        <v>4.47247E+21</v>
      </c>
      <c r="O1505" s="47">
        <f t="shared" si="104"/>
        <v>8.16</v>
      </c>
      <c r="P1505" s="47">
        <f t="shared" si="105"/>
        <v>22.56223795</v>
      </c>
      <c r="Q1505" s="47">
        <v>42.33918405821611</v>
      </c>
      <c r="R1505" s="47"/>
      <c r="S1505" s="47"/>
      <c r="T1505" s="47"/>
      <c r="U1505" s="47"/>
      <c r="V1505" s="47"/>
      <c r="W1505" s="47"/>
      <c r="X1505" s="47"/>
      <c r="Y1505" s="47"/>
      <c r="Z1505" s="47"/>
      <c r="AA1505" s="47"/>
      <c r="AB1505" s="47"/>
      <c r="AC1505" s="47"/>
      <c r="AD1505" s="47"/>
      <c r="AE1505" s="47"/>
      <c r="AF1505" s="47"/>
      <c r="AG1505" s="47"/>
      <c r="AH1505" s="47"/>
      <c r="AI1505" s="47"/>
      <c r="AJ1505" s="47"/>
      <c r="AK1505" s="47"/>
      <c r="AL1505" s="47"/>
      <c r="AM1505" s="47"/>
    </row>
    <row r="1506">
      <c r="A1506" s="47"/>
      <c r="B1506" s="47"/>
      <c r="D1506" s="47"/>
      <c r="E1506" s="3"/>
      <c r="F1506" s="43"/>
      <c r="G1506" s="47"/>
      <c r="H1506" s="47"/>
      <c r="I1506" s="47"/>
      <c r="K1506" s="3"/>
      <c r="L1506" s="47">
        <v>43.318466443577265</v>
      </c>
      <c r="M1506" s="3">
        <v>0.34</v>
      </c>
      <c r="N1506" s="43">
        <f t="shared" si="103"/>
        <v>4.56282E+21</v>
      </c>
      <c r="O1506" s="47">
        <f t="shared" si="104"/>
        <v>8.16</v>
      </c>
      <c r="P1506" s="47">
        <f t="shared" si="105"/>
        <v>22.57092338</v>
      </c>
      <c r="Q1506" s="47">
        <v>42.343586861769644</v>
      </c>
      <c r="R1506" s="47"/>
      <c r="S1506" s="47"/>
      <c r="T1506" s="47"/>
      <c r="U1506" s="47"/>
      <c r="V1506" s="47"/>
      <c r="W1506" s="47"/>
      <c r="X1506" s="47"/>
      <c r="Y1506" s="47"/>
      <c r="Z1506" s="47"/>
      <c r="AA1506" s="47"/>
      <c r="AB1506" s="47"/>
      <c r="AC1506" s="47"/>
      <c r="AD1506" s="47"/>
      <c r="AE1506" s="47"/>
      <c r="AF1506" s="47"/>
      <c r="AG1506" s="47"/>
      <c r="AH1506" s="47"/>
      <c r="AI1506" s="47"/>
      <c r="AJ1506" s="47"/>
      <c r="AK1506" s="47"/>
      <c r="AL1506" s="47"/>
      <c r="AM1506" s="47"/>
    </row>
    <row r="1507">
      <c r="A1507" s="47"/>
      <c r="B1507" s="47"/>
      <c r="D1507" s="47"/>
      <c r="E1507" s="3"/>
      <c r="F1507" s="43"/>
      <c r="G1507" s="47"/>
      <c r="H1507" s="47"/>
      <c r="I1507" s="47"/>
      <c r="K1507" s="3"/>
      <c r="L1507" s="47">
        <v>43.312610127465085</v>
      </c>
      <c r="M1507" s="3">
        <v>0.34</v>
      </c>
      <c r="N1507" s="43">
        <f t="shared" si="103"/>
        <v>4.53216E+21</v>
      </c>
      <c r="O1507" s="47">
        <f t="shared" si="104"/>
        <v>8.16</v>
      </c>
      <c r="P1507" s="47">
        <f t="shared" si="105"/>
        <v>22.56799522</v>
      </c>
      <c r="Q1507" s="47">
        <v>42.34445553190936</v>
      </c>
      <c r="R1507" s="47"/>
      <c r="S1507" s="47"/>
      <c r="T1507" s="47"/>
      <c r="U1507" s="47"/>
      <c r="V1507" s="47"/>
      <c r="W1507" s="47"/>
      <c r="X1507" s="47"/>
      <c r="Y1507" s="47"/>
      <c r="Z1507" s="47"/>
      <c r="AA1507" s="47"/>
      <c r="AB1507" s="47"/>
      <c r="AC1507" s="47"/>
      <c r="AD1507" s="47"/>
      <c r="AE1507" s="47"/>
      <c r="AF1507" s="47"/>
      <c r="AG1507" s="47"/>
      <c r="AH1507" s="47"/>
      <c r="AI1507" s="47"/>
      <c r="AJ1507" s="47"/>
      <c r="AK1507" s="47"/>
      <c r="AL1507" s="47"/>
      <c r="AM1507" s="47"/>
    </row>
    <row r="1508">
      <c r="A1508" s="47"/>
      <c r="B1508" s="47"/>
      <c r="D1508" s="47"/>
      <c r="E1508" s="3"/>
      <c r="F1508" s="43"/>
      <c r="G1508" s="47"/>
      <c r="H1508" s="47"/>
      <c r="I1508" s="47"/>
      <c r="K1508" s="3"/>
      <c r="L1508" s="47">
        <v>43.342123702320706</v>
      </c>
      <c r="M1508" s="3">
        <v>0.34</v>
      </c>
      <c r="N1508" s="43">
        <f t="shared" si="103"/>
        <v>4.6888E+21</v>
      </c>
      <c r="O1508" s="47">
        <f t="shared" si="104"/>
        <v>8.16</v>
      </c>
      <c r="P1508" s="47">
        <f t="shared" si="105"/>
        <v>22.58275201</v>
      </c>
      <c r="Q1508" s="47">
        <v>42.34709440869506</v>
      </c>
      <c r="R1508" s="47"/>
      <c r="S1508" s="47"/>
      <c r="T1508" s="47"/>
      <c r="U1508" s="47"/>
      <c r="V1508" s="47"/>
      <c r="W1508" s="47"/>
      <c r="X1508" s="47"/>
      <c r="Y1508" s="47"/>
      <c r="Z1508" s="47"/>
      <c r="AA1508" s="47"/>
      <c r="AB1508" s="47"/>
      <c r="AC1508" s="47"/>
      <c r="AD1508" s="47"/>
      <c r="AE1508" s="47"/>
      <c r="AF1508" s="47"/>
      <c r="AG1508" s="47"/>
      <c r="AH1508" s="47"/>
      <c r="AI1508" s="47"/>
      <c r="AJ1508" s="47"/>
      <c r="AK1508" s="47"/>
      <c r="AL1508" s="47"/>
      <c r="AM1508" s="47"/>
    </row>
    <row r="1509">
      <c r="A1509" s="47"/>
      <c r="B1509" s="47"/>
      <c r="D1509" s="47"/>
      <c r="E1509" s="3"/>
      <c r="F1509" s="43"/>
      <c r="G1509" s="47"/>
      <c r="H1509" s="47"/>
      <c r="I1509" s="47"/>
      <c r="K1509" s="3"/>
      <c r="L1509" s="47">
        <v>43.34720101491105</v>
      </c>
      <c r="M1509" s="3">
        <v>0.34</v>
      </c>
      <c r="N1509" s="43">
        <f t="shared" si="103"/>
        <v>4.71629E+21</v>
      </c>
      <c r="O1509" s="47">
        <f t="shared" si="104"/>
        <v>8.16</v>
      </c>
      <c r="P1509" s="47">
        <f t="shared" si="105"/>
        <v>22.58529067</v>
      </c>
      <c r="Q1509" s="47">
        <v>42.349424342150066</v>
      </c>
      <c r="R1509" s="47"/>
      <c r="S1509" s="47"/>
      <c r="T1509" s="47"/>
      <c r="U1509" s="47"/>
      <c r="V1509" s="47"/>
      <c r="W1509" s="47"/>
      <c r="X1509" s="47"/>
      <c r="Y1509" s="47"/>
      <c r="Z1509" s="47"/>
      <c r="AA1509" s="47"/>
      <c r="AB1509" s="47"/>
      <c r="AC1509" s="47"/>
      <c r="AD1509" s="47"/>
      <c r="AE1509" s="47"/>
      <c r="AF1509" s="47"/>
      <c r="AG1509" s="47"/>
      <c r="AH1509" s="47"/>
      <c r="AI1509" s="47"/>
      <c r="AJ1509" s="47"/>
      <c r="AK1509" s="47"/>
      <c r="AL1509" s="47"/>
      <c r="AM1509" s="47"/>
    </row>
    <row r="1510">
      <c r="A1510" s="47"/>
      <c r="B1510" s="47"/>
      <c r="D1510" s="47"/>
      <c r="E1510" s="3"/>
      <c r="F1510" s="43"/>
      <c r="G1510" s="47"/>
      <c r="H1510" s="47"/>
      <c r="I1510" s="47"/>
      <c r="K1510" s="3"/>
      <c r="L1510" s="47">
        <v>43.30900693870217</v>
      </c>
      <c r="M1510" s="3">
        <v>0.34</v>
      </c>
      <c r="N1510" s="43">
        <f t="shared" si="103"/>
        <v>4.5134E+21</v>
      </c>
      <c r="O1510" s="47">
        <f t="shared" si="104"/>
        <v>8.16</v>
      </c>
      <c r="P1510" s="47">
        <f t="shared" si="105"/>
        <v>22.56619363</v>
      </c>
      <c r="Q1510" s="47">
        <v>42.32618303161599</v>
      </c>
      <c r="R1510" s="47"/>
      <c r="S1510" s="47"/>
      <c r="T1510" s="47"/>
      <c r="U1510" s="47"/>
      <c r="V1510" s="47"/>
      <c r="W1510" s="47"/>
      <c r="X1510" s="47"/>
      <c r="Y1510" s="47"/>
      <c r="Z1510" s="47"/>
      <c r="AA1510" s="47"/>
      <c r="AB1510" s="47"/>
      <c r="AC1510" s="47"/>
      <c r="AD1510" s="47"/>
      <c r="AE1510" s="47"/>
      <c r="AF1510" s="47"/>
      <c r="AG1510" s="47"/>
      <c r="AH1510" s="47"/>
      <c r="AI1510" s="47"/>
      <c r="AJ1510" s="47"/>
      <c r="AK1510" s="47"/>
      <c r="AL1510" s="47"/>
      <c r="AM1510" s="47"/>
    </row>
    <row r="1511">
      <c r="A1511" s="47"/>
      <c r="B1511" s="47"/>
      <c r="D1511" s="47"/>
      <c r="E1511" s="3"/>
      <c r="F1511" s="43"/>
      <c r="G1511" s="47"/>
      <c r="H1511" s="47"/>
      <c r="I1511" s="47"/>
      <c r="K1511" s="3"/>
      <c r="L1511" s="47">
        <v>43.28502131794182</v>
      </c>
      <c r="M1511" s="3">
        <v>0.34</v>
      </c>
      <c r="N1511" s="43">
        <f t="shared" si="103"/>
        <v>4.39047E+21</v>
      </c>
      <c r="O1511" s="47">
        <f t="shared" si="104"/>
        <v>8.16</v>
      </c>
      <c r="P1511" s="47">
        <f t="shared" si="105"/>
        <v>22.55420082</v>
      </c>
      <c r="Q1511" s="47">
        <v>42.342449596698465</v>
      </c>
      <c r="R1511" s="47"/>
      <c r="S1511" s="47"/>
      <c r="T1511" s="47"/>
      <c r="U1511" s="47"/>
      <c r="V1511" s="47"/>
      <c r="W1511" s="47"/>
      <c r="X1511" s="47"/>
      <c r="Y1511" s="47"/>
      <c r="Z1511" s="47"/>
      <c r="AA1511" s="47"/>
      <c r="AB1511" s="47"/>
      <c r="AC1511" s="47"/>
      <c r="AD1511" s="47"/>
      <c r="AE1511" s="47"/>
      <c r="AF1511" s="47"/>
      <c r="AG1511" s="47"/>
      <c r="AH1511" s="47"/>
      <c r="AI1511" s="47"/>
      <c r="AJ1511" s="47"/>
      <c r="AK1511" s="47"/>
      <c r="AL1511" s="47"/>
      <c r="AM1511" s="47"/>
    </row>
    <row r="1512">
      <c r="A1512" s="47"/>
      <c r="B1512" s="47"/>
      <c r="D1512" s="47"/>
      <c r="E1512" s="3"/>
      <c r="F1512" s="43"/>
      <c r="G1512" s="47"/>
      <c r="H1512" s="47"/>
      <c r="I1512" s="47"/>
      <c r="K1512" s="3"/>
      <c r="L1512" s="47">
        <v>43.20593662613572</v>
      </c>
      <c r="M1512" s="3">
        <v>0.34</v>
      </c>
      <c r="N1512" s="43">
        <f t="shared" si="103"/>
        <v>4.00837E+21</v>
      </c>
      <c r="O1512" s="47">
        <f t="shared" si="104"/>
        <v>8.16</v>
      </c>
      <c r="P1512" s="47">
        <f t="shared" si="105"/>
        <v>22.51465847</v>
      </c>
      <c r="Q1512" s="47">
        <v>42.36447008965941</v>
      </c>
      <c r="R1512" s="47"/>
      <c r="S1512" s="47"/>
      <c r="T1512" s="47"/>
      <c r="U1512" s="47"/>
      <c r="V1512" s="47"/>
      <c r="W1512" s="47"/>
      <c r="X1512" s="47"/>
      <c r="Y1512" s="47"/>
      <c r="Z1512" s="47"/>
      <c r="AA1512" s="47"/>
      <c r="AB1512" s="47"/>
      <c r="AC1512" s="47"/>
      <c r="AD1512" s="47"/>
      <c r="AE1512" s="47"/>
      <c r="AF1512" s="47"/>
      <c r="AG1512" s="47"/>
      <c r="AH1512" s="47"/>
      <c r="AI1512" s="47"/>
      <c r="AJ1512" s="47"/>
      <c r="AK1512" s="47"/>
      <c r="AL1512" s="47"/>
      <c r="AM1512" s="47"/>
    </row>
    <row r="1513">
      <c r="A1513" s="47"/>
      <c r="B1513" s="47"/>
      <c r="D1513" s="47"/>
      <c r="E1513" s="3"/>
      <c r="F1513" s="43"/>
      <c r="G1513" s="47"/>
      <c r="H1513" s="47"/>
      <c r="I1513" s="47"/>
      <c r="K1513" s="3"/>
      <c r="L1513" s="47">
        <v>43.27589919775461</v>
      </c>
      <c r="M1513" s="3">
        <v>0.34</v>
      </c>
      <c r="N1513" s="43">
        <f t="shared" si="103"/>
        <v>4.3446E+21</v>
      </c>
      <c r="O1513" s="47">
        <f t="shared" si="104"/>
        <v>8.16</v>
      </c>
      <c r="P1513" s="47">
        <f t="shared" si="105"/>
        <v>22.54963976</v>
      </c>
      <c r="Q1513" s="47">
        <v>42.354944367389756</v>
      </c>
      <c r="R1513" s="47"/>
      <c r="S1513" s="47"/>
      <c r="T1513" s="47"/>
      <c r="U1513" s="47"/>
      <c r="V1513" s="47"/>
      <c r="W1513" s="47"/>
      <c r="X1513" s="47"/>
      <c r="Y1513" s="47"/>
      <c r="Z1513" s="47"/>
      <c r="AA1513" s="47"/>
      <c r="AB1513" s="47"/>
      <c r="AC1513" s="47"/>
      <c r="AD1513" s="47"/>
      <c r="AE1513" s="47"/>
      <c r="AF1513" s="47"/>
      <c r="AG1513" s="47"/>
      <c r="AH1513" s="47"/>
      <c r="AI1513" s="47"/>
      <c r="AJ1513" s="47"/>
      <c r="AK1513" s="47"/>
      <c r="AL1513" s="47"/>
      <c r="AM1513" s="47"/>
    </row>
    <row r="1514">
      <c r="A1514" s="47"/>
      <c r="B1514" s="47"/>
      <c r="D1514" s="47"/>
      <c r="E1514" s="3"/>
      <c r="F1514" s="43"/>
      <c r="G1514" s="47"/>
      <c r="H1514" s="47"/>
      <c r="I1514" s="47"/>
      <c r="K1514" s="3"/>
      <c r="L1514" s="47">
        <v>43.24164805984619</v>
      </c>
      <c r="M1514" s="3">
        <v>0.34</v>
      </c>
      <c r="N1514" s="43">
        <f t="shared" si="103"/>
        <v>4.17661E+21</v>
      </c>
      <c r="O1514" s="47">
        <f t="shared" si="104"/>
        <v>8.16</v>
      </c>
      <c r="P1514" s="47">
        <f t="shared" si="105"/>
        <v>22.53251419</v>
      </c>
      <c r="Q1514" s="47">
        <v>42.357551045771686</v>
      </c>
      <c r="R1514" s="47"/>
      <c r="S1514" s="47"/>
      <c r="T1514" s="47"/>
      <c r="U1514" s="47"/>
      <c r="V1514" s="47"/>
      <c r="W1514" s="47"/>
      <c r="X1514" s="47"/>
      <c r="Y1514" s="47"/>
      <c r="Z1514" s="47"/>
      <c r="AA1514" s="47"/>
      <c r="AB1514" s="47"/>
      <c r="AC1514" s="47"/>
      <c r="AD1514" s="47"/>
      <c r="AE1514" s="47"/>
      <c r="AF1514" s="47"/>
      <c r="AG1514" s="47"/>
      <c r="AH1514" s="47"/>
      <c r="AI1514" s="47"/>
      <c r="AJ1514" s="47"/>
      <c r="AK1514" s="47"/>
      <c r="AL1514" s="47"/>
      <c r="AM1514" s="47"/>
    </row>
    <row r="1515">
      <c r="A1515" s="47"/>
      <c r="B1515" s="47"/>
      <c r="D1515" s="47"/>
      <c r="E1515" s="3"/>
      <c r="F1515" s="43"/>
      <c r="G1515" s="47"/>
      <c r="H1515" s="47"/>
      <c r="I1515" s="47"/>
      <c r="K1515" s="3"/>
      <c r="L1515" s="47">
        <v>43.21803492259628</v>
      </c>
      <c r="M1515" s="3">
        <v>0.34</v>
      </c>
      <c r="N1515" s="43">
        <f t="shared" si="103"/>
        <v>4.0646E+21</v>
      </c>
      <c r="O1515" s="47">
        <f t="shared" si="104"/>
        <v>8.16</v>
      </c>
      <c r="P1515" s="47">
        <f t="shared" si="105"/>
        <v>22.52070762</v>
      </c>
      <c r="Q1515" s="47">
        <v>42.34139530684083</v>
      </c>
      <c r="R1515" s="47"/>
      <c r="S1515" s="47"/>
      <c r="T1515" s="47"/>
      <c r="U1515" s="47"/>
      <c r="V1515" s="47"/>
      <c r="W1515" s="47"/>
      <c r="X1515" s="47"/>
      <c r="Y1515" s="47"/>
      <c r="Z1515" s="47"/>
      <c r="AA1515" s="47"/>
      <c r="AB1515" s="47"/>
      <c r="AC1515" s="47"/>
      <c r="AD1515" s="47"/>
      <c r="AE1515" s="47"/>
      <c r="AF1515" s="47"/>
      <c r="AG1515" s="47"/>
      <c r="AH1515" s="47"/>
      <c r="AI1515" s="47"/>
      <c r="AJ1515" s="47"/>
      <c r="AK1515" s="47"/>
      <c r="AL1515" s="47"/>
      <c r="AM1515" s="47"/>
    </row>
    <row r="1516">
      <c r="A1516" s="47"/>
      <c r="B1516" s="47"/>
      <c r="D1516" s="47"/>
      <c r="E1516" s="3"/>
      <c r="F1516" s="43"/>
      <c r="G1516" s="47"/>
      <c r="H1516" s="47"/>
      <c r="I1516" s="47"/>
      <c r="K1516" s="3"/>
      <c r="L1516" s="47">
        <v>43.33774876253659</v>
      </c>
      <c r="M1516" s="3">
        <v>0.34</v>
      </c>
      <c r="N1516" s="43">
        <f t="shared" si="103"/>
        <v>4.66524E+21</v>
      </c>
      <c r="O1516" s="47">
        <f t="shared" si="104"/>
        <v>8.16</v>
      </c>
      <c r="P1516" s="47">
        <f t="shared" si="105"/>
        <v>22.58056454</v>
      </c>
      <c r="Q1516" s="47">
        <v>42.348229112270886</v>
      </c>
      <c r="R1516" s="47"/>
      <c r="S1516" s="47"/>
      <c r="T1516" s="47"/>
      <c r="U1516" s="47"/>
      <c r="V1516" s="47"/>
      <c r="W1516" s="47"/>
      <c r="X1516" s="47"/>
      <c r="Y1516" s="47"/>
      <c r="Z1516" s="47"/>
      <c r="AA1516" s="47"/>
      <c r="AB1516" s="47"/>
      <c r="AC1516" s="47"/>
      <c r="AD1516" s="47"/>
      <c r="AE1516" s="47"/>
      <c r="AF1516" s="47"/>
      <c r="AG1516" s="47"/>
      <c r="AH1516" s="47"/>
      <c r="AI1516" s="47"/>
      <c r="AJ1516" s="47"/>
      <c r="AK1516" s="47"/>
      <c r="AL1516" s="47"/>
      <c r="AM1516" s="47"/>
    </row>
    <row r="1517">
      <c r="A1517" s="47"/>
      <c r="B1517" s="47"/>
      <c r="D1517" s="47"/>
      <c r="E1517" s="3"/>
      <c r="F1517" s="43"/>
      <c r="G1517" s="47"/>
      <c r="H1517" s="47"/>
      <c r="I1517" s="47"/>
      <c r="K1517" s="3"/>
      <c r="L1517" s="47">
        <v>43.367136581493774</v>
      </c>
      <c r="M1517" s="3">
        <v>0.34</v>
      </c>
      <c r="N1517" s="43">
        <f t="shared" si="103"/>
        <v>4.82579E+21</v>
      </c>
      <c r="O1517" s="47">
        <f t="shared" si="104"/>
        <v>8.16</v>
      </c>
      <c r="P1517" s="47">
        <f t="shared" si="105"/>
        <v>22.59525845</v>
      </c>
      <c r="Q1517" s="47">
        <v>42.34546062754225</v>
      </c>
      <c r="R1517" s="47"/>
      <c r="S1517" s="47"/>
      <c r="T1517" s="47"/>
      <c r="U1517" s="47"/>
      <c r="V1517" s="47"/>
      <c r="W1517" s="47"/>
      <c r="X1517" s="47"/>
      <c r="Y1517" s="47"/>
      <c r="Z1517" s="47"/>
      <c r="AA1517" s="47"/>
      <c r="AB1517" s="47"/>
      <c r="AC1517" s="47"/>
      <c r="AD1517" s="47"/>
      <c r="AE1517" s="47"/>
      <c r="AF1517" s="47"/>
      <c r="AG1517" s="47"/>
      <c r="AH1517" s="47"/>
      <c r="AI1517" s="47"/>
      <c r="AJ1517" s="47"/>
      <c r="AK1517" s="47"/>
      <c r="AL1517" s="47"/>
      <c r="AM1517" s="47"/>
    </row>
    <row r="1518">
      <c r="A1518" s="47"/>
      <c r="B1518" s="47"/>
      <c r="D1518" s="47"/>
      <c r="E1518" s="3"/>
      <c r="F1518" s="43"/>
      <c r="G1518" s="47"/>
      <c r="H1518" s="47"/>
      <c r="I1518" s="47"/>
      <c r="K1518" s="3"/>
      <c r="L1518" s="47">
        <v>43.37952549453726</v>
      </c>
      <c r="M1518" s="3">
        <v>0.34</v>
      </c>
      <c r="N1518" s="43">
        <f t="shared" si="103"/>
        <v>4.89511E+21</v>
      </c>
      <c r="O1518" s="47">
        <f t="shared" si="104"/>
        <v>8.16</v>
      </c>
      <c r="P1518" s="47">
        <f t="shared" si="105"/>
        <v>22.60145291</v>
      </c>
      <c r="Q1518" s="47">
        <v>42.336575479180006</v>
      </c>
      <c r="R1518" s="47"/>
      <c r="S1518" s="47"/>
      <c r="T1518" s="47"/>
      <c r="U1518" s="47"/>
      <c r="V1518" s="47"/>
      <c r="W1518" s="47"/>
      <c r="X1518" s="47"/>
      <c r="Y1518" s="47"/>
      <c r="Z1518" s="47"/>
      <c r="AA1518" s="47"/>
      <c r="AB1518" s="47"/>
      <c r="AC1518" s="47"/>
      <c r="AD1518" s="47"/>
      <c r="AE1518" s="47"/>
      <c r="AF1518" s="47"/>
      <c r="AG1518" s="47"/>
      <c r="AH1518" s="47"/>
      <c r="AI1518" s="47"/>
      <c r="AJ1518" s="47"/>
      <c r="AK1518" s="47"/>
      <c r="AL1518" s="47"/>
      <c r="AM1518" s="47"/>
    </row>
    <row r="1519">
      <c r="A1519" s="47"/>
      <c r="B1519" s="47"/>
      <c r="D1519" s="47"/>
      <c r="E1519" s="3"/>
      <c r="F1519" s="43"/>
      <c r="G1519" s="47"/>
      <c r="H1519" s="47"/>
      <c r="I1519" s="47"/>
      <c r="K1519" s="3"/>
      <c r="L1519" s="47">
        <v>43.44233701531017</v>
      </c>
      <c r="M1519" s="3">
        <v>0.34</v>
      </c>
      <c r="N1519" s="43">
        <f t="shared" si="103"/>
        <v>5.26221E+21</v>
      </c>
      <c r="O1519" s="47">
        <f t="shared" si="104"/>
        <v>8.16</v>
      </c>
      <c r="P1519" s="47">
        <f t="shared" si="105"/>
        <v>22.63285867</v>
      </c>
      <c r="Q1519" s="47">
        <v>42.343105180229415</v>
      </c>
      <c r="R1519" s="47"/>
      <c r="S1519" s="47"/>
      <c r="T1519" s="47"/>
      <c r="U1519" s="47"/>
      <c r="V1519" s="47"/>
      <c r="W1519" s="47"/>
      <c r="X1519" s="47"/>
      <c r="Y1519" s="47"/>
      <c r="Z1519" s="47"/>
      <c r="AA1519" s="47"/>
      <c r="AB1519" s="47"/>
      <c r="AC1519" s="47"/>
      <c r="AD1519" s="47"/>
      <c r="AE1519" s="47"/>
      <c r="AF1519" s="47"/>
      <c r="AG1519" s="47"/>
      <c r="AH1519" s="47"/>
      <c r="AI1519" s="47"/>
      <c r="AJ1519" s="47"/>
      <c r="AK1519" s="47"/>
      <c r="AL1519" s="47"/>
      <c r="AM1519" s="47"/>
    </row>
    <row r="1520">
      <c r="A1520" s="47"/>
      <c r="B1520" s="47"/>
      <c r="D1520" s="47"/>
      <c r="E1520" s="3"/>
      <c r="F1520" s="43"/>
      <c r="G1520" s="47"/>
      <c r="H1520" s="47"/>
      <c r="I1520" s="47"/>
      <c r="K1520" s="3"/>
      <c r="L1520" s="47">
        <v>43.434896300841565</v>
      </c>
      <c r="M1520" s="3">
        <v>0.34</v>
      </c>
      <c r="N1520" s="43">
        <f t="shared" si="103"/>
        <v>5.21733E+21</v>
      </c>
      <c r="O1520" s="47">
        <f t="shared" si="104"/>
        <v>8.16</v>
      </c>
      <c r="P1520" s="47">
        <f t="shared" si="105"/>
        <v>22.62913831</v>
      </c>
      <c r="Q1520" s="47">
        <v>42.352238738431964</v>
      </c>
      <c r="R1520" s="47"/>
      <c r="S1520" s="47"/>
      <c r="T1520" s="47"/>
      <c r="U1520" s="47"/>
      <c r="V1520" s="47"/>
      <c r="W1520" s="47"/>
      <c r="X1520" s="47"/>
      <c r="Y1520" s="47"/>
      <c r="Z1520" s="47"/>
      <c r="AA1520" s="47"/>
      <c r="AB1520" s="47"/>
      <c r="AC1520" s="47"/>
      <c r="AD1520" s="47"/>
      <c r="AE1520" s="47"/>
      <c r="AF1520" s="47"/>
      <c r="AG1520" s="47"/>
      <c r="AH1520" s="47"/>
      <c r="AI1520" s="47"/>
      <c r="AJ1520" s="47"/>
      <c r="AK1520" s="47"/>
      <c r="AL1520" s="47"/>
      <c r="AM1520" s="47"/>
    </row>
    <row r="1521">
      <c r="A1521" s="47"/>
      <c r="B1521" s="47"/>
      <c r="D1521" s="47"/>
      <c r="E1521" s="3"/>
      <c r="F1521" s="43"/>
      <c r="G1521" s="47"/>
      <c r="H1521" s="47"/>
      <c r="I1521" s="47"/>
      <c r="K1521" s="3"/>
      <c r="L1521" s="47">
        <v>43.439883545901615</v>
      </c>
      <c r="M1521" s="3">
        <v>0.34</v>
      </c>
      <c r="N1521" s="43">
        <f t="shared" si="103"/>
        <v>5.24737E+21</v>
      </c>
      <c r="O1521" s="47">
        <f t="shared" si="104"/>
        <v>8.16</v>
      </c>
      <c r="P1521" s="47">
        <f t="shared" si="105"/>
        <v>22.63163193</v>
      </c>
      <c r="Q1521" s="47">
        <v>42.33661260283233</v>
      </c>
      <c r="R1521" s="47"/>
      <c r="S1521" s="47"/>
      <c r="T1521" s="47"/>
      <c r="U1521" s="47"/>
      <c r="V1521" s="47"/>
      <c r="W1521" s="47"/>
      <c r="X1521" s="47"/>
      <c r="Y1521" s="47"/>
      <c r="Z1521" s="47"/>
      <c r="AA1521" s="47"/>
      <c r="AB1521" s="47"/>
      <c r="AC1521" s="47"/>
      <c r="AD1521" s="47"/>
      <c r="AE1521" s="47"/>
      <c r="AF1521" s="47"/>
      <c r="AG1521" s="47"/>
      <c r="AH1521" s="47"/>
      <c r="AI1521" s="47"/>
      <c r="AJ1521" s="47"/>
      <c r="AK1521" s="47"/>
      <c r="AL1521" s="47"/>
      <c r="AM1521" s="47"/>
    </row>
    <row r="1522">
      <c r="A1522" s="47"/>
      <c r="B1522" s="47"/>
      <c r="D1522" s="47"/>
      <c r="E1522" s="3"/>
      <c r="F1522" s="43"/>
      <c r="G1522" s="47"/>
      <c r="H1522" s="47"/>
      <c r="I1522" s="47"/>
      <c r="K1522" s="3"/>
      <c r="L1522" s="47">
        <v>43.41214579595915</v>
      </c>
      <c r="M1522" s="3">
        <v>0.34</v>
      </c>
      <c r="N1522" s="43">
        <f t="shared" si="103"/>
        <v>5.08245E+21</v>
      </c>
      <c r="O1522" s="47">
        <f t="shared" si="104"/>
        <v>8.16</v>
      </c>
      <c r="P1522" s="47">
        <f t="shared" si="105"/>
        <v>22.61776306</v>
      </c>
      <c r="Q1522" s="47">
        <v>42.34886885829674</v>
      </c>
      <c r="R1522" s="47"/>
      <c r="S1522" s="47"/>
      <c r="T1522" s="47"/>
      <c r="U1522" s="47"/>
      <c r="V1522" s="47"/>
      <c r="W1522" s="47"/>
      <c r="X1522" s="47"/>
      <c r="Y1522" s="47"/>
      <c r="Z1522" s="47"/>
      <c r="AA1522" s="47"/>
      <c r="AB1522" s="47"/>
      <c r="AC1522" s="47"/>
      <c r="AD1522" s="47"/>
      <c r="AE1522" s="47"/>
      <c r="AF1522" s="47"/>
      <c r="AG1522" s="47"/>
      <c r="AH1522" s="47"/>
      <c r="AI1522" s="47"/>
      <c r="AJ1522" s="47"/>
      <c r="AK1522" s="47"/>
      <c r="AL1522" s="47"/>
      <c r="AM1522" s="47"/>
    </row>
    <row r="1523">
      <c r="A1523" s="47"/>
      <c r="B1523" s="47"/>
      <c r="D1523" s="47"/>
      <c r="E1523" s="3"/>
      <c r="F1523" s="43"/>
      <c r="G1523" s="47"/>
      <c r="H1523" s="47"/>
      <c r="I1523" s="47"/>
      <c r="K1523" s="3"/>
      <c r="L1523" s="47">
        <v>43.372780355047965</v>
      </c>
      <c r="M1523" s="3">
        <v>0.34</v>
      </c>
      <c r="N1523" s="43">
        <f t="shared" si="103"/>
        <v>4.85725E+21</v>
      </c>
      <c r="O1523" s="47">
        <f t="shared" si="104"/>
        <v>8.16</v>
      </c>
      <c r="P1523" s="47">
        <f t="shared" si="105"/>
        <v>22.59808034</v>
      </c>
      <c r="Q1523" s="47">
        <v>42.35477310083814</v>
      </c>
      <c r="R1523" s="47"/>
      <c r="S1523" s="47"/>
      <c r="T1523" s="47"/>
      <c r="U1523" s="47"/>
      <c r="V1523" s="47"/>
      <c r="W1523" s="47"/>
      <c r="X1523" s="47"/>
      <c r="Y1523" s="47"/>
      <c r="Z1523" s="47"/>
      <c r="AA1523" s="47"/>
      <c r="AB1523" s="47"/>
      <c r="AC1523" s="47"/>
      <c r="AD1523" s="47"/>
      <c r="AE1523" s="47"/>
      <c r="AF1523" s="47"/>
      <c r="AG1523" s="47"/>
      <c r="AH1523" s="47"/>
      <c r="AI1523" s="47"/>
      <c r="AJ1523" s="47"/>
      <c r="AK1523" s="47"/>
      <c r="AL1523" s="47"/>
      <c r="AM1523" s="47"/>
    </row>
    <row r="1524">
      <c r="A1524" s="47"/>
      <c r="B1524" s="47"/>
      <c r="D1524" s="47"/>
      <c r="E1524" s="3"/>
      <c r="F1524" s="43"/>
      <c r="G1524" s="47"/>
      <c r="H1524" s="47"/>
      <c r="I1524" s="47"/>
      <c r="K1524" s="3"/>
      <c r="L1524" s="47">
        <v>43.34715128979387</v>
      </c>
      <c r="M1524" s="3">
        <v>0.34</v>
      </c>
      <c r="N1524" s="43">
        <f t="shared" si="103"/>
        <v>4.71602E+21</v>
      </c>
      <c r="O1524" s="47">
        <f t="shared" si="104"/>
        <v>8.16</v>
      </c>
      <c r="P1524" s="47">
        <f t="shared" si="105"/>
        <v>22.5852658</v>
      </c>
      <c r="Q1524" s="47">
        <v>42.34146618388906</v>
      </c>
      <c r="R1524" s="47"/>
      <c r="S1524" s="47"/>
      <c r="T1524" s="47"/>
      <c r="U1524" s="47"/>
      <c r="V1524" s="47"/>
      <c r="W1524" s="47"/>
      <c r="X1524" s="47"/>
      <c r="Y1524" s="47"/>
      <c r="Z1524" s="47"/>
      <c r="AA1524" s="47"/>
      <c r="AB1524" s="47"/>
      <c r="AC1524" s="47"/>
      <c r="AD1524" s="47"/>
      <c r="AE1524" s="47"/>
      <c r="AF1524" s="47"/>
      <c r="AG1524" s="47"/>
      <c r="AH1524" s="47"/>
      <c r="AI1524" s="47"/>
      <c r="AJ1524" s="47"/>
      <c r="AK1524" s="47"/>
      <c r="AL1524" s="47"/>
      <c r="AM1524" s="47"/>
    </row>
    <row r="1525">
      <c r="A1525" s="47"/>
      <c r="B1525" s="47"/>
      <c r="D1525" s="47"/>
      <c r="E1525" s="3"/>
      <c r="F1525" s="43"/>
      <c r="G1525" s="47"/>
      <c r="H1525" s="47"/>
      <c r="I1525" s="47"/>
      <c r="K1525" s="3"/>
      <c r="L1525" s="47">
        <v>43.328631922643645</v>
      </c>
      <c r="M1525" s="3">
        <v>0.34</v>
      </c>
      <c r="N1525" s="43">
        <f t="shared" si="103"/>
        <v>4.61653E+21</v>
      </c>
      <c r="O1525" s="47">
        <f t="shared" si="104"/>
        <v>8.16</v>
      </c>
      <c r="P1525" s="47">
        <f t="shared" si="105"/>
        <v>22.57600612</v>
      </c>
      <c r="Q1525" s="47">
        <v>42.344166998582004</v>
      </c>
      <c r="R1525" s="47"/>
      <c r="S1525" s="47"/>
      <c r="T1525" s="47"/>
      <c r="U1525" s="47"/>
      <c r="V1525" s="47"/>
      <c r="W1525" s="47"/>
      <c r="X1525" s="47"/>
      <c r="Y1525" s="47"/>
      <c r="Z1525" s="47"/>
      <c r="AA1525" s="47"/>
      <c r="AB1525" s="47"/>
      <c r="AC1525" s="47"/>
      <c r="AD1525" s="47"/>
      <c r="AE1525" s="47"/>
      <c r="AF1525" s="47"/>
      <c r="AG1525" s="47"/>
      <c r="AH1525" s="47"/>
      <c r="AI1525" s="47"/>
      <c r="AJ1525" s="47"/>
      <c r="AK1525" s="47"/>
      <c r="AL1525" s="47"/>
      <c r="AM1525" s="47"/>
    </row>
    <row r="1526">
      <c r="A1526" s="47"/>
      <c r="B1526" s="47"/>
      <c r="D1526" s="47"/>
      <c r="E1526" s="3"/>
      <c r="F1526" s="43"/>
      <c r="G1526" s="47"/>
      <c r="H1526" s="47"/>
      <c r="I1526" s="47"/>
      <c r="K1526" s="3"/>
      <c r="L1526" s="47">
        <v>43.34905553681807</v>
      </c>
      <c r="M1526" s="3">
        <v>0.34</v>
      </c>
      <c r="N1526" s="43">
        <f t="shared" si="103"/>
        <v>4.72637E+21</v>
      </c>
      <c r="O1526" s="47">
        <f t="shared" si="104"/>
        <v>8.16</v>
      </c>
      <c r="P1526" s="47">
        <f t="shared" si="105"/>
        <v>22.58621793</v>
      </c>
      <c r="Q1526" s="47">
        <v>42.362671480130125</v>
      </c>
      <c r="R1526" s="47"/>
      <c r="S1526" s="47"/>
      <c r="T1526" s="47"/>
      <c r="U1526" s="47"/>
      <c r="V1526" s="47"/>
      <c r="W1526" s="47"/>
      <c r="X1526" s="47"/>
      <c r="Y1526" s="47"/>
      <c r="Z1526" s="47"/>
      <c r="AA1526" s="47"/>
      <c r="AB1526" s="47"/>
      <c r="AC1526" s="47"/>
      <c r="AD1526" s="47"/>
      <c r="AE1526" s="47"/>
      <c r="AF1526" s="47"/>
      <c r="AG1526" s="47"/>
      <c r="AH1526" s="47"/>
      <c r="AI1526" s="47"/>
      <c r="AJ1526" s="47"/>
      <c r="AK1526" s="47"/>
      <c r="AL1526" s="47"/>
      <c r="AM1526" s="47"/>
    </row>
    <row r="1527">
      <c r="A1527" s="47"/>
      <c r="B1527" s="47"/>
      <c r="D1527" s="47"/>
      <c r="E1527" s="3"/>
      <c r="F1527" s="43"/>
      <c r="G1527" s="47"/>
      <c r="H1527" s="47"/>
      <c r="I1527" s="47"/>
      <c r="K1527" s="3"/>
      <c r="L1527" s="47">
        <v>43.364609058026026</v>
      </c>
      <c r="M1527" s="3">
        <v>0.34</v>
      </c>
      <c r="N1527" s="43">
        <f t="shared" si="103"/>
        <v>4.81177E+21</v>
      </c>
      <c r="O1527" s="47">
        <f t="shared" si="104"/>
        <v>8.16</v>
      </c>
      <c r="P1527" s="47">
        <f t="shared" si="105"/>
        <v>22.59399469</v>
      </c>
      <c r="Q1527" s="47">
        <v>42.347101412624994</v>
      </c>
      <c r="R1527" s="47"/>
      <c r="S1527" s="47"/>
      <c r="T1527" s="47"/>
      <c r="U1527" s="47"/>
      <c r="V1527" s="47"/>
      <c r="W1527" s="47"/>
      <c r="X1527" s="47"/>
      <c r="Y1527" s="47"/>
      <c r="Z1527" s="47"/>
      <c r="AA1527" s="47"/>
      <c r="AB1527" s="47"/>
      <c r="AC1527" s="47"/>
      <c r="AD1527" s="47"/>
      <c r="AE1527" s="47"/>
      <c r="AF1527" s="47"/>
      <c r="AG1527" s="47"/>
      <c r="AH1527" s="47"/>
      <c r="AI1527" s="47"/>
      <c r="AJ1527" s="47"/>
      <c r="AK1527" s="47"/>
      <c r="AL1527" s="47"/>
      <c r="AM1527" s="47"/>
    </row>
    <row r="1528">
      <c r="A1528" s="47"/>
      <c r="B1528" s="47"/>
      <c r="D1528" s="47"/>
      <c r="E1528" s="3"/>
      <c r="F1528" s="43"/>
      <c r="G1528" s="47"/>
      <c r="H1528" s="47"/>
      <c r="I1528" s="47"/>
      <c r="K1528" s="3"/>
      <c r="L1528" s="47">
        <v>43.43991423839912</v>
      </c>
      <c r="M1528" s="3">
        <v>0.34</v>
      </c>
      <c r="N1528" s="43">
        <f t="shared" si="103"/>
        <v>5.24756E+21</v>
      </c>
      <c r="O1528" s="47">
        <f t="shared" si="104"/>
        <v>8.16</v>
      </c>
      <c r="P1528" s="47">
        <f t="shared" si="105"/>
        <v>22.63164728</v>
      </c>
      <c r="Q1528" s="47">
        <v>42.324799838251714</v>
      </c>
      <c r="R1528" s="47"/>
      <c r="S1528" s="47"/>
      <c r="T1528" s="47"/>
      <c r="U1528" s="47"/>
      <c r="V1528" s="47"/>
      <c r="W1528" s="47"/>
      <c r="X1528" s="47"/>
      <c r="Y1528" s="47"/>
      <c r="Z1528" s="47"/>
      <c r="AA1528" s="47"/>
      <c r="AB1528" s="47"/>
      <c r="AC1528" s="47"/>
      <c r="AD1528" s="47"/>
      <c r="AE1528" s="47"/>
      <c r="AF1528" s="47"/>
      <c r="AG1528" s="47"/>
      <c r="AH1528" s="47"/>
      <c r="AI1528" s="47"/>
      <c r="AJ1528" s="47"/>
      <c r="AK1528" s="47"/>
      <c r="AL1528" s="47"/>
      <c r="AM1528" s="47"/>
    </row>
    <row r="1529">
      <c r="A1529" s="47"/>
      <c r="B1529" s="47"/>
      <c r="D1529" s="47"/>
      <c r="E1529" s="3"/>
      <c r="F1529" s="43"/>
      <c r="G1529" s="47"/>
      <c r="H1529" s="47"/>
      <c r="I1529" s="47"/>
      <c r="K1529" s="3"/>
      <c r="L1529" s="47">
        <v>43.358354309071856</v>
      </c>
      <c r="M1529" s="3">
        <v>0.34</v>
      </c>
      <c r="N1529" s="43">
        <f t="shared" si="103"/>
        <v>4.77724E+21</v>
      </c>
      <c r="O1529" s="47">
        <f t="shared" si="104"/>
        <v>8.16</v>
      </c>
      <c r="P1529" s="47">
        <f t="shared" si="105"/>
        <v>22.59086731</v>
      </c>
      <c r="Q1529" s="47">
        <v>42.33930833991631</v>
      </c>
      <c r="R1529" s="47"/>
      <c r="S1529" s="47"/>
      <c r="T1529" s="47"/>
      <c r="U1529" s="47"/>
      <c r="V1529" s="47"/>
      <c r="W1529" s="47"/>
      <c r="X1529" s="47"/>
      <c r="Y1529" s="47"/>
      <c r="Z1529" s="47"/>
      <c r="AA1529" s="47"/>
      <c r="AB1529" s="47"/>
      <c r="AC1529" s="47"/>
      <c r="AD1529" s="47"/>
      <c r="AE1529" s="47"/>
      <c r="AF1529" s="47"/>
      <c r="AG1529" s="47"/>
      <c r="AH1529" s="47"/>
      <c r="AI1529" s="47"/>
      <c r="AJ1529" s="47"/>
      <c r="AK1529" s="47"/>
      <c r="AL1529" s="47"/>
      <c r="AM1529" s="47"/>
    </row>
    <row r="1530">
      <c r="A1530" s="47"/>
      <c r="B1530" s="47"/>
      <c r="D1530" s="47"/>
      <c r="E1530" s="3"/>
      <c r="F1530" s="43"/>
      <c r="G1530" s="47"/>
      <c r="H1530" s="47"/>
      <c r="I1530" s="47"/>
      <c r="K1530" s="3"/>
      <c r="L1530" s="47">
        <v>43.28585301507621</v>
      </c>
      <c r="M1530" s="3">
        <v>0.34</v>
      </c>
      <c r="N1530" s="43">
        <f t="shared" si="103"/>
        <v>4.39467E+21</v>
      </c>
      <c r="O1530" s="47">
        <f t="shared" si="104"/>
        <v>8.16</v>
      </c>
      <c r="P1530" s="47">
        <f t="shared" si="105"/>
        <v>22.55461667</v>
      </c>
      <c r="Q1530" s="47">
        <v>42.35141795122071</v>
      </c>
      <c r="R1530" s="47"/>
      <c r="S1530" s="47"/>
      <c r="T1530" s="47"/>
      <c r="U1530" s="47"/>
      <c r="V1530" s="47"/>
      <c r="W1530" s="47"/>
      <c r="X1530" s="47"/>
      <c r="Y1530" s="47"/>
      <c r="Z1530" s="47"/>
      <c r="AA1530" s="47"/>
      <c r="AB1530" s="47"/>
      <c r="AC1530" s="47"/>
      <c r="AD1530" s="47"/>
      <c r="AE1530" s="47"/>
      <c r="AF1530" s="47"/>
      <c r="AG1530" s="47"/>
      <c r="AH1530" s="47"/>
      <c r="AI1530" s="47"/>
      <c r="AJ1530" s="47"/>
      <c r="AK1530" s="47"/>
      <c r="AL1530" s="47"/>
      <c r="AM1530" s="47"/>
    </row>
    <row r="1531">
      <c r="A1531" s="47"/>
      <c r="B1531" s="47"/>
      <c r="D1531" s="47"/>
      <c r="E1531" s="3"/>
      <c r="F1531" s="43"/>
      <c r="G1531" s="47"/>
      <c r="H1531" s="47"/>
      <c r="I1531" s="47"/>
      <c r="K1531" s="3"/>
      <c r="L1531" s="47">
        <v>43.43976871398862</v>
      </c>
      <c r="M1531" s="3">
        <v>0.34</v>
      </c>
      <c r="N1531" s="43">
        <f t="shared" si="103"/>
        <v>5.24668E+21</v>
      </c>
      <c r="O1531" s="47">
        <f t="shared" si="104"/>
        <v>8.16</v>
      </c>
      <c r="P1531" s="47">
        <f t="shared" si="105"/>
        <v>22.63157452</v>
      </c>
      <c r="Q1531" s="47">
        <v>42.349737412976836</v>
      </c>
      <c r="R1531" s="47"/>
      <c r="S1531" s="47"/>
      <c r="T1531" s="47"/>
      <c r="U1531" s="47"/>
      <c r="V1531" s="47"/>
      <c r="W1531" s="47"/>
      <c r="X1531" s="47"/>
      <c r="Y1531" s="47"/>
      <c r="Z1531" s="47"/>
      <c r="AA1531" s="47"/>
      <c r="AB1531" s="47"/>
      <c r="AC1531" s="47"/>
      <c r="AD1531" s="47"/>
      <c r="AE1531" s="47"/>
      <c r="AF1531" s="47"/>
      <c r="AG1531" s="47"/>
      <c r="AH1531" s="47"/>
      <c r="AI1531" s="47"/>
      <c r="AJ1531" s="47"/>
      <c r="AK1531" s="47"/>
      <c r="AL1531" s="47"/>
      <c r="AM1531" s="47"/>
    </row>
    <row r="1532">
      <c r="A1532" s="47"/>
      <c r="B1532" s="47"/>
      <c r="D1532" s="47"/>
      <c r="E1532" s="3"/>
      <c r="F1532" s="43"/>
      <c r="G1532" s="47"/>
      <c r="H1532" s="47"/>
      <c r="I1532" s="47"/>
      <c r="K1532" s="3"/>
      <c r="L1532" s="47">
        <v>43.45338470550405</v>
      </c>
      <c r="M1532" s="3">
        <v>0.34</v>
      </c>
      <c r="N1532" s="43">
        <f t="shared" si="103"/>
        <v>5.32957E+21</v>
      </c>
      <c r="O1532" s="47">
        <f t="shared" si="104"/>
        <v>8.16</v>
      </c>
      <c r="P1532" s="47">
        <f t="shared" si="105"/>
        <v>22.63838251</v>
      </c>
      <c r="Q1532" s="47">
        <v>42.35293808954155</v>
      </c>
      <c r="R1532" s="47"/>
      <c r="S1532" s="47"/>
      <c r="T1532" s="47"/>
      <c r="U1532" s="47"/>
      <c r="V1532" s="47"/>
      <c r="W1532" s="47"/>
      <c r="X1532" s="47"/>
      <c r="Y1532" s="47"/>
      <c r="Z1532" s="47"/>
      <c r="AA1532" s="47"/>
      <c r="AB1532" s="47"/>
      <c r="AC1532" s="47"/>
      <c r="AD1532" s="47"/>
      <c r="AE1532" s="47"/>
      <c r="AF1532" s="47"/>
      <c r="AG1532" s="47"/>
      <c r="AH1532" s="47"/>
      <c r="AI1532" s="47"/>
      <c r="AJ1532" s="47"/>
      <c r="AK1532" s="47"/>
      <c r="AL1532" s="47"/>
      <c r="AM1532" s="47"/>
    </row>
    <row r="1533">
      <c r="A1533" s="47"/>
      <c r="B1533" s="47"/>
      <c r="D1533" s="47"/>
      <c r="E1533" s="3"/>
      <c r="F1533" s="43"/>
      <c r="G1533" s="47"/>
      <c r="H1533" s="47"/>
      <c r="I1533" s="47"/>
      <c r="K1533" s="3"/>
      <c r="L1533" s="47">
        <v>43.54784527175448</v>
      </c>
      <c r="M1533" s="3">
        <v>0.34</v>
      </c>
      <c r="N1533" s="43">
        <f t="shared" si="103"/>
        <v>5.94186E+21</v>
      </c>
      <c r="O1533" s="47">
        <f t="shared" si="104"/>
        <v>8.16</v>
      </c>
      <c r="P1533" s="47">
        <f t="shared" si="105"/>
        <v>22.68561279</v>
      </c>
      <c r="Q1533" s="47">
        <v>42.344094028603294</v>
      </c>
      <c r="R1533" s="47"/>
      <c r="S1533" s="47"/>
      <c r="T1533" s="47"/>
      <c r="U1533" s="47"/>
      <c r="V1533" s="47"/>
      <c r="W1533" s="47"/>
      <c r="X1533" s="47"/>
      <c r="Y1533" s="47"/>
      <c r="Z1533" s="47"/>
      <c r="AA1533" s="47"/>
      <c r="AB1533" s="47"/>
      <c r="AC1533" s="47"/>
      <c r="AD1533" s="47"/>
      <c r="AE1533" s="47"/>
      <c r="AF1533" s="47"/>
      <c r="AG1533" s="47"/>
      <c r="AH1533" s="47"/>
      <c r="AI1533" s="47"/>
      <c r="AJ1533" s="47"/>
      <c r="AK1533" s="47"/>
      <c r="AL1533" s="47"/>
      <c r="AM1533" s="47"/>
    </row>
    <row r="1534">
      <c r="A1534" s="47"/>
      <c r="B1534" s="47"/>
      <c r="D1534" s="47"/>
      <c r="E1534" s="3"/>
      <c r="F1534" s="43"/>
      <c r="G1534" s="47"/>
      <c r="H1534" s="47"/>
      <c r="I1534" s="47"/>
      <c r="K1534" s="3"/>
      <c r="L1534" s="47">
        <v>43.49747169408421</v>
      </c>
      <c r="M1534" s="3">
        <v>0.34</v>
      </c>
      <c r="N1534" s="43">
        <f t="shared" si="103"/>
        <v>5.60707E+21</v>
      </c>
      <c r="O1534" s="47">
        <f t="shared" si="104"/>
        <v>8.16</v>
      </c>
      <c r="P1534" s="47">
        <f t="shared" si="105"/>
        <v>22.66042601</v>
      </c>
      <c r="Q1534" s="47">
        <v>42.346962124081074</v>
      </c>
      <c r="R1534" s="47"/>
      <c r="S1534" s="47"/>
      <c r="T1534" s="47"/>
      <c r="U1534" s="47"/>
      <c r="V1534" s="47"/>
      <c r="W1534" s="47"/>
      <c r="X1534" s="47"/>
      <c r="Y1534" s="47"/>
      <c r="Z1534" s="47"/>
      <c r="AA1534" s="47"/>
      <c r="AB1534" s="47"/>
      <c r="AC1534" s="47"/>
      <c r="AD1534" s="47"/>
      <c r="AE1534" s="47"/>
      <c r="AF1534" s="47"/>
      <c r="AG1534" s="47"/>
      <c r="AH1534" s="47"/>
      <c r="AI1534" s="47"/>
      <c r="AJ1534" s="47"/>
      <c r="AK1534" s="47"/>
      <c r="AL1534" s="47"/>
      <c r="AM1534" s="47"/>
    </row>
    <row r="1535">
      <c r="A1535" s="47"/>
      <c r="B1535" s="47"/>
      <c r="D1535" s="47"/>
      <c r="E1535" s="3"/>
      <c r="F1535" s="43"/>
      <c r="G1535" s="47"/>
      <c r="H1535" s="47"/>
      <c r="I1535" s="47"/>
      <c r="K1535" s="3"/>
      <c r="L1535" s="47">
        <v>43.396229002657584</v>
      </c>
      <c r="M1535" s="3">
        <v>0.34</v>
      </c>
      <c r="N1535" s="43">
        <f t="shared" si="103"/>
        <v>4.99016E+21</v>
      </c>
      <c r="O1535" s="47">
        <f t="shared" si="104"/>
        <v>8.16</v>
      </c>
      <c r="P1535" s="47">
        <f t="shared" si="105"/>
        <v>22.60980466</v>
      </c>
      <c r="Q1535" s="47">
        <v>42.339280945100946</v>
      </c>
      <c r="R1535" s="47"/>
      <c r="S1535" s="47"/>
      <c r="T1535" s="47"/>
      <c r="U1535" s="47"/>
      <c r="V1535" s="47"/>
      <c r="W1535" s="47"/>
      <c r="X1535" s="47"/>
      <c r="Y1535" s="47"/>
      <c r="Z1535" s="47"/>
      <c r="AA1535" s="47"/>
      <c r="AB1535" s="47"/>
      <c r="AC1535" s="47"/>
      <c r="AD1535" s="47"/>
      <c r="AE1535" s="47"/>
      <c r="AF1535" s="47"/>
      <c r="AG1535" s="47"/>
      <c r="AH1535" s="47"/>
      <c r="AI1535" s="47"/>
      <c r="AJ1535" s="47"/>
      <c r="AK1535" s="47"/>
      <c r="AL1535" s="47"/>
      <c r="AM1535" s="47"/>
    </row>
    <row r="1536">
      <c r="A1536" s="47"/>
      <c r="B1536" s="47"/>
      <c r="D1536" s="47"/>
      <c r="E1536" s="3"/>
      <c r="F1536" s="43"/>
      <c r="G1536" s="47"/>
      <c r="H1536" s="47"/>
      <c r="I1536" s="47"/>
      <c r="K1536" s="3"/>
      <c r="L1536" s="47">
        <v>43.435308546351344</v>
      </c>
      <c r="M1536" s="3">
        <v>0.34</v>
      </c>
      <c r="N1536" s="43">
        <f t="shared" si="103"/>
        <v>5.2198E+21</v>
      </c>
      <c r="O1536" s="47">
        <f t="shared" si="104"/>
        <v>8.16</v>
      </c>
      <c r="P1536" s="47">
        <f t="shared" si="105"/>
        <v>22.62934443</v>
      </c>
      <c r="Q1536" s="47">
        <v>42.348667655442036</v>
      </c>
      <c r="R1536" s="47"/>
      <c r="S1536" s="47"/>
      <c r="T1536" s="47"/>
      <c r="U1536" s="47"/>
      <c r="V1536" s="47"/>
      <c r="W1536" s="47"/>
      <c r="X1536" s="47"/>
      <c r="Y1536" s="47"/>
      <c r="Z1536" s="47"/>
      <c r="AA1536" s="47"/>
      <c r="AB1536" s="47"/>
      <c r="AC1536" s="47"/>
      <c r="AD1536" s="47"/>
      <c r="AE1536" s="47"/>
      <c r="AF1536" s="47"/>
      <c r="AG1536" s="47"/>
      <c r="AH1536" s="47"/>
      <c r="AI1536" s="47"/>
      <c r="AJ1536" s="47"/>
      <c r="AK1536" s="47"/>
      <c r="AL1536" s="47"/>
      <c r="AM1536" s="47"/>
    </row>
    <row r="1537">
      <c r="A1537" s="47"/>
      <c r="B1537" s="47"/>
      <c r="D1537" s="47"/>
      <c r="E1537" s="3"/>
      <c r="F1537" s="43"/>
      <c r="G1537" s="47"/>
      <c r="H1537" s="47"/>
      <c r="I1537" s="47"/>
      <c r="K1537" s="3"/>
      <c r="L1537" s="47">
        <v>43.522420007983825</v>
      </c>
      <c r="M1537" s="3">
        <v>0.34</v>
      </c>
      <c r="N1537" s="43">
        <f t="shared" si="103"/>
        <v>5.77045E+21</v>
      </c>
      <c r="O1537" s="47">
        <f t="shared" si="104"/>
        <v>8.16</v>
      </c>
      <c r="P1537" s="47">
        <f t="shared" si="105"/>
        <v>22.67290016</v>
      </c>
      <c r="Q1537" s="47">
        <v>42.330990720127616</v>
      </c>
      <c r="R1537" s="47"/>
      <c r="S1537" s="47"/>
      <c r="T1537" s="47"/>
      <c r="U1537" s="47"/>
      <c r="V1537" s="47"/>
      <c r="W1537" s="47"/>
      <c r="X1537" s="47"/>
      <c r="Y1537" s="47"/>
      <c r="Z1537" s="47"/>
      <c r="AA1537" s="47"/>
      <c r="AB1537" s="47"/>
      <c r="AC1537" s="47"/>
      <c r="AD1537" s="47"/>
      <c r="AE1537" s="47"/>
      <c r="AF1537" s="47"/>
      <c r="AG1537" s="47"/>
      <c r="AH1537" s="47"/>
      <c r="AI1537" s="47"/>
      <c r="AJ1537" s="47"/>
      <c r="AK1537" s="47"/>
      <c r="AL1537" s="47"/>
      <c r="AM1537" s="47"/>
    </row>
    <row r="1538">
      <c r="A1538" s="47"/>
      <c r="B1538" s="47"/>
      <c r="D1538" s="47"/>
      <c r="E1538" s="3"/>
      <c r="F1538" s="43"/>
      <c r="G1538" s="47"/>
      <c r="H1538" s="47"/>
      <c r="I1538" s="47"/>
      <c r="K1538" s="3"/>
      <c r="L1538" s="47">
        <v>43.494699675823206</v>
      </c>
      <c r="M1538" s="3">
        <v>0.34</v>
      </c>
      <c r="N1538" s="43">
        <f t="shared" si="103"/>
        <v>5.5892E+21</v>
      </c>
      <c r="O1538" s="47">
        <f t="shared" si="104"/>
        <v>8.16</v>
      </c>
      <c r="P1538" s="47">
        <f t="shared" si="105"/>
        <v>22.65904</v>
      </c>
      <c r="Q1538" s="47">
        <v>42.33689178736363</v>
      </c>
      <c r="R1538" s="47"/>
      <c r="S1538" s="47"/>
      <c r="T1538" s="47"/>
      <c r="U1538" s="47"/>
      <c r="V1538" s="47"/>
      <c r="W1538" s="47"/>
      <c r="X1538" s="47"/>
      <c r="Y1538" s="47"/>
      <c r="Z1538" s="47"/>
      <c r="AA1538" s="47"/>
      <c r="AB1538" s="47"/>
      <c r="AC1538" s="47"/>
      <c r="AD1538" s="47"/>
      <c r="AE1538" s="47"/>
      <c r="AF1538" s="47"/>
      <c r="AG1538" s="47"/>
      <c r="AH1538" s="47"/>
      <c r="AI1538" s="47"/>
      <c r="AJ1538" s="47"/>
      <c r="AK1538" s="47"/>
      <c r="AL1538" s="47"/>
      <c r="AM1538" s="47"/>
    </row>
    <row r="1539">
      <c r="A1539" s="47"/>
      <c r="B1539" s="47"/>
      <c r="D1539" s="47"/>
      <c r="E1539" s="3"/>
      <c r="F1539" s="43"/>
      <c r="G1539" s="47"/>
      <c r="H1539" s="47"/>
      <c r="I1539" s="47"/>
      <c r="K1539" s="3"/>
      <c r="L1539" s="47">
        <v>43.51504611179104</v>
      </c>
      <c r="M1539" s="3">
        <v>0.34</v>
      </c>
      <c r="N1539" s="43">
        <f t="shared" si="103"/>
        <v>5.72167E+21</v>
      </c>
      <c r="O1539" s="47">
        <f t="shared" si="104"/>
        <v>8.16</v>
      </c>
      <c r="P1539" s="47">
        <f t="shared" si="105"/>
        <v>22.66921321</v>
      </c>
      <c r="Q1539" s="47">
        <v>42.3531540850919</v>
      </c>
      <c r="R1539" s="47"/>
      <c r="S1539" s="47"/>
      <c r="T1539" s="47"/>
      <c r="U1539" s="47"/>
      <c r="V1539" s="47"/>
      <c r="W1539" s="47"/>
      <c r="X1539" s="47"/>
      <c r="Y1539" s="47"/>
      <c r="Z1539" s="47"/>
      <c r="AA1539" s="47"/>
      <c r="AB1539" s="47"/>
      <c r="AC1539" s="47"/>
      <c r="AD1539" s="47"/>
      <c r="AE1539" s="47"/>
      <c r="AF1539" s="47"/>
      <c r="AG1539" s="47"/>
      <c r="AH1539" s="47"/>
      <c r="AI1539" s="47"/>
      <c r="AJ1539" s="47"/>
      <c r="AK1539" s="47"/>
      <c r="AL1539" s="47"/>
      <c r="AM1539" s="47"/>
    </row>
    <row r="1540">
      <c r="A1540" s="47"/>
      <c r="B1540" s="47"/>
      <c r="D1540" s="47"/>
      <c r="E1540" s="3"/>
      <c r="F1540" s="43"/>
      <c r="G1540" s="47"/>
      <c r="H1540" s="47"/>
      <c r="I1540" s="47"/>
      <c r="K1540" s="3"/>
      <c r="L1540" s="47">
        <v>43.494137858639384</v>
      </c>
      <c r="M1540" s="3">
        <v>0.34</v>
      </c>
      <c r="N1540" s="43">
        <f t="shared" si="103"/>
        <v>5.58559E+21</v>
      </c>
      <c r="O1540" s="47">
        <f t="shared" si="104"/>
        <v>8.16</v>
      </c>
      <c r="P1540" s="47">
        <f t="shared" si="105"/>
        <v>22.65875909</v>
      </c>
      <c r="Q1540" s="47">
        <v>42.35171696001741</v>
      </c>
      <c r="R1540" s="47"/>
      <c r="S1540" s="47"/>
      <c r="T1540" s="47"/>
      <c r="U1540" s="47"/>
      <c r="V1540" s="47"/>
      <c r="W1540" s="47"/>
      <c r="X1540" s="47"/>
      <c r="Y1540" s="47"/>
      <c r="Z1540" s="47"/>
      <c r="AA1540" s="47"/>
      <c r="AB1540" s="47"/>
      <c r="AC1540" s="47"/>
      <c r="AD1540" s="47"/>
      <c r="AE1540" s="47"/>
      <c r="AF1540" s="47"/>
      <c r="AG1540" s="47"/>
      <c r="AH1540" s="47"/>
      <c r="AI1540" s="47"/>
      <c r="AJ1540" s="47"/>
      <c r="AK1540" s="47"/>
      <c r="AL1540" s="47"/>
      <c r="AM1540" s="47"/>
    </row>
    <row r="1541">
      <c r="A1541" s="47"/>
      <c r="B1541" s="47"/>
      <c r="D1541" s="47"/>
      <c r="E1541" s="3"/>
      <c r="F1541" s="43"/>
      <c r="G1541" s="47"/>
      <c r="H1541" s="47"/>
      <c r="I1541" s="47"/>
      <c r="K1541" s="3"/>
      <c r="L1541" s="47">
        <v>43.46037074625458</v>
      </c>
      <c r="M1541" s="3">
        <v>0.34</v>
      </c>
      <c r="N1541" s="43">
        <f t="shared" si="103"/>
        <v>5.37261E+21</v>
      </c>
      <c r="O1541" s="47">
        <f t="shared" si="104"/>
        <v>8.16</v>
      </c>
      <c r="P1541" s="47">
        <f t="shared" si="105"/>
        <v>22.64187553</v>
      </c>
      <c r="Q1541" s="47">
        <v>42.351299819280584</v>
      </c>
      <c r="R1541" s="47"/>
      <c r="S1541" s="47"/>
      <c r="T1541" s="47"/>
      <c r="U1541" s="47"/>
      <c r="V1541" s="47"/>
      <c r="W1541" s="47"/>
      <c r="X1541" s="47"/>
      <c r="Y1541" s="47"/>
      <c r="Z1541" s="47"/>
      <c r="AA1541" s="47"/>
      <c r="AB1541" s="47"/>
      <c r="AC1541" s="47"/>
      <c r="AD1541" s="47"/>
      <c r="AE1541" s="47"/>
      <c r="AF1541" s="47"/>
      <c r="AG1541" s="47"/>
      <c r="AH1541" s="47"/>
      <c r="AI1541" s="47"/>
      <c r="AJ1541" s="47"/>
      <c r="AK1541" s="47"/>
      <c r="AL1541" s="47"/>
      <c r="AM1541" s="47"/>
    </row>
    <row r="1542">
      <c r="A1542" s="47"/>
      <c r="B1542" s="47"/>
      <c r="D1542" s="47"/>
      <c r="E1542" s="3"/>
      <c r="F1542" s="43"/>
      <c r="G1542" s="47"/>
      <c r="H1542" s="47"/>
      <c r="I1542" s="47"/>
      <c r="K1542" s="3"/>
      <c r="L1542" s="47">
        <v>43.527202520737994</v>
      </c>
      <c r="M1542" s="3">
        <v>0.34</v>
      </c>
      <c r="N1542" s="43">
        <f t="shared" si="103"/>
        <v>5.80231E+21</v>
      </c>
      <c r="O1542" s="47">
        <f t="shared" si="104"/>
        <v>8.16</v>
      </c>
      <c r="P1542" s="47">
        <f t="shared" si="105"/>
        <v>22.67529142</v>
      </c>
      <c r="Q1542" s="47">
        <v>42.33419411054049</v>
      </c>
      <c r="R1542" s="47"/>
      <c r="S1542" s="47"/>
      <c r="T1542" s="47"/>
      <c r="U1542" s="47"/>
      <c r="V1542" s="47"/>
      <c r="W1542" s="47"/>
      <c r="X1542" s="47"/>
      <c r="Y1542" s="47"/>
      <c r="Z1542" s="47"/>
      <c r="AA1542" s="47"/>
      <c r="AB1542" s="47"/>
      <c r="AC1542" s="47"/>
      <c r="AD1542" s="47"/>
      <c r="AE1542" s="47"/>
      <c r="AF1542" s="47"/>
      <c r="AG1542" s="47"/>
      <c r="AH1542" s="47"/>
      <c r="AI1542" s="47"/>
      <c r="AJ1542" s="47"/>
      <c r="AK1542" s="47"/>
      <c r="AL1542" s="47"/>
      <c r="AM1542" s="47"/>
    </row>
    <row r="1543">
      <c r="A1543" s="47"/>
      <c r="B1543" s="47"/>
      <c r="D1543" s="47"/>
      <c r="E1543" s="3"/>
      <c r="F1543" s="43"/>
      <c r="G1543" s="47"/>
      <c r="H1543" s="47"/>
      <c r="I1543" s="47"/>
      <c r="K1543" s="3"/>
      <c r="L1543" s="47">
        <v>43.50894051358276</v>
      </c>
      <c r="M1543" s="3">
        <v>0.34</v>
      </c>
      <c r="N1543" s="43">
        <f t="shared" si="103"/>
        <v>5.68159E+21</v>
      </c>
      <c r="O1543" s="47">
        <f t="shared" si="104"/>
        <v>8.16</v>
      </c>
      <c r="P1543" s="47">
        <f t="shared" si="105"/>
        <v>22.66616042</v>
      </c>
      <c r="Q1543" s="47">
        <v>42.348463798395045</v>
      </c>
      <c r="R1543" s="47"/>
      <c r="S1543" s="47"/>
      <c r="T1543" s="47"/>
      <c r="U1543" s="47"/>
      <c r="V1543" s="47"/>
      <c r="W1543" s="47"/>
      <c r="X1543" s="47"/>
      <c r="Y1543" s="47"/>
      <c r="Z1543" s="47"/>
      <c r="AA1543" s="47"/>
      <c r="AB1543" s="47"/>
      <c r="AC1543" s="47"/>
      <c r="AD1543" s="47"/>
      <c r="AE1543" s="47"/>
      <c r="AF1543" s="47"/>
      <c r="AG1543" s="47"/>
      <c r="AH1543" s="47"/>
      <c r="AI1543" s="47"/>
      <c r="AJ1543" s="47"/>
      <c r="AK1543" s="47"/>
      <c r="AL1543" s="47"/>
      <c r="AM1543" s="47"/>
    </row>
    <row r="1544">
      <c r="A1544" s="47"/>
      <c r="B1544" s="47"/>
      <c r="D1544" s="47"/>
      <c r="E1544" s="3"/>
      <c r="F1544" s="43"/>
      <c r="G1544" s="47"/>
      <c r="H1544" s="47"/>
      <c r="I1544" s="47"/>
      <c r="K1544" s="3"/>
      <c r="L1544" s="47">
        <v>43.52202689247822</v>
      </c>
      <c r="M1544" s="3">
        <v>0.34</v>
      </c>
      <c r="N1544" s="43">
        <f t="shared" si="103"/>
        <v>5.76784E+21</v>
      </c>
      <c r="O1544" s="47">
        <f t="shared" si="104"/>
        <v>8.16</v>
      </c>
      <c r="P1544" s="47">
        <f t="shared" si="105"/>
        <v>22.6727036</v>
      </c>
      <c r="Q1544" s="47">
        <v>42.33393626637599</v>
      </c>
      <c r="R1544" s="47"/>
      <c r="S1544" s="47"/>
      <c r="T1544" s="47"/>
      <c r="U1544" s="47"/>
      <c r="V1544" s="47"/>
      <c r="W1544" s="47"/>
      <c r="X1544" s="47"/>
      <c r="Y1544" s="47"/>
      <c r="Z1544" s="47"/>
      <c r="AA1544" s="47"/>
      <c r="AB1544" s="47"/>
      <c r="AC1544" s="47"/>
      <c r="AD1544" s="47"/>
      <c r="AE1544" s="47"/>
      <c r="AF1544" s="47"/>
      <c r="AG1544" s="47"/>
      <c r="AH1544" s="47"/>
      <c r="AI1544" s="47"/>
      <c r="AJ1544" s="47"/>
      <c r="AK1544" s="47"/>
      <c r="AL1544" s="47"/>
      <c r="AM1544" s="47"/>
    </row>
    <row r="1545">
      <c r="A1545" s="47"/>
      <c r="B1545" s="47"/>
      <c r="D1545" s="47"/>
      <c r="E1545" s="3"/>
      <c r="F1545" s="43"/>
      <c r="G1545" s="47"/>
      <c r="H1545" s="47"/>
      <c r="I1545" s="47"/>
      <c r="K1545" s="3"/>
      <c r="L1545" s="47">
        <v>43.50996489895354</v>
      </c>
      <c r="M1545" s="3">
        <v>0.34</v>
      </c>
      <c r="N1545" s="43">
        <f t="shared" si="103"/>
        <v>5.6883E+21</v>
      </c>
      <c r="O1545" s="47">
        <f t="shared" si="104"/>
        <v>8.16</v>
      </c>
      <c r="P1545" s="47">
        <f t="shared" si="105"/>
        <v>22.66667261</v>
      </c>
      <c r="Q1545" s="47">
        <v>42.345749808491746</v>
      </c>
      <c r="R1545" s="47"/>
      <c r="S1545" s="47"/>
      <c r="T1545" s="47"/>
      <c r="U1545" s="47"/>
      <c r="V1545" s="47"/>
      <c r="W1545" s="47"/>
      <c r="X1545" s="47"/>
      <c r="Y1545" s="47"/>
      <c r="Z1545" s="47"/>
      <c r="AA1545" s="47"/>
      <c r="AB1545" s="47"/>
      <c r="AC1545" s="47"/>
      <c r="AD1545" s="47"/>
      <c r="AE1545" s="47"/>
      <c r="AF1545" s="47"/>
      <c r="AG1545" s="47"/>
      <c r="AH1545" s="47"/>
      <c r="AI1545" s="47"/>
      <c r="AJ1545" s="47"/>
      <c r="AK1545" s="47"/>
      <c r="AL1545" s="47"/>
      <c r="AM1545" s="47"/>
    </row>
    <row r="1546">
      <c r="A1546" s="47"/>
      <c r="B1546" s="47"/>
      <c r="D1546" s="47"/>
      <c r="E1546" s="3"/>
      <c r="F1546" s="43"/>
      <c r="G1546" s="47"/>
      <c r="H1546" s="47"/>
      <c r="I1546" s="47"/>
      <c r="K1546" s="3"/>
      <c r="L1546" s="47">
        <v>43.53136973473071</v>
      </c>
      <c r="M1546" s="3">
        <v>0.34</v>
      </c>
      <c r="N1546" s="43">
        <f t="shared" si="103"/>
        <v>5.83022E+21</v>
      </c>
      <c r="O1546" s="47">
        <f t="shared" si="104"/>
        <v>8.16</v>
      </c>
      <c r="P1546" s="47">
        <f t="shared" si="105"/>
        <v>22.67737503</v>
      </c>
      <c r="Q1546" s="47">
        <v>42.33918573812171</v>
      </c>
      <c r="R1546" s="47"/>
      <c r="S1546" s="47"/>
      <c r="T1546" s="47"/>
      <c r="U1546" s="47"/>
      <c r="V1546" s="47"/>
      <c r="W1546" s="47"/>
      <c r="X1546" s="47"/>
      <c r="Y1546" s="47"/>
      <c r="Z1546" s="47"/>
      <c r="AA1546" s="47"/>
      <c r="AB1546" s="47"/>
      <c r="AC1546" s="47"/>
      <c r="AD1546" s="47"/>
      <c r="AE1546" s="47"/>
      <c r="AF1546" s="47"/>
      <c r="AG1546" s="47"/>
      <c r="AH1546" s="47"/>
      <c r="AI1546" s="47"/>
      <c r="AJ1546" s="47"/>
      <c r="AK1546" s="47"/>
      <c r="AL1546" s="47"/>
      <c r="AM1546" s="47"/>
    </row>
    <row r="1547">
      <c r="A1547" s="47"/>
      <c r="B1547" s="47"/>
      <c r="D1547" s="47"/>
      <c r="E1547" s="3"/>
      <c r="F1547" s="43"/>
      <c r="G1547" s="47"/>
      <c r="H1547" s="47"/>
      <c r="I1547" s="47"/>
      <c r="K1547" s="3"/>
      <c r="L1547" s="47">
        <v>43.512156628725656</v>
      </c>
      <c r="M1547" s="3">
        <v>0.34</v>
      </c>
      <c r="N1547" s="43">
        <f t="shared" si="103"/>
        <v>5.70267E+21</v>
      </c>
      <c r="O1547" s="47">
        <f t="shared" si="104"/>
        <v>8.16</v>
      </c>
      <c r="P1547" s="47">
        <f t="shared" si="105"/>
        <v>22.66776847</v>
      </c>
      <c r="Q1547" s="47">
        <v>42.34362551715267</v>
      </c>
      <c r="R1547" s="47"/>
      <c r="S1547" s="47"/>
      <c r="T1547" s="47"/>
      <c r="U1547" s="47"/>
      <c r="V1547" s="47"/>
      <c r="W1547" s="47"/>
      <c r="X1547" s="47"/>
      <c r="Y1547" s="47"/>
      <c r="Z1547" s="47"/>
      <c r="AA1547" s="47"/>
      <c r="AB1547" s="47"/>
      <c r="AC1547" s="47"/>
      <c r="AD1547" s="47"/>
      <c r="AE1547" s="47"/>
      <c r="AF1547" s="47"/>
      <c r="AG1547" s="47"/>
      <c r="AH1547" s="47"/>
      <c r="AI1547" s="47"/>
      <c r="AJ1547" s="47"/>
      <c r="AK1547" s="47"/>
      <c r="AL1547" s="47"/>
      <c r="AM1547" s="47"/>
    </row>
    <row r="1548">
      <c r="A1548" s="47"/>
      <c r="B1548" s="47"/>
      <c r="D1548" s="47"/>
      <c r="E1548" s="3"/>
      <c r="F1548" s="43"/>
      <c r="G1548" s="47"/>
      <c r="H1548" s="47"/>
      <c r="I1548" s="47"/>
      <c r="K1548" s="3"/>
      <c r="L1548" s="47">
        <v>43.50978428157439</v>
      </c>
      <c r="M1548" s="3">
        <v>0.34</v>
      </c>
      <c r="N1548" s="43">
        <f t="shared" si="103"/>
        <v>5.68712E+21</v>
      </c>
      <c r="O1548" s="47">
        <f t="shared" si="104"/>
        <v>8.16</v>
      </c>
      <c r="P1548" s="47">
        <f t="shared" si="105"/>
        <v>22.6665823</v>
      </c>
      <c r="Q1548" s="47">
        <v>42.338157923512675</v>
      </c>
      <c r="R1548" s="47"/>
      <c r="S1548" s="47"/>
      <c r="T1548" s="47"/>
      <c r="U1548" s="47"/>
      <c r="V1548" s="47"/>
      <c r="W1548" s="47"/>
      <c r="X1548" s="47"/>
      <c r="Y1548" s="47"/>
      <c r="Z1548" s="47"/>
      <c r="AA1548" s="47"/>
      <c r="AB1548" s="47"/>
      <c r="AC1548" s="47"/>
      <c r="AD1548" s="47"/>
      <c r="AE1548" s="47"/>
      <c r="AF1548" s="47"/>
      <c r="AG1548" s="47"/>
      <c r="AH1548" s="47"/>
      <c r="AI1548" s="47"/>
      <c r="AJ1548" s="47"/>
      <c r="AK1548" s="47"/>
      <c r="AL1548" s="47"/>
      <c r="AM1548" s="47"/>
    </row>
    <row r="1549">
      <c r="A1549" s="47"/>
      <c r="B1549" s="47"/>
      <c r="D1549" s="47"/>
      <c r="E1549" s="3"/>
      <c r="F1549" s="43"/>
      <c r="G1549" s="47"/>
      <c r="H1549" s="47"/>
      <c r="I1549" s="47"/>
      <c r="K1549" s="3"/>
      <c r="L1549" s="47">
        <v>43.55504116631341</v>
      </c>
      <c r="M1549" s="3">
        <v>0.34</v>
      </c>
      <c r="N1549" s="43">
        <f t="shared" si="103"/>
        <v>5.99129E+21</v>
      </c>
      <c r="O1549" s="47">
        <f t="shared" si="104"/>
        <v>8.16</v>
      </c>
      <c r="P1549" s="47">
        <f t="shared" si="105"/>
        <v>22.68921074</v>
      </c>
      <c r="Q1549" s="47">
        <v>42.340589696093836</v>
      </c>
      <c r="R1549" s="47"/>
      <c r="S1549" s="47"/>
      <c r="T1549" s="47"/>
      <c r="U1549" s="47"/>
      <c r="V1549" s="47"/>
      <c r="W1549" s="47"/>
      <c r="X1549" s="47"/>
      <c r="Y1549" s="47"/>
      <c r="Z1549" s="47"/>
      <c r="AA1549" s="47"/>
      <c r="AB1549" s="47"/>
      <c r="AC1549" s="47"/>
      <c r="AD1549" s="47"/>
      <c r="AE1549" s="47"/>
      <c r="AF1549" s="47"/>
      <c r="AG1549" s="47"/>
      <c r="AH1549" s="47"/>
      <c r="AI1549" s="47"/>
      <c r="AJ1549" s="47"/>
      <c r="AK1549" s="47"/>
      <c r="AL1549" s="47"/>
      <c r="AM1549" s="47"/>
    </row>
    <row r="1550">
      <c r="A1550" s="47"/>
      <c r="B1550" s="47"/>
      <c r="D1550" s="47"/>
      <c r="E1550" s="3"/>
      <c r="F1550" s="43"/>
      <c r="G1550" s="47"/>
      <c r="H1550" s="47"/>
      <c r="I1550" s="47"/>
      <c r="K1550" s="3"/>
      <c r="L1550" s="47">
        <v>43.52702211233274</v>
      </c>
      <c r="M1550" s="3">
        <v>0.34</v>
      </c>
      <c r="N1550" s="43">
        <f t="shared" si="103"/>
        <v>5.80111E+21</v>
      </c>
      <c r="O1550" s="47">
        <f t="shared" si="104"/>
        <v>8.16</v>
      </c>
      <c r="P1550" s="47">
        <f t="shared" si="105"/>
        <v>22.67520121</v>
      </c>
      <c r="Q1550" s="47">
        <v>42.34437994363293</v>
      </c>
      <c r="R1550" s="47"/>
      <c r="S1550" s="47"/>
      <c r="T1550" s="47"/>
      <c r="U1550" s="47"/>
      <c r="V1550" s="47"/>
      <c r="W1550" s="47"/>
      <c r="X1550" s="47"/>
      <c r="Y1550" s="47"/>
      <c r="Z1550" s="47"/>
      <c r="AA1550" s="47"/>
      <c r="AB1550" s="47"/>
      <c r="AC1550" s="47"/>
      <c r="AD1550" s="47"/>
      <c r="AE1550" s="47"/>
      <c r="AF1550" s="47"/>
      <c r="AG1550" s="47"/>
      <c r="AH1550" s="47"/>
      <c r="AI1550" s="47"/>
      <c r="AJ1550" s="47"/>
      <c r="AK1550" s="47"/>
      <c r="AL1550" s="47"/>
      <c r="AM1550" s="47"/>
    </row>
    <row r="1551">
      <c r="A1551" s="47"/>
      <c r="B1551" s="47"/>
      <c r="D1551" s="47"/>
      <c r="E1551" s="3"/>
      <c r="F1551" s="43"/>
      <c r="G1551" s="47"/>
      <c r="H1551" s="47"/>
      <c r="I1551" s="47"/>
      <c r="K1551" s="3"/>
      <c r="L1551" s="47">
        <v>43.41980215913817</v>
      </c>
      <c r="M1551" s="3">
        <v>0.34</v>
      </c>
      <c r="N1551" s="43">
        <f t="shared" si="103"/>
        <v>5.12745E+21</v>
      </c>
      <c r="O1551" s="47">
        <f t="shared" si="104"/>
        <v>8.16</v>
      </c>
      <c r="P1551" s="47">
        <f t="shared" si="105"/>
        <v>22.62159124</v>
      </c>
      <c r="Q1551" s="47">
        <v>42.341859071799156</v>
      </c>
      <c r="R1551" s="47"/>
      <c r="S1551" s="47"/>
      <c r="T1551" s="47"/>
      <c r="U1551" s="47"/>
      <c r="V1551" s="47"/>
      <c r="W1551" s="47"/>
      <c r="X1551" s="47"/>
      <c r="Y1551" s="47"/>
      <c r="Z1551" s="47"/>
      <c r="AA1551" s="47"/>
      <c r="AB1551" s="47"/>
      <c r="AC1551" s="47"/>
      <c r="AD1551" s="47"/>
      <c r="AE1551" s="47"/>
      <c r="AF1551" s="47"/>
      <c r="AG1551" s="47"/>
      <c r="AH1551" s="47"/>
      <c r="AI1551" s="47"/>
      <c r="AJ1551" s="47"/>
      <c r="AK1551" s="47"/>
      <c r="AL1551" s="47"/>
      <c r="AM1551" s="47"/>
    </row>
    <row r="1552">
      <c r="A1552" s="47"/>
      <c r="B1552" s="47"/>
      <c r="D1552" s="47"/>
      <c r="E1552" s="3"/>
      <c r="F1552" s="43"/>
      <c r="G1552" s="47"/>
      <c r="H1552" s="47"/>
      <c r="I1552" s="47"/>
      <c r="K1552" s="3"/>
      <c r="L1552" s="47">
        <v>43.40616386411419</v>
      </c>
      <c r="M1552" s="3">
        <v>0.34</v>
      </c>
      <c r="N1552" s="43">
        <f t="shared" si="103"/>
        <v>5.04757E+21</v>
      </c>
      <c r="O1552" s="47">
        <f t="shared" si="104"/>
        <v>8.16</v>
      </c>
      <c r="P1552" s="47">
        <f t="shared" si="105"/>
        <v>22.61477209</v>
      </c>
      <c r="Q1552" s="47">
        <v>42.34285011654206</v>
      </c>
      <c r="R1552" s="47"/>
      <c r="S1552" s="47"/>
      <c r="T1552" s="47"/>
      <c r="U1552" s="47"/>
      <c r="V1552" s="47"/>
      <c r="W1552" s="47"/>
      <c r="X1552" s="47"/>
      <c r="Y1552" s="47"/>
      <c r="Z1552" s="47"/>
      <c r="AA1552" s="47"/>
      <c r="AB1552" s="47"/>
      <c r="AC1552" s="47"/>
      <c r="AD1552" s="47"/>
      <c r="AE1552" s="47"/>
      <c r="AF1552" s="47"/>
      <c r="AG1552" s="47"/>
      <c r="AH1552" s="47"/>
      <c r="AI1552" s="47"/>
      <c r="AJ1552" s="47"/>
      <c r="AK1552" s="47"/>
      <c r="AL1552" s="47"/>
      <c r="AM1552" s="47"/>
    </row>
    <row r="1553">
      <c r="A1553" s="47"/>
      <c r="B1553" s="47"/>
      <c r="D1553" s="47"/>
      <c r="E1553" s="3"/>
      <c r="F1553" s="43"/>
      <c r="G1553" s="47"/>
      <c r="H1553" s="47"/>
      <c r="I1553" s="47"/>
      <c r="K1553" s="3"/>
      <c r="L1553" s="47">
        <v>43.368603647402885</v>
      </c>
      <c r="M1553" s="3">
        <v>0.34</v>
      </c>
      <c r="N1553" s="43">
        <f t="shared" si="103"/>
        <v>4.83395E+21</v>
      </c>
      <c r="O1553" s="47">
        <f t="shared" si="104"/>
        <v>8.16</v>
      </c>
      <c r="P1553" s="47">
        <f t="shared" si="105"/>
        <v>22.59599198</v>
      </c>
      <c r="Q1553" s="47">
        <v>42.33390921354376</v>
      </c>
      <c r="R1553" s="47"/>
      <c r="S1553" s="47"/>
      <c r="T1553" s="47"/>
      <c r="U1553" s="47"/>
      <c r="V1553" s="47"/>
      <c r="W1553" s="47"/>
      <c r="X1553" s="47"/>
      <c r="Y1553" s="47"/>
      <c r="Z1553" s="47"/>
      <c r="AA1553" s="47"/>
      <c r="AB1553" s="47"/>
      <c r="AC1553" s="47"/>
      <c r="AD1553" s="47"/>
      <c r="AE1553" s="47"/>
      <c r="AF1553" s="47"/>
      <c r="AG1553" s="47"/>
      <c r="AH1553" s="47"/>
      <c r="AI1553" s="47"/>
      <c r="AJ1553" s="47"/>
      <c r="AK1553" s="47"/>
      <c r="AL1553" s="47"/>
      <c r="AM1553" s="47"/>
    </row>
    <row r="1554">
      <c r="A1554" s="47"/>
      <c r="B1554" s="47"/>
      <c r="D1554" s="47"/>
      <c r="E1554" s="3"/>
      <c r="F1554" s="43"/>
      <c r="G1554" s="47"/>
      <c r="H1554" s="47"/>
      <c r="I1554" s="47"/>
      <c r="K1554" s="3"/>
      <c r="L1554" s="47">
        <v>43.43207635546174</v>
      </c>
      <c r="M1554" s="3">
        <v>0.34</v>
      </c>
      <c r="N1554" s="43">
        <f t="shared" si="103"/>
        <v>5.20042E+21</v>
      </c>
      <c r="O1554" s="47">
        <f t="shared" si="104"/>
        <v>8.16</v>
      </c>
      <c r="P1554" s="47">
        <f t="shared" si="105"/>
        <v>22.62772834</v>
      </c>
      <c r="Q1554" s="47">
        <v>42.35173528756633</v>
      </c>
      <c r="R1554" s="47"/>
      <c r="S1554" s="47"/>
      <c r="T1554" s="47"/>
      <c r="U1554" s="47"/>
      <c r="V1554" s="47"/>
      <c r="W1554" s="47"/>
      <c r="X1554" s="47"/>
      <c r="Y1554" s="47"/>
      <c r="Z1554" s="47"/>
      <c r="AA1554" s="47"/>
      <c r="AB1554" s="47"/>
      <c r="AC1554" s="47"/>
      <c r="AD1554" s="47"/>
      <c r="AE1554" s="47"/>
      <c r="AF1554" s="47"/>
      <c r="AG1554" s="47"/>
      <c r="AH1554" s="47"/>
      <c r="AI1554" s="47"/>
      <c r="AJ1554" s="47"/>
      <c r="AK1554" s="47"/>
      <c r="AL1554" s="47"/>
      <c r="AM1554" s="47"/>
    </row>
    <row r="1555">
      <c r="A1555" s="47"/>
      <c r="B1555" s="47"/>
      <c r="D1555" s="47"/>
      <c r="E1555" s="3"/>
      <c r="F1555" s="43"/>
      <c r="G1555" s="47"/>
      <c r="H1555" s="47"/>
      <c r="I1555" s="47"/>
      <c r="K1555" s="3"/>
      <c r="L1555" s="47">
        <v>43.40363135277156</v>
      </c>
      <c r="M1555" s="3">
        <v>0.34</v>
      </c>
      <c r="N1555" s="43">
        <f t="shared" si="103"/>
        <v>5.03287E+21</v>
      </c>
      <c r="O1555" s="47">
        <f t="shared" si="104"/>
        <v>8.16</v>
      </c>
      <c r="P1555" s="47">
        <f t="shared" si="105"/>
        <v>22.61350584</v>
      </c>
      <c r="Q1555" s="47">
        <v>42.340761022035984</v>
      </c>
      <c r="R1555" s="47"/>
      <c r="S1555" s="47"/>
      <c r="T1555" s="47"/>
      <c r="U1555" s="47"/>
      <c r="V1555" s="47"/>
      <c r="W1555" s="47"/>
      <c r="X1555" s="47"/>
      <c r="Y1555" s="47"/>
      <c r="Z1555" s="47"/>
      <c r="AA1555" s="47"/>
      <c r="AB1555" s="47"/>
      <c r="AC1555" s="47"/>
      <c r="AD1555" s="47"/>
      <c r="AE1555" s="47"/>
      <c r="AF1555" s="47"/>
      <c r="AG1555" s="47"/>
      <c r="AH1555" s="47"/>
      <c r="AI1555" s="47"/>
      <c r="AJ1555" s="47"/>
      <c r="AK1555" s="47"/>
      <c r="AL1555" s="47"/>
      <c r="AM1555" s="47"/>
    </row>
    <row r="1556">
      <c r="A1556" s="47"/>
      <c r="B1556" s="47"/>
      <c r="D1556" s="47"/>
      <c r="E1556" s="3"/>
      <c r="F1556" s="43"/>
      <c r="G1556" s="47"/>
      <c r="H1556" s="47"/>
      <c r="I1556" s="47"/>
      <c r="K1556" s="3"/>
      <c r="L1556" s="47">
        <v>43.33781539391906</v>
      </c>
      <c r="M1556" s="3">
        <v>0.34</v>
      </c>
      <c r="N1556" s="43">
        <f t="shared" si="103"/>
        <v>4.6656E+21</v>
      </c>
      <c r="O1556" s="47">
        <f t="shared" si="104"/>
        <v>8.16</v>
      </c>
      <c r="P1556" s="47">
        <f t="shared" si="105"/>
        <v>22.58059786</v>
      </c>
      <c r="Q1556" s="47">
        <v>42.34273385084364</v>
      </c>
      <c r="R1556" s="47"/>
      <c r="S1556" s="47"/>
      <c r="T1556" s="47"/>
      <c r="U1556" s="47"/>
      <c r="V1556" s="47"/>
      <c r="W1556" s="47"/>
      <c r="X1556" s="47"/>
      <c r="Y1556" s="47"/>
      <c r="Z1556" s="47"/>
      <c r="AA1556" s="47"/>
      <c r="AB1556" s="47"/>
      <c r="AC1556" s="47"/>
      <c r="AD1556" s="47"/>
      <c r="AE1556" s="47"/>
      <c r="AF1556" s="47"/>
      <c r="AG1556" s="47"/>
      <c r="AH1556" s="47"/>
      <c r="AI1556" s="47"/>
      <c r="AJ1556" s="47"/>
      <c r="AK1556" s="47"/>
      <c r="AL1556" s="47"/>
      <c r="AM1556" s="47"/>
    </row>
    <row r="1557">
      <c r="A1557" s="47"/>
      <c r="B1557" s="47"/>
      <c r="D1557" s="47"/>
      <c r="E1557" s="3"/>
      <c r="F1557" s="43"/>
      <c r="G1557" s="47"/>
      <c r="H1557" s="47"/>
      <c r="I1557" s="47"/>
      <c r="K1557" s="3"/>
      <c r="L1557" s="47">
        <v>43.50746085537317</v>
      </c>
      <c r="M1557" s="3">
        <v>0.34</v>
      </c>
      <c r="N1557" s="43">
        <f t="shared" si="103"/>
        <v>5.67192E+21</v>
      </c>
      <c r="O1557" s="47">
        <f t="shared" si="104"/>
        <v>8.16</v>
      </c>
      <c r="P1557" s="47">
        <f t="shared" si="105"/>
        <v>22.66542059</v>
      </c>
      <c r="Q1557" s="47">
        <v>42.32996064604126</v>
      </c>
      <c r="R1557" s="47"/>
      <c r="S1557" s="47"/>
      <c r="T1557" s="47"/>
      <c r="U1557" s="47"/>
      <c r="V1557" s="47"/>
      <c r="W1557" s="47"/>
      <c r="X1557" s="47"/>
      <c r="Y1557" s="47"/>
      <c r="Z1557" s="47"/>
      <c r="AA1557" s="47"/>
      <c r="AB1557" s="47"/>
      <c r="AC1557" s="47"/>
      <c r="AD1557" s="47"/>
      <c r="AE1557" s="47"/>
      <c r="AF1557" s="47"/>
      <c r="AG1557" s="47"/>
      <c r="AH1557" s="47"/>
      <c r="AI1557" s="47"/>
      <c r="AJ1557" s="47"/>
      <c r="AK1557" s="47"/>
      <c r="AL1557" s="47"/>
      <c r="AM1557" s="47"/>
    </row>
    <row r="1558">
      <c r="A1558" s="47"/>
      <c r="B1558" s="47"/>
      <c r="D1558" s="47"/>
      <c r="E1558" s="3"/>
      <c r="F1558" s="43"/>
      <c r="G1558" s="47"/>
      <c r="H1558" s="47"/>
      <c r="I1558" s="47"/>
      <c r="K1558" s="3"/>
      <c r="L1558" s="47">
        <v>43.510413214868485</v>
      </c>
      <c r="M1558" s="3">
        <v>0.34</v>
      </c>
      <c r="N1558" s="43">
        <f t="shared" si="103"/>
        <v>5.69124E+21</v>
      </c>
      <c r="O1558" s="47">
        <f t="shared" si="104"/>
        <v>8.16</v>
      </c>
      <c r="P1558" s="47">
        <f t="shared" si="105"/>
        <v>22.66689677</v>
      </c>
      <c r="Q1558" s="47">
        <v>42.34474682368609</v>
      </c>
      <c r="R1558" s="47"/>
      <c r="S1558" s="47"/>
      <c r="T1558" s="47"/>
      <c r="U1558" s="47"/>
      <c r="V1558" s="47"/>
      <c r="W1558" s="47"/>
      <c r="X1558" s="47"/>
      <c r="Y1558" s="47"/>
      <c r="Z1558" s="47"/>
      <c r="AA1558" s="47"/>
      <c r="AB1558" s="47"/>
      <c r="AC1558" s="47"/>
      <c r="AD1558" s="47"/>
      <c r="AE1558" s="47"/>
      <c r="AF1558" s="47"/>
      <c r="AG1558" s="47"/>
      <c r="AH1558" s="47"/>
      <c r="AI1558" s="47"/>
      <c r="AJ1558" s="47"/>
      <c r="AK1558" s="47"/>
      <c r="AL1558" s="47"/>
      <c r="AM1558" s="47"/>
    </row>
    <row r="1559">
      <c r="A1559" s="47"/>
      <c r="B1559" s="47"/>
      <c r="D1559" s="47"/>
      <c r="E1559" s="3"/>
      <c r="F1559" s="43"/>
      <c r="G1559" s="47"/>
      <c r="H1559" s="47"/>
      <c r="I1559" s="47"/>
      <c r="K1559" s="3"/>
      <c r="L1559" s="47">
        <v>43.36964769846308</v>
      </c>
      <c r="M1559" s="3">
        <v>0.34</v>
      </c>
      <c r="N1559" s="43">
        <f t="shared" si="103"/>
        <v>4.83976E+21</v>
      </c>
      <c r="O1559" s="47">
        <f t="shared" si="104"/>
        <v>8.16</v>
      </c>
      <c r="P1559" s="47">
        <f t="shared" si="105"/>
        <v>22.59651401</v>
      </c>
      <c r="Q1559" s="47">
        <v>42.34400000722614</v>
      </c>
      <c r="R1559" s="47"/>
      <c r="S1559" s="47"/>
      <c r="T1559" s="47"/>
      <c r="U1559" s="47"/>
      <c r="V1559" s="47"/>
      <c r="W1559" s="47"/>
      <c r="X1559" s="47"/>
      <c r="Y1559" s="47"/>
      <c r="Z1559" s="47"/>
      <c r="AA1559" s="47"/>
      <c r="AB1559" s="47"/>
      <c r="AC1559" s="47"/>
      <c r="AD1559" s="47"/>
      <c r="AE1559" s="47"/>
      <c r="AF1559" s="47"/>
      <c r="AG1559" s="47"/>
      <c r="AH1559" s="47"/>
      <c r="AI1559" s="47"/>
      <c r="AJ1559" s="47"/>
      <c r="AK1559" s="47"/>
      <c r="AL1559" s="47"/>
      <c r="AM1559" s="47"/>
    </row>
    <row r="1560">
      <c r="A1560" s="47"/>
      <c r="B1560" s="47"/>
      <c r="D1560" s="47"/>
      <c r="E1560" s="3"/>
      <c r="F1560" s="43"/>
      <c r="G1560" s="47"/>
      <c r="H1560" s="47"/>
      <c r="I1560" s="47"/>
      <c r="K1560" s="3"/>
      <c r="L1560" s="47">
        <v>43.494399974464514</v>
      </c>
      <c r="M1560" s="3">
        <v>0.34</v>
      </c>
      <c r="N1560" s="43">
        <f t="shared" si="103"/>
        <v>5.58727E+21</v>
      </c>
      <c r="O1560" s="47">
        <f t="shared" si="104"/>
        <v>8.16</v>
      </c>
      <c r="P1560" s="47">
        <f t="shared" si="105"/>
        <v>22.65889015</v>
      </c>
      <c r="Q1560" s="47">
        <v>42.33125093554455</v>
      </c>
      <c r="R1560" s="47"/>
      <c r="S1560" s="47"/>
      <c r="T1560" s="47"/>
      <c r="U1560" s="47"/>
      <c r="V1560" s="47"/>
      <c r="W1560" s="47"/>
      <c r="X1560" s="47"/>
      <c r="Y1560" s="47"/>
      <c r="Z1560" s="47"/>
      <c r="AA1560" s="47"/>
      <c r="AB1560" s="47"/>
      <c r="AC1560" s="47"/>
      <c r="AD1560" s="47"/>
      <c r="AE1560" s="47"/>
      <c r="AF1560" s="47"/>
      <c r="AG1560" s="47"/>
      <c r="AH1560" s="47"/>
      <c r="AI1560" s="47"/>
      <c r="AJ1560" s="47"/>
      <c r="AK1560" s="47"/>
      <c r="AL1560" s="47"/>
      <c r="AM1560" s="47"/>
    </row>
    <row r="1561">
      <c r="A1561" s="47"/>
      <c r="B1561" s="47"/>
      <c r="D1561" s="47"/>
      <c r="E1561" s="3"/>
      <c r="F1561" s="43"/>
      <c r="G1561" s="47"/>
      <c r="H1561" s="47"/>
      <c r="I1561" s="47"/>
      <c r="K1561" s="3"/>
      <c r="L1561" s="47">
        <v>43.55259145300897</v>
      </c>
      <c r="M1561" s="3">
        <v>0.34</v>
      </c>
      <c r="N1561" s="43">
        <f t="shared" si="103"/>
        <v>5.97442E+21</v>
      </c>
      <c r="O1561" s="47">
        <f t="shared" si="104"/>
        <v>8.16</v>
      </c>
      <c r="P1561" s="47">
        <f t="shared" si="105"/>
        <v>22.68798589</v>
      </c>
      <c r="Q1561" s="47">
        <v>42.33754683784905</v>
      </c>
      <c r="R1561" s="47"/>
      <c r="S1561" s="47"/>
      <c r="T1561" s="47"/>
      <c r="U1561" s="47"/>
      <c r="V1561" s="47"/>
      <c r="W1561" s="47"/>
      <c r="X1561" s="47"/>
      <c r="Y1561" s="47"/>
      <c r="Z1561" s="47"/>
      <c r="AA1561" s="47"/>
      <c r="AB1561" s="47"/>
      <c r="AC1561" s="47"/>
      <c r="AD1561" s="47"/>
      <c r="AE1561" s="47"/>
      <c r="AF1561" s="47"/>
      <c r="AG1561" s="47"/>
      <c r="AH1561" s="47"/>
      <c r="AI1561" s="47"/>
      <c r="AJ1561" s="47"/>
      <c r="AK1561" s="47"/>
      <c r="AL1561" s="47"/>
      <c r="AM1561" s="47"/>
    </row>
    <row r="1562">
      <c r="A1562" s="47"/>
      <c r="B1562" s="47"/>
      <c r="D1562" s="47"/>
      <c r="E1562" s="3"/>
      <c r="F1562" s="43"/>
      <c r="G1562" s="47"/>
      <c r="H1562" s="47"/>
      <c r="I1562" s="47"/>
      <c r="K1562" s="3"/>
      <c r="L1562" s="47">
        <v>43.39519913023069</v>
      </c>
      <c r="M1562" s="3">
        <v>0.34</v>
      </c>
      <c r="N1562" s="43">
        <f t="shared" si="103"/>
        <v>4.98425E+21</v>
      </c>
      <c r="O1562" s="47">
        <f t="shared" si="104"/>
        <v>8.16</v>
      </c>
      <c r="P1562" s="47">
        <f t="shared" si="105"/>
        <v>22.60928972</v>
      </c>
      <c r="Q1562" s="47">
        <v>42.347646358642606</v>
      </c>
      <c r="R1562" s="47"/>
      <c r="S1562" s="47"/>
      <c r="T1562" s="47"/>
      <c r="U1562" s="47"/>
      <c r="V1562" s="47"/>
      <c r="W1562" s="47"/>
      <c r="X1562" s="47"/>
      <c r="Y1562" s="47"/>
      <c r="Z1562" s="47"/>
      <c r="AA1562" s="47"/>
      <c r="AB1562" s="47"/>
      <c r="AC1562" s="47"/>
      <c r="AD1562" s="47"/>
      <c r="AE1562" s="47"/>
      <c r="AF1562" s="47"/>
      <c r="AG1562" s="47"/>
      <c r="AH1562" s="47"/>
      <c r="AI1562" s="47"/>
      <c r="AJ1562" s="47"/>
      <c r="AK1562" s="47"/>
      <c r="AL1562" s="47"/>
      <c r="AM1562" s="47"/>
    </row>
    <row r="1563">
      <c r="A1563" s="47"/>
      <c r="B1563" s="47"/>
      <c r="D1563" s="47"/>
      <c r="E1563" s="3"/>
      <c r="F1563" s="43"/>
      <c r="G1563" s="47"/>
      <c r="H1563" s="47"/>
      <c r="I1563" s="47"/>
      <c r="K1563" s="3"/>
      <c r="L1563" s="47">
        <v>43.36817879764056</v>
      </c>
      <c r="M1563" s="3">
        <v>0.34</v>
      </c>
      <c r="N1563" s="43">
        <f t="shared" si="103"/>
        <v>4.83158E+21</v>
      </c>
      <c r="O1563" s="47">
        <f t="shared" si="104"/>
        <v>8.16</v>
      </c>
      <c r="P1563" s="47">
        <f t="shared" si="105"/>
        <v>22.59577956</v>
      </c>
      <c r="Q1563" s="47">
        <v>42.34389709823055</v>
      </c>
      <c r="R1563" s="47"/>
      <c r="S1563" s="47"/>
      <c r="T1563" s="47"/>
      <c r="U1563" s="47"/>
      <c r="V1563" s="47"/>
      <c r="W1563" s="47"/>
      <c r="X1563" s="47"/>
      <c r="Y1563" s="47"/>
      <c r="Z1563" s="47"/>
      <c r="AA1563" s="47"/>
      <c r="AB1563" s="47"/>
      <c r="AC1563" s="47"/>
      <c r="AD1563" s="47"/>
      <c r="AE1563" s="47"/>
      <c r="AF1563" s="47"/>
      <c r="AG1563" s="47"/>
      <c r="AH1563" s="47"/>
      <c r="AI1563" s="47"/>
      <c r="AJ1563" s="47"/>
      <c r="AK1563" s="47"/>
      <c r="AL1563" s="47"/>
      <c r="AM1563" s="47"/>
    </row>
    <row r="1564">
      <c r="A1564" s="47"/>
      <c r="B1564" s="47"/>
      <c r="D1564" s="47"/>
      <c r="E1564" s="3"/>
      <c r="F1564" s="43"/>
      <c r="G1564" s="47"/>
      <c r="H1564" s="47"/>
      <c r="I1564" s="47"/>
      <c r="K1564" s="3"/>
      <c r="L1564" s="47">
        <v>43.28406110286397</v>
      </c>
      <c r="M1564" s="3">
        <v>0.34</v>
      </c>
      <c r="N1564" s="43">
        <f t="shared" si="103"/>
        <v>4.38562E+21</v>
      </c>
      <c r="O1564" s="47">
        <f t="shared" si="104"/>
        <v>8.16</v>
      </c>
      <c r="P1564" s="47">
        <f t="shared" si="105"/>
        <v>22.55372071</v>
      </c>
      <c r="Q1564" s="47">
        <v>42.34541086911373</v>
      </c>
      <c r="R1564" s="47"/>
      <c r="S1564" s="47"/>
      <c r="T1564" s="47"/>
      <c r="U1564" s="47"/>
      <c r="V1564" s="47"/>
      <c r="W1564" s="47"/>
      <c r="X1564" s="47"/>
      <c r="Y1564" s="47"/>
      <c r="Z1564" s="47"/>
      <c r="AA1564" s="47"/>
      <c r="AB1564" s="47"/>
      <c r="AC1564" s="47"/>
      <c r="AD1564" s="47"/>
      <c r="AE1564" s="47"/>
      <c r="AF1564" s="47"/>
      <c r="AG1564" s="47"/>
      <c r="AH1564" s="47"/>
      <c r="AI1564" s="47"/>
      <c r="AJ1564" s="47"/>
      <c r="AK1564" s="47"/>
      <c r="AL1564" s="47"/>
      <c r="AM1564" s="47"/>
    </row>
    <row r="1565">
      <c r="A1565" s="47"/>
      <c r="B1565" s="47"/>
      <c r="D1565" s="47"/>
      <c r="E1565" s="3"/>
      <c r="F1565" s="43"/>
      <c r="G1565" s="47"/>
      <c r="H1565" s="47"/>
      <c r="I1565" s="47"/>
      <c r="K1565" s="3"/>
      <c r="L1565" s="47">
        <v>43.40917407672488</v>
      </c>
      <c r="M1565" s="3">
        <v>0.34</v>
      </c>
      <c r="N1565" s="43">
        <f t="shared" si="103"/>
        <v>5.06509E+21</v>
      </c>
      <c r="O1565" s="47">
        <f t="shared" si="104"/>
        <v>8.16</v>
      </c>
      <c r="P1565" s="47">
        <f t="shared" si="105"/>
        <v>22.6162772</v>
      </c>
      <c r="Q1565" s="47">
        <v>42.33661401568478</v>
      </c>
      <c r="R1565" s="47"/>
      <c r="S1565" s="47"/>
      <c r="T1565" s="47"/>
      <c r="U1565" s="47"/>
      <c r="V1565" s="47"/>
      <c r="W1565" s="47"/>
      <c r="X1565" s="47"/>
      <c r="Y1565" s="47"/>
      <c r="Z1565" s="47"/>
      <c r="AA1565" s="47"/>
      <c r="AB1565" s="47"/>
      <c r="AC1565" s="47"/>
      <c r="AD1565" s="47"/>
      <c r="AE1565" s="47"/>
      <c r="AF1565" s="47"/>
      <c r="AG1565" s="47"/>
      <c r="AH1565" s="47"/>
      <c r="AI1565" s="47"/>
      <c r="AJ1565" s="47"/>
      <c r="AK1565" s="47"/>
      <c r="AL1565" s="47"/>
      <c r="AM1565" s="47"/>
    </row>
    <row r="1566">
      <c r="A1566" s="47"/>
      <c r="B1566" s="47"/>
      <c r="D1566" s="47"/>
      <c r="E1566" s="3"/>
      <c r="F1566" s="43"/>
      <c r="G1566" s="47"/>
      <c r="H1566" s="47"/>
      <c r="I1566" s="47"/>
      <c r="K1566" s="3"/>
      <c r="L1566" s="47">
        <v>43.42300099580104</v>
      </c>
      <c r="M1566" s="3">
        <v>0.34</v>
      </c>
      <c r="N1566" s="43">
        <f t="shared" si="103"/>
        <v>5.14636E+21</v>
      </c>
      <c r="O1566" s="47">
        <f t="shared" si="104"/>
        <v>8.16</v>
      </c>
      <c r="P1566" s="47">
        <f t="shared" si="105"/>
        <v>22.62319066</v>
      </c>
      <c r="Q1566" s="47">
        <v>42.334445815809794</v>
      </c>
      <c r="R1566" s="47"/>
      <c r="S1566" s="47"/>
      <c r="T1566" s="47"/>
      <c r="U1566" s="47"/>
      <c r="V1566" s="47"/>
      <c r="W1566" s="47"/>
      <c r="X1566" s="47"/>
      <c r="Y1566" s="47"/>
      <c r="Z1566" s="47"/>
      <c r="AA1566" s="47"/>
      <c r="AB1566" s="47"/>
      <c r="AC1566" s="47"/>
      <c r="AD1566" s="47"/>
      <c r="AE1566" s="47"/>
      <c r="AF1566" s="47"/>
      <c r="AG1566" s="47"/>
      <c r="AH1566" s="47"/>
      <c r="AI1566" s="47"/>
      <c r="AJ1566" s="47"/>
      <c r="AK1566" s="47"/>
      <c r="AL1566" s="47"/>
      <c r="AM1566" s="47"/>
    </row>
    <row r="1567">
      <c r="A1567" s="47"/>
      <c r="B1567" s="47"/>
      <c r="D1567" s="47"/>
      <c r="E1567" s="3"/>
      <c r="F1567" s="43"/>
      <c r="G1567" s="47"/>
      <c r="H1567" s="47"/>
      <c r="I1567" s="47"/>
      <c r="K1567" s="3"/>
      <c r="L1567" s="47">
        <v>43.38759824260178</v>
      </c>
      <c r="M1567" s="3">
        <v>0.34</v>
      </c>
      <c r="N1567" s="43">
        <f t="shared" si="103"/>
        <v>4.94082E+21</v>
      </c>
      <c r="O1567" s="47">
        <f t="shared" si="104"/>
        <v>8.16</v>
      </c>
      <c r="P1567" s="47">
        <f t="shared" si="105"/>
        <v>22.60548928</v>
      </c>
      <c r="Q1567" s="47">
        <v>42.35630932042674</v>
      </c>
      <c r="R1567" s="47"/>
      <c r="S1567" s="47"/>
      <c r="T1567" s="47"/>
      <c r="U1567" s="47"/>
      <c r="V1567" s="47"/>
      <c r="W1567" s="47"/>
      <c r="X1567" s="47"/>
      <c r="Y1567" s="47"/>
      <c r="Z1567" s="47"/>
      <c r="AA1567" s="47"/>
      <c r="AB1567" s="47"/>
      <c r="AC1567" s="47"/>
      <c r="AD1567" s="47"/>
      <c r="AE1567" s="47"/>
      <c r="AF1567" s="47"/>
      <c r="AG1567" s="47"/>
      <c r="AH1567" s="47"/>
      <c r="AI1567" s="47"/>
      <c r="AJ1567" s="47"/>
      <c r="AK1567" s="47"/>
      <c r="AL1567" s="47"/>
      <c r="AM1567" s="47"/>
    </row>
    <row r="1568">
      <c r="A1568" s="47"/>
      <c r="B1568" s="47"/>
      <c r="D1568" s="47"/>
      <c r="E1568" s="3"/>
      <c r="F1568" s="43"/>
      <c r="G1568" s="47"/>
      <c r="H1568" s="47"/>
      <c r="I1568" s="47"/>
      <c r="K1568" s="3"/>
      <c r="L1568" s="47">
        <v>43.32059467454897</v>
      </c>
      <c r="M1568" s="3">
        <v>0.34</v>
      </c>
      <c r="N1568" s="43">
        <f t="shared" si="103"/>
        <v>4.57401E+21</v>
      </c>
      <c r="O1568" s="47">
        <f t="shared" si="104"/>
        <v>8.16</v>
      </c>
      <c r="P1568" s="47">
        <f t="shared" si="105"/>
        <v>22.5719875</v>
      </c>
      <c r="Q1568" s="47">
        <v>42.33329439113061</v>
      </c>
      <c r="R1568" s="47"/>
      <c r="S1568" s="47"/>
      <c r="T1568" s="47"/>
      <c r="U1568" s="47"/>
      <c r="V1568" s="47"/>
      <c r="W1568" s="47"/>
      <c r="X1568" s="47"/>
      <c r="Y1568" s="47"/>
      <c r="Z1568" s="47"/>
      <c r="AA1568" s="47"/>
      <c r="AB1568" s="47"/>
      <c r="AC1568" s="47"/>
      <c r="AD1568" s="47"/>
      <c r="AE1568" s="47"/>
      <c r="AF1568" s="47"/>
      <c r="AG1568" s="47"/>
      <c r="AH1568" s="47"/>
      <c r="AI1568" s="47"/>
      <c r="AJ1568" s="47"/>
      <c r="AK1568" s="47"/>
      <c r="AL1568" s="47"/>
      <c r="AM1568" s="47"/>
    </row>
    <row r="1569">
      <c r="A1569" s="47"/>
      <c r="B1569" s="47"/>
      <c r="D1569" s="47"/>
      <c r="E1569" s="3"/>
      <c r="F1569" s="43"/>
      <c r="G1569" s="47"/>
      <c r="H1569" s="47"/>
      <c r="I1569" s="47"/>
      <c r="K1569" s="3"/>
      <c r="L1569" s="47">
        <v>43.340252624033496</v>
      </c>
      <c r="M1569" s="3">
        <v>0.34</v>
      </c>
      <c r="N1569" s="43">
        <f t="shared" si="103"/>
        <v>4.67871E+21</v>
      </c>
      <c r="O1569" s="47">
        <f t="shared" si="104"/>
        <v>8.16</v>
      </c>
      <c r="P1569" s="47">
        <f t="shared" si="105"/>
        <v>22.58181647</v>
      </c>
      <c r="Q1569" s="47">
        <v>42.34776296384177</v>
      </c>
      <c r="R1569" s="47"/>
      <c r="S1569" s="47"/>
      <c r="T1569" s="47"/>
      <c r="U1569" s="47"/>
      <c r="V1569" s="47"/>
      <c r="W1569" s="47"/>
      <c r="X1569" s="47"/>
      <c r="Y1569" s="47"/>
      <c r="Z1569" s="47"/>
      <c r="AA1569" s="47"/>
      <c r="AB1569" s="47"/>
      <c r="AC1569" s="47"/>
      <c r="AD1569" s="47"/>
      <c r="AE1569" s="47"/>
      <c r="AF1569" s="47"/>
      <c r="AG1569" s="47"/>
      <c r="AH1569" s="47"/>
      <c r="AI1569" s="47"/>
      <c r="AJ1569" s="47"/>
      <c r="AK1569" s="47"/>
      <c r="AL1569" s="47"/>
      <c r="AM1569" s="47"/>
    </row>
    <row r="1570">
      <c r="A1570" s="47"/>
      <c r="B1570" s="47"/>
      <c r="D1570" s="47"/>
      <c r="E1570" s="3"/>
      <c r="F1570" s="43"/>
      <c r="G1570" s="47"/>
      <c r="H1570" s="47"/>
      <c r="I1570" s="47"/>
      <c r="K1570" s="3"/>
      <c r="L1570" s="47">
        <v>43.4320489623233</v>
      </c>
      <c r="M1570" s="3">
        <v>0.34</v>
      </c>
      <c r="N1570" s="43">
        <f t="shared" si="103"/>
        <v>5.20025E+21</v>
      </c>
      <c r="O1570" s="47">
        <f t="shared" si="104"/>
        <v>8.16</v>
      </c>
      <c r="P1570" s="47">
        <f t="shared" si="105"/>
        <v>22.62771464</v>
      </c>
      <c r="Q1570" s="47">
        <v>42.3528580792399</v>
      </c>
      <c r="R1570" s="47"/>
      <c r="S1570" s="47"/>
      <c r="T1570" s="47"/>
      <c r="U1570" s="47"/>
      <c r="V1570" s="47"/>
      <c r="W1570" s="47"/>
      <c r="X1570" s="47"/>
      <c r="Y1570" s="47"/>
      <c r="Z1570" s="47"/>
      <c r="AA1570" s="47"/>
      <c r="AB1570" s="47"/>
      <c r="AC1570" s="47"/>
      <c r="AD1570" s="47"/>
      <c r="AE1570" s="47"/>
      <c r="AF1570" s="47"/>
      <c r="AG1570" s="47"/>
      <c r="AH1570" s="47"/>
      <c r="AI1570" s="47"/>
      <c r="AJ1570" s="47"/>
      <c r="AK1570" s="47"/>
      <c r="AL1570" s="47"/>
      <c r="AM1570" s="47"/>
    </row>
    <row r="1571">
      <c r="A1571" s="47"/>
      <c r="B1571" s="47"/>
      <c r="D1571" s="47"/>
      <c r="E1571" s="3"/>
      <c r="F1571" s="43"/>
      <c r="G1571" s="47"/>
      <c r="H1571" s="47"/>
      <c r="I1571" s="47"/>
      <c r="K1571" s="3"/>
      <c r="L1571" s="47">
        <v>43.35385524607002</v>
      </c>
      <c r="M1571" s="3">
        <v>0.34</v>
      </c>
      <c r="N1571" s="43">
        <f t="shared" si="103"/>
        <v>4.75256E+21</v>
      </c>
      <c r="O1571" s="47">
        <f t="shared" si="104"/>
        <v>8.16</v>
      </c>
      <c r="P1571" s="47">
        <f t="shared" si="105"/>
        <v>22.58861778</v>
      </c>
      <c r="Q1571" s="47">
        <v>42.316882806955164</v>
      </c>
      <c r="R1571" s="47"/>
      <c r="S1571" s="47"/>
      <c r="T1571" s="47"/>
      <c r="U1571" s="47"/>
      <c r="V1571" s="47"/>
      <c r="W1571" s="47"/>
      <c r="X1571" s="47"/>
      <c r="Y1571" s="47"/>
      <c r="Z1571" s="47"/>
      <c r="AA1571" s="47"/>
      <c r="AB1571" s="47"/>
      <c r="AC1571" s="47"/>
      <c r="AD1571" s="47"/>
      <c r="AE1571" s="47"/>
      <c r="AF1571" s="47"/>
      <c r="AG1571" s="47"/>
      <c r="AH1571" s="47"/>
      <c r="AI1571" s="47"/>
      <c r="AJ1571" s="47"/>
      <c r="AK1571" s="47"/>
      <c r="AL1571" s="47"/>
      <c r="AM1571" s="47"/>
    </row>
    <row r="1572">
      <c r="A1572" s="47"/>
      <c r="B1572" s="47"/>
      <c r="D1572" s="47"/>
      <c r="E1572" s="3"/>
      <c r="F1572" s="43"/>
      <c r="G1572" s="47"/>
      <c r="H1572" s="47"/>
      <c r="I1572" s="47"/>
      <c r="K1572" s="3"/>
      <c r="L1572" s="47">
        <v>43.35425372228073</v>
      </c>
      <c r="M1572" s="3">
        <v>0.34</v>
      </c>
      <c r="N1572" s="43">
        <f t="shared" si="103"/>
        <v>4.75474E+21</v>
      </c>
      <c r="O1572" s="47">
        <f t="shared" si="104"/>
        <v>8.16</v>
      </c>
      <c r="P1572" s="47">
        <f t="shared" si="105"/>
        <v>22.58881702</v>
      </c>
      <c r="Q1572" s="47">
        <v>42.33762537976488</v>
      </c>
      <c r="R1572" s="47"/>
      <c r="S1572" s="47"/>
      <c r="T1572" s="47"/>
      <c r="U1572" s="47"/>
      <c r="V1572" s="47"/>
      <c r="W1572" s="47"/>
      <c r="X1572" s="47"/>
      <c r="Y1572" s="47"/>
      <c r="Z1572" s="47"/>
      <c r="AA1572" s="47"/>
      <c r="AB1572" s="47"/>
      <c r="AC1572" s="47"/>
      <c r="AD1572" s="47"/>
      <c r="AE1572" s="47"/>
      <c r="AF1572" s="47"/>
      <c r="AG1572" s="47"/>
      <c r="AH1572" s="47"/>
      <c r="AI1572" s="47"/>
      <c r="AJ1572" s="47"/>
      <c r="AK1572" s="47"/>
      <c r="AL1572" s="47"/>
      <c r="AM1572" s="47"/>
    </row>
    <row r="1573">
      <c r="A1573" s="47"/>
      <c r="B1573" s="47"/>
      <c r="D1573" s="47"/>
      <c r="E1573" s="3"/>
      <c r="F1573" s="43"/>
      <c r="G1573" s="47"/>
      <c r="H1573" s="47"/>
      <c r="I1573" s="47"/>
      <c r="K1573" s="3"/>
      <c r="L1573" s="47">
        <v>43.35568346892665</v>
      </c>
      <c r="M1573" s="3">
        <v>0.34</v>
      </c>
      <c r="N1573" s="43">
        <f t="shared" si="103"/>
        <v>4.76257E+21</v>
      </c>
      <c r="O1573" s="47">
        <f t="shared" si="104"/>
        <v>8.16</v>
      </c>
      <c r="P1573" s="47">
        <f t="shared" si="105"/>
        <v>22.58953189</v>
      </c>
      <c r="Q1573" s="47">
        <v>42.33949433116907</v>
      </c>
      <c r="R1573" s="47"/>
      <c r="S1573" s="47"/>
      <c r="T1573" s="47"/>
      <c r="U1573" s="47"/>
      <c r="V1573" s="47"/>
      <c r="W1573" s="47"/>
      <c r="X1573" s="47"/>
      <c r="Y1573" s="47"/>
      <c r="Z1573" s="47"/>
      <c r="AA1573" s="47"/>
      <c r="AB1573" s="47"/>
      <c r="AC1573" s="47"/>
      <c r="AD1573" s="47"/>
      <c r="AE1573" s="47"/>
      <c r="AF1573" s="47"/>
      <c r="AG1573" s="47"/>
      <c r="AH1573" s="47"/>
      <c r="AI1573" s="47"/>
      <c r="AJ1573" s="47"/>
      <c r="AK1573" s="47"/>
      <c r="AL1573" s="47"/>
      <c r="AM1573" s="47"/>
    </row>
    <row r="1574">
      <c r="A1574" s="47"/>
      <c r="B1574" s="47"/>
      <c r="D1574" s="47"/>
      <c r="E1574" s="3"/>
      <c r="F1574" s="43"/>
      <c r="G1574" s="47"/>
      <c r="H1574" s="47"/>
      <c r="I1574" s="47"/>
      <c r="K1574" s="3"/>
      <c r="L1574" s="47">
        <v>43.38610185873533</v>
      </c>
      <c r="M1574" s="3">
        <v>0.34</v>
      </c>
      <c r="N1574" s="43">
        <f t="shared" si="103"/>
        <v>4.93232E+21</v>
      </c>
      <c r="O1574" s="47">
        <f t="shared" si="104"/>
        <v>8.16</v>
      </c>
      <c r="P1574" s="47">
        <f t="shared" si="105"/>
        <v>22.60474109</v>
      </c>
      <c r="Q1574" s="47">
        <v>42.3394623932422</v>
      </c>
      <c r="R1574" s="47"/>
      <c r="S1574" s="47"/>
      <c r="T1574" s="47"/>
      <c r="U1574" s="47"/>
      <c r="V1574" s="47"/>
      <c r="W1574" s="47"/>
      <c r="X1574" s="47"/>
      <c r="Y1574" s="47"/>
      <c r="Z1574" s="47"/>
      <c r="AA1574" s="47"/>
      <c r="AB1574" s="47"/>
      <c r="AC1574" s="47"/>
      <c r="AD1574" s="47"/>
      <c r="AE1574" s="47"/>
      <c r="AF1574" s="47"/>
      <c r="AG1574" s="47"/>
      <c r="AH1574" s="47"/>
      <c r="AI1574" s="47"/>
      <c r="AJ1574" s="47"/>
      <c r="AK1574" s="47"/>
      <c r="AL1574" s="47"/>
      <c r="AM1574" s="47"/>
    </row>
    <row r="1575">
      <c r="A1575" s="47"/>
      <c r="B1575" s="47"/>
      <c r="D1575" s="47"/>
      <c r="E1575" s="3"/>
      <c r="F1575" s="43"/>
      <c r="G1575" s="47"/>
      <c r="H1575" s="47"/>
      <c r="I1575" s="47"/>
      <c r="K1575" s="3"/>
      <c r="L1575" s="47">
        <v>43.34364874021364</v>
      </c>
      <c r="M1575" s="3">
        <v>0.34</v>
      </c>
      <c r="N1575" s="43">
        <f t="shared" si="103"/>
        <v>4.69704E+21</v>
      </c>
      <c r="O1575" s="47">
        <f t="shared" si="104"/>
        <v>8.16</v>
      </c>
      <c r="P1575" s="47">
        <f t="shared" si="105"/>
        <v>22.58351453</v>
      </c>
      <c r="Q1575" s="47">
        <v>42.32696017486716</v>
      </c>
      <c r="R1575" s="47"/>
      <c r="S1575" s="47"/>
      <c r="T1575" s="47"/>
      <c r="U1575" s="47"/>
      <c r="V1575" s="47"/>
      <c r="W1575" s="47"/>
      <c r="X1575" s="47"/>
      <c r="Y1575" s="47"/>
      <c r="Z1575" s="47"/>
      <c r="AA1575" s="47"/>
      <c r="AB1575" s="47"/>
      <c r="AC1575" s="47"/>
      <c r="AD1575" s="47"/>
      <c r="AE1575" s="47"/>
      <c r="AF1575" s="47"/>
      <c r="AG1575" s="47"/>
      <c r="AH1575" s="47"/>
      <c r="AI1575" s="47"/>
      <c r="AJ1575" s="47"/>
      <c r="AK1575" s="47"/>
      <c r="AL1575" s="47"/>
      <c r="AM1575" s="47"/>
    </row>
    <row r="1576">
      <c r="A1576" s="47"/>
      <c r="B1576" s="47"/>
      <c r="D1576" s="47"/>
      <c r="E1576" s="3"/>
      <c r="F1576" s="43"/>
      <c r="G1576" s="47"/>
      <c r="H1576" s="47"/>
      <c r="I1576" s="47"/>
      <c r="K1576" s="3"/>
      <c r="L1576" s="47">
        <v>43.43921079776615</v>
      </c>
      <c r="M1576" s="3">
        <v>0.34</v>
      </c>
      <c r="N1576" s="43">
        <f t="shared" si="103"/>
        <v>5.24331E+21</v>
      </c>
      <c r="O1576" s="47">
        <f t="shared" si="104"/>
        <v>8.16</v>
      </c>
      <c r="P1576" s="47">
        <f t="shared" si="105"/>
        <v>22.63129556</v>
      </c>
      <c r="Q1576" s="47">
        <v>42.34177229901832</v>
      </c>
      <c r="R1576" s="47"/>
      <c r="S1576" s="47"/>
      <c r="T1576" s="47"/>
      <c r="U1576" s="47"/>
      <c r="V1576" s="47"/>
      <c r="W1576" s="47"/>
      <c r="X1576" s="47"/>
      <c r="Y1576" s="47"/>
      <c r="Z1576" s="47"/>
      <c r="AA1576" s="47"/>
      <c r="AB1576" s="47"/>
      <c r="AC1576" s="47"/>
      <c r="AD1576" s="47"/>
      <c r="AE1576" s="47"/>
      <c r="AF1576" s="47"/>
      <c r="AG1576" s="47"/>
      <c r="AH1576" s="47"/>
      <c r="AI1576" s="47"/>
      <c r="AJ1576" s="47"/>
      <c r="AK1576" s="47"/>
      <c r="AL1576" s="47"/>
      <c r="AM1576" s="47"/>
    </row>
    <row r="1577">
      <c r="A1577" s="47"/>
      <c r="B1577" s="47"/>
      <c r="D1577" s="47"/>
      <c r="E1577" s="3"/>
      <c r="F1577" s="43"/>
      <c r="G1577" s="47"/>
      <c r="H1577" s="47"/>
      <c r="I1577" s="47"/>
      <c r="K1577" s="3"/>
      <c r="L1577" s="47">
        <v>43.42627694017249</v>
      </c>
      <c r="M1577" s="3">
        <v>0.34</v>
      </c>
      <c r="N1577" s="43">
        <f t="shared" si="103"/>
        <v>5.16581E+21</v>
      </c>
      <c r="O1577" s="47">
        <f t="shared" si="104"/>
        <v>8.16</v>
      </c>
      <c r="P1577" s="47">
        <f t="shared" si="105"/>
        <v>22.62482863</v>
      </c>
      <c r="Q1577" s="47">
        <v>42.325149754657204</v>
      </c>
      <c r="R1577" s="47"/>
      <c r="S1577" s="47"/>
      <c r="T1577" s="47"/>
      <c r="U1577" s="47"/>
      <c r="V1577" s="47"/>
      <c r="W1577" s="47"/>
      <c r="X1577" s="47"/>
      <c r="Y1577" s="47"/>
      <c r="Z1577" s="47"/>
      <c r="AA1577" s="47"/>
      <c r="AB1577" s="47"/>
      <c r="AC1577" s="47"/>
      <c r="AD1577" s="47"/>
      <c r="AE1577" s="47"/>
      <c r="AF1577" s="47"/>
      <c r="AG1577" s="47"/>
      <c r="AH1577" s="47"/>
      <c r="AI1577" s="47"/>
      <c r="AJ1577" s="47"/>
      <c r="AK1577" s="47"/>
      <c r="AL1577" s="47"/>
      <c r="AM1577" s="47"/>
    </row>
    <row r="1578">
      <c r="A1578" s="47"/>
      <c r="B1578" s="47"/>
      <c r="D1578" s="47"/>
      <c r="E1578" s="3"/>
      <c r="F1578" s="43"/>
      <c r="G1578" s="47"/>
      <c r="H1578" s="47"/>
      <c r="I1578" s="47"/>
      <c r="K1578" s="3"/>
      <c r="L1578" s="47">
        <v>43.41256406036996</v>
      </c>
      <c r="M1578" s="3">
        <v>0.34</v>
      </c>
      <c r="N1578" s="43">
        <f t="shared" si="103"/>
        <v>5.0849E+21</v>
      </c>
      <c r="O1578" s="47">
        <f t="shared" si="104"/>
        <v>8.16</v>
      </c>
      <c r="P1578" s="47">
        <f t="shared" si="105"/>
        <v>22.61797219</v>
      </c>
      <c r="Q1578" s="47">
        <v>42.3391619434432</v>
      </c>
      <c r="R1578" s="47"/>
      <c r="S1578" s="47"/>
      <c r="T1578" s="47"/>
      <c r="U1578" s="47"/>
      <c r="V1578" s="47"/>
      <c r="W1578" s="47"/>
      <c r="X1578" s="47"/>
      <c r="Y1578" s="47"/>
      <c r="Z1578" s="47"/>
      <c r="AA1578" s="47"/>
      <c r="AB1578" s="47"/>
      <c r="AC1578" s="47"/>
      <c r="AD1578" s="47"/>
      <c r="AE1578" s="47"/>
      <c r="AF1578" s="47"/>
      <c r="AG1578" s="47"/>
      <c r="AH1578" s="47"/>
      <c r="AI1578" s="47"/>
      <c r="AJ1578" s="47"/>
      <c r="AK1578" s="47"/>
      <c r="AL1578" s="47"/>
      <c r="AM1578" s="47"/>
    </row>
    <row r="1579">
      <c r="A1579" s="47"/>
      <c r="B1579" s="47"/>
      <c r="D1579" s="47"/>
      <c r="E1579" s="3"/>
      <c r="F1579" s="43"/>
      <c r="G1579" s="47"/>
      <c r="H1579" s="47"/>
      <c r="I1579" s="47"/>
      <c r="K1579" s="3"/>
      <c r="L1579" s="47">
        <v>43.54604205430387</v>
      </c>
      <c r="M1579" s="3">
        <v>0.34</v>
      </c>
      <c r="N1579" s="43">
        <f t="shared" si="103"/>
        <v>5.92954E+21</v>
      </c>
      <c r="O1579" s="47">
        <f t="shared" si="104"/>
        <v>8.16</v>
      </c>
      <c r="P1579" s="47">
        <f t="shared" si="105"/>
        <v>22.68471119</v>
      </c>
      <c r="Q1579" s="47">
        <v>42.33817400291515</v>
      </c>
      <c r="R1579" s="47"/>
      <c r="S1579" s="47"/>
      <c r="T1579" s="47"/>
      <c r="U1579" s="47"/>
      <c r="V1579" s="47"/>
      <c r="W1579" s="47"/>
      <c r="X1579" s="47"/>
      <c r="Y1579" s="47"/>
      <c r="Z1579" s="47"/>
      <c r="AA1579" s="47"/>
      <c r="AB1579" s="47"/>
      <c r="AC1579" s="47"/>
      <c r="AD1579" s="47"/>
      <c r="AE1579" s="47"/>
      <c r="AF1579" s="47"/>
      <c r="AG1579" s="47"/>
      <c r="AH1579" s="47"/>
      <c r="AI1579" s="47"/>
      <c r="AJ1579" s="47"/>
      <c r="AK1579" s="47"/>
      <c r="AL1579" s="47"/>
      <c r="AM1579" s="47"/>
    </row>
    <row r="1580">
      <c r="A1580" s="47"/>
      <c r="B1580" s="47"/>
      <c r="D1580" s="47"/>
      <c r="E1580" s="3"/>
      <c r="F1580" s="43"/>
      <c r="G1580" s="47"/>
      <c r="H1580" s="47"/>
      <c r="I1580" s="47"/>
      <c r="K1580" s="3"/>
      <c r="L1580" s="47">
        <v>43.5144832184426</v>
      </c>
      <c r="M1580" s="3">
        <v>0.34</v>
      </c>
      <c r="N1580" s="43">
        <f t="shared" si="103"/>
        <v>5.71797E+21</v>
      </c>
      <c r="O1580" s="47">
        <f t="shared" si="104"/>
        <v>8.16</v>
      </c>
      <c r="P1580" s="47">
        <f t="shared" si="105"/>
        <v>22.66893177</v>
      </c>
      <c r="Q1580" s="47">
        <v>42.345715994275864</v>
      </c>
      <c r="R1580" s="47"/>
      <c r="S1580" s="47"/>
      <c r="T1580" s="47"/>
      <c r="U1580" s="47"/>
      <c r="V1580" s="47"/>
      <c r="W1580" s="47"/>
      <c r="X1580" s="47"/>
      <c r="Y1580" s="47"/>
      <c r="Z1580" s="47"/>
      <c r="AA1580" s="47"/>
      <c r="AB1580" s="47"/>
      <c r="AC1580" s="47"/>
      <c r="AD1580" s="47"/>
      <c r="AE1580" s="47"/>
      <c r="AF1580" s="47"/>
      <c r="AG1580" s="47"/>
      <c r="AH1580" s="47"/>
      <c r="AI1580" s="47"/>
      <c r="AJ1580" s="47"/>
      <c r="AK1580" s="47"/>
      <c r="AL1580" s="47"/>
      <c r="AM1580" s="47"/>
    </row>
    <row r="1581">
      <c r="A1581" s="47"/>
      <c r="B1581" s="47"/>
      <c r="D1581" s="47"/>
      <c r="E1581" s="3"/>
      <c r="F1581" s="43"/>
      <c r="G1581" s="47"/>
      <c r="H1581" s="47"/>
      <c r="I1581" s="47"/>
      <c r="K1581" s="3"/>
      <c r="L1581" s="47">
        <v>43.51244496878768</v>
      </c>
      <c r="M1581" s="3">
        <v>0.34</v>
      </c>
      <c r="N1581" s="43">
        <f t="shared" si="103"/>
        <v>5.70456E+21</v>
      </c>
      <c r="O1581" s="47">
        <f t="shared" si="104"/>
        <v>8.16</v>
      </c>
      <c r="P1581" s="47">
        <f t="shared" si="105"/>
        <v>22.66791264</v>
      </c>
      <c r="Q1581" s="47">
        <v>42.343530099182196</v>
      </c>
      <c r="R1581" s="47"/>
      <c r="S1581" s="47"/>
      <c r="T1581" s="47"/>
      <c r="U1581" s="47"/>
      <c r="V1581" s="47"/>
      <c r="W1581" s="47"/>
      <c r="X1581" s="47"/>
      <c r="Y1581" s="47"/>
      <c r="Z1581" s="47"/>
      <c r="AA1581" s="47"/>
      <c r="AB1581" s="47"/>
      <c r="AC1581" s="47"/>
      <c r="AD1581" s="47"/>
      <c r="AE1581" s="47"/>
      <c r="AF1581" s="47"/>
      <c r="AG1581" s="47"/>
      <c r="AH1581" s="47"/>
      <c r="AI1581" s="47"/>
      <c r="AJ1581" s="47"/>
      <c r="AK1581" s="47"/>
      <c r="AL1581" s="47"/>
      <c r="AM1581" s="47"/>
    </row>
    <row r="1582">
      <c r="A1582" s="47"/>
      <c r="B1582" s="47"/>
      <c r="D1582" s="47"/>
      <c r="E1582" s="3"/>
      <c r="F1582" s="43"/>
      <c r="G1582" s="47"/>
      <c r="H1582" s="47"/>
      <c r="I1582" s="47"/>
      <c r="K1582" s="3"/>
      <c r="L1582" s="47">
        <v>43.48255108708036</v>
      </c>
      <c r="M1582" s="3">
        <v>0.34</v>
      </c>
      <c r="N1582" s="43">
        <f t="shared" si="103"/>
        <v>5.51157E+21</v>
      </c>
      <c r="O1582" s="47">
        <f t="shared" si="104"/>
        <v>8.16</v>
      </c>
      <c r="P1582" s="47">
        <f t="shared" si="105"/>
        <v>22.6529657</v>
      </c>
      <c r="Q1582" s="47">
        <v>42.3205810015066</v>
      </c>
      <c r="R1582" s="47"/>
      <c r="S1582" s="47"/>
      <c r="T1582" s="47"/>
      <c r="U1582" s="47"/>
      <c r="V1582" s="47"/>
      <c r="W1582" s="47"/>
      <c r="X1582" s="47"/>
      <c r="Y1582" s="47"/>
      <c r="Z1582" s="47"/>
      <c r="AA1582" s="47"/>
      <c r="AB1582" s="47"/>
      <c r="AC1582" s="47"/>
      <c r="AD1582" s="47"/>
      <c r="AE1582" s="47"/>
      <c r="AF1582" s="47"/>
      <c r="AG1582" s="47"/>
      <c r="AH1582" s="47"/>
      <c r="AI1582" s="47"/>
      <c r="AJ1582" s="47"/>
      <c r="AK1582" s="47"/>
      <c r="AL1582" s="47"/>
      <c r="AM1582" s="47"/>
    </row>
    <row r="1583">
      <c r="A1583" s="47"/>
      <c r="B1583" s="47"/>
      <c r="D1583" s="47"/>
      <c r="E1583" s="3"/>
      <c r="F1583" s="43"/>
      <c r="G1583" s="47"/>
      <c r="H1583" s="47"/>
      <c r="I1583" s="47"/>
      <c r="K1583" s="3"/>
      <c r="L1583" s="47">
        <v>43.44671997448167</v>
      </c>
      <c r="M1583" s="3">
        <v>0.34</v>
      </c>
      <c r="N1583" s="43">
        <f t="shared" si="103"/>
        <v>5.28883E+21</v>
      </c>
      <c r="O1583" s="47">
        <f t="shared" si="104"/>
        <v>8.16</v>
      </c>
      <c r="P1583" s="47">
        <f t="shared" si="105"/>
        <v>22.63505015</v>
      </c>
      <c r="Q1583" s="47">
        <v>42.33730216538963</v>
      </c>
      <c r="R1583" s="47"/>
      <c r="S1583" s="47"/>
      <c r="T1583" s="47"/>
      <c r="U1583" s="47"/>
      <c r="V1583" s="47"/>
      <c r="W1583" s="47"/>
      <c r="X1583" s="47"/>
      <c r="Y1583" s="47"/>
      <c r="Z1583" s="47"/>
      <c r="AA1583" s="47"/>
      <c r="AB1583" s="47"/>
      <c r="AC1583" s="47"/>
      <c r="AD1583" s="47"/>
      <c r="AE1583" s="47"/>
      <c r="AF1583" s="47"/>
      <c r="AG1583" s="47"/>
      <c r="AH1583" s="47"/>
      <c r="AI1583" s="47"/>
      <c r="AJ1583" s="47"/>
      <c r="AK1583" s="47"/>
      <c r="AL1583" s="47"/>
      <c r="AM1583" s="47"/>
    </row>
    <row r="1584">
      <c r="A1584" s="47"/>
      <c r="B1584" s="47"/>
      <c r="D1584" s="47"/>
      <c r="E1584" s="3"/>
      <c r="F1584" s="43"/>
      <c r="G1584" s="47"/>
      <c r="H1584" s="47"/>
      <c r="I1584" s="47"/>
      <c r="K1584" s="3"/>
      <c r="L1584" s="47">
        <v>43.36734844917995</v>
      </c>
      <c r="M1584" s="3">
        <v>0.34</v>
      </c>
      <c r="N1584" s="43">
        <f t="shared" si="103"/>
        <v>4.82697E+21</v>
      </c>
      <c r="O1584" s="47">
        <f t="shared" si="104"/>
        <v>8.16</v>
      </c>
      <c r="P1584" s="47">
        <f t="shared" si="105"/>
        <v>22.59536438</v>
      </c>
      <c r="Q1584" s="47">
        <v>42.33505796889263</v>
      </c>
      <c r="R1584" s="47"/>
      <c r="S1584" s="47"/>
      <c r="T1584" s="47"/>
      <c r="U1584" s="47"/>
      <c r="V1584" s="47"/>
      <c r="W1584" s="47"/>
      <c r="X1584" s="47"/>
      <c r="Y1584" s="47"/>
      <c r="Z1584" s="47"/>
      <c r="AA1584" s="47"/>
      <c r="AB1584" s="47"/>
      <c r="AC1584" s="47"/>
      <c r="AD1584" s="47"/>
      <c r="AE1584" s="47"/>
      <c r="AF1584" s="47"/>
      <c r="AG1584" s="47"/>
      <c r="AH1584" s="47"/>
      <c r="AI1584" s="47"/>
      <c r="AJ1584" s="47"/>
      <c r="AK1584" s="47"/>
      <c r="AL1584" s="47"/>
      <c r="AM1584" s="47"/>
    </row>
    <row r="1585">
      <c r="A1585" s="47"/>
      <c r="B1585" s="47"/>
      <c r="D1585" s="47"/>
      <c r="E1585" s="3"/>
      <c r="F1585" s="43"/>
      <c r="G1585" s="47"/>
      <c r="H1585" s="47"/>
      <c r="I1585" s="47"/>
      <c r="K1585" s="3"/>
      <c r="L1585" s="47">
        <v>43.37876630835246</v>
      </c>
      <c r="M1585" s="3">
        <v>0.34</v>
      </c>
      <c r="N1585" s="43">
        <f t="shared" si="103"/>
        <v>4.89084E+21</v>
      </c>
      <c r="O1585" s="47">
        <f t="shared" si="104"/>
        <v>8.16</v>
      </c>
      <c r="P1585" s="47">
        <f t="shared" si="105"/>
        <v>22.60107331</v>
      </c>
      <c r="Q1585" s="47">
        <v>42.340503383148516</v>
      </c>
      <c r="R1585" s="47"/>
      <c r="S1585" s="47"/>
      <c r="T1585" s="47"/>
      <c r="U1585" s="47"/>
      <c r="V1585" s="47"/>
      <c r="W1585" s="47"/>
      <c r="X1585" s="47"/>
      <c r="Y1585" s="47"/>
      <c r="Z1585" s="47"/>
      <c r="AA1585" s="47"/>
      <c r="AB1585" s="47"/>
      <c r="AC1585" s="47"/>
      <c r="AD1585" s="47"/>
      <c r="AE1585" s="47"/>
      <c r="AF1585" s="47"/>
      <c r="AG1585" s="47"/>
      <c r="AH1585" s="47"/>
      <c r="AI1585" s="47"/>
      <c r="AJ1585" s="47"/>
      <c r="AK1585" s="47"/>
      <c r="AL1585" s="47"/>
      <c r="AM1585" s="47"/>
    </row>
    <row r="1586">
      <c r="A1586" s="47"/>
      <c r="B1586" s="47"/>
      <c r="D1586" s="47"/>
      <c r="E1586" s="3"/>
      <c r="F1586" s="43"/>
      <c r="G1586" s="47"/>
      <c r="H1586" s="47"/>
      <c r="I1586" s="47"/>
      <c r="K1586" s="3"/>
      <c r="L1586" s="47">
        <v>43.22494072440546</v>
      </c>
      <c r="M1586" s="3">
        <v>0.34</v>
      </c>
      <c r="N1586" s="43">
        <f t="shared" si="103"/>
        <v>4.09704E+21</v>
      </c>
      <c r="O1586" s="47">
        <f t="shared" si="104"/>
        <v>8.16</v>
      </c>
      <c r="P1586" s="47">
        <f t="shared" si="105"/>
        <v>22.52416052</v>
      </c>
      <c r="Q1586" s="47">
        <v>42.335379759501464</v>
      </c>
      <c r="R1586" s="47"/>
      <c r="S1586" s="47"/>
      <c r="T1586" s="47"/>
      <c r="U1586" s="47"/>
      <c r="V1586" s="47"/>
      <c r="W1586" s="47"/>
      <c r="X1586" s="47"/>
      <c r="Y1586" s="47"/>
      <c r="Z1586" s="47"/>
      <c r="AA1586" s="47"/>
      <c r="AB1586" s="47"/>
      <c r="AC1586" s="47"/>
      <c r="AD1586" s="47"/>
      <c r="AE1586" s="47"/>
      <c r="AF1586" s="47"/>
      <c r="AG1586" s="47"/>
      <c r="AH1586" s="47"/>
      <c r="AI1586" s="47"/>
      <c r="AJ1586" s="47"/>
      <c r="AK1586" s="47"/>
      <c r="AL1586" s="47"/>
      <c r="AM1586" s="47"/>
    </row>
    <row r="1587">
      <c r="A1587" s="47"/>
      <c r="B1587" s="47"/>
      <c r="D1587" s="47"/>
      <c r="E1587" s="3"/>
      <c r="F1587" s="43"/>
      <c r="G1587" s="47"/>
      <c r="H1587" s="47"/>
      <c r="I1587" s="47"/>
      <c r="K1587" s="3"/>
      <c r="L1587" s="47">
        <v>43.2259043652189</v>
      </c>
      <c r="M1587" s="3">
        <v>0.34</v>
      </c>
      <c r="N1587" s="43">
        <f t="shared" si="103"/>
        <v>4.10159E+21</v>
      </c>
      <c r="O1587" s="47">
        <f t="shared" si="104"/>
        <v>8.16</v>
      </c>
      <c r="P1587" s="47">
        <f t="shared" si="105"/>
        <v>22.52464234</v>
      </c>
      <c r="Q1587" s="47">
        <v>42.33720368789072</v>
      </c>
      <c r="R1587" s="47"/>
      <c r="S1587" s="47"/>
      <c r="T1587" s="47"/>
      <c r="U1587" s="47"/>
      <c r="V1587" s="47"/>
      <c r="W1587" s="47"/>
      <c r="X1587" s="47"/>
      <c r="Y1587" s="47"/>
      <c r="Z1587" s="47"/>
      <c r="AA1587" s="47"/>
      <c r="AB1587" s="47"/>
      <c r="AC1587" s="47"/>
      <c r="AD1587" s="47"/>
      <c r="AE1587" s="47"/>
      <c r="AF1587" s="47"/>
      <c r="AG1587" s="47"/>
      <c r="AH1587" s="47"/>
      <c r="AI1587" s="47"/>
      <c r="AJ1587" s="47"/>
      <c r="AK1587" s="47"/>
      <c r="AL1587" s="47"/>
      <c r="AM1587" s="47"/>
    </row>
    <row r="1588">
      <c r="A1588" s="47"/>
      <c r="B1588" s="47"/>
      <c r="D1588" s="47"/>
      <c r="E1588" s="3"/>
      <c r="F1588" s="43"/>
      <c r="G1588" s="47"/>
      <c r="H1588" s="47"/>
      <c r="I1588" s="47"/>
      <c r="K1588" s="3"/>
      <c r="L1588" s="47">
        <v>43.37195522166714</v>
      </c>
      <c r="M1588" s="3">
        <v>0.34</v>
      </c>
      <c r="N1588" s="43">
        <f t="shared" si="103"/>
        <v>4.85263E+21</v>
      </c>
      <c r="O1588" s="47">
        <f t="shared" si="104"/>
        <v>8.16</v>
      </c>
      <c r="P1588" s="47">
        <f t="shared" si="105"/>
        <v>22.59766777</v>
      </c>
      <c r="Q1588" s="47">
        <v>42.33526788172631</v>
      </c>
      <c r="R1588" s="47"/>
      <c r="S1588" s="47"/>
      <c r="T1588" s="47"/>
      <c r="U1588" s="47"/>
      <c r="V1588" s="47"/>
      <c r="W1588" s="47"/>
      <c r="X1588" s="47"/>
      <c r="Y1588" s="47"/>
      <c r="Z1588" s="47"/>
      <c r="AA1588" s="47"/>
      <c r="AB1588" s="47"/>
      <c r="AC1588" s="47"/>
      <c r="AD1588" s="47"/>
      <c r="AE1588" s="47"/>
      <c r="AF1588" s="47"/>
      <c r="AG1588" s="47"/>
      <c r="AH1588" s="47"/>
      <c r="AI1588" s="47"/>
      <c r="AJ1588" s="47"/>
      <c r="AK1588" s="47"/>
      <c r="AL1588" s="47"/>
      <c r="AM1588" s="47"/>
    </row>
    <row r="1589">
      <c r="A1589" s="47"/>
      <c r="B1589" s="47"/>
      <c r="D1589" s="47"/>
      <c r="E1589" s="3"/>
      <c r="F1589" s="43"/>
      <c r="G1589" s="47"/>
      <c r="H1589" s="47"/>
      <c r="I1589" s="47"/>
      <c r="K1589" s="3"/>
      <c r="L1589" s="47">
        <v>43.265289520273555</v>
      </c>
      <c r="M1589" s="3">
        <v>0.34</v>
      </c>
      <c r="N1589" s="43">
        <f t="shared" si="103"/>
        <v>4.29185E+21</v>
      </c>
      <c r="O1589" s="47">
        <f t="shared" si="104"/>
        <v>8.16</v>
      </c>
      <c r="P1589" s="47">
        <f t="shared" si="105"/>
        <v>22.54433492</v>
      </c>
      <c r="Q1589" s="47">
        <v>42.342228893440804</v>
      </c>
      <c r="R1589" s="47"/>
      <c r="S1589" s="47"/>
      <c r="T1589" s="47"/>
      <c r="U1589" s="47"/>
      <c r="V1589" s="47"/>
      <c r="W1589" s="47"/>
      <c r="X1589" s="47"/>
      <c r="Y1589" s="47"/>
      <c r="Z1589" s="47"/>
      <c r="AA1589" s="47"/>
      <c r="AB1589" s="47"/>
      <c r="AC1589" s="47"/>
      <c r="AD1589" s="47"/>
      <c r="AE1589" s="47"/>
      <c r="AF1589" s="47"/>
      <c r="AG1589" s="47"/>
      <c r="AH1589" s="47"/>
      <c r="AI1589" s="47"/>
      <c r="AJ1589" s="47"/>
      <c r="AK1589" s="47"/>
      <c r="AL1589" s="47"/>
      <c r="AM1589" s="47"/>
    </row>
    <row r="1590">
      <c r="A1590" s="47"/>
      <c r="B1590" s="47"/>
      <c r="D1590" s="47"/>
      <c r="E1590" s="3"/>
      <c r="F1590" s="43"/>
      <c r="G1590" s="47"/>
      <c r="H1590" s="47"/>
      <c r="I1590" s="47"/>
      <c r="K1590" s="3"/>
      <c r="L1590" s="47">
        <v>43.346337052554844</v>
      </c>
      <c r="M1590" s="3">
        <v>0.34</v>
      </c>
      <c r="N1590" s="43">
        <f t="shared" si="103"/>
        <v>4.7116E+21</v>
      </c>
      <c r="O1590" s="47">
        <f t="shared" si="104"/>
        <v>8.16</v>
      </c>
      <c r="P1590" s="47">
        <f t="shared" si="105"/>
        <v>22.58485869</v>
      </c>
      <c r="Q1590" s="47">
        <v>42.33309565703282</v>
      </c>
      <c r="R1590" s="47"/>
      <c r="S1590" s="47"/>
      <c r="T1590" s="47"/>
      <c r="U1590" s="47"/>
      <c r="V1590" s="47"/>
      <c r="W1590" s="47"/>
      <c r="X1590" s="47"/>
      <c r="Y1590" s="47"/>
      <c r="Z1590" s="47"/>
      <c r="AA1590" s="47"/>
      <c r="AB1590" s="47"/>
      <c r="AC1590" s="47"/>
      <c r="AD1590" s="47"/>
      <c r="AE1590" s="47"/>
      <c r="AF1590" s="47"/>
      <c r="AG1590" s="47"/>
      <c r="AH1590" s="47"/>
      <c r="AI1590" s="47"/>
      <c r="AJ1590" s="47"/>
      <c r="AK1590" s="47"/>
      <c r="AL1590" s="47"/>
      <c r="AM1590" s="47"/>
    </row>
    <row r="1591">
      <c r="A1591" s="47"/>
      <c r="B1591" s="47"/>
      <c r="D1591" s="47"/>
      <c r="E1591" s="3"/>
      <c r="F1591" s="43"/>
      <c r="G1591" s="47"/>
      <c r="H1591" s="47"/>
      <c r="I1591" s="47"/>
      <c r="K1591" s="3"/>
      <c r="L1591" s="47">
        <v>43.21916771673202</v>
      </c>
      <c r="M1591" s="3">
        <v>0.34</v>
      </c>
      <c r="N1591" s="43">
        <f t="shared" si="103"/>
        <v>4.0699E+21</v>
      </c>
      <c r="O1591" s="47">
        <f t="shared" si="104"/>
        <v>8.16</v>
      </c>
      <c r="P1591" s="47">
        <f t="shared" si="105"/>
        <v>22.52127402</v>
      </c>
      <c r="Q1591" s="47">
        <v>42.330973460438656</v>
      </c>
      <c r="R1591" s="47"/>
      <c r="S1591" s="47"/>
      <c r="T1591" s="47"/>
      <c r="U1591" s="47"/>
      <c r="V1591" s="47"/>
      <c r="W1591" s="47"/>
      <c r="X1591" s="47"/>
      <c r="Y1591" s="47"/>
      <c r="Z1591" s="47"/>
      <c r="AA1591" s="47"/>
      <c r="AB1591" s="47"/>
      <c r="AC1591" s="47"/>
      <c r="AD1591" s="47"/>
      <c r="AE1591" s="47"/>
      <c r="AF1591" s="47"/>
      <c r="AG1591" s="47"/>
      <c r="AH1591" s="47"/>
      <c r="AI1591" s="47"/>
      <c r="AJ1591" s="47"/>
      <c r="AK1591" s="47"/>
      <c r="AL1591" s="47"/>
      <c r="AM1591" s="47"/>
    </row>
    <row r="1592">
      <c r="A1592" s="47"/>
      <c r="B1592" s="47"/>
      <c r="D1592" s="47"/>
      <c r="E1592" s="3"/>
      <c r="F1592" s="43"/>
      <c r="G1592" s="47"/>
      <c r="H1592" s="47"/>
      <c r="I1592" s="47"/>
      <c r="K1592" s="3"/>
      <c r="L1592" s="47">
        <v>43.35189031043392</v>
      </c>
      <c r="M1592" s="3">
        <v>0.34</v>
      </c>
      <c r="N1592" s="43">
        <f t="shared" si="103"/>
        <v>4.74182E+21</v>
      </c>
      <c r="O1592" s="47">
        <f t="shared" si="104"/>
        <v>8.16</v>
      </c>
      <c r="P1592" s="47">
        <f t="shared" si="105"/>
        <v>22.58763531</v>
      </c>
      <c r="Q1592" s="47">
        <v>42.339242190187136</v>
      </c>
      <c r="R1592" s="47"/>
      <c r="S1592" s="47"/>
      <c r="T1592" s="47"/>
      <c r="U1592" s="47"/>
      <c r="V1592" s="47"/>
      <c r="W1592" s="47"/>
      <c r="X1592" s="47"/>
      <c r="Y1592" s="47"/>
      <c r="Z1592" s="47"/>
      <c r="AA1592" s="47"/>
      <c r="AB1592" s="47"/>
      <c r="AC1592" s="47"/>
      <c r="AD1592" s="47"/>
      <c r="AE1592" s="47"/>
      <c r="AF1592" s="47"/>
      <c r="AG1592" s="47"/>
      <c r="AH1592" s="47"/>
      <c r="AI1592" s="47"/>
      <c r="AJ1592" s="47"/>
      <c r="AK1592" s="47"/>
      <c r="AL1592" s="47"/>
      <c r="AM1592" s="47"/>
    </row>
    <row r="1593">
      <c r="A1593" s="47"/>
      <c r="B1593" s="47"/>
      <c r="D1593" s="47"/>
      <c r="E1593" s="3"/>
      <c r="F1593" s="43"/>
      <c r="G1593" s="47"/>
      <c r="H1593" s="47"/>
      <c r="I1593" s="47"/>
      <c r="K1593" s="3"/>
      <c r="L1593" s="47">
        <v>43.35415540697356</v>
      </c>
      <c r="M1593" s="3">
        <v>0.34</v>
      </c>
      <c r="N1593" s="43">
        <f t="shared" si="103"/>
        <v>4.7542E+21</v>
      </c>
      <c r="O1593" s="47">
        <f t="shared" si="104"/>
        <v>8.16</v>
      </c>
      <c r="P1593" s="47">
        <f t="shared" si="105"/>
        <v>22.58876786</v>
      </c>
      <c r="Q1593" s="47">
        <v>42.3321639062196</v>
      </c>
      <c r="R1593" s="47"/>
      <c r="S1593" s="47"/>
      <c r="T1593" s="47"/>
      <c r="U1593" s="47"/>
      <c r="V1593" s="47"/>
      <c r="W1593" s="47"/>
      <c r="X1593" s="47"/>
      <c r="Y1593" s="47"/>
      <c r="Z1593" s="47"/>
      <c r="AA1593" s="47"/>
      <c r="AB1593" s="47"/>
      <c r="AC1593" s="47"/>
      <c r="AD1593" s="47"/>
      <c r="AE1593" s="47"/>
      <c r="AF1593" s="47"/>
      <c r="AG1593" s="47"/>
      <c r="AH1593" s="47"/>
      <c r="AI1593" s="47"/>
      <c r="AJ1593" s="47"/>
      <c r="AK1593" s="47"/>
      <c r="AL1593" s="47"/>
      <c r="AM1593" s="47"/>
    </row>
    <row r="1594">
      <c r="A1594" s="47"/>
      <c r="B1594" s="47"/>
      <c r="D1594" s="47"/>
      <c r="E1594" s="3"/>
      <c r="F1594" s="43"/>
      <c r="G1594" s="47"/>
      <c r="H1594" s="47"/>
      <c r="I1594" s="47"/>
      <c r="K1594" s="3"/>
      <c r="L1594" s="47">
        <v>43.3315745236362</v>
      </c>
      <c r="M1594" s="3">
        <v>0.34</v>
      </c>
      <c r="N1594" s="43">
        <f t="shared" si="103"/>
        <v>4.6322E+21</v>
      </c>
      <c r="O1594" s="47">
        <f t="shared" si="104"/>
        <v>8.16</v>
      </c>
      <c r="P1594" s="47">
        <f t="shared" si="105"/>
        <v>22.57747742</v>
      </c>
      <c r="Q1594" s="47">
        <v>42.324881473633845</v>
      </c>
      <c r="R1594" s="47"/>
      <c r="S1594" s="47"/>
      <c r="T1594" s="47"/>
      <c r="U1594" s="47"/>
      <c r="V1594" s="47"/>
      <c r="W1594" s="47"/>
      <c r="X1594" s="47"/>
      <c r="Y1594" s="47"/>
      <c r="Z1594" s="47"/>
      <c r="AA1594" s="47"/>
      <c r="AB1594" s="47"/>
      <c r="AC1594" s="47"/>
      <c r="AD1594" s="47"/>
      <c r="AE1594" s="47"/>
      <c r="AF1594" s="47"/>
      <c r="AG1594" s="47"/>
      <c r="AH1594" s="47"/>
      <c r="AI1594" s="47"/>
      <c r="AJ1594" s="47"/>
      <c r="AK1594" s="47"/>
      <c r="AL1594" s="47"/>
      <c r="AM1594" s="47"/>
    </row>
    <row r="1595">
      <c r="A1595" s="47"/>
      <c r="B1595" s="47"/>
      <c r="D1595" s="47"/>
      <c r="E1595" s="3"/>
      <c r="F1595" s="43"/>
      <c r="G1595" s="47"/>
      <c r="H1595" s="47"/>
      <c r="I1595" s="47"/>
      <c r="K1595" s="3"/>
      <c r="L1595" s="47">
        <v>43.366142604870475</v>
      </c>
      <c r="M1595" s="3">
        <v>0.34</v>
      </c>
      <c r="N1595" s="43">
        <f t="shared" si="103"/>
        <v>4.82027E+21</v>
      </c>
      <c r="O1595" s="47">
        <f t="shared" si="104"/>
        <v>8.16</v>
      </c>
      <c r="P1595" s="47">
        <f t="shared" si="105"/>
        <v>22.59476146</v>
      </c>
      <c r="Q1595" s="47">
        <v>42.32703987591051</v>
      </c>
      <c r="R1595" s="47"/>
      <c r="S1595" s="47"/>
      <c r="T1595" s="47"/>
      <c r="U1595" s="47"/>
      <c r="V1595" s="47"/>
      <c r="W1595" s="47"/>
      <c r="X1595" s="47"/>
      <c r="Y1595" s="47"/>
      <c r="Z1595" s="47"/>
      <c r="AA1595" s="47"/>
      <c r="AB1595" s="47"/>
      <c r="AC1595" s="47"/>
      <c r="AD1595" s="47"/>
      <c r="AE1595" s="47"/>
      <c r="AF1595" s="47"/>
      <c r="AG1595" s="47"/>
      <c r="AH1595" s="47"/>
      <c r="AI1595" s="47"/>
      <c r="AJ1595" s="47"/>
      <c r="AK1595" s="47"/>
      <c r="AL1595" s="47"/>
      <c r="AM1595" s="47"/>
    </row>
    <row r="1596">
      <c r="A1596" s="47"/>
      <c r="B1596" s="47"/>
      <c r="D1596" s="47"/>
      <c r="E1596" s="3"/>
      <c r="F1596" s="43"/>
      <c r="G1596" s="47"/>
      <c r="H1596" s="47"/>
      <c r="I1596" s="47"/>
      <c r="K1596" s="3"/>
      <c r="L1596" s="47">
        <v>43.3539106760073</v>
      </c>
      <c r="M1596" s="3">
        <v>0.34</v>
      </c>
      <c r="N1596" s="43">
        <f t="shared" si="103"/>
        <v>4.75286E+21</v>
      </c>
      <c r="O1596" s="47">
        <f t="shared" si="104"/>
        <v>8.16</v>
      </c>
      <c r="P1596" s="47">
        <f t="shared" si="105"/>
        <v>22.5886455</v>
      </c>
      <c r="Q1596" s="47">
        <v>42.340904782121534</v>
      </c>
      <c r="R1596" s="47"/>
      <c r="S1596" s="47"/>
      <c r="T1596" s="47"/>
      <c r="U1596" s="47"/>
      <c r="V1596" s="47"/>
      <c r="W1596" s="47"/>
      <c r="X1596" s="47"/>
      <c r="Y1596" s="47"/>
      <c r="Z1596" s="47"/>
      <c r="AA1596" s="47"/>
      <c r="AB1596" s="47"/>
      <c r="AC1596" s="47"/>
      <c r="AD1596" s="47"/>
      <c r="AE1596" s="47"/>
      <c r="AF1596" s="47"/>
      <c r="AG1596" s="47"/>
      <c r="AH1596" s="47"/>
      <c r="AI1596" s="47"/>
      <c r="AJ1596" s="47"/>
      <c r="AK1596" s="47"/>
      <c r="AL1596" s="47"/>
      <c r="AM1596" s="47"/>
    </row>
    <row r="1597">
      <c r="A1597" s="47"/>
      <c r="B1597" s="47"/>
      <c r="D1597" s="47"/>
      <c r="E1597" s="3"/>
      <c r="F1597" s="43"/>
      <c r="G1597" s="47"/>
      <c r="H1597" s="47"/>
      <c r="I1597" s="47"/>
      <c r="K1597" s="3"/>
      <c r="L1597" s="47">
        <v>43.40115814829847</v>
      </c>
      <c r="M1597" s="3">
        <v>0.34</v>
      </c>
      <c r="N1597" s="43">
        <f t="shared" si="103"/>
        <v>5.01856E+21</v>
      </c>
      <c r="O1597" s="47">
        <f t="shared" si="104"/>
        <v>8.16</v>
      </c>
      <c r="P1597" s="47">
        <f t="shared" si="105"/>
        <v>22.61226923</v>
      </c>
      <c r="Q1597" s="47">
        <v>42.34353218497053</v>
      </c>
      <c r="R1597" s="47"/>
      <c r="S1597" s="47"/>
      <c r="T1597" s="47"/>
      <c r="U1597" s="47"/>
      <c r="V1597" s="47"/>
      <c r="W1597" s="47"/>
      <c r="X1597" s="47"/>
      <c r="Y1597" s="47"/>
      <c r="Z1597" s="47"/>
      <c r="AA1597" s="47"/>
      <c r="AB1597" s="47"/>
      <c r="AC1597" s="47"/>
      <c r="AD1597" s="47"/>
      <c r="AE1597" s="47"/>
      <c r="AF1597" s="47"/>
      <c r="AG1597" s="47"/>
      <c r="AH1597" s="47"/>
      <c r="AI1597" s="47"/>
      <c r="AJ1597" s="47"/>
      <c r="AK1597" s="47"/>
      <c r="AL1597" s="47"/>
      <c r="AM1597" s="47"/>
    </row>
    <row r="1598">
      <c r="A1598" s="47"/>
      <c r="B1598" s="47"/>
      <c r="D1598" s="47"/>
      <c r="E1598" s="3"/>
      <c r="F1598" s="43"/>
      <c r="G1598" s="47"/>
      <c r="H1598" s="47"/>
      <c r="I1598" s="47"/>
      <c r="K1598" s="3"/>
      <c r="L1598" s="47">
        <v>43.25304710120663</v>
      </c>
      <c r="M1598" s="3">
        <v>0.34</v>
      </c>
      <c r="N1598" s="43">
        <f t="shared" si="103"/>
        <v>4.23178E+21</v>
      </c>
      <c r="O1598" s="47">
        <f t="shared" si="104"/>
        <v>8.16</v>
      </c>
      <c r="P1598" s="47">
        <f t="shared" si="105"/>
        <v>22.53821371</v>
      </c>
      <c r="Q1598" s="47">
        <v>42.326412266401135</v>
      </c>
      <c r="R1598" s="47"/>
      <c r="S1598" s="47"/>
      <c r="T1598" s="47"/>
      <c r="U1598" s="47"/>
      <c r="V1598" s="47"/>
      <c r="W1598" s="47"/>
      <c r="X1598" s="47"/>
      <c r="Y1598" s="47"/>
      <c r="Z1598" s="47"/>
      <c r="AA1598" s="47"/>
      <c r="AB1598" s="47"/>
      <c r="AC1598" s="47"/>
      <c r="AD1598" s="47"/>
      <c r="AE1598" s="47"/>
      <c r="AF1598" s="47"/>
      <c r="AG1598" s="47"/>
      <c r="AH1598" s="47"/>
      <c r="AI1598" s="47"/>
      <c r="AJ1598" s="47"/>
      <c r="AK1598" s="47"/>
      <c r="AL1598" s="47"/>
      <c r="AM1598" s="47"/>
    </row>
    <row r="1599">
      <c r="A1599" s="47"/>
      <c r="B1599" s="47"/>
      <c r="D1599" s="47"/>
      <c r="E1599" s="3"/>
      <c r="F1599" s="43"/>
      <c r="G1599" s="47"/>
      <c r="H1599" s="47"/>
      <c r="I1599" s="47"/>
      <c r="K1599" s="3"/>
      <c r="L1599" s="47">
        <v>43.39296066322528</v>
      </c>
      <c r="M1599" s="3">
        <v>0.34</v>
      </c>
      <c r="N1599" s="43">
        <f t="shared" si="103"/>
        <v>4.97142E+21</v>
      </c>
      <c r="O1599" s="47">
        <f t="shared" si="104"/>
        <v>8.16</v>
      </c>
      <c r="P1599" s="47">
        <f t="shared" si="105"/>
        <v>22.60817049</v>
      </c>
      <c r="Q1599" s="47">
        <v>42.3395039905189</v>
      </c>
      <c r="R1599" s="47"/>
      <c r="S1599" s="47"/>
      <c r="T1599" s="47"/>
      <c r="U1599" s="47"/>
      <c r="V1599" s="47"/>
      <c r="W1599" s="47"/>
      <c r="X1599" s="47"/>
      <c r="Y1599" s="47"/>
      <c r="Z1599" s="47"/>
      <c r="AA1599" s="47"/>
      <c r="AB1599" s="47"/>
      <c r="AC1599" s="47"/>
      <c r="AD1599" s="47"/>
      <c r="AE1599" s="47"/>
      <c r="AF1599" s="47"/>
      <c r="AG1599" s="47"/>
      <c r="AH1599" s="47"/>
      <c r="AI1599" s="47"/>
      <c r="AJ1599" s="47"/>
      <c r="AK1599" s="47"/>
      <c r="AL1599" s="47"/>
      <c r="AM1599" s="47"/>
    </row>
    <row r="1600">
      <c r="A1600" s="47"/>
      <c r="B1600" s="47"/>
      <c r="D1600" s="47"/>
      <c r="E1600" s="3"/>
      <c r="F1600" s="43"/>
      <c r="G1600" s="47"/>
      <c r="H1600" s="47"/>
      <c r="I1600" s="47"/>
      <c r="K1600" s="3"/>
      <c r="L1600" s="47">
        <v>43.38695707726369</v>
      </c>
      <c r="M1600" s="3">
        <v>0.34</v>
      </c>
      <c r="N1600" s="43">
        <f t="shared" si="103"/>
        <v>4.93718E+21</v>
      </c>
      <c r="O1600" s="47">
        <f t="shared" si="104"/>
        <v>8.16</v>
      </c>
      <c r="P1600" s="47">
        <f t="shared" si="105"/>
        <v>22.6051687</v>
      </c>
      <c r="Q1600" s="47">
        <v>42.3338052932568</v>
      </c>
      <c r="R1600" s="47"/>
      <c r="S1600" s="47"/>
      <c r="T1600" s="47"/>
      <c r="U1600" s="47"/>
      <c r="V1600" s="47"/>
      <c r="W1600" s="47"/>
      <c r="X1600" s="47"/>
      <c r="Y1600" s="47"/>
      <c r="Z1600" s="47"/>
      <c r="AA1600" s="47"/>
      <c r="AB1600" s="47"/>
      <c r="AC1600" s="47"/>
      <c r="AD1600" s="47"/>
      <c r="AE1600" s="47"/>
      <c r="AF1600" s="47"/>
      <c r="AG1600" s="47"/>
      <c r="AH1600" s="47"/>
      <c r="AI1600" s="47"/>
      <c r="AJ1600" s="47"/>
      <c r="AK1600" s="47"/>
      <c r="AL1600" s="47"/>
      <c r="AM1600" s="47"/>
    </row>
    <row r="1601">
      <c r="A1601" s="47"/>
      <c r="B1601" s="47"/>
      <c r="D1601" s="47"/>
      <c r="E1601" s="3"/>
      <c r="F1601" s="43"/>
      <c r="G1601" s="47"/>
      <c r="H1601" s="47"/>
      <c r="I1601" s="47"/>
      <c r="K1601" s="3"/>
      <c r="L1601" s="47">
        <v>43.30486300067827</v>
      </c>
      <c r="M1601" s="3">
        <v>0.34</v>
      </c>
      <c r="N1601" s="43">
        <f t="shared" si="103"/>
        <v>4.49191E+21</v>
      </c>
      <c r="O1601" s="47">
        <f t="shared" si="104"/>
        <v>8.16</v>
      </c>
      <c r="P1601" s="47">
        <f t="shared" si="105"/>
        <v>22.56412166</v>
      </c>
      <c r="Q1601" s="47">
        <v>42.34193072155002</v>
      </c>
      <c r="R1601" s="47"/>
      <c r="S1601" s="47"/>
      <c r="T1601" s="47"/>
      <c r="U1601" s="47"/>
      <c r="V1601" s="47"/>
      <c r="W1601" s="47"/>
      <c r="X1601" s="47"/>
      <c r="Y1601" s="47"/>
      <c r="Z1601" s="47"/>
      <c r="AA1601" s="47"/>
      <c r="AB1601" s="47"/>
      <c r="AC1601" s="47"/>
      <c r="AD1601" s="47"/>
      <c r="AE1601" s="47"/>
      <c r="AF1601" s="47"/>
      <c r="AG1601" s="47"/>
      <c r="AH1601" s="47"/>
      <c r="AI1601" s="47"/>
      <c r="AJ1601" s="47"/>
      <c r="AK1601" s="47"/>
      <c r="AL1601" s="47"/>
      <c r="AM1601" s="47"/>
    </row>
    <row r="1602">
      <c r="A1602" s="47"/>
      <c r="B1602" s="47"/>
      <c r="D1602" s="47"/>
      <c r="E1602" s="3"/>
      <c r="F1602" s="43"/>
      <c r="G1602" s="47"/>
      <c r="H1602" s="47"/>
      <c r="I1602" s="47"/>
      <c r="K1602" s="3"/>
      <c r="L1602" s="47">
        <v>43.43429830952417</v>
      </c>
      <c r="M1602" s="3">
        <v>0.34</v>
      </c>
      <c r="N1602" s="43">
        <f t="shared" si="103"/>
        <v>5.21374E+21</v>
      </c>
      <c r="O1602" s="47">
        <f t="shared" si="104"/>
        <v>8.16</v>
      </c>
      <c r="P1602" s="47">
        <f t="shared" si="105"/>
        <v>22.62883931</v>
      </c>
      <c r="Q1602" s="47">
        <v>42.34135493161538</v>
      </c>
      <c r="R1602" s="47"/>
      <c r="S1602" s="47"/>
      <c r="T1602" s="47"/>
      <c r="U1602" s="47"/>
      <c r="V1602" s="47"/>
      <c r="W1602" s="47"/>
      <c r="X1602" s="47"/>
      <c r="Y1602" s="47"/>
      <c r="Z1602" s="47"/>
      <c r="AA1602" s="47"/>
      <c r="AB1602" s="47"/>
      <c r="AC1602" s="47"/>
      <c r="AD1602" s="47"/>
      <c r="AE1602" s="47"/>
      <c r="AF1602" s="47"/>
      <c r="AG1602" s="47"/>
      <c r="AH1602" s="47"/>
      <c r="AI1602" s="47"/>
      <c r="AJ1602" s="47"/>
      <c r="AK1602" s="47"/>
      <c r="AL1602" s="47"/>
      <c r="AM1602" s="47"/>
    </row>
    <row r="1603">
      <c r="A1603" s="47"/>
      <c r="B1603" s="47"/>
      <c r="D1603" s="47"/>
      <c r="E1603" s="3"/>
      <c r="F1603" s="43"/>
      <c r="G1603" s="47"/>
      <c r="H1603" s="47"/>
      <c r="I1603" s="47"/>
      <c r="K1603" s="3"/>
      <c r="L1603" s="47">
        <v>43.39257124968113</v>
      </c>
      <c r="M1603" s="3">
        <v>0.34</v>
      </c>
      <c r="N1603" s="43">
        <f t="shared" si="103"/>
        <v>4.96919E+21</v>
      </c>
      <c r="O1603" s="47">
        <f t="shared" si="104"/>
        <v>8.16</v>
      </c>
      <c r="P1603" s="47">
        <f t="shared" si="105"/>
        <v>22.60797578</v>
      </c>
      <c r="Q1603" s="47">
        <v>42.3498358975052</v>
      </c>
      <c r="R1603" s="47"/>
      <c r="S1603" s="47"/>
      <c r="T1603" s="47"/>
      <c r="U1603" s="47"/>
      <c r="V1603" s="47"/>
      <c r="W1603" s="47"/>
      <c r="X1603" s="47"/>
      <c r="Y1603" s="47"/>
      <c r="Z1603" s="47"/>
      <c r="AA1603" s="47"/>
      <c r="AB1603" s="47"/>
      <c r="AC1603" s="47"/>
      <c r="AD1603" s="47"/>
      <c r="AE1603" s="47"/>
      <c r="AF1603" s="47"/>
      <c r="AG1603" s="47"/>
      <c r="AH1603" s="47"/>
      <c r="AI1603" s="47"/>
      <c r="AJ1603" s="47"/>
      <c r="AK1603" s="47"/>
      <c r="AL1603" s="47"/>
      <c r="AM1603" s="47"/>
    </row>
    <row r="1604">
      <c r="A1604" s="47"/>
      <c r="B1604" s="47"/>
      <c r="D1604" s="47"/>
      <c r="E1604" s="3"/>
      <c r="F1604" s="43"/>
      <c r="G1604" s="47"/>
      <c r="H1604" s="47"/>
      <c r="I1604" s="47"/>
      <c r="K1604" s="3"/>
      <c r="L1604" s="47">
        <v>43.33565016379184</v>
      </c>
      <c r="M1604" s="3">
        <v>0.34</v>
      </c>
      <c r="N1604" s="43">
        <f t="shared" si="103"/>
        <v>4.65399E+21</v>
      </c>
      <c r="O1604" s="47">
        <f t="shared" si="104"/>
        <v>8.16</v>
      </c>
      <c r="P1604" s="47">
        <f t="shared" si="105"/>
        <v>22.57951524</v>
      </c>
      <c r="Q1604" s="47">
        <v>42.34096044893727</v>
      </c>
      <c r="R1604" s="47"/>
      <c r="S1604" s="47"/>
      <c r="T1604" s="47"/>
      <c r="U1604" s="47"/>
      <c r="V1604" s="47"/>
      <c r="W1604" s="47"/>
      <c r="X1604" s="47"/>
      <c r="Y1604" s="47"/>
      <c r="Z1604" s="47"/>
      <c r="AA1604" s="47"/>
      <c r="AB1604" s="47"/>
      <c r="AC1604" s="47"/>
      <c r="AD1604" s="47"/>
      <c r="AE1604" s="47"/>
      <c r="AF1604" s="47"/>
      <c r="AG1604" s="47"/>
      <c r="AH1604" s="47"/>
      <c r="AI1604" s="47"/>
      <c r="AJ1604" s="47"/>
      <c r="AK1604" s="47"/>
      <c r="AL1604" s="47"/>
      <c r="AM1604" s="47"/>
    </row>
    <row r="1605">
      <c r="A1605" s="47"/>
      <c r="B1605" s="47"/>
      <c r="D1605" s="47"/>
      <c r="E1605" s="3"/>
      <c r="F1605" s="43"/>
      <c r="G1605" s="47"/>
      <c r="H1605" s="47"/>
      <c r="I1605" s="47"/>
      <c r="K1605" s="3"/>
      <c r="L1605" s="47">
        <v>43.34932169041376</v>
      </c>
      <c r="M1605" s="3">
        <v>0.34</v>
      </c>
      <c r="N1605" s="43">
        <f t="shared" si="103"/>
        <v>4.72782E+21</v>
      </c>
      <c r="O1605" s="47">
        <f t="shared" si="104"/>
        <v>8.16</v>
      </c>
      <c r="P1605" s="47">
        <f t="shared" si="105"/>
        <v>22.586351</v>
      </c>
      <c r="Q1605" s="47">
        <v>42.327922759835566</v>
      </c>
      <c r="R1605" s="47"/>
      <c r="S1605" s="47"/>
      <c r="T1605" s="47"/>
      <c r="U1605" s="47"/>
      <c r="V1605" s="47"/>
      <c r="W1605" s="47"/>
      <c r="X1605" s="47"/>
      <c r="Y1605" s="47"/>
      <c r="Z1605" s="47"/>
      <c r="AA1605" s="47"/>
      <c r="AB1605" s="47"/>
      <c r="AC1605" s="47"/>
      <c r="AD1605" s="47"/>
      <c r="AE1605" s="47"/>
      <c r="AF1605" s="47"/>
      <c r="AG1605" s="47"/>
      <c r="AH1605" s="47"/>
      <c r="AI1605" s="47"/>
      <c r="AJ1605" s="47"/>
      <c r="AK1605" s="47"/>
      <c r="AL1605" s="47"/>
      <c r="AM1605" s="47"/>
    </row>
    <row r="1606">
      <c r="A1606" s="47"/>
      <c r="B1606" s="47"/>
      <c r="D1606" s="47"/>
      <c r="E1606" s="3"/>
      <c r="F1606" s="43"/>
      <c r="G1606" s="47"/>
      <c r="H1606" s="47"/>
      <c r="I1606" s="47"/>
      <c r="K1606" s="3"/>
      <c r="L1606" s="47">
        <v>43.3105173465449</v>
      </c>
      <c r="M1606" s="3">
        <v>0.34</v>
      </c>
      <c r="N1606" s="43">
        <f t="shared" si="103"/>
        <v>4.52125E+21</v>
      </c>
      <c r="O1606" s="47">
        <f t="shared" si="104"/>
        <v>8.16</v>
      </c>
      <c r="P1606" s="47">
        <f t="shared" si="105"/>
        <v>22.56694883</v>
      </c>
      <c r="Q1606" s="47">
        <v>42.3445563230183</v>
      </c>
      <c r="R1606" s="47"/>
      <c r="S1606" s="47"/>
      <c r="T1606" s="47"/>
      <c r="U1606" s="47"/>
      <c r="V1606" s="47"/>
      <c r="W1606" s="47"/>
      <c r="X1606" s="47"/>
      <c r="Y1606" s="47"/>
      <c r="Z1606" s="47"/>
      <c r="AA1606" s="47"/>
      <c r="AB1606" s="47"/>
      <c r="AC1606" s="47"/>
      <c r="AD1606" s="47"/>
      <c r="AE1606" s="47"/>
      <c r="AF1606" s="47"/>
      <c r="AG1606" s="47"/>
      <c r="AH1606" s="47"/>
      <c r="AI1606" s="47"/>
      <c r="AJ1606" s="47"/>
      <c r="AK1606" s="47"/>
      <c r="AL1606" s="47"/>
      <c r="AM1606" s="47"/>
    </row>
    <row r="1607">
      <c r="A1607" s="47"/>
      <c r="B1607" s="47"/>
      <c r="D1607" s="47"/>
      <c r="E1607" s="3"/>
      <c r="F1607" s="43"/>
      <c r="G1607" s="47"/>
      <c r="H1607" s="47"/>
      <c r="I1607" s="47"/>
      <c r="K1607" s="3"/>
      <c r="L1607" s="47">
        <v>43.22302074022257</v>
      </c>
      <c r="M1607" s="3">
        <v>0.34</v>
      </c>
      <c r="N1607" s="43">
        <f t="shared" si="103"/>
        <v>4.088E+21</v>
      </c>
      <c r="O1607" s="47">
        <f t="shared" si="104"/>
        <v>8.16</v>
      </c>
      <c r="P1607" s="47">
        <f t="shared" si="105"/>
        <v>22.52320053</v>
      </c>
      <c r="Q1607" s="47">
        <v>42.3305620278115</v>
      </c>
      <c r="R1607" s="47"/>
      <c r="S1607" s="47"/>
      <c r="T1607" s="47"/>
      <c r="U1607" s="47"/>
      <c r="V1607" s="47"/>
      <c r="W1607" s="47"/>
      <c r="X1607" s="47"/>
      <c r="Y1607" s="47"/>
      <c r="Z1607" s="47"/>
      <c r="AA1607" s="47"/>
      <c r="AB1607" s="47"/>
      <c r="AC1607" s="47"/>
      <c r="AD1607" s="47"/>
      <c r="AE1607" s="47"/>
      <c r="AF1607" s="47"/>
      <c r="AG1607" s="47"/>
      <c r="AH1607" s="47"/>
      <c r="AI1607" s="47"/>
      <c r="AJ1607" s="47"/>
      <c r="AK1607" s="47"/>
      <c r="AL1607" s="47"/>
      <c r="AM1607" s="47"/>
    </row>
    <row r="1608">
      <c r="A1608" s="47"/>
      <c r="B1608" s="47"/>
      <c r="D1608" s="47"/>
      <c r="E1608" s="3"/>
      <c r="F1608" s="43"/>
      <c r="G1608" s="47"/>
      <c r="H1608" s="47"/>
      <c r="I1608" s="47"/>
      <c r="K1608" s="3"/>
      <c r="L1608" s="47">
        <v>43.133379228833014</v>
      </c>
      <c r="M1608" s="3">
        <v>0.34</v>
      </c>
      <c r="N1608" s="43">
        <f t="shared" si="103"/>
        <v>3.68714E+21</v>
      </c>
      <c r="O1608" s="47">
        <f t="shared" si="104"/>
        <v>8.16</v>
      </c>
      <c r="P1608" s="47">
        <f t="shared" si="105"/>
        <v>22.47837977</v>
      </c>
      <c r="Q1608" s="47">
        <v>42.35318408523849</v>
      </c>
      <c r="R1608" s="47"/>
      <c r="S1608" s="47"/>
      <c r="T1608" s="47"/>
      <c r="U1608" s="47"/>
      <c r="V1608" s="47"/>
      <c r="W1608" s="47"/>
      <c r="X1608" s="47"/>
      <c r="Y1608" s="47"/>
      <c r="Z1608" s="47"/>
      <c r="AA1608" s="47"/>
      <c r="AB1608" s="47"/>
      <c r="AC1608" s="47"/>
      <c r="AD1608" s="47"/>
      <c r="AE1608" s="47"/>
      <c r="AF1608" s="47"/>
      <c r="AG1608" s="47"/>
      <c r="AH1608" s="47"/>
      <c r="AI1608" s="47"/>
      <c r="AJ1608" s="47"/>
      <c r="AK1608" s="47"/>
      <c r="AL1608" s="47"/>
      <c r="AM1608" s="47"/>
    </row>
    <row r="1609">
      <c r="A1609" s="47"/>
      <c r="B1609" s="47"/>
      <c r="D1609" s="47"/>
      <c r="E1609" s="3"/>
      <c r="F1609" s="43"/>
      <c r="G1609" s="47"/>
      <c r="H1609" s="47"/>
      <c r="I1609" s="47"/>
      <c r="K1609" s="3"/>
      <c r="L1609" s="47">
        <v>43.175340801825875</v>
      </c>
      <c r="M1609" s="3">
        <v>0.34</v>
      </c>
      <c r="N1609" s="43">
        <f t="shared" si="103"/>
        <v>3.86964E+21</v>
      </c>
      <c r="O1609" s="47">
        <f t="shared" si="104"/>
        <v>8.16</v>
      </c>
      <c r="P1609" s="47">
        <f t="shared" si="105"/>
        <v>22.49936056</v>
      </c>
      <c r="Q1609" s="47">
        <v>42.34736126240755</v>
      </c>
      <c r="R1609" s="47"/>
      <c r="S1609" s="47"/>
      <c r="T1609" s="47"/>
      <c r="U1609" s="47"/>
      <c r="V1609" s="47"/>
      <c r="W1609" s="47"/>
      <c r="X1609" s="47"/>
      <c r="Y1609" s="47"/>
      <c r="Z1609" s="47"/>
      <c r="AA1609" s="47"/>
      <c r="AB1609" s="47"/>
      <c r="AC1609" s="47"/>
      <c r="AD1609" s="47"/>
      <c r="AE1609" s="47"/>
      <c r="AF1609" s="47"/>
      <c r="AG1609" s="47"/>
      <c r="AH1609" s="47"/>
      <c r="AI1609" s="47"/>
      <c r="AJ1609" s="47"/>
      <c r="AK1609" s="47"/>
      <c r="AL1609" s="47"/>
      <c r="AM1609" s="47"/>
    </row>
    <row r="1610">
      <c r="A1610" s="47"/>
      <c r="B1610" s="47"/>
      <c r="D1610" s="47"/>
      <c r="E1610" s="3"/>
      <c r="F1610" s="43"/>
      <c r="G1610" s="47"/>
      <c r="H1610" s="47"/>
      <c r="I1610" s="47"/>
      <c r="K1610" s="3"/>
      <c r="L1610" s="47">
        <v>43.14431735537766</v>
      </c>
      <c r="M1610" s="3">
        <v>0.34</v>
      </c>
      <c r="N1610" s="43">
        <f t="shared" si="103"/>
        <v>3.73387E+21</v>
      </c>
      <c r="O1610" s="47">
        <f t="shared" si="104"/>
        <v>8.16</v>
      </c>
      <c r="P1610" s="47">
        <f t="shared" si="105"/>
        <v>22.48384884</v>
      </c>
      <c r="Q1610" s="47">
        <v>42.33091460395152</v>
      </c>
      <c r="R1610" s="47"/>
      <c r="S1610" s="47"/>
      <c r="T1610" s="47"/>
      <c r="U1610" s="47"/>
      <c r="V1610" s="47"/>
      <c r="W1610" s="47"/>
      <c r="X1610" s="47"/>
      <c r="Y1610" s="47"/>
      <c r="Z1610" s="47"/>
      <c r="AA1610" s="47"/>
      <c r="AB1610" s="47"/>
      <c r="AC1610" s="47"/>
      <c r="AD1610" s="47"/>
      <c r="AE1610" s="47"/>
      <c r="AF1610" s="47"/>
      <c r="AG1610" s="47"/>
      <c r="AH1610" s="47"/>
      <c r="AI1610" s="47"/>
      <c r="AJ1610" s="47"/>
      <c r="AK1610" s="47"/>
      <c r="AL1610" s="47"/>
      <c r="AM1610" s="47"/>
    </row>
    <row r="1611">
      <c r="A1611" s="47"/>
      <c r="B1611" s="47"/>
      <c r="D1611" s="47"/>
      <c r="E1611" s="3"/>
      <c r="F1611" s="43"/>
      <c r="G1611" s="47"/>
      <c r="H1611" s="47"/>
      <c r="I1611" s="47"/>
      <c r="K1611" s="3"/>
      <c r="L1611" s="47">
        <v>43.21811764842224</v>
      </c>
      <c r="M1611" s="3">
        <v>0.34</v>
      </c>
      <c r="N1611" s="43">
        <f t="shared" si="103"/>
        <v>4.06498E+21</v>
      </c>
      <c r="O1611" s="47">
        <f t="shared" si="104"/>
        <v>8.16</v>
      </c>
      <c r="P1611" s="47">
        <f t="shared" si="105"/>
        <v>22.52074898</v>
      </c>
      <c r="Q1611" s="47">
        <v>42.33496870017859</v>
      </c>
      <c r="R1611" s="47"/>
      <c r="S1611" s="47"/>
      <c r="T1611" s="47"/>
      <c r="U1611" s="47"/>
      <c r="V1611" s="47"/>
      <c r="W1611" s="47"/>
      <c r="X1611" s="47"/>
      <c r="Y1611" s="47"/>
      <c r="Z1611" s="47"/>
      <c r="AA1611" s="47"/>
      <c r="AB1611" s="47"/>
      <c r="AC1611" s="47"/>
      <c r="AD1611" s="47"/>
      <c r="AE1611" s="47"/>
      <c r="AF1611" s="47"/>
      <c r="AG1611" s="47"/>
      <c r="AH1611" s="47"/>
      <c r="AI1611" s="47"/>
      <c r="AJ1611" s="47"/>
      <c r="AK1611" s="47"/>
      <c r="AL1611" s="47"/>
      <c r="AM1611" s="47"/>
    </row>
    <row r="1612">
      <c r="A1612" s="47"/>
      <c r="B1612" s="47"/>
      <c r="D1612" s="47"/>
      <c r="E1612" s="3"/>
      <c r="F1612" s="43"/>
      <c r="G1612" s="47"/>
      <c r="H1612" s="47"/>
      <c r="I1612" s="47"/>
      <c r="K1612" s="3"/>
      <c r="L1612" s="47">
        <v>43.17540699234851</v>
      </c>
      <c r="M1612" s="3">
        <v>0.34</v>
      </c>
      <c r="N1612" s="43">
        <f t="shared" si="103"/>
        <v>3.86993E+21</v>
      </c>
      <c r="O1612" s="47">
        <f t="shared" si="104"/>
        <v>8.16</v>
      </c>
      <c r="P1612" s="47">
        <f t="shared" si="105"/>
        <v>22.49939365</v>
      </c>
      <c r="Q1612" s="47">
        <v>42.3344957607606</v>
      </c>
      <c r="R1612" s="47"/>
      <c r="S1612" s="47"/>
      <c r="T1612" s="47"/>
      <c r="U1612" s="47"/>
      <c r="V1612" s="47"/>
      <c r="W1612" s="47"/>
      <c r="X1612" s="47"/>
      <c r="Y1612" s="47"/>
      <c r="Z1612" s="47"/>
      <c r="AA1612" s="47"/>
      <c r="AB1612" s="47"/>
      <c r="AC1612" s="47"/>
      <c r="AD1612" s="47"/>
      <c r="AE1612" s="47"/>
      <c r="AF1612" s="47"/>
      <c r="AG1612" s="47"/>
      <c r="AH1612" s="47"/>
      <c r="AI1612" s="47"/>
      <c r="AJ1612" s="47"/>
      <c r="AK1612" s="47"/>
      <c r="AL1612" s="47"/>
      <c r="AM1612" s="47"/>
    </row>
    <row r="1613">
      <c r="A1613" s="47"/>
      <c r="B1613" s="47"/>
      <c r="D1613" s="47"/>
      <c r="E1613" s="3"/>
      <c r="F1613" s="43"/>
      <c r="G1613" s="47"/>
      <c r="H1613" s="47"/>
      <c r="I1613" s="47"/>
      <c r="K1613" s="3"/>
      <c r="L1613" s="47">
        <v>43.177823342970555</v>
      </c>
      <c r="M1613" s="3">
        <v>0.34</v>
      </c>
      <c r="N1613" s="43">
        <f t="shared" si="103"/>
        <v>3.88071E+21</v>
      </c>
      <c r="O1613" s="47">
        <f t="shared" si="104"/>
        <v>8.16</v>
      </c>
      <c r="P1613" s="47">
        <f t="shared" si="105"/>
        <v>22.50060183</v>
      </c>
      <c r="Q1613" s="47">
        <v>42.3306447499683</v>
      </c>
      <c r="R1613" s="47"/>
      <c r="S1613" s="47"/>
      <c r="T1613" s="47"/>
      <c r="U1613" s="47"/>
      <c r="V1613" s="47"/>
      <c r="W1613" s="47"/>
      <c r="X1613" s="47"/>
      <c r="Y1613" s="47"/>
      <c r="Z1613" s="47"/>
      <c r="AA1613" s="47"/>
      <c r="AB1613" s="47"/>
      <c r="AC1613" s="47"/>
      <c r="AD1613" s="47"/>
      <c r="AE1613" s="47"/>
      <c r="AF1613" s="47"/>
      <c r="AG1613" s="47"/>
      <c r="AH1613" s="47"/>
      <c r="AI1613" s="47"/>
      <c r="AJ1613" s="47"/>
      <c r="AK1613" s="47"/>
      <c r="AL1613" s="47"/>
      <c r="AM1613" s="47"/>
    </row>
    <row r="1614">
      <c r="A1614" s="47"/>
      <c r="B1614" s="47"/>
      <c r="D1614" s="47"/>
      <c r="E1614" s="3"/>
      <c r="F1614" s="43"/>
      <c r="G1614" s="47"/>
      <c r="H1614" s="47"/>
      <c r="I1614" s="47"/>
      <c r="K1614" s="3"/>
      <c r="L1614" s="47">
        <v>43.25296610693614</v>
      </c>
      <c r="M1614" s="3">
        <v>0.34</v>
      </c>
      <c r="N1614" s="43">
        <f t="shared" si="103"/>
        <v>4.23139E+21</v>
      </c>
      <c r="O1614" s="47">
        <f t="shared" si="104"/>
        <v>8.16</v>
      </c>
      <c r="P1614" s="47">
        <f t="shared" si="105"/>
        <v>22.53817321</v>
      </c>
      <c r="Q1614" s="47">
        <v>42.32750845383226</v>
      </c>
      <c r="R1614" s="47"/>
      <c r="S1614" s="47"/>
      <c r="T1614" s="47"/>
      <c r="U1614" s="47"/>
      <c r="V1614" s="47"/>
      <c r="W1614" s="47"/>
      <c r="X1614" s="47"/>
      <c r="Y1614" s="47"/>
      <c r="Z1614" s="47"/>
      <c r="AA1614" s="47"/>
      <c r="AB1614" s="47"/>
      <c r="AC1614" s="47"/>
      <c r="AD1614" s="47"/>
      <c r="AE1614" s="47"/>
      <c r="AF1614" s="47"/>
      <c r="AG1614" s="47"/>
      <c r="AH1614" s="47"/>
      <c r="AI1614" s="47"/>
      <c r="AJ1614" s="47"/>
      <c r="AK1614" s="47"/>
      <c r="AL1614" s="47"/>
      <c r="AM1614" s="47"/>
    </row>
    <row r="1615">
      <c r="A1615" s="47"/>
      <c r="B1615" s="47"/>
      <c r="D1615" s="47"/>
      <c r="E1615" s="3"/>
      <c r="F1615" s="43"/>
      <c r="G1615" s="47"/>
      <c r="H1615" s="47"/>
      <c r="I1615" s="47"/>
      <c r="K1615" s="3"/>
      <c r="L1615" s="47">
        <v>43.193053681559654</v>
      </c>
      <c r="M1615" s="3">
        <v>0.34</v>
      </c>
      <c r="N1615" s="43">
        <f t="shared" si="103"/>
        <v>3.94936E+21</v>
      </c>
      <c r="O1615" s="47">
        <f t="shared" si="104"/>
        <v>8.16</v>
      </c>
      <c r="P1615" s="47">
        <f t="shared" si="105"/>
        <v>22.508217</v>
      </c>
      <c r="Q1615" s="47">
        <v>42.33268666422495</v>
      </c>
      <c r="R1615" s="47"/>
      <c r="S1615" s="47"/>
      <c r="T1615" s="47"/>
      <c r="U1615" s="47"/>
      <c r="V1615" s="47"/>
      <c r="W1615" s="47"/>
      <c r="X1615" s="47"/>
      <c r="Y1615" s="47"/>
      <c r="Z1615" s="47"/>
      <c r="AA1615" s="47"/>
      <c r="AB1615" s="47"/>
      <c r="AC1615" s="47"/>
      <c r="AD1615" s="47"/>
      <c r="AE1615" s="47"/>
      <c r="AF1615" s="47"/>
      <c r="AG1615" s="47"/>
      <c r="AH1615" s="47"/>
      <c r="AI1615" s="47"/>
      <c r="AJ1615" s="47"/>
      <c r="AK1615" s="47"/>
      <c r="AL1615" s="47"/>
      <c r="AM1615" s="47"/>
    </row>
    <row r="1616">
      <c r="A1616" s="47"/>
      <c r="B1616" s="47"/>
      <c r="D1616" s="47"/>
      <c r="E1616" s="3"/>
      <c r="F1616" s="43"/>
      <c r="G1616" s="47"/>
      <c r="H1616" s="47"/>
      <c r="I1616" s="47"/>
      <c r="K1616" s="3"/>
      <c r="L1616" s="47">
        <v>43.10383249232166</v>
      </c>
      <c r="M1616" s="3">
        <v>0.34</v>
      </c>
      <c r="N1616" s="43">
        <f t="shared" si="103"/>
        <v>3.56382E+21</v>
      </c>
      <c r="O1616" s="47">
        <f t="shared" si="104"/>
        <v>8.16</v>
      </c>
      <c r="P1616" s="47">
        <f t="shared" si="105"/>
        <v>22.4636064</v>
      </c>
      <c r="Q1616" s="47">
        <v>42.32347113659537</v>
      </c>
      <c r="R1616" s="47"/>
      <c r="S1616" s="47"/>
      <c r="T1616" s="47"/>
      <c r="U1616" s="47"/>
      <c r="V1616" s="47"/>
      <c r="W1616" s="47"/>
      <c r="X1616" s="47"/>
      <c r="Y1616" s="47"/>
      <c r="Z1616" s="47"/>
      <c r="AA1616" s="47"/>
      <c r="AB1616" s="47"/>
      <c r="AC1616" s="47"/>
      <c r="AD1616" s="47"/>
      <c r="AE1616" s="47"/>
      <c r="AF1616" s="47"/>
      <c r="AG1616" s="47"/>
      <c r="AH1616" s="47"/>
      <c r="AI1616" s="47"/>
      <c r="AJ1616" s="47"/>
      <c r="AK1616" s="47"/>
      <c r="AL1616" s="47"/>
      <c r="AM1616" s="47"/>
    </row>
    <row r="1617">
      <c r="A1617" s="47"/>
      <c r="B1617" s="47"/>
      <c r="D1617" s="47"/>
      <c r="E1617" s="3"/>
      <c r="F1617" s="43"/>
      <c r="G1617" s="47"/>
      <c r="H1617" s="47"/>
      <c r="I1617" s="47"/>
      <c r="K1617" s="3"/>
      <c r="L1617" s="47">
        <v>43.09201340463215</v>
      </c>
      <c r="M1617" s="3">
        <v>0.34</v>
      </c>
      <c r="N1617" s="43">
        <f t="shared" si="103"/>
        <v>3.51566E+21</v>
      </c>
      <c r="O1617" s="47">
        <f t="shared" si="104"/>
        <v>8.16</v>
      </c>
      <c r="P1617" s="47">
        <f t="shared" si="105"/>
        <v>22.45769686</v>
      </c>
      <c r="Q1617" s="47">
        <v>42.33397286376485</v>
      </c>
      <c r="R1617" s="47"/>
      <c r="S1617" s="47"/>
      <c r="T1617" s="47"/>
      <c r="U1617" s="47"/>
      <c r="V1617" s="47"/>
      <c r="W1617" s="47"/>
      <c r="X1617" s="47"/>
      <c r="Y1617" s="47"/>
      <c r="Z1617" s="47"/>
      <c r="AA1617" s="47"/>
      <c r="AB1617" s="47"/>
      <c r="AC1617" s="47"/>
      <c r="AD1617" s="47"/>
      <c r="AE1617" s="47"/>
      <c r="AF1617" s="47"/>
      <c r="AG1617" s="47"/>
      <c r="AH1617" s="47"/>
      <c r="AI1617" s="47"/>
      <c r="AJ1617" s="47"/>
      <c r="AK1617" s="47"/>
      <c r="AL1617" s="47"/>
      <c r="AM1617" s="47"/>
    </row>
    <row r="1618">
      <c r="A1618" s="47"/>
      <c r="B1618" s="47"/>
      <c r="D1618" s="47"/>
      <c r="E1618" s="3"/>
      <c r="F1618" s="43"/>
      <c r="G1618" s="47"/>
      <c r="H1618" s="47"/>
      <c r="I1618" s="47"/>
      <c r="K1618" s="3"/>
      <c r="L1618" s="47">
        <v>43.16432887278418</v>
      </c>
      <c r="M1618" s="3">
        <v>0.34</v>
      </c>
      <c r="N1618" s="43">
        <f t="shared" si="103"/>
        <v>3.82089E+21</v>
      </c>
      <c r="O1618" s="47">
        <f t="shared" si="104"/>
        <v>8.16</v>
      </c>
      <c r="P1618" s="47">
        <f t="shared" si="105"/>
        <v>22.4938546</v>
      </c>
      <c r="Q1618" s="47">
        <v>42.33297672210706</v>
      </c>
      <c r="R1618" s="47"/>
      <c r="S1618" s="47"/>
      <c r="T1618" s="47"/>
      <c r="U1618" s="47"/>
      <c r="V1618" s="47"/>
      <c r="W1618" s="47"/>
      <c r="X1618" s="47"/>
      <c r="Y1618" s="47"/>
      <c r="Z1618" s="47"/>
      <c r="AA1618" s="47"/>
      <c r="AB1618" s="47"/>
      <c r="AC1618" s="47"/>
      <c r="AD1618" s="47"/>
      <c r="AE1618" s="47"/>
      <c r="AF1618" s="47"/>
      <c r="AG1618" s="47"/>
      <c r="AH1618" s="47"/>
      <c r="AI1618" s="47"/>
      <c r="AJ1618" s="47"/>
      <c r="AK1618" s="47"/>
      <c r="AL1618" s="47"/>
      <c r="AM1618" s="47"/>
    </row>
    <row r="1619">
      <c r="A1619" s="47"/>
      <c r="B1619" s="47"/>
      <c r="D1619" s="47"/>
      <c r="E1619" s="3"/>
      <c r="F1619" s="43"/>
      <c r="G1619" s="47"/>
      <c r="H1619" s="47"/>
      <c r="I1619" s="47"/>
      <c r="K1619" s="3"/>
      <c r="L1619" s="47">
        <v>43.15219195028255</v>
      </c>
      <c r="M1619" s="3">
        <v>0.34</v>
      </c>
      <c r="N1619" s="43">
        <f t="shared" si="103"/>
        <v>3.76787E+21</v>
      </c>
      <c r="O1619" s="47">
        <f t="shared" si="104"/>
        <v>8.16</v>
      </c>
      <c r="P1619" s="47">
        <f t="shared" si="105"/>
        <v>22.48778613</v>
      </c>
      <c r="Q1619" s="47">
        <v>42.32533485699424</v>
      </c>
      <c r="R1619" s="47"/>
      <c r="S1619" s="47"/>
      <c r="T1619" s="47"/>
      <c r="U1619" s="47"/>
      <c r="V1619" s="47"/>
      <c r="W1619" s="47"/>
      <c r="X1619" s="47"/>
      <c r="Y1619" s="47"/>
      <c r="Z1619" s="47"/>
      <c r="AA1619" s="47"/>
      <c r="AB1619" s="47"/>
      <c r="AC1619" s="47"/>
      <c r="AD1619" s="47"/>
      <c r="AE1619" s="47"/>
      <c r="AF1619" s="47"/>
      <c r="AG1619" s="47"/>
      <c r="AH1619" s="47"/>
      <c r="AI1619" s="47"/>
      <c r="AJ1619" s="47"/>
      <c r="AK1619" s="47"/>
      <c r="AL1619" s="47"/>
      <c r="AM1619" s="47"/>
    </row>
    <row r="1620">
      <c r="A1620" s="47"/>
      <c r="B1620" s="47"/>
      <c r="D1620" s="47"/>
      <c r="E1620" s="3"/>
      <c r="F1620" s="43"/>
      <c r="G1620" s="47"/>
      <c r="H1620" s="47"/>
      <c r="I1620" s="47"/>
      <c r="K1620" s="3"/>
      <c r="L1620" s="47">
        <v>43.11281984213883</v>
      </c>
      <c r="M1620" s="3">
        <v>0.34</v>
      </c>
      <c r="N1620" s="43">
        <f t="shared" si="103"/>
        <v>3.60089E+21</v>
      </c>
      <c r="O1620" s="47">
        <f t="shared" si="104"/>
        <v>8.16</v>
      </c>
      <c r="P1620" s="47">
        <f t="shared" si="105"/>
        <v>22.46810008</v>
      </c>
      <c r="Q1620" s="47">
        <v>42.34321397965293</v>
      </c>
      <c r="R1620" s="47"/>
      <c r="S1620" s="47"/>
      <c r="T1620" s="47"/>
      <c r="U1620" s="47"/>
      <c r="V1620" s="47"/>
      <c r="W1620" s="47"/>
      <c r="X1620" s="47"/>
      <c r="Y1620" s="47"/>
      <c r="Z1620" s="47"/>
      <c r="AA1620" s="47"/>
      <c r="AB1620" s="47"/>
      <c r="AC1620" s="47"/>
      <c r="AD1620" s="47"/>
      <c r="AE1620" s="47"/>
      <c r="AF1620" s="47"/>
      <c r="AG1620" s="47"/>
      <c r="AH1620" s="47"/>
      <c r="AI1620" s="47"/>
      <c r="AJ1620" s="47"/>
      <c r="AK1620" s="47"/>
      <c r="AL1620" s="47"/>
      <c r="AM1620" s="47"/>
    </row>
    <row r="1621">
      <c r="A1621" s="47"/>
      <c r="B1621" s="47"/>
      <c r="D1621" s="47"/>
      <c r="E1621" s="3"/>
      <c r="F1621" s="43"/>
      <c r="G1621" s="47"/>
      <c r="H1621" s="47"/>
      <c r="I1621" s="47"/>
      <c r="K1621" s="3"/>
      <c r="L1621" s="47">
        <v>43.10054140167569</v>
      </c>
      <c r="M1621" s="3">
        <v>0.34</v>
      </c>
      <c r="N1621" s="43">
        <f t="shared" si="103"/>
        <v>3.55035E+21</v>
      </c>
      <c r="O1621" s="47">
        <f t="shared" si="104"/>
        <v>8.16</v>
      </c>
      <c r="P1621" s="47">
        <f t="shared" si="105"/>
        <v>22.46196086</v>
      </c>
      <c r="Q1621" s="47">
        <v>42.32447698909038</v>
      </c>
      <c r="R1621" s="47"/>
      <c r="S1621" s="47"/>
      <c r="T1621" s="47"/>
      <c r="U1621" s="47"/>
      <c r="V1621" s="47"/>
      <c r="W1621" s="47"/>
      <c r="X1621" s="47"/>
      <c r="Y1621" s="47"/>
      <c r="Z1621" s="47"/>
      <c r="AA1621" s="47"/>
      <c r="AB1621" s="47"/>
      <c r="AC1621" s="47"/>
      <c r="AD1621" s="47"/>
      <c r="AE1621" s="47"/>
      <c r="AF1621" s="47"/>
      <c r="AG1621" s="47"/>
      <c r="AH1621" s="47"/>
      <c r="AI1621" s="47"/>
      <c r="AJ1621" s="47"/>
      <c r="AK1621" s="47"/>
      <c r="AL1621" s="47"/>
      <c r="AM1621" s="47"/>
    </row>
    <row r="1622">
      <c r="A1622" s="47"/>
      <c r="B1622" s="47"/>
      <c r="D1622" s="47"/>
      <c r="E1622" s="3"/>
      <c r="F1622" s="43"/>
      <c r="G1622" s="47"/>
      <c r="H1622" s="47"/>
      <c r="I1622" s="47"/>
      <c r="K1622" s="3"/>
      <c r="L1622" s="47">
        <v>43.1052775885443</v>
      </c>
      <c r="M1622" s="3">
        <v>0.34</v>
      </c>
      <c r="N1622" s="43">
        <f t="shared" si="103"/>
        <v>3.56976E+21</v>
      </c>
      <c r="O1622" s="47">
        <f t="shared" si="104"/>
        <v>8.16</v>
      </c>
      <c r="P1622" s="47">
        <f t="shared" si="105"/>
        <v>22.46432895</v>
      </c>
      <c r="Q1622" s="47">
        <v>42.32836010623088</v>
      </c>
      <c r="R1622" s="47"/>
      <c r="S1622" s="47"/>
      <c r="T1622" s="47"/>
      <c r="U1622" s="47"/>
      <c r="V1622" s="47"/>
      <c r="W1622" s="47"/>
      <c r="X1622" s="47"/>
      <c r="Y1622" s="47"/>
      <c r="Z1622" s="47"/>
      <c r="AA1622" s="47"/>
      <c r="AB1622" s="47"/>
      <c r="AC1622" s="47"/>
      <c r="AD1622" s="47"/>
      <c r="AE1622" s="47"/>
      <c r="AF1622" s="47"/>
      <c r="AG1622" s="47"/>
      <c r="AH1622" s="47"/>
      <c r="AI1622" s="47"/>
      <c r="AJ1622" s="47"/>
      <c r="AK1622" s="47"/>
      <c r="AL1622" s="47"/>
      <c r="AM1622" s="47"/>
    </row>
    <row r="1623">
      <c r="A1623" s="47"/>
      <c r="B1623" s="47"/>
      <c r="D1623" s="47"/>
      <c r="E1623" s="3"/>
      <c r="F1623" s="43"/>
      <c r="G1623" s="47"/>
      <c r="H1623" s="47"/>
      <c r="I1623" s="47"/>
      <c r="K1623" s="3"/>
      <c r="L1623" s="47">
        <v>43.09291236458502</v>
      </c>
      <c r="M1623" s="3">
        <v>0.34</v>
      </c>
      <c r="N1623" s="43">
        <f t="shared" si="103"/>
        <v>3.5193E+21</v>
      </c>
      <c r="O1623" s="47">
        <f t="shared" si="104"/>
        <v>8.16</v>
      </c>
      <c r="P1623" s="47">
        <f t="shared" si="105"/>
        <v>22.45814634</v>
      </c>
      <c r="Q1623" s="47">
        <v>42.31576170088974</v>
      </c>
      <c r="R1623" s="47"/>
      <c r="S1623" s="47"/>
      <c r="T1623" s="47"/>
      <c r="U1623" s="47"/>
      <c r="V1623" s="47"/>
      <c r="W1623" s="47"/>
      <c r="X1623" s="47"/>
      <c r="Y1623" s="47"/>
      <c r="Z1623" s="47"/>
      <c r="AA1623" s="47"/>
      <c r="AB1623" s="47"/>
      <c r="AC1623" s="47"/>
      <c r="AD1623" s="47"/>
      <c r="AE1623" s="47"/>
      <c r="AF1623" s="47"/>
      <c r="AG1623" s="47"/>
      <c r="AH1623" s="47"/>
      <c r="AI1623" s="47"/>
      <c r="AJ1623" s="47"/>
      <c r="AK1623" s="47"/>
      <c r="AL1623" s="47"/>
      <c r="AM1623" s="47"/>
    </row>
    <row r="1624">
      <c r="A1624" s="47"/>
      <c r="B1624" s="47"/>
      <c r="D1624" s="47"/>
      <c r="E1624" s="3"/>
      <c r="F1624" s="43"/>
      <c r="G1624" s="47"/>
      <c r="H1624" s="47"/>
      <c r="I1624" s="47"/>
      <c r="K1624" s="3"/>
      <c r="L1624" s="47">
        <v>43.1517522313377</v>
      </c>
      <c r="M1624" s="3">
        <v>0.34</v>
      </c>
      <c r="N1624" s="43">
        <f t="shared" si="103"/>
        <v>3.76596E+21</v>
      </c>
      <c r="O1624" s="47">
        <f t="shared" si="104"/>
        <v>8.16</v>
      </c>
      <c r="P1624" s="47">
        <f t="shared" si="105"/>
        <v>22.48756627</v>
      </c>
      <c r="Q1624" s="47">
        <v>42.31968208502345</v>
      </c>
      <c r="R1624" s="47"/>
      <c r="S1624" s="47"/>
      <c r="T1624" s="47"/>
      <c r="U1624" s="47"/>
      <c r="V1624" s="47"/>
      <c r="W1624" s="47"/>
      <c r="X1624" s="47"/>
      <c r="Y1624" s="47"/>
      <c r="Z1624" s="47"/>
      <c r="AA1624" s="47"/>
      <c r="AB1624" s="47"/>
      <c r="AC1624" s="47"/>
      <c r="AD1624" s="47"/>
      <c r="AE1624" s="47"/>
      <c r="AF1624" s="47"/>
      <c r="AG1624" s="47"/>
      <c r="AH1624" s="47"/>
      <c r="AI1624" s="47"/>
      <c r="AJ1624" s="47"/>
      <c r="AK1624" s="47"/>
      <c r="AL1624" s="47"/>
      <c r="AM1624" s="47"/>
    </row>
    <row r="1625">
      <c r="A1625" s="47"/>
      <c r="B1625" s="47"/>
      <c r="D1625" s="47"/>
      <c r="E1625" s="3"/>
      <c r="F1625" s="43"/>
      <c r="G1625" s="47"/>
      <c r="H1625" s="47"/>
      <c r="I1625" s="47"/>
      <c r="K1625" s="3"/>
      <c r="L1625" s="47">
        <v>43.24580486839627</v>
      </c>
      <c r="M1625" s="3">
        <v>0.34</v>
      </c>
      <c r="N1625" s="43">
        <f t="shared" si="103"/>
        <v>4.19665E+21</v>
      </c>
      <c r="O1625" s="47">
        <f t="shared" si="104"/>
        <v>8.16</v>
      </c>
      <c r="P1625" s="47">
        <f t="shared" si="105"/>
        <v>22.53459259</v>
      </c>
      <c r="Q1625" s="47">
        <v>42.32334869354058</v>
      </c>
      <c r="R1625" s="47"/>
      <c r="S1625" s="47"/>
      <c r="T1625" s="47"/>
      <c r="U1625" s="47"/>
      <c r="V1625" s="47"/>
      <c r="W1625" s="47"/>
      <c r="X1625" s="47"/>
      <c r="Y1625" s="47"/>
      <c r="Z1625" s="47"/>
      <c r="AA1625" s="47"/>
      <c r="AB1625" s="47"/>
      <c r="AC1625" s="47"/>
      <c r="AD1625" s="47"/>
      <c r="AE1625" s="47"/>
      <c r="AF1625" s="47"/>
      <c r="AG1625" s="47"/>
      <c r="AH1625" s="47"/>
      <c r="AI1625" s="47"/>
      <c r="AJ1625" s="47"/>
      <c r="AK1625" s="47"/>
      <c r="AL1625" s="47"/>
      <c r="AM1625" s="47"/>
    </row>
    <row r="1626">
      <c r="A1626" s="47"/>
      <c r="B1626" s="47"/>
      <c r="D1626" s="47"/>
      <c r="E1626" s="3"/>
      <c r="F1626" s="43"/>
      <c r="G1626" s="47"/>
      <c r="H1626" s="47"/>
      <c r="I1626" s="47"/>
      <c r="K1626" s="3"/>
      <c r="L1626" s="47">
        <v>43.121051327197186</v>
      </c>
      <c r="M1626" s="3">
        <v>0.34</v>
      </c>
      <c r="N1626" s="43">
        <f t="shared" si="103"/>
        <v>3.63518E+21</v>
      </c>
      <c r="O1626" s="47">
        <f t="shared" si="104"/>
        <v>8.16</v>
      </c>
      <c r="P1626" s="47">
        <f t="shared" si="105"/>
        <v>22.47221582</v>
      </c>
      <c r="Q1626" s="47">
        <v>42.31740635131675</v>
      </c>
      <c r="R1626" s="47"/>
      <c r="S1626" s="47"/>
      <c r="T1626" s="47"/>
      <c r="U1626" s="47"/>
      <c r="V1626" s="47"/>
      <c r="W1626" s="47"/>
      <c r="X1626" s="47"/>
      <c r="Y1626" s="47"/>
      <c r="Z1626" s="47"/>
      <c r="AA1626" s="47"/>
      <c r="AB1626" s="47"/>
      <c r="AC1626" s="47"/>
      <c r="AD1626" s="47"/>
      <c r="AE1626" s="47"/>
      <c r="AF1626" s="47"/>
      <c r="AG1626" s="47"/>
      <c r="AH1626" s="47"/>
      <c r="AI1626" s="47"/>
      <c r="AJ1626" s="47"/>
      <c r="AK1626" s="47"/>
      <c r="AL1626" s="47"/>
      <c r="AM1626" s="47"/>
    </row>
    <row r="1627">
      <c r="A1627" s="47"/>
      <c r="B1627" s="47"/>
      <c r="D1627" s="47"/>
      <c r="E1627" s="3"/>
      <c r="F1627" s="43"/>
      <c r="G1627" s="47"/>
      <c r="H1627" s="47"/>
      <c r="I1627" s="47"/>
      <c r="K1627" s="3"/>
      <c r="L1627" s="47">
        <v>43.12772462492432</v>
      </c>
      <c r="M1627" s="3">
        <v>0.34</v>
      </c>
      <c r="N1627" s="43">
        <f t="shared" si="103"/>
        <v>3.66321E+21</v>
      </c>
      <c r="O1627" s="47">
        <f t="shared" si="104"/>
        <v>8.16</v>
      </c>
      <c r="P1627" s="47">
        <f t="shared" si="105"/>
        <v>22.47555247</v>
      </c>
      <c r="Q1627" s="47">
        <v>42.30961574658226</v>
      </c>
      <c r="R1627" s="47"/>
      <c r="S1627" s="47"/>
      <c r="T1627" s="47"/>
      <c r="U1627" s="47"/>
      <c r="V1627" s="47"/>
      <c r="W1627" s="47"/>
      <c r="X1627" s="47"/>
      <c r="Y1627" s="47"/>
      <c r="Z1627" s="47"/>
      <c r="AA1627" s="47"/>
      <c r="AB1627" s="47"/>
      <c r="AC1627" s="47"/>
      <c r="AD1627" s="47"/>
      <c r="AE1627" s="47"/>
      <c r="AF1627" s="47"/>
      <c r="AG1627" s="47"/>
      <c r="AH1627" s="47"/>
      <c r="AI1627" s="47"/>
      <c r="AJ1627" s="47"/>
      <c r="AK1627" s="47"/>
      <c r="AL1627" s="47"/>
      <c r="AM1627" s="47"/>
    </row>
    <row r="1628">
      <c r="A1628" s="47"/>
      <c r="B1628" s="47"/>
      <c r="D1628" s="47"/>
      <c r="E1628" s="3"/>
      <c r="F1628" s="43"/>
      <c r="G1628" s="47"/>
      <c r="H1628" s="47"/>
      <c r="I1628" s="47"/>
      <c r="K1628" s="3"/>
      <c r="L1628" s="47">
        <v>43.154878661657214</v>
      </c>
      <c r="M1628" s="3">
        <v>0.34</v>
      </c>
      <c r="N1628" s="43">
        <f t="shared" si="103"/>
        <v>3.77954E+21</v>
      </c>
      <c r="O1628" s="47">
        <f t="shared" si="104"/>
        <v>8.16</v>
      </c>
      <c r="P1628" s="47">
        <f t="shared" si="105"/>
        <v>22.48912949</v>
      </c>
      <c r="Q1628" s="47">
        <v>42.33059256240822</v>
      </c>
      <c r="R1628" s="47"/>
      <c r="S1628" s="47"/>
      <c r="T1628" s="47"/>
      <c r="U1628" s="47"/>
      <c r="V1628" s="47"/>
      <c r="W1628" s="47"/>
      <c r="X1628" s="47"/>
      <c r="Y1628" s="47"/>
      <c r="Z1628" s="47"/>
      <c r="AA1628" s="47"/>
      <c r="AB1628" s="47"/>
      <c r="AC1628" s="47"/>
      <c r="AD1628" s="47"/>
      <c r="AE1628" s="47"/>
      <c r="AF1628" s="47"/>
      <c r="AG1628" s="47"/>
      <c r="AH1628" s="47"/>
      <c r="AI1628" s="47"/>
      <c r="AJ1628" s="47"/>
      <c r="AK1628" s="47"/>
      <c r="AL1628" s="47"/>
      <c r="AM1628" s="47"/>
    </row>
    <row r="1629">
      <c r="A1629" s="47"/>
      <c r="B1629" s="47"/>
      <c r="D1629" s="47"/>
      <c r="E1629" s="3"/>
      <c r="F1629" s="43"/>
      <c r="G1629" s="47"/>
      <c r="H1629" s="47"/>
      <c r="I1629" s="47"/>
      <c r="K1629" s="3"/>
      <c r="L1629" s="47">
        <v>43.178583397964275</v>
      </c>
      <c r="M1629" s="3">
        <v>0.34</v>
      </c>
      <c r="N1629" s="43">
        <f t="shared" si="103"/>
        <v>3.88411E+21</v>
      </c>
      <c r="O1629" s="47">
        <f t="shared" si="104"/>
        <v>8.16</v>
      </c>
      <c r="P1629" s="47">
        <f t="shared" si="105"/>
        <v>22.50098186</v>
      </c>
      <c r="Q1629" s="47">
        <v>42.329554756637485</v>
      </c>
      <c r="R1629" s="47"/>
      <c r="S1629" s="47"/>
      <c r="T1629" s="47"/>
      <c r="U1629" s="47"/>
      <c r="V1629" s="47"/>
      <c r="W1629" s="47"/>
      <c r="X1629" s="47"/>
      <c r="Y1629" s="47"/>
      <c r="Z1629" s="47"/>
      <c r="AA1629" s="47"/>
      <c r="AB1629" s="47"/>
      <c r="AC1629" s="47"/>
      <c r="AD1629" s="47"/>
      <c r="AE1629" s="47"/>
      <c r="AF1629" s="47"/>
      <c r="AG1629" s="47"/>
      <c r="AH1629" s="47"/>
      <c r="AI1629" s="47"/>
      <c r="AJ1629" s="47"/>
      <c r="AK1629" s="47"/>
      <c r="AL1629" s="47"/>
      <c r="AM1629" s="47"/>
    </row>
    <row r="1630">
      <c r="A1630" s="47"/>
      <c r="B1630" s="47"/>
      <c r="D1630" s="47"/>
      <c r="E1630" s="3"/>
      <c r="F1630" s="43"/>
      <c r="G1630" s="47"/>
      <c r="H1630" s="47"/>
      <c r="I1630" s="47"/>
      <c r="K1630" s="3"/>
      <c r="L1630" s="47">
        <v>43.09845707357746</v>
      </c>
      <c r="M1630" s="3">
        <v>0.34</v>
      </c>
      <c r="N1630" s="43">
        <f t="shared" si="103"/>
        <v>3.54184E+21</v>
      </c>
      <c r="O1630" s="47">
        <f t="shared" si="104"/>
        <v>8.16</v>
      </c>
      <c r="P1630" s="47">
        <f t="shared" si="105"/>
        <v>22.4609187</v>
      </c>
      <c r="Q1630" s="47">
        <v>42.306082336944066</v>
      </c>
      <c r="R1630" s="47"/>
      <c r="S1630" s="47"/>
      <c r="T1630" s="47"/>
      <c r="U1630" s="47"/>
      <c r="V1630" s="47"/>
      <c r="W1630" s="47"/>
      <c r="X1630" s="47"/>
      <c r="Y1630" s="47"/>
      <c r="Z1630" s="47"/>
      <c r="AA1630" s="47"/>
      <c r="AB1630" s="47"/>
      <c r="AC1630" s="47"/>
      <c r="AD1630" s="47"/>
      <c r="AE1630" s="47"/>
      <c r="AF1630" s="47"/>
      <c r="AG1630" s="47"/>
      <c r="AH1630" s="47"/>
      <c r="AI1630" s="47"/>
      <c r="AJ1630" s="47"/>
      <c r="AK1630" s="47"/>
      <c r="AL1630" s="47"/>
      <c r="AM1630" s="47"/>
    </row>
    <row r="1631">
      <c r="A1631" s="47"/>
      <c r="B1631" s="47"/>
      <c r="C1631" s="3"/>
      <c r="D1631" s="47"/>
      <c r="E1631" s="3"/>
      <c r="F1631" s="43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  <c r="S1631" s="47"/>
      <c r="T1631" s="47"/>
      <c r="U1631" s="47"/>
      <c r="V1631" s="47"/>
      <c r="W1631" s="47"/>
      <c r="X1631" s="47"/>
      <c r="Y1631" s="47"/>
      <c r="Z1631" s="47"/>
      <c r="AA1631" s="47"/>
      <c r="AB1631" s="47"/>
      <c r="AC1631" s="47"/>
      <c r="AD1631" s="47"/>
      <c r="AE1631" s="47"/>
      <c r="AF1631" s="47"/>
      <c r="AG1631" s="47"/>
      <c r="AH1631" s="47"/>
      <c r="AI1631" s="47"/>
      <c r="AJ1631" s="47"/>
      <c r="AK1631" s="47"/>
      <c r="AL1631" s="47"/>
      <c r="AM1631" s="47"/>
    </row>
    <row r="1632">
      <c r="A1632" s="47"/>
      <c r="B1632" s="47"/>
      <c r="C1632" s="3"/>
      <c r="D1632" s="47"/>
      <c r="E1632" s="3"/>
      <c r="F1632" s="43"/>
      <c r="G1632" s="47"/>
      <c r="H1632" s="47"/>
      <c r="I1632" s="47"/>
      <c r="J1632" s="47"/>
      <c r="K1632" s="47"/>
      <c r="L1632" s="47"/>
      <c r="M1632" s="47"/>
      <c r="N1632" s="47"/>
      <c r="O1632" s="47"/>
      <c r="P1632" s="47"/>
      <c r="Q1632" s="47"/>
      <c r="R1632" s="47"/>
      <c r="S1632" s="47"/>
      <c r="T1632" s="47"/>
      <c r="U1632" s="47"/>
      <c r="V1632" s="47"/>
      <c r="W1632" s="47"/>
      <c r="X1632" s="47"/>
      <c r="Y1632" s="47"/>
      <c r="Z1632" s="47"/>
      <c r="AA1632" s="47"/>
      <c r="AB1632" s="47"/>
      <c r="AC1632" s="47"/>
      <c r="AD1632" s="47"/>
      <c r="AE1632" s="47"/>
      <c r="AF1632" s="47"/>
      <c r="AG1632" s="47"/>
      <c r="AH1632" s="47"/>
      <c r="AI1632" s="47"/>
      <c r="AJ1632" s="47"/>
      <c r="AK1632" s="47"/>
      <c r="AL1632" s="47"/>
      <c r="AM1632" s="47"/>
    </row>
    <row r="1633">
      <c r="A1633" s="47"/>
      <c r="B1633" s="47"/>
      <c r="C1633" s="3"/>
      <c r="D1633" s="47"/>
      <c r="E1633" s="3"/>
      <c r="F1633" s="43"/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7"/>
      <c r="U1633" s="47"/>
      <c r="V1633" s="47"/>
      <c r="W1633" s="47"/>
      <c r="X1633" s="47"/>
      <c r="Y1633" s="47"/>
      <c r="Z1633" s="47"/>
      <c r="AA1633" s="47"/>
      <c r="AB1633" s="47"/>
      <c r="AC1633" s="47"/>
      <c r="AD1633" s="47"/>
      <c r="AE1633" s="47"/>
      <c r="AF1633" s="47"/>
      <c r="AG1633" s="47"/>
      <c r="AH1633" s="47"/>
      <c r="AI1633" s="47"/>
      <c r="AJ1633" s="47"/>
      <c r="AK1633" s="47"/>
      <c r="AL1633" s="47"/>
      <c r="AM1633" s="47"/>
    </row>
    <row r="1634">
      <c r="A1634" s="47"/>
      <c r="B1634" s="47"/>
      <c r="C1634" s="3"/>
      <c r="D1634" s="47"/>
      <c r="E1634" s="3"/>
      <c r="F1634" s="43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  <c r="S1634" s="47"/>
      <c r="T1634" s="47"/>
      <c r="U1634" s="47"/>
      <c r="V1634" s="47"/>
      <c r="W1634" s="47"/>
      <c r="X1634" s="47"/>
      <c r="Y1634" s="47"/>
      <c r="Z1634" s="47"/>
      <c r="AA1634" s="47"/>
      <c r="AB1634" s="47"/>
      <c r="AC1634" s="47"/>
      <c r="AD1634" s="47"/>
      <c r="AE1634" s="47"/>
      <c r="AF1634" s="47"/>
      <c r="AG1634" s="47"/>
      <c r="AH1634" s="47"/>
      <c r="AI1634" s="47"/>
      <c r="AJ1634" s="47"/>
      <c r="AK1634" s="47"/>
      <c r="AL1634" s="47"/>
      <c r="AM1634" s="47"/>
    </row>
    <row r="1635">
      <c r="A1635" s="47"/>
      <c r="B1635" s="47"/>
      <c r="C1635" s="3"/>
      <c r="D1635" s="47"/>
      <c r="E1635" s="3"/>
      <c r="F1635" s="43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  <c r="S1635" s="47"/>
      <c r="T1635" s="47"/>
      <c r="U1635" s="47"/>
      <c r="V1635" s="47"/>
      <c r="W1635" s="47"/>
      <c r="X1635" s="47"/>
      <c r="Y1635" s="47"/>
      <c r="Z1635" s="47"/>
      <c r="AA1635" s="47"/>
      <c r="AB1635" s="47"/>
      <c r="AC1635" s="47"/>
      <c r="AD1635" s="47"/>
      <c r="AE1635" s="47"/>
      <c r="AF1635" s="47"/>
      <c r="AG1635" s="47"/>
      <c r="AH1635" s="47"/>
      <c r="AI1635" s="47"/>
      <c r="AJ1635" s="47"/>
      <c r="AK1635" s="47"/>
      <c r="AL1635" s="47"/>
      <c r="AM1635" s="47"/>
    </row>
    <row r="1636">
      <c r="A1636" s="47"/>
      <c r="B1636" s="47"/>
      <c r="C1636" s="3"/>
      <c r="D1636" s="47"/>
      <c r="E1636" s="3"/>
      <c r="F1636" s="43"/>
      <c r="G1636" s="47"/>
      <c r="H1636" s="47"/>
      <c r="I1636" s="47"/>
      <c r="J1636" s="47"/>
      <c r="K1636" s="47"/>
      <c r="L1636" s="47"/>
      <c r="M1636" s="47"/>
      <c r="N1636" s="47"/>
      <c r="O1636" s="47"/>
      <c r="P1636" s="47"/>
      <c r="Q1636" s="47"/>
      <c r="R1636" s="47"/>
      <c r="S1636" s="47"/>
      <c r="T1636" s="47"/>
      <c r="U1636" s="47"/>
      <c r="V1636" s="47"/>
      <c r="W1636" s="47"/>
      <c r="X1636" s="47"/>
      <c r="Y1636" s="47"/>
      <c r="Z1636" s="47"/>
      <c r="AA1636" s="47"/>
      <c r="AB1636" s="47"/>
      <c r="AC1636" s="47"/>
      <c r="AD1636" s="47"/>
      <c r="AE1636" s="47"/>
      <c r="AF1636" s="47"/>
      <c r="AG1636" s="47"/>
      <c r="AH1636" s="47"/>
      <c r="AI1636" s="47"/>
      <c r="AJ1636" s="47"/>
      <c r="AK1636" s="47"/>
      <c r="AL1636" s="47"/>
      <c r="AM1636" s="47"/>
    </row>
    <row r="1637">
      <c r="A1637" s="47"/>
      <c r="B1637" s="47"/>
      <c r="C1637" s="3"/>
      <c r="D1637" s="47"/>
      <c r="E1637" s="3"/>
      <c r="F1637" s="43"/>
      <c r="G1637" s="47"/>
      <c r="H1637" s="47"/>
      <c r="I1637" s="47"/>
      <c r="J1637" s="47"/>
      <c r="K1637" s="47"/>
      <c r="L1637" s="47"/>
      <c r="M1637" s="47"/>
      <c r="N1637" s="47"/>
      <c r="O1637" s="47"/>
      <c r="P1637" s="47"/>
      <c r="Q1637" s="47"/>
      <c r="R1637" s="47"/>
      <c r="S1637" s="47"/>
      <c r="T1637" s="47"/>
      <c r="U1637" s="47"/>
      <c r="V1637" s="47"/>
      <c r="W1637" s="47"/>
      <c r="X1637" s="47"/>
      <c r="Y1637" s="47"/>
      <c r="Z1637" s="47"/>
      <c r="AA1637" s="47"/>
      <c r="AB1637" s="47"/>
      <c r="AC1637" s="47"/>
      <c r="AD1637" s="47"/>
      <c r="AE1637" s="47"/>
      <c r="AF1637" s="47"/>
      <c r="AG1637" s="47"/>
      <c r="AH1637" s="47"/>
      <c r="AI1637" s="47"/>
      <c r="AJ1637" s="47"/>
      <c r="AK1637" s="47"/>
      <c r="AL1637" s="47"/>
      <c r="AM1637" s="47"/>
    </row>
    <row r="1638">
      <c r="A1638" s="47"/>
      <c r="B1638" s="47"/>
      <c r="C1638" s="3"/>
      <c r="D1638" s="47"/>
      <c r="E1638" s="3"/>
      <c r="F1638" s="43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  <c r="S1638" s="47"/>
      <c r="T1638" s="47"/>
      <c r="U1638" s="47"/>
      <c r="V1638" s="47"/>
      <c r="W1638" s="47"/>
      <c r="X1638" s="47"/>
      <c r="Y1638" s="47"/>
      <c r="Z1638" s="47"/>
      <c r="AA1638" s="47"/>
      <c r="AB1638" s="47"/>
      <c r="AC1638" s="47"/>
      <c r="AD1638" s="47"/>
      <c r="AE1638" s="47"/>
      <c r="AF1638" s="47"/>
      <c r="AG1638" s="47"/>
      <c r="AH1638" s="47"/>
      <c r="AI1638" s="47"/>
      <c r="AJ1638" s="47"/>
      <c r="AK1638" s="47"/>
      <c r="AL1638" s="47"/>
      <c r="AM1638" s="47"/>
    </row>
    <row r="1639">
      <c r="A1639" s="47"/>
      <c r="B1639" s="47"/>
      <c r="C1639" s="3"/>
      <c r="D1639" s="47"/>
      <c r="E1639" s="3"/>
      <c r="F1639" s="43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  <c r="S1639" s="47"/>
      <c r="T1639" s="47"/>
      <c r="U1639" s="47"/>
      <c r="V1639" s="47"/>
      <c r="W1639" s="47"/>
      <c r="X1639" s="47"/>
      <c r="Y1639" s="47"/>
      <c r="Z1639" s="47"/>
      <c r="AA1639" s="47"/>
      <c r="AB1639" s="47"/>
      <c r="AC1639" s="47"/>
      <c r="AD1639" s="47"/>
      <c r="AE1639" s="47"/>
      <c r="AF1639" s="47"/>
      <c r="AG1639" s="47"/>
      <c r="AH1639" s="47"/>
      <c r="AI1639" s="47"/>
      <c r="AJ1639" s="47"/>
      <c r="AK1639" s="47"/>
      <c r="AL1639" s="47"/>
      <c r="AM1639" s="47"/>
    </row>
    <row r="1640">
      <c r="A1640" s="47"/>
      <c r="B1640" s="47"/>
      <c r="C1640" s="3"/>
      <c r="D1640" s="47"/>
      <c r="E1640" s="3"/>
      <c r="F1640" s="43"/>
      <c r="G1640" s="47"/>
      <c r="H1640" s="47"/>
      <c r="I1640" s="47"/>
      <c r="J1640" s="47"/>
      <c r="K1640" s="47"/>
      <c r="L1640" s="47"/>
      <c r="M1640" s="47"/>
      <c r="N1640" s="47"/>
      <c r="O1640" s="47"/>
      <c r="P1640" s="47"/>
      <c r="Q1640" s="47"/>
      <c r="R1640" s="47"/>
      <c r="S1640" s="47"/>
      <c r="T1640" s="47"/>
      <c r="U1640" s="47"/>
      <c r="V1640" s="47"/>
      <c r="W1640" s="47"/>
      <c r="X1640" s="47"/>
      <c r="Y1640" s="47"/>
      <c r="Z1640" s="47"/>
      <c r="AA1640" s="47"/>
      <c r="AB1640" s="47"/>
      <c r="AC1640" s="47"/>
      <c r="AD1640" s="47"/>
      <c r="AE1640" s="47"/>
      <c r="AF1640" s="47"/>
      <c r="AG1640" s="47"/>
      <c r="AH1640" s="47"/>
      <c r="AI1640" s="47"/>
      <c r="AJ1640" s="47"/>
      <c r="AK1640" s="47"/>
      <c r="AL1640" s="47"/>
      <c r="AM1640" s="47"/>
    </row>
    <row r="1641">
      <c r="A1641" s="47"/>
      <c r="B1641" s="47"/>
      <c r="C1641" s="3"/>
      <c r="D1641" s="47"/>
      <c r="E1641" s="3"/>
      <c r="F1641" s="43"/>
      <c r="G1641" s="47"/>
      <c r="H1641" s="47"/>
      <c r="I1641" s="47"/>
      <c r="J1641" s="47"/>
      <c r="K1641" s="47"/>
      <c r="L1641" s="47"/>
      <c r="M1641" s="47"/>
      <c r="N1641" s="47"/>
      <c r="O1641" s="47"/>
      <c r="P1641" s="47"/>
      <c r="Q1641" s="47"/>
      <c r="R1641" s="47"/>
      <c r="S1641" s="47"/>
      <c r="T1641" s="47"/>
      <c r="U1641" s="47"/>
      <c r="V1641" s="47"/>
      <c r="W1641" s="47"/>
      <c r="X1641" s="47"/>
      <c r="Y1641" s="47"/>
      <c r="Z1641" s="47"/>
      <c r="AA1641" s="47"/>
      <c r="AB1641" s="47"/>
      <c r="AC1641" s="47"/>
      <c r="AD1641" s="47"/>
      <c r="AE1641" s="47"/>
      <c r="AF1641" s="47"/>
      <c r="AG1641" s="47"/>
      <c r="AH1641" s="47"/>
      <c r="AI1641" s="47"/>
      <c r="AJ1641" s="47"/>
      <c r="AK1641" s="47"/>
      <c r="AL1641" s="47"/>
      <c r="AM1641" s="47"/>
    </row>
    <row r="1642">
      <c r="A1642" s="47"/>
      <c r="B1642" s="47"/>
      <c r="C1642" s="3"/>
      <c r="D1642" s="47"/>
      <c r="E1642" s="3"/>
      <c r="F1642" s="43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  <c r="S1642" s="47"/>
      <c r="T1642" s="47"/>
      <c r="U1642" s="47"/>
      <c r="V1642" s="47"/>
      <c r="W1642" s="47"/>
      <c r="X1642" s="47"/>
      <c r="Y1642" s="47"/>
      <c r="Z1642" s="47"/>
      <c r="AA1642" s="47"/>
      <c r="AB1642" s="47"/>
      <c r="AC1642" s="47"/>
      <c r="AD1642" s="47"/>
      <c r="AE1642" s="47"/>
      <c r="AF1642" s="47"/>
      <c r="AG1642" s="47"/>
      <c r="AH1642" s="47"/>
      <c r="AI1642" s="47"/>
      <c r="AJ1642" s="47"/>
      <c r="AK1642" s="47"/>
      <c r="AL1642" s="47"/>
      <c r="AM1642" s="47"/>
    </row>
    <row r="1643">
      <c r="A1643" s="47"/>
      <c r="B1643" s="47"/>
      <c r="C1643" s="3"/>
      <c r="D1643" s="47"/>
      <c r="E1643" s="3"/>
      <c r="F1643" s="43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  <c r="S1643" s="47"/>
      <c r="T1643" s="47"/>
      <c r="U1643" s="47"/>
      <c r="V1643" s="47"/>
      <c r="W1643" s="47"/>
      <c r="X1643" s="47"/>
      <c r="Y1643" s="47"/>
      <c r="Z1643" s="47"/>
      <c r="AA1643" s="47"/>
      <c r="AB1643" s="47"/>
      <c r="AC1643" s="47"/>
      <c r="AD1643" s="47"/>
      <c r="AE1643" s="47"/>
      <c r="AF1643" s="47"/>
      <c r="AG1643" s="47"/>
      <c r="AH1643" s="47"/>
      <c r="AI1643" s="47"/>
      <c r="AJ1643" s="47"/>
      <c r="AK1643" s="47"/>
      <c r="AL1643" s="47"/>
      <c r="AM1643" s="47"/>
    </row>
    <row r="1644">
      <c r="A1644" s="47"/>
      <c r="B1644" s="47"/>
      <c r="C1644" s="3"/>
      <c r="D1644" s="47"/>
      <c r="E1644" s="3"/>
      <c r="F1644" s="43"/>
      <c r="G1644" s="47"/>
      <c r="H1644" s="47"/>
      <c r="I1644" s="47"/>
      <c r="J1644" s="47"/>
      <c r="K1644" s="47"/>
      <c r="L1644" s="47"/>
      <c r="M1644" s="47"/>
      <c r="N1644" s="47"/>
      <c r="O1644" s="47"/>
      <c r="P1644" s="47"/>
      <c r="Q1644" s="47"/>
      <c r="R1644" s="47"/>
      <c r="S1644" s="47"/>
      <c r="T1644" s="47"/>
      <c r="U1644" s="47"/>
      <c r="V1644" s="47"/>
      <c r="W1644" s="47"/>
      <c r="X1644" s="47"/>
      <c r="Y1644" s="47"/>
      <c r="Z1644" s="47"/>
      <c r="AA1644" s="47"/>
      <c r="AB1644" s="47"/>
      <c r="AC1644" s="47"/>
      <c r="AD1644" s="47"/>
      <c r="AE1644" s="47"/>
      <c r="AF1644" s="47"/>
      <c r="AG1644" s="47"/>
      <c r="AH1644" s="47"/>
      <c r="AI1644" s="47"/>
      <c r="AJ1644" s="47"/>
      <c r="AK1644" s="47"/>
      <c r="AL1644" s="47"/>
      <c r="AM1644" s="47"/>
    </row>
    <row r="1645">
      <c r="A1645" s="47"/>
      <c r="B1645" s="47"/>
      <c r="C1645" s="3"/>
      <c r="D1645" s="47"/>
      <c r="E1645" s="3"/>
      <c r="F1645" s="43"/>
      <c r="G1645" s="47"/>
      <c r="H1645" s="47"/>
      <c r="I1645" s="47"/>
      <c r="J1645" s="47"/>
      <c r="K1645" s="47"/>
      <c r="L1645" s="47"/>
      <c r="M1645" s="47"/>
      <c r="N1645" s="47"/>
      <c r="O1645" s="47"/>
      <c r="P1645" s="47"/>
      <c r="Q1645" s="47"/>
      <c r="R1645" s="47"/>
      <c r="S1645" s="47"/>
      <c r="T1645" s="47"/>
      <c r="U1645" s="47"/>
      <c r="V1645" s="47"/>
      <c r="W1645" s="47"/>
      <c r="X1645" s="47"/>
      <c r="Y1645" s="47"/>
      <c r="Z1645" s="47"/>
      <c r="AA1645" s="47"/>
      <c r="AB1645" s="47"/>
      <c r="AC1645" s="47"/>
      <c r="AD1645" s="47"/>
      <c r="AE1645" s="47"/>
      <c r="AF1645" s="47"/>
      <c r="AG1645" s="47"/>
      <c r="AH1645" s="47"/>
      <c r="AI1645" s="47"/>
      <c r="AJ1645" s="47"/>
      <c r="AK1645" s="47"/>
      <c r="AL1645" s="47"/>
      <c r="AM1645" s="47"/>
    </row>
    <row r="1646">
      <c r="A1646" s="47"/>
      <c r="B1646" s="47"/>
      <c r="C1646" s="3"/>
      <c r="D1646" s="47"/>
      <c r="E1646" s="3"/>
      <c r="F1646" s="43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  <c r="S1646" s="47"/>
      <c r="T1646" s="47"/>
      <c r="U1646" s="47"/>
      <c r="V1646" s="47"/>
      <c r="W1646" s="47"/>
      <c r="X1646" s="47"/>
      <c r="Y1646" s="47"/>
      <c r="Z1646" s="47"/>
      <c r="AA1646" s="47"/>
      <c r="AB1646" s="47"/>
      <c r="AC1646" s="47"/>
      <c r="AD1646" s="47"/>
      <c r="AE1646" s="47"/>
      <c r="AF1646" s="47"/>
      <c r="AG1646" s="47"/>
      <c r="AH1646" s="47"/>
      <c r="AI1646" s="47"/>
      <c r="AJ1646" s="47"/>
      <c r="AK1646" s="47"/>
      <c r="AL1646" s="47"/>
      <c r="AM1646" s="47"/>
    </row>
    <row r="1647">
      <c r="A1647" s="47"/>
      <c r="B1647" s="47"/>
      <c r="C1647" s="3"/>
      <c r="D1647" s="47"/>
      <c r="E1647" s="3"/>
      <c r="F1647" s="43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  <c r="S1647" s="47"/>
      <c r="T1647" s="47"/>
      <c r="U1647" s="47"/>
      <c r="V1647" s="47"/>
      <c r="W1647" s="47"/>
      <c r="X1647" s="47"/>
      <c r="Y1647" s="47"/>
      <c r="Z1647" s="47"/>
      <c r="AA1647" s="47"/>
      <c r="AB1647" s="47"/>
      <c r="AC1647" s="47"/>
      <c r="AD1647" s="47"/>
      <c r="AE1647" s="47"/>
      <c r="AF1647" s="47"/>
      <c r="AG1647" s="47"/>
      <c r="AH1647" s="47"/>
      <c r="AI1647" s="47"/>
      <c r="AJ1647" s="47"/>
      <c r="AK1647" s="47"/>
      <c r="AL1647" s="47"/>
      <c r="AM1647" s="47"/>
    </row>
    <row r="1648">
      <c r="A1648" s="47"/>
      <c r="B1648" s="47"/>
      <c r="C1648" s="3"/>
      <c r="D1648" s="47"/>
      <c r="E1648" s="3"/>
      <c r="F1648" s="43"/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7"/>
      <c r="U1648" s="47"/>
      <c r="V1648" s="47"/>
      <c r="W1648" s="47"/>
      <c r="X1648" s="47"/>
      <c r="Y1648" s="47"/>
      <c r="Z1648" s="47"/>
      <c r="AA1648" s="47"/>
      <c r="AB1648" s="47"/>
      <c r="AC1648" s="47"/>
      <c r="AD1648" s="47"/>
      <c r="AE1648" s="47"/>
      <c r="AF1648" s="47"/>
      <c r="AG1648" s="47"/>
      <c r="AH1648" s="47"/>
      <c r="AI1648" s="47"/>
      <c r="AJ1648" s="47"/>
      <c r="AK1648" s="47"/>
      <c r="AL1648" s="47"/>
      <c r="AM1648" s="47"/>
    </row>
    <row r="1649">
      <c r="A1649" s="47"/>
      <c r="B1649" s="47"/>
      <c r="C1649" s="3"/>
      <c r="D1649" s="47"/>
      <c r="E1649" s="3"/>
      <c r="F1649" s="43"/>
      <c r="G1649" s="47"/>
      <c r="H1649" s="47"/>
      <c r="I1649" s="47"/>
      <c r="J1649" s="47"/>
      <c r="K1649" s="47"/>
      <c r="L1649" s="47"/>
      <c r="M1649" s="47"/>
      <c r="N1649" s="47"/>
      <c r="O1649" s="47"/>
      <c r="P1649" s="47"/>
      <c r="Q1649" s="47"/>
      <c r="R1649" s="47"/>
      <c r="S1649" s="47"/>
      <c r="T1649" s="47"/>
      <c r="U1649" s="47"/>
      <c r="V1649" s="47"/>
      <c r="W1649" s="47"/>
      <c r="X1649" s="47"/>
      <c r="Y1649" s="47"/>
      <c r="Z1649" s="47"/>
      <c r="AA1649" s="47"/>
      <c r="AB1649" s="47"/>
      <c r="AC1649" s="47"/>
      <c r="AD1649" s="47"/>
      <c r="AE1649" s="47"/>
      <c r="AF1649" s="47"/>
      <c r="AG1649" s="47"/>
      <c r="AH1649" s="47"/>
      <c r="AI1649" s="47"/>
      <c r="AJ1649" s="47"/>
      <c r="AK1649" s="47"/>
      <c r="AL1649" s="47"/>
      <c r="AM1649" s="47"/>
    </row>
    <row r="1650">
      <c r="A1650" s="47"/>
      <c r="B1650" s="47"/>
      <c r="C1650" s="3"/>
      <c r="D1650" s="47"/>
      <c r="E1650" s="3"/>
      <c r="F1650" s="43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  <c r="S1650" s="47"/>
      <c r="T1650" s="47"/>
      <c r="U1650" s="47"/>
      <c r="V1650" s="47"/>
      <c r="W1650" s="47"/>
      <c r="X1650" s="47"/>
      <c r="Y1650" s="47"/>
      <c r="Z1650" s="47"/>
      <c r="AA1650" s="47"/>
      <c r="AB1650" s="47"/>
      <c r="AC1650" s="47"/>
      <c r="AD1650" s="47"/>
      <c r="AE1650" s="47"/>
      <c r="AF1650" s="47"/>
      <c r="AG1650" s="47"/>
      <c r="AH1650" s="47"/>
      <c r="AI1650" s="47"/>
      <c r="AJ1650" s="47"/>
      <c r="AK1650" s="47"/>
      <c r="AL1650" s="47"/>
      <c r="AM1650" s="47"/>
    </row>
    <row r="1651">
      <c r="A1651" s="47"/>
      <c r="B1651" s="47"/>
      <c r="C1651" s="3"/>
      <c r="D1651" s="47"/>
      <c r="E1651" s="3"/>
      <c r="F1651" s="43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  <c r="S1651" s="47"/>
      <c r="T1651" s="47"/>
      <c r="U1651" s="47"/>
      <c r="V1651" s="47"/>
      <c r="W1651" s="47"/>
      <c r="X1651" s="47"/>
      <c r="Y1651" s="47"/>
      <c r="Z1651" s="47"/>
      <c r="AA1651" s="47"/>
      <c r="AB1651" s="47"/>
      <c r="AC1651" s="47"/>
      <c r="AD1651" s="47"/>
      <c r="AE1651" s="47"/>
      <c r="AF1651" s="47"/>
      <c r="AG1651" s="47"/>
      <c r="AH1651" s="47"/>
      <c r="AI1651" s="47"/>
      <c r="AJ1651" s="47"/>
      <c r="AK1651" s="47"/>
      <c r="AL1651" s="47"/>
      <c r="AM1651" s="47"/>
    </row>
    <row r="1652">
      <c r="A1652" s="47"/>
      <c r="B1652" s="47"/>
      <c r="C1652" s="3"/>
      <c r="D1652" s="47"/>
      <c r="E1652" s="3"/>
      <c r="F1652" s="43"/>
      <c r="G1652" s="47"/>
      <c r="H1652" s="47"/>
      <c r="I1652" s="47"/>
      <c r="J1652" s="47"/>
      <c r="K1652" s="47"/>
      <c r="L1652" s="47"/>
      <c r="M1652" s="47"/>
      <c r="N1652" s="47"/>
      <c r="O1652" s="47"/>
      <c r="P1652" s="47"/>
      <c r="Q1652" s="47"/>
      <c r="R1652" s="47"/>
      <c r="S1652" s="47"/>
      <c r="T1652" s="47"/>
      <c r="U1652" s="47"/>
      <c r="V1652" s="47"/>
      <c r="W1652" s="47"/>
      <c r="X1652" s="47"/>
      <c r="Y1652" s="47"/>
      <c r="Z1652" s="47"/>
      <c r="AA1652" s="47"/>
      <c r="AB1652" s="47"/>
      <c r="AC1652" s="47"/>
      <c r="AD1652" s="47"/>
      <c r="AE1652" s="47"/>
      <c r="AF1652" s="47"/>
      <c r="AG1652" s="47"/>
      <c r="AH1652" s="47"/>
      <c r="AI1652" s="47"/>
      <c r="AJ1652" s="47"/>
      <c r="AK1652" s="47"/>
      <c r="AL1652" s="47"/>
      <c r="AM1652" s="47"/>
    </row>
    <row r="1653">
      <c r="A1653" s="47"/>
      <c r="B1653" s="47"/>
      <c r="C1653" s="3"/>
      <c r="D1653" s="47"/>
      <c r="E1653" s="3"/>
      <c r="F1653" s="43"/>
      <c r="G1653" s="47"/>
      <c r="H1653" s="47"/>
      <c r="I1653" s="47"/>
      <c r="J1653" s="47"/>
      <c r="K1653" s="47"/>
      <c r="L1653" s="47"/>
      <c r="M1653" s="47"/>
      <c r="N1653" s="47"/>
      <c r="O1653" s="47"/>
      <c r="P1653" s="47"/>
      <c r="Q1653" s="47"/>
      <c r="R1653" s="47"/>
      <c r="S1653" s="47"/>
      <c r="T1653" s="47"/>
      <c r="U1653" s="47"/>
      <c r="V1653" s="47"/>
      <c r="W1653" s="47"/>
      <c r="X1653" s="47"/>
      <c r="Y1653" s="47"/>
      <c r="Z1653" s="47"/>
      <c r="AA1653" s="47"/>
      <c r="AB1653" s="47"/>
      <c r="AC1653" s="47"/>
      <c r="AD1653" s="47"/>
      <c r="AE1653" s="47"/>
      <c r="AF1653" s="47"/>
      <c r="AG1653" s="47"/>
      <c r="AH1653" s="47"/>
      <c r="AI1653" s="47"/>
      <c r="AJ1653" s="47"/>
      <c r="AK1653" s="47"/>
      <c r="AL1653" s="47"/>
      <c r="AM1653" s="47"/>
    </row>
    <row r="1654">
      <c r="A1654" s="47"/>
      <c r="B1654" s="47"/>
      <c r="C1654" s="3"/>
      <c r="D1654" s="47"/>
      <c r="E1654" s="3"/>
      <c r="F1654" s="43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  <c r="S1654" s="47"/>
      <c r="T1654" s="47"/>
      <c r="U1654" s="47"/>
      <c r="V1654" s="47"/>
      <c r="W1654" s="47"/>
      <c r="X1654" s="47"/>
      <c r="Y1654" s="47"/>
      <c r="Z1654" s="47"/>
      <c r="AA1654" s="47"/>
      <c r="AB1654" s="47"/>
      <c r="AC1654" s="47"/>
      <c r="AD1654" s="47"/>
      <c r="AE1654" s="47"/>
      <c r="AF1654" s="47"/>
      <c r="AG1654" s="47"/>
      <c r="AH1654" s="47"/>
      <c r="AI1654" s="47"/>
      <c r="AJ1654" s="47"/>
      <c r="AK1654" s="47"/>
      <c r="AL1654" s="47"/>
      <c r="AM1654" s="47"/>
    </row>
    <row r="1655">
      <c r="A1655" s="47"/>
      <c r="B1655" s="47"/>
      <c r="C1655" s="3"/>
      <c r="D1655" s="47"/>
      <c r="E1655" s="3"/>
      <c r="F1655" s="43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  <c r="S1655" s="47"/>
      <c r="T1655" s="47"/>
      <c r="U1655" s="47"/>
      <c r="V1655" s="47"/>
      <c r="W1655" s="47"/>
      <c r="X1655" s="47"/>
      <c r="Y1655" s="47"/>
      <c r="Z1655" s="47"/>
      <c r="AA1655" s="47"/>
      <c r="AB1655" s="47"/>
      <c r="AC1655" s="47"/>
      <c r="AD1655" s="47"/>
      <c r="AE1655" s="47"/>
      <c r="AF1655" s="47"/>
      <c r="AG1655" s="47"/>
      <c r="AH1655" s="47"/>
      <c r="AI1655" s="47"/>
      <c r="AJ1655" s="47"/>
      <c r="AK1655" s="47"/>
      <c r="AL1655" s="47"/>
      <c r="AM1655" s="47"/>
    </row>
    <row r="1656">
      <c r="A1656" s="47"/>
      <c r="B1656" s="47"/>
      <c r="C1656" s="3"/>
      <c r="D1656" s="47"/>
      <c r="E1656" s="3"/>
      <c r="F1656" s="43"/>
      <c r="G1656" s="47"/>
      <c r="H1656" s="47"/>
      <c r="I1656" s="47"/>
      <c r="J1656" s="47"/>
      <c r="K1656" s="47"/>
      <c r="L1656" s="47"/>
      <c r="M1656" s="47"/>
      <c r="N1656" s="47"/>
      <c r="O1656" s="47"/>
      <c r="P1656" s="47"/>
      <c r="Q1656" s="47"/>
      <c r="R1656" s="47"/>
      <c r="S1656" s="47"/>
      <c r="T1656" s="47"/>
      <c r="U1656" s="47"/>
      <c r="V1656" s="47"/>
      <c r="W1656" s="47"/>
      <c r="X1656" s="47"/>
      <c r="Y1656" s="47"/>
      <c r="Z1656" s="47"/>
      <c r="AA1656" s="47"/>
      <c r="AB1656" s="47"/>
      <c r="AC1656" s="47"/>
      <c r="AD1656" s="47"/>
      <c r="AE1656" s="47"/>
      <c r="AF1656" s="47"/>
      <c r="AG1656" s="47"/>
      <c r="AH1656" s="47"/>
      <c r="AI1656" s="47"/>
      <c r="AJ1656" s="47"/>
      <c r="AK1656" s="47"/>
      <c r="AL1656" s="47"/>
      <c r="AM1656" s="47"/>
    </row>
    <row r="1657">
      <c r="A1657" s="47"/>
      <c r="B1657" s="47"/>
      <c r="C1657" s="3"/>
      <c r="D1657" s="47"/>
      <c r="E1657" s="3"/>
      <c r="F1657" s="43"/>
      <c r="G1657" s="47"/>
      <c r="H1657" s="47"/>
      <c r="I1657" s="47"/>
      <c r="J1657" s="47"/>
      <c r="K1657" s="47"/>
      <c r="L1657" s="47"/>
      <c r="M1657" s="47"/>
      <c r="N1657" s="47"/>
      <c r="O1657" s="47"/>
      <c r="P1657" s="47"/>
      <c r="Q1657" s="47"/>
      <c r="R1657" s="47"/>
      <c r="S1657" s="47"/>
      <c r="T1657" s="47"/>
      <c r="U1657" s="47"/>
      <c r="V1657" s="47"/>
      <c r="W1657" s="47"/>
      <c r="X1657" s="47"/>
      <c r="Y1657" s="47"/>
      <c r="Z1657" s="47"/>
      <c r="AA1657" s="47"/>
      <c r="AB1657" s="47"/>
      <c r="AC1657" s="47"/>
      <c r="AD1657" s="47"/>
      <c r="AE1657" s="47"/>
      <c r="AF1657" s="47"/>
      <c r="AG1657" s="47"/>
      <c r="AH1657" s="47"/>
      <c r="AI1657" s="47"/>
      <c r="AJ1657" s="47"/>
      <c r="AK1657" s="47"/>
      <c r="AL1657" s="47"/>
      <c r="AM1657" s="47"/>
    </row>
    <row r="1658">
      <c r="A1658" s="47"/>
      <c r="B1658" s="47"/>
      <c r="C1658" s="3"/>
      <c r="D1658" s="47"/>
      <c r="E1658" s="3"/>
      <c r="F1658" s="43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  <c r="S1658" s="47"/>
      <c r="T1658" s="47"/>
      <c r="U1658" s="47"/>
      <c r="V1658" s="47"/>
      <c r="W1658" s="47"/>
      <c r="X1658" s="47"/>
      <c r="Y1658" s="47"/>
      <c r="Z1658" s="47"/>
      <c r="AA1658" s="47"/>
      <c r="AB1658" s="47"/>
      <c r="AC1658" s="47"/>
      <c r="AD1658" s="47"/>
      <c r="AE1658" s="47"/>
      <c r="AF1658" s="47"/>
      <c r="AG1658" s="47"/>
      <c r="AH1658" s="47"/>
      <c r="AI1658" s="47"/>
      <c r="AJ1658" s="47"/>
      <c r="AK1658" s="47"/>
      <c r="AL1658" s="47"/>
      <c r="AM1658" s="47"/>
    </row>
    <row r="1659">
      <c r="A1659" s="47"/>
      <c r="B1659" s="47"/>
      <c r="C1659" s="3"/>
      <c r="D1659" s="47"/>
      <c r="E1659" s="3"/>
      <c r="F1659" s="43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  <c r="S1659" s="47"/>
      <c r="T1659" s="47"/>
      <c r="U1659" s="47"/>
      <c r="V1659" s="47"/>
      <c r="W1659" s="47"/>
      <c r="X1659" s="47"/>
      <c r="Y1659" s="47"/>
      <c r="Z1659" s="47"/>
      <c r="AA1659" s="47"/>
      <c r="AB1659" s="47"/>
      <c r="AC1659" s="47"/>
      <c r="AD1659" s="47"/>
      <c r="AE1659" s="47"/>
      <c r="AF1659" s="47"/>
      <c r="AG1659" s="47"/>
      <c r="AH1659" s="47"/>
      <c r="AI1659" s="47"/>
      <c r="AJ1659" s="47"/>
      <c r="AK1659" s="47"/>
      <c r="AL1659" s="47"/>
      <c r="AM1659" s="47"/>
    </row>
    <row r="1660">
      <c r="A1660" s="47"/>
      <c r="B1660" s="47"/>
      <c r="C1660" s="3"/>
      <c r="D1660" s="47"/>
      <c r="E1660" s="3"/>
      <c r="F1660" s="43"/>
      <c r="G1660" s="47"/>
      <c r="H1660" s="47"/>
      <c r="I1660" s="47"/>
      <c r="J1660" s="47"/>
      <c r="K1660" s="47"/>
      <c r="L1660" s="47"/>
      <c r="M1660" s="47"/>
      <c r="N1660" s="47"/>
      <c r="O1660" s="47"/>
      <c r="P1660" s="47"/>
      <c r="Q1660" s="47"/>
      <c r="R1660" s="47"/>
      <c r="S1660" s="47"/>
      <c r="T1660" s="47"/>
      <c r="U1660" s="47"/>
      <c r="V1660" s="47"/>
      <c r="W1660" s="47"/>
      <c r="X1660" s="47"/>
      <c r="Y1660" s="47"/>
      <c r="Z1660" s="47"/>
      <c r="AA1660" s="47"/>
      <c r="AB1660" s="47"/>
      <c r="AC1660" s="47"/>
      <c r="AD1660" s="47"/>
      <c r="AE1660" s="47"/>
      <c r="AF1660" s="47"/>
      <c r="AG1660" s="47"/>
      <c r="AH1660" s="47"/>
      <c r="AI1660" s="47"/>
      <c r="AJ1660" s="47"/>
      <c r="AK1660" s="47"/>
      <c r="AL1660" s="47"/>
      <c r="AM1660" s="47"/>
    </row>
    <row r="1661">
      <c r="A1661" s="47"/>
      <c r="B1661" s="47"/>
      <c r="C1661" s="3"/>
      <c r="D1661" s="47"/>
      <c r="E1661" s="3"/>
      <c r="F1661" s="43"/>
      <c r="G1661" s="47"/>
      <c r="H1661" s="47"/>
      <c r="I1661" s="47"/>
      <c r="J1661" s="47"/>
      <c r="K1661" s="47"/>
      <c r="L1661" s="47"/>
      <c r="M1661" s="47"/>
      <c r="N1661" s="47"/>
      <c r="O1661" s="47"/>
      <c r="P1661" s="47"/>
      <c r="Q1661" s="47"/>
      <c r="R1661" s="47"/>
      <c r="S1661" s="47"/>
      <c r="T1661" s="47"/>
      <c r="U1661" s="47"/>
      <c r="V1661" s="47"/>
      <c r="W1661" s="47"/>
      <c r="X1661" s="47"/>
      <c r="Y1661" s="47"/>
      <c r="Z1661" s="47"/>
      <c r="AA1661" s="47"/>
      <c r="AB1661" s="47"/>
      <c r="AC1661" s="47"/>
      <c r="AD1661" s="47"/>
      <c r="AE1661" s="47"/>
      <c r="AF1661" s="47"/>
      <c r="AG1661" s="47"/>
      <c r="AH1661" s="47"/>
      <c r="AI1661" s="47"/>
      <c r="AJ1661" s="47"/>
      <c r="AK1661" s="47"/>
      <c r="AL1661" s="47"/>
      <c r="AM1661" s="47"/>
    </row>
    <row r="1662">
      <c r="A1662" s="47"/>
      <c r="B1662" s="47"/>
      <c r="C1662" s="3"/>
      <c r="D1662" s="47"/>
      <c r="E1662" s="3"/>
      <c r="F1662" s="43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7"/>
      <c r="AB1662" s="47"/>
      <c r="AC1662" s="47"/>
      <c r="AD1662" s="47"/>
      <c r="AE1662" s="47"/>
      <c r="AF1662" s="47"/>
      <c r="AG1662" s="47"/>
      <c r="AH1662" s="47"/>
      <c r="AI1662" s="47"/>
      <c r="AJ1662" s="47"/>
      <c r="AK1662" s="47"/>
      <c r="AL1662" s="47"/>
      <c r="AM1662" s="47"/>
    </row>
    <row r="1663">
      <c r="A1663" s="47"/>
      <c r="B1663" s="47"/>
      <c r="C1663" s="3"/>
      <c r="D1663" s="47"/>
      <c r="E1663" s="3"/>
      <c r="F1663" s="43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  <c r="S1663" s="47"/>
      <c r="T1663" s="47"/>
      <c r="U1663" s="47"/>
      <c r="V1663" s="47"/>
      <c r="W1663" s="47"/>
      <c r="X1663" s="47"/>
      <c r="Y1663" s="47"/>
      <c r="Z1663" s="47"/>
      <c r="AA1663" s="47"/>
      <c r="AB1663" s="47"/>
      <c r="AC1663" s="47"/>
      <c r="AD1663" s="47"/>
      <c r="AE1663" s="47"/>
      <c r="AF1663" s="47"/>
      <c r="AG1663" s="47"/>
      <c r="AH1663" s="47"/>
      <c r="AI1663" s="47"/>
      <c r="AJ1663" s="47"/>
      <c r="AK1663" s="47"/>
      <c r="AL1663" s="47"/>
      <c r="AM1663" s="47"/>
    </row>
    <row r="1664">
      <c r="A1664" s="47"/>
      <c r="B1664" s="47"/>
      <c r="C1664" s="3"/>
      <c r="D1664" s="47"/>
      <c r="E1664" s="3"/>
      <c r="F1664" s="43"/>
      <c r="G1664" s="47"/>
      <c r="H1664" s="47"/>
      <c r="I1664" s="47"/>
      <c r="J1664" s="47"/>
      <c r="K1664" s="47"/>
      <c r="L1664" s="47"/>
      <c r="M1664" s="47"/>
      <c r="N1664" s="47"/>
      <c r="O1664" s="47"/>
      <c r="P1664" s="47"/>
      <c r="Q1664" s="47"/>
      <c r="R1664" s="47"/>
      <c r="S1664" s="47"/>
      <c r="T1664" s="47"/>
      <c r="U1664" s="47"/>
      <c r="V1664" s="47"/>
      <c r="W1664" s="47"/>
      <c r="X1664" s="47"/>
      <c r="Y1664" s="47"/>
      <c r="Z1664" s="47"/>
      <c r="AA1664" s="47"/>
      <c r="AB1664" s="47"/>
      <c r="AC1664" s="47"/>
      <c r="AD1664" s="47"/>
      <c r="AE1664" s="47"/>
      <c r="AF1664" s="47"/>
      <c r="AG1664" s="47"/>
      <c r="AH1664" s="47"/>
      <c r="AI1664" s="47"/>
      <c r="AJ1664" s="47"/>
      <c r="AK1664" s="47"/>
      <c r="AL1664" s="47"/>
      <c r="AM1664" s="47"/>
    </row>
    <row r="1665">
      <c r="A1665" s="47"/>
      <c r="B1665" s="47"/>
      <c r="C1665" s="3"/>
      <c r="D1665" s="47"/>
      <c r="E1665" s="3"/>
      <c r="F1665" s="43"/>
      <c r="G1665" s="47"/>
      <c r="H1665" s="47"/>
      <c r="I1665" s="47"/>
      <c r="J1665" s="47"/>
      <c r="K1665" s="47"/>
      <c r="L1665" s="47"/>
      <c r="M1665" s="47"/>
      <c r="N1665" s="47"/>
      <c r="O1665" s="47"/>
      <c r="P1665" s="47"/>
      <c r="Q1665" s="47"/>
      <c r="R1665" s="47"/>
      <c r="S1665" s="47"/>
      <c r="T1665" s="47"/>
      <c r="U1665" s="47"/>
      <c r="V1665" s="47"/>
      <c r="W1665" s="47"/>
      <c r="X1665" s="47"/>
      <c r="Y1665" s="47"/>
      <c r="Z1665" s="47"/>
      <c r="AA1665" s="47"/>
      <c r="AB1665" s="47"/>
      <c r="AC1665" s="47"/>
      <c r="AD1665" s="47"/>
      <c r="AE1665" s="47"/>
      <c r="AF1665" s="47"/>
      <c r="AG1665" s="47"/>
      <c r="AH1665" s="47"/>
      <c r="AI1665" s="47"/>
      <c r="AJ1665" s="47"/>
      <c r="AK1665" s="47"/>
      <c r="AL1665" s="47"/>
      <c r="AM1665" s="47"/>
    </row>
    <row r="1666">
      <c r="A1666" s="47"/>
      <c r="B1666" s="47"/>
      <c r="C1666" s="3"/>
      <c r="D1666" s="47"/>
      <c r="E1666" s="3"/>
      <c r="F1666" s="43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  <c r="S1666" s="47"/>
      <c r="T1666" s="47"/>
      <c r="U1666" s="47"/>
      <c r="V1666" s="47"/>
      <c r="W1666" s="47"/>
      <c r="X1666" s="47"/>
      <c r="Y1666" s="47"/>
      <c r="Z1666" s="47"/>
      <c r="AA1666" s="47"/>
      <c r="AB1666" s="47"/>
      <c r="AC1666" s="47"/>
      <c r="AD1666" s="47"/>
      <c r="AE1666" s="47"/>
      <c r="AF1666" s="47"/>
      <c r="AG1666" s="47"/>
      <c r="AH1666" s="47"/>
      <c r="AI1666" s="47"/>
      <c r="AJ1666" s="47"/>
      <c r="AK1666" s="47"/>
      <c r="AL1666" s="47"/>
      <c r="AM1666" s="47"/>
    </row>
    <row r="1667">
      <c r="A1667" s="47"/>
      <c r="B1667" s="47"/>
      <c r="C1667" s="3"/>
      <c r="D1667" s="47"/>
      <c r="E1667" s="3"/>
      <c r="F1667" s="43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  <c r="S1667" s="47"/>
      <c r="T1667" s="47"/>
      <c r="U1667" s="47"/>
      <c r="V1667" s="47"/>
      <c r="W1667" s="47"/>
      <c r="X1667" s="47"/>
      <c r="Y1667" s="47"/>
      <c r="Z1667" s="47"/>
      <c r="AA1667" s="47"/>
      <c r="AB1667" s="47"/>
      <c r="AC1667" s="47"/>
      <c r="AD1667" s="47"/>
      <c r="AE1667" s="47"/>
      <c r="AF1667" s="47"/>
      <c r="AG1667" s="47"/>
      <c r="AH1667" s="47"/>
      <c r="AI1667" s="47"/>
      <c r="AJ1667" s="47"/>
      <c r="AK1667" s="47"/>
      <c r="AL1667" s="47"/>
      <c r="AM1667" s="47"/>
    </row>
    <row r="1668">
      <c r="A1668" s="47"/>
      <c r="B1668" s="47"/>
      <c r="C1668" s="3"/>
      <c r="D1668" s="47"/>
      <c r="E1668" s="3"/>
      <c r="F1668" s="43"/>
      <c r="G1668" s="47"/>
      <c r="H1668" s="47"/>
      <c r="I1668" s="47"/>
      <c r="J1668" s="47"/>
      <c r="K1668" s="47"/>
      <c r="L1668" s="47"/>
      <c r="M1668" s="47"/>
      <c r="N1668" s="47"/>
      <c r="O1668" s="47"/>
      <c r="P1668" s="47"/>
      <c r="Q1668" s="47"/>
      <c r="R1668" s="47"/>
      <c r="S1668" s="47"/>
      <c r="T1668" s="47"/>
      <c r="U1668" s="47"/>
      <c r="V1668" s="47"/>
      <c r="W1668" s="47"/>
      <c r="X1668" s="47"/>
      <c r="Y1668" s="47"/>
      <c r="Z1668" s="47"/>
      <c r="AA1668" s="47"/>
      <c r="AB1668" s="47"/>
      <c r="AC1668" s="47"/>
      <c r="AD1668" s="47"/>
      <c r="AE1668" s="47"/>
      <c r="AF1668" s="47"/>
      <c r="AG1668" s="47"/>
      <c r="AH1668" s="47"/>
      <c r="AI1668" s="47"/>
      <c r="AJ1668" s="47"/>
      <c r="AK1668" s="47"/>
      <c r="AL1668" s="47"/>
      <c r="AM1668" s="47"/>
    </row>
    <row r="1669">
      <c r="A1669" s="47"/>
      <c r="B1669" s="47"/>
      <c r="C1669" s="3"/>
      <c r="D1669" s="47"/>
      <c r="E1669" s="3"/>
      <c r="F1669" s="43"/>
      <c r="G1669" s="47"/>
      <c r="H1669" s="47"/>
      <c r="I1669" s="47"/>
      <c r="J1669" s="47"/>
      <c r="K1669" s="47"/>
      <c r="L1669" s="47"/>
      <c r="M1669" s="47"/>
      <c r="N1669" s="47"/>
      <c r="O1669" s="47"/>
      <c r="P1669" s="47"/>
      <c r="Q1669" s="47"/>
      <c r="R1669" s="47"/>
      <c r="S1669" s="47"/>
      <c r="T1669" s="47"/>
      <c r="U1669" s="47"/>
      <c r="V1669" s="47"/>
      <c r="W1669" s="47"/>
      <c r="X1669" s="47"/>
      <c r="Y1669" s="47"/>
      <c r="Z1669" s="47"/>
      <c r="AA1669" s="47"/>
      <c r="AB1669" s="47"/>
      <c r="AC1669" s="47"/>
      <c r="AD1669" s="47"/>
      <c r="AE1669" s="47"/>
      <c r="AF1669" s="47"/>
      <c r="AG1669" s="47"/>
      <c r="AH1669" s="47"/>
      <c r="AI1669" s="47"/>
      <c r="AJ1669" s="47"/>
      <c r="AK1669" s="47"/>
      <c r="AL1669" s="47"/>
      <c r="AM1669" s="47"/>
    </row>
    <row r="1670">
      <c r="A1670" s="47"/>
      <c r="B1670" s="47"/>
      <c r="C1670" s="3"/>
      <c r="D1670" s="47"/>
      <c r="E1670" s="3"/>
      <c r="F1670" s="43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  <c r="S1670" s="47"/>
      <c r="T1670" s="47"/>
      <c r="U1670" s="47"/>
      <c r="V1670" s="47"/>
      <c r="W1670" s="47"/>
      <c r="X1670" s="47"/>
      <c r="Y1670" s="47"/>
      <c r="Z1670" s="47"/>
      <c r="AA1670" s="47"/>
      <c r="AB1670" s="47"/>
      <c r="AC1670" s="47"/>
      <c r="AD1670" s="47"/>
      <c r="AE1670" s="47"/>
      <c r="AF1670" s="47"/>
      <c r="AG1670" s="47"/>
      <c r="AH1670" s="47"/>
      <c r="AI1670" s="47"/>
      <c r="AJ1670" s="47"/>
      <c r="AK1670" s="47"/>
      <c r="AL1670" s="47"/>
      <c r="AM1670" s="47"/>
    </row>
    <row r="1671">
      <c r="A1671" s="47"/>
      <c r="B1671" s="47"/>
      <c r="C1671" s="3"/>
      <c r="D1671" s="47"/>
      <c r="E1671" s="3"/>
      <c r="F1671" s="43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  <c r="S1671" s="47"/>
      <c r="T1671" s="47"/>
      <c r="U1671" s="47"/>
      <c r="V1671" s="47"/>
      <c r="W1671" s="47"/>
      <c r="X1671" s="47"/>
      <c r="Y1671" s="47"/>
      <c r="Z1671" s="47"/>
      <c r="AA1671" s="47"/>
      <c r="AB1671" s="47"/>
      <c r="AC1671" s="47"/>
      <c r="AD1671" s="47"/>
      <c r="AE1671" s="47"/>
      <c r="AF1671" s="47"/>
      <c r="AG1671" s="47"/>
      <c r="AH1671" s="47"/>
      <c r="AI1671" s="47"/>
      <c r="AJ1671" s="47"/>
      <c r="AK1671" s="47"/>
      <c r="AL1671" s="47"/>
      <c r="AM1671" s="47"/>
    </row>
    <row r="1672">
      <c r="A1672" s="47"/>
      <c r="B1672" s="47"/>
      <c r="C1672" s="3"/>
      <c r="D1672" s="47"/>
      <c r="E1672" s="3"/>
      <c r="F1672" s="43"/>
      <c r="G1672" s="47"/>
      <c r="H1672" s="47"/>
      <c r="I1672" s="47"/>
      <c r="J1672" s="47"/>
      <c r="K1672" s="47"/>
      <c r="L1672" s="47"/>
      <c r="M1672" s="47"/>
      <c r="N1672" s="47"/>
      <c r="O1672" s="47"/>
      <c r="P1672" s="47"/>
      <c r="Q1672" s="47"/>
      <c r="R1672" s="47"/>
      <c r="S1672" s="47"/>
      <c r="T1672" s="47"/>
      <c r="U1672" s="47"/>
      <c r="V1672" s="47"/>
      <c r="W1672" s="47"/>
      <c r="X1672" s="47"/>
      <c r="Y1672" s="47"/>
      <c r="Z1672" s="47"/>
      <c r="AA1672" s="47"/>
      <c r="AB1672" s="47"/>
      <c r="AC1672" s="47"/>
      <c r="AD1672" s="47"/>
      <c r="AE1672" s="47"/>
      <c r="AF1672" s="47"/>
      <c r="AG1672" s="47"/>
      <c r="AH1672" s="47"/>
      <c r="AI1672" s="47"/>
      <c r="AJ1672" s="47"/>
      <c r="AK1672" s="47"/>
      <c r="AL1672" s="47"/>
      <c r="AM1672" s="47"/>
    </row>
    <row r="1673">
      <c r="A1673" s="47"/>
      <c r="B1673" s="47"/>
      <c r="C1673" s="3"/>
      <c r="D1673" s="47"/>
      <c r="E1673" s="3"/>
      <c r="F1673" s="43"/>
      <c r="G1673" s="47"/>
      <c r="H1673" s="47"/>
      <c r="I1673" s="47"/>
      <c r="J1673" s="47"/>
      <c r="K1673" s="47"/>
      <c r="L1673" s="47"/>
      <c r="M1673" s="47"/>
      <c r="N1673" s="47"/>
      <c r="O1673" s="47"/>
      <c r="P1673" s="47"/>
      <c r="Q1673" s="47"/>
      <c r="R1673" s="47"/>
      <c r="S1673" s="47"/>
      <c r="T1673" s="47"/>
      <c r="U1673" s="47"/>
      <c r="V1673" s="47"/>
      <c r="W1673" s="47"/>
      <c r="X1673" s="47"/>
      <c r="Y1673" s="47"/>
      <c r="Z1673" s="47"/>
      <c r="AA1673" s="47"/>
      <c r="AB1673" s="47"/>
      <c r="AC1673" s="47"/>
      <c r="AD1673" s="47"/>
      <c r="AE1673" s="47"/>
      <c r="AF1673" s="47"/>
      <c r="AG1673" s="47"/>
      <c r="AH1673" s="47"/>
      <c r="AI1673" s="47"/>
      <c r="AJ1673" s="47"/>
      <c r="AK1673" s="47"/>
      <c r="AL1673" s="47"/>
      <c r="AM1673" s="47"/>
    </row>
    <row r="1674">
      <c r="A1674" s="47"/>
      <c r="B1674" s="47"/>
      <c r="C1674" s="3"/>
      <c r="D1674" s="47"/>
      <c r="E1674" s="3"/>
      <c r="F1674" s="43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  <c r="S1674" s="47"/>
      <c r="T1674" s="47"/>
      <c r="U1674" s="47"/>
      <c r="V1674" s="47"/>
      <c r="W1674" s="47"/>
      <c r="X1674" s="47"/>
      <c r="Y1674" s="47"/>
      <c r="Z1674" s="47"/>
      <c r="AA1674" s="47"/>
      <c r="AB1674" s="47"/>
      <c r="AC1674" s="47"/>
      <c r="AD1674" s="47"/>
      <c r="AE1674" s="47"/>
      <c r="AF1674" s="47"/>
      <c r="AG1674" s="47"/>
      <c r="AH1674" s="47"/>
      <c r="AI1674" s="47"/>
      <c r="AJ1674" s="47"/>
      <c r="AK1674" s="47"/>
      <c r="AL1674" s="47"/>
      <c r="AM1674" s="47"/>
    </row>
    <row r="1675">
      <c r="A1675" s="47"/>
      <c r="B1675" s="47"/>
      <c r="C1675" s="3"/>
      <c r="D1675" s="47"/>
      <c r="E1675" s="3"/>
      <c r="F1675" s="43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  <c r="S1675" s="47"/>
      <c r="T1675" s="47"/>
      <c r="U1675" s="47"/>
      <c r="V1675" s="47"/>
      <c r="W1675" s="47"/>
      <c r="X1675" s="47"/>
      <c r="Y1675" s="47"/>
      <c r="Z1675" s="47"/>
      <c r="AA1675" s="47"/>
      <c r="AB1675" s="47"/>
      <c r="AC1675" s="47"/>
      <c r="AD1675" s="47"/>
      <c r="AE1675" s="47"/>
      <c r="AF1675" s="47"/>
      <c r="AG1675" s="47"/>
      <c r="AH1675" s="47"/>
      <c r="AI1675" s="47"/>
      <c r="AJ1675" s="47"/>
      <c r="AK1675" s="47"/>
      <c r="AL1675" s="47"/>
      <c r="AM1675" s="47"/>
    </row>
    <row r="1676">
      <c r="A1676" s="47"/>
      <c r="B1676" s="47"/>
      <c r="C1676" s="3"/>
      <c r="D1676" s="47"/>
      <c r="E1676" s="3"/>
      <c r="F1676" s="43"/>
      <c r="G1676" s="47"/>
      <c r="H1676" s="47"/>
      <c r="I1676" s="47"/>
      <c r="J1676" s="47"/>
      <c r="K1676" s="47"/>
      <c r="L1676" s="47"/>
      <c r="M1676" s="47"/>
      <c r="N1676" s="47"/>
      <c r="O1676" s="47"/>
      <c r="P1676" s="47"/>
      <c r="Q1676" s="47"/>
      <c r="R1676" s="47"/>
      <c r="S1676" s="47"/>
      <c r="T1676" s="47"/>
      <c r="U1676" s="47"/>
      <c r="V1676" s="47"/>
      <c r="W1676" s="47"/>
      <c r="X1676" s="47"/>
      <c r="Y1676" s="47"/>
      <c r="Z1676" s="47"/>
      <c r="AA1676" s="47"/>
      <c r="AB1676" s="47"/>
      <c r="AC1676" s="47"/>
      <c r="AD1676" s="47"/>
      <c r="AE1676" s="47"/>
      <c r="AF1676" s="47"/>
      <c r="AG1676" s="47"/>
      <c r="AH1676" s="47"/>
      <c r="AI1676" s="47"/>
      <c r="AJ1676" s="47"/>
      <c r="AK1676" s="47"/>
      <c r="AL1676" s="47"/>
      <c r="AM1676" s="47"/>
    </row>
    <row r="1677">
      <c r="A1677" s="47"/>
      <c r="B1677" s="47"/>
      <c r="C1677" s="3"/>
      <c r="D1677" s="47"/>
      <c r="E1677" s="3"/>
      <c r="F1677" s="43"/>
      <c r="G1677" s="47"/>
      <c r="H1677" s="47"/>
      <c r="I1677" s="47"/>
      <c r="J1677" s="47"/>
      <c r="K1677" s="47"/>
      <c r="L1677" s="47"/>
      <c r="M1677" s="47"/>
      <c r="N1677" s="47"/>
      <c r="O1677" s="47"/>
      <c r="P1677" s="47"/>
      <c r="Q1677" s="47"/>
      <c r="R1677" s="47"/>
      <c r="S1677" s="47"/>
      <c r="T1677" s="47"/>
      <c r="U1677" s="47"/>
      <c r="V1677" s="47"/>
      <c r="W1677" s="47"/>
      <c r="X1677" s="47"/>
      <c r="Y1677" s="47"/>
      <c r="Z1677" s="47"/>
      <c r="AA1677" s="47"/>
      <c r="AB1677" s="47"/>
      <c r="AC1677" s="47"/>
      <c r="AD1677" s="47"/>
      <c r="AE1677" s="47"/>
      <c r="AF1677" s="47"/>
      <c r="AG1677" s="47"/>
      <c r="AH1677" s="47"/>
      <c r="AI1677" s="47"/>
      <c r="AJ1677" s="47"/>
      <c r="AK1677" s="47"/>
      <c r="AL1677" s="47"/>
      <c r="AM1677" s="47"/>
    </row>
    <row r="1678">
      <c r="A1678" s="47"/>
      <c r="B1678" s="47"/>
      <c r="C1678" s="3"/>
      <c r="D1678" s="47"/>
      <c r="E1678" s="3"/>
      <c r="F1678" s="43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  <c r="S1678" s="47"/>
      <c r="T1678" s="47"/>
      <c r="U1678" s="47"/>
      <c r="V1678" s="47"/>
      <c r="W1678" s="47"/>
      <c r="X1678" s="47"/>
      <c r="Y1678" s="47"/>
      <c r="Z1678" s="47"/>
      <c r="AA1678" s="47"/>
      <c r="AB1678" s="47"/>
      <c r="AC1678" s="47"/>
      <c r="AD1678" s="47"/>
      <c r="AE1678" s="47"/>
      <c r="AF1678" s="47"/>
      <c r="AG1678" s="47"/>
      <c r="AH1678" s="47"/>
      <c r="AI1678" s="47"/>
      <c r="AJ1678" s="47"/>
      <c r="AK1678" s="47"/>
      <c r="AL1678" s="47"/>
      <c r="AM1678" s="47"/>
    </row>
    <row r="1679">
      <c r="A1679" s="47"/>
      <c r="B1679" s="47"/>
      <c r="C1679" s="3"/>
      <c r="D1679" s="47"/>
      <c r="E1679" s="3"/>
      <c r="F1679" s="43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  <c r="S1679" s="47"/>
      <c r="T1679" s="47"/>
      <c r="U1679" s="47"/>
      <c r="V1679" s="47"/>
      <c r="W1679" s="47"/>
      <c r="X1679" s="47"/>
      <c r="Y1679" s="47"/>
      <c r="Z1679" s="47"/>
      <c r="AA1679" s="47"/>
      <c r="AB1679" s="47"/>
      <c r="AC1679" s="47"/>
      <c r="AD1679" s="47"/>
      <c r="AE1679" s="47"/>
      <c r="AF1679" s="47"/>
      <c r="AG1679" s="47"/>
      <c r="AH1679" s="47"/>
      <c r="AI1679" s="47"/>
      <c r="AJ1679" s="47"/>
      <c r="AK1679" s="47"/>
      <c r="AL1679" s="47"/>
      <c r="AM1679" s="47"/>
    </row>
    <row r="1680">
      <c r="A1680" s="47"/>
      <c r="B1680" s="47"/>
      <c r="C1680" s="3"/>
      <c r="D1680" s="47"/>
      <c r="E1680" s="3"/>
      <c r="F1680" s="43"/>
      <c r="G1680" s="47"/>
      <c r="H1680" s="47"/>
      <c r="I1680" s="47"/>
      <c r="J1680" s="47"/>
      <c r="K1680" s="47"/>
      <c r="L1680" s="47"/>
      <c r="M1680" s="47"/>
      <c r="N1680" s="47"/>
      <c r="O1680" s="47"/>
      <c r="P1680" s="47"/>
      <c r="Q1680" s="47"/>
      <c r="R1680" s="47"/>
      <c r="S1680" s="47"/>
      <c r="T1680" s="47"/>
      <c r="U1680" s="47"/>
      <c r="V1680" s="47"/>
      <c r="W1680" s="47"/>
      <c r="X1680" s="47"/>
      <c r="Y1680" s="47"/>
      <c r="Z1680" s="47"/>
      <c r="AA1680" s="47"/>
      <c r="AB1680" s="47"/>
      <c r="AC1680" s="47"/>
      <c r="AD1680" s="47"/>
      <c r="AE1680" s="47"/>
      <c r="AF1680" s="47"/>
      <c r="AG1680" s="47"/>
      <c r="AH1680" s="47"/>
      <c r="AI1680" s="47"/>
      <c r="AJ1680" s="47"/>
      <c r="AK1680" s="47"/>
      <c r="AL1680" s="47"/>
      <c r="AM1680" s="47"/>
    </row>
    <row r="1681">
      <c r="A1681" s="47"/>
      <c r="B1681" s="47"/>
      <c r="C1681" s="3"/>
      <c r="D1681" s="47"/>
      <c r="E1681" s="3"/>
      <c r="F1681" s="43"/>
      <c r="G1681" s="47"/>
      <c r="H1681" s="47"/>
      <c r="I1681" s="47"/>
      <c r="J1681" s="47"/>
      <c r="K1681" s="47"/>
      <c r="L1681" s="47"/>
      <c r="M1681" s="47"/>
      <c r="N1681" s="47"/>
      <c r="O1681" s="47"/>
      <c r="P1681" s="47"/>
      <c r="Q1681" s="47"/>
      <c r="R1681" s="47"/>
      <c r="S1681" s="47"/>
      <c r="T1681" s="47"/>
      <c r="U1681" s="47"/>
      <c r="V1681" s="47"/>
      <c r="W1681" s="47"/>
      <c r="X1681" s="47"/>
      <c r="Y1681" s="47"/>
      <c r="Z1681" s="47"/>
      <c r="AA1681" s="47"/>
      <c r="AB1681" s="47"/>
      <c r="AC1681" s="47"/>
      <c r="AD1681" s="47"/>
      <c r="AE1681" s="47"/>
      <c r="AF1681" s="47"/>
      <c r="AG1681" s="47"/>
      <c r="AH1681" s="47"/>
      <c r="AI1681" s="47"/>
      <c r="AJ1681" s="47"/>
      <c r="AK1681" s="47"/>
      <c r="AL1681" s="47"/>
      <c r="AM1681" s="47"/>
    </row>
    <row r="1682">
      <c r="A1682" s="47"/>
      <c r="B1682" s="47"/>
      <c r="C1682" s="3"/>
      <c r="D1682" s="47"/>
      <c r="E1682" s="3"/>
      <c r="F1682" s="43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  <c r="S1682" s="47"/>
      <c r="T1682" s="47"/>
      <c r="U1682" s="47"/>
      <c r="V1682" s="47"/>
      <c r="W1682" s="47"/>
      <c r="X1682" s="47"/>
      <c r="Y1682" s="47"/>
      <c r="Z1682" s="47"/>
      <c r="AA1682" s="47"/>
      <c r="AB1682" s="47"/>
      <c r="AC1682" s="47"/>
      <c r="AD1682" s="47"/>
      <c r="AE1682" s="47"/>
      <c r="AF1682" s="47"/>
      <c r="AG1682" s="47"/>
      <c r="AH1682" s="47"/>
      <c r="AI1682" s="47"/>
      <c r="AJ1682" s="47"/>
      <c r="AK1682" s="47"/>
      <c r="AL1682" s="47"/>
      <c r="AM1682" s="47"/>
    </row>
    <row r="1683">
      <c r="A1683" s="47"/>
      <c r="B1683" s="47"/>
      <c r="C1683" s="3"/>
      <c r="D1683" s="47"/>
      <c r="E1683" s="3"/>
      <c r="F1683" s="43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  <c r="S1683" s="47"/>
      <c r="T1683" s="47"/>
      <c r="U1683" s="47"/>
      <c r="V1683" s="47"/>
      <c r="W1683" s="47"/>
      <c r="X1683" s="47"/>
      <c r="Y1683" s="47"/>
      <c r="Z1683" s="47"/>
      <c r="AA1683" s="47"/>
      <c r="AB1683" s="47"/>
      <c r="AC1683" s="47"/>
      <c r="AD1683" s="47"/>
      <c r="AE1683" s="47"/>
      <c r="AF1683" s="47"/>
      <c r="AG1683" s="47"/>
      <c r="AH1683" s="47"/>
      <c r="AI1683" s="47"/>
      <c r="AJ1683" s="47"/>
      <c r="AK1683" s="47"/>
      <c r="AL1683" s="47"/>
      <c r="AM1683" s="47"/>
    </row>
    <row r="1684">
      <c r="A1684" s="47"/>
      <c r="B1684" s="47"/>
      <c r="C1684" s="3"/>
      <c r="D1684" s="47"/>
      <c r="E1684" s="3"/>
      <c r="F1684" s="43"/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  <c r="T1684" s="47"/>
      <c r="U1684" s="47"/>
      <c r="V1684" s="47"/>
      <c r="W1684" s="47"/>
      <c r="X1684" s="47"/>
      <c r="Y1684" s="47"/>
      <c r="Z1684" s="47"/>
      <c r="AA1684" s="47"/>
      <c r="AB1684" s="47"/>
      <c r="AC1684" s="47"/>
      <c r="AD1684" s="47"/>
      <c r="AE1684" s="47"/>
      <c r="AF1684" s="47"/>
      <c r="AG1684" s="47"/>
      <c r="AH1684" s="47"/>
      <c r="AI1684" s="47"/>
      <c r="AJ1684" s="47"/>
      <c r="AK1684" s="47"/>
      <c r="AL1684" s="47"/>
      <c r="AM1684" s="47"/>
    </row>
    <row r="1685">
      <c r="A1685" s="47"/>
      <c r="B1685" s="47"/>
      <c r="C1685" s="3"/>
      <c r="D1685" s="47"/>
      <c r="E1685" s="3"/>
      <c r="F1685" s="43"/>
      <c r="G1685" s="47"/>
      <c r="H1685" s="47"/>
      <c r="I1685" s="47"/>
      <c r="J1685" s="47"/>
      <c r="K1685" s="47"/>
      <c r="L1685" s="47"/>
      <c r="M1685" s="47"/>
      <c r="N1685" s="47"/>
      <c r="O1685" s="47"/>
      <c r="P1685" s="47"/>
      <c r="Q1685" s="47"/>
      <c r="R1685" s="47"/>
      <c r="S1685" s="47"/>
      <c r="T1685" s="47"/>
      <c r="U1685" s="47"/>
      <c r="V1685" s="47"/>
      <c r="W1685" s="47"/>
      <c r="X1685" s="47"/>
      <c r="Y1685" s="47"/>
      <c r="Z1685" s="47"/>
      <c r="AA1685" s="47"/>
      <c r="AB1685" s="47"/>
      <c r="AC1685" s="47"/>
      <c r="AD1685" s="47"/>
      <c r="AE1685" s="47"/>
      <c r="AF1685" s="47"/>
      <c r="AG1685" s="47"/>
      <c r="AH1685" s="47"/>
      <c r="AI1685" s="47"/>
      <c r="AJ1685" s="47"/>
      <c r="AK1685" s="47"/>
      <c r="AL1685" s="47"/>
      <c r="AM1685" s="47"/>
    </row>
    <row r="1686">
      <c r="A1686" s="47"/>
      <c r="B1686" s="47"/>
      <c r="C1686" s="3"/>
      <c r="D1686" s="47"/>
      <c r="E1686" s="3"/>
      <c r="F1686" s="43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  <c r="S1686" s="47"/>
      <c r="T1686" s="47"/>
      <c r="U1686" s="47"/>
      <c r="V1686" s="47"/>
      <c r="W1686" s="47"/>
      <c r="X1686" s="47"/>
      <c r="Y1686" s="47"/>
      <c r="Z1686" s="47"/>
      <c r="AA1686" s="47"/>
      <c r="AB1686" s="47"/>
      <c r="AC1686" s="47"/>
      <c r="AD1686" s="47"/>
      <c r="AE1686" s="47"/>
      <c r="AF1686" s="47"/>
      <c r="AG1686" s="47"/>
      <c r="AH1686" s="47"/>
      <c r="AI1686" s="47"/>
      <c r="AJ1686" s="47"/>
      <c r="AK1686" s="47"/>
      <c r="AL1686" s="47"/>
      <c r="AM1686" s="47"/>
    </row>
    <row r="1687">
      <c r="A1687" s="47"/>
      <c r="B1687" s="47"/>
      <c r="C1687" s="3"/>
      <c r="D1687" s="47"/>
      <c r="E1687" s="3"/>
      <c r="F1687" s="43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  <c r="S1687" s="47"/>
      <c r="T1687" s="47"/>
      <c r="U1687" s="47"/>
      <c r="V1687" s="47"/>
      <c r="W1687" s="47"/>
      <c r="X1687" s="47"/>
      <c r="Y1687" s="47"/>
      <c r="Z1687" s="47"/>
      <c r="AA1687" s="47"/>
      <c r="AB1687" s="47"/>
      <c r="AC1687" s="47"/>
      <c r="AD1687" s="47"/>
      <c r="AE1687" s="47"/>
      <c r="AF1687" s="47"/>
      <c r="AG1687" s="47"/>
      <c r="AH1687" s="47"/>
      <c r="AI1687" s="47"/>
      <c r="AJ1687" s="47"/>
      <c r="AK1687" s="47"/>
      <c r="AL1687" s="47"/>
      <c r="AM1687" s="47"/>
    </row>
    <row r="1688">
      <c r="A1688" s="47"/>
      <c r="B1688" s="47"/>
      <c r="C1688" s="3"/>
      <c r="D1688" s="47"/>
      <c r="E1688" s="3"/>
      <c r="F1688" s="43"/>
      <c r="G1688" s="47"/>
      <c r="H1688" s="47"/>
      <c r="I1688" s="47"/>
      <c r="J1688" s="47"/>
      <c r="K1688" s="47"/>
      <c r="L1688" s="47"/>
      <c r="M1688" s="47"/>
      <c r="N1688" s="47"/>
      <c r="O1688" s="47"/>
      <c r="P1688" s="47"/>
      <c r="Q1688" s="47"/>
      <c r="R1688" s="47"/>
      <c r="S1688" s="47"/>
      <c r="T1688" s="47"/>
      <c r="U1688" s="47"/>
      <c r="V1688" s="47"/>
      <c r="W1688" s="47"/>
      <c r="X1688" s="47"/>
      <c r="Y1688" s="47"/>
      <c r="Z1688" s="47"/>
      <c r="AA1688" s="47"/>
      <c r="AB1688" s="47"/>
      <c r="AC1688" s="47"/>
      <c r="AD1688" s="47"/>
      <c r="AE1688" s="47"/>
      <c r="AF1688" s="47"/>
      <c r="AG1688" s="47"/>
      <c r="AH1688" s="47"/>
      <c r="AI1688" s="47"/>
      <c r="AJ1688" s="47"/>
      <c r="AK1688" s="47"/>
      <c r="AL1688" s="47"/>
      <c r="AM1688" s="47"/>
    </row>
    <row r="1689">
      <c r="A1689" s="47"/>
      <c r="B1689" s="47"/>
      <c r="C1689" s="3"/>
      <c r="D1689" s="47"/>
      <c r="E1689" s="3"/>
      <c r="F1689" s="43"/>
      <c r="G1689" s="47"/>
      <c r="H1689" s="47"/>
      <c r="I1689" s="47"/>
      <c r="J1689" s="47"/>
      <c r="K1689" s="47"/>
      <c r="L1689" s="47"/>
      <c r="M1689" s="47"/>
      <c r="N1689" s="47"/>
      <c r="O1689" s="47"/>
      <c r="P1689" s="47"/>
      <c r="Q1689" s="47"/>
      <c r="R1689" s="47"/>
      <c r="S1689" s="47"/>
      <c r="T1689" s="47"/>
      <c r="U1689" s="47"/>
      <c r="V1689" s="47"/>
      <c r="W1689" s="47"/>
      <c r="X1689" s="47"/>
      <c r="Y1689" s="47"/>
      <c r="Z1689" s="47"/>
      <c r="AA1689" s="47"/>
      <c r="AB1689" s="47"/>
      <c r="AC1689" s="47"/>
      <c r="AD1689" s="47"/>
      <c r="AE1689" s="47"/>
      <c r="AF1689" s="47"/>
      <c r="AG1689" s="47"/>
      <c r="AH1689" s="47"/>
      <c r="AI1689" s="47"/>
      <c r="AJ1689" s="47"/>
      <c r="AK1689" s="47"/>
      <c r="AL1689" s="47"/>
      <c r="AM1689" s="47"/>
    </row>
    <row r="1690">
      <c r="A1690" s="47"/>
      <c r="B1690" s="47"/>
      <c r="C1690" s="3"/>
      <c r="D1690" s="47"/>
      <c r="E1690" s="3"/>
      <c r="F1690" s="43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  <c r="S1690" s="47"/>
      <c r="T1690" s="47"/>
      <c r="U1690" s="47"/>
      <c r="V1690" s="47"/>
      <c r="W1690" s="47"/>
      <c r="X1690" s="47"/>
      <c r="Y1690" s="47"/>
      <c r="Z1690" s="47"/>
      <c r="AA1690" s="47"/>
      <c r="AB1690" s="47"/>
      <c r="AC1690" s="47"/>
      <c r="AD1690" s="47"/>
      <c r="AE1690" s="47"/>
      <c r="AF1690" s="47"/>
      <c r="AG1690" s="47"/>
      <c r="AH1690" s="47"/>
      <c r="AI1690" s="47"/>
      <c r="AJ1690" s="47"/>
      <c r="AK1690" s="47"/>
      <c r="AL1690" s="47"/>
      <c r="AM1690" s="47"/>
    </row>
    <row r="1691">
      <c r="A1691" s="47"/>
      <c r="B1691" s="47"/>
      <c r="C1691" s="3"/>
      <c r="D1691" s="47"/>
      <c r="E1691" s="3"/>
      <c r="F1691" s="43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  <c r="S1691" s="47"/>
      <c r="T1691" s="47"/>
      <c r="U1691" s="47"/>
      <c r="V1691" s="47"/>
      <c r="W1691" s="47"/>
      <c r="X1691" s="47"/>
      <c r="Y1691" s="47"/>
      <c r="Z1691" s="47"/>
      <c r="AA1691" s="47"/>
      <c r="AB1691" s="47"/>
      <c r="AC1691" s="47"/>
      <c r="AD1691" s="47"/>
      <c r="AE1691" s="47"/>
      <c r="AF1691" s="47"/>
      <c r="AG1691" s="47"/>
      <c r="AH1691" s="47"/>
      <c r="AI1691" s="47"/>
      <c r="AJ1691" s="47"/>
      <c r="AK1691" s="47"/>
      <c r="AL1691" s="47"/>
      <c r="AM1691" s="47"/>
    </row>
    <row r="1692">
      <c r="A1692" s="47"/>
      <c r="B1692" s="47"/>
      <c r="C1692" s="3"/>
      <c r="D1692" s="47"/>
      <c r="E1692" s="3"/>
      <c r="F1692" s="43"/>
      <c r="G1692" s="47"/>
      <c r="H1692" s="47"/>
      <c r="I1692" s="47"/>
      <c r="J1692" s="47"/>
      <c r="K1692" s="47"/>
      <c r="L1692" s="47"/>
      <c r="M1692" s="47"/>
      <c r="N1692" s="47"/>
      <c r="O1692" s="47"/>
      <c r="P1692" s="47"/>
      <c r="Q1692" s="47"/>
      <c r="R1692" s="47"/>
      <c r="S1692" s="47"/>
      <c r="T1692" s="47"/>
      <c r="U1692" s="47"/>
      <c r="V1692" s="47"/>
      <c r="W1692" s="47"/>
      <c r="X1692" s="47"/>
      <c r="Y1692" s="47"/>
      <c r="Z1692" s="47"/>
      <c r="AA1692" s="47"/>
      <c r="AB1692" s="47"/>
      <c r="AC1692" s="47"/>
      <c r="AD1692" s="47"/>
      <c r="AE1692" s="47"/>
      <c r="AF1692" s="47"/>
      <c r="AG1692" s="47"/>
      <c r="AH1692" s="47"/>
      <c r="AI1692" s="47"/>
      <c r="AJ1692" s="47"/>
      <c r="AK1692" s="47"/>
      <c r="AL1692" s="47"/>
      <c r="AM1692" s="47"/>
    </row>
    <row r="1693">
      <c r="A1693" s="47"/>
      <c r="B1693" s="47"/>
      <c r="C1693" s="3"/>
      <c r="D1693" s="47"/>
      <c r="E1693" s="3"/>
      <c r="F1693" s="43"/>
      <c r="G1693" s="47"/>
      <c r="H1693" s="47"/>
      <c r="I1693" s="47"/>
      <c r="J1693" s="47"/>
      <c r="K1693" s="47"/>
      <c r="L1693" s="47"/>
      <c r="M1693" s="47"/>
      <c r="N1693" s="47"/>
      <c r="O1693" s="47"/>
      <c r="P1693" s="47"/>
      <c r="Q1693" s="47"/>
      <c r="R1693" s="47"/>
      <c r="S1693" s="47"/>
      <c r="T1693" s="47"/>
      <c r="U1693" s="47"/>
      <c r="V1693" s="47"/>
      <c r="W1693" s="47"/>
      <c r="X1693" s="47"/>
      <c r="Y1693" s="47"/>
      <c r="Z1693" s="47"/>
      <c r="AA1693" s="47"/>
      <c r="AB1693" s="47"/>
      <c r="AC1693" s="47"/>
      <c r="AD1693" s="47"/>
      <c r="AE1693" s="47"/>
      <c r="AF1693" s="47"/>
      <c r="AG1693" s="47"/>
      <c r="AH1693" s="47"/>
      <c r="AI1693" s="47"/>
      <c r="AJ1693" s="47"/>
      <c r="AK1693" s="47"/>
      <c r="AL1693" s="47"/>
      <c r="AM1693" s="47"/>
    </row>
    <row r="1694">
      <c r="A1694" s="47"/>
      <c r="B1694" s="47"/>
      <c r="C1694" s="3"/>
      <c r="D1694" s="47"/>
      <c r="E1694" s="3"/>
      <c r="F1694" s="43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  <c r="S1694" s="47"/>
      <c r="T1694" s="47"/>
      <c r="U1694" s="47"/>
      <c r="V1694" s="47"/>
      <c r="W1694" s="47"/>
      <c r="X1694" s="47"/>
      <c r="Y1694" s="47"/>
      <c r="Z1694" s="47"/>
      <c r="AA1694" s="47"/>
      <c r="AB1694" s="47"/>
      <c r="AC1694" s="47"/>
      <c r="AD1694" s="47"/>
      <c r="AE1694" s="47"/>
      <c r="AF1694" s="47"/>
      <c r="AG1694" s="47"/>
      <c r="AH1694" s="47"/>
      <c r="AI1694" s="47"/>
      <c r="AJ1694" s="47"/>
      <c r="AK1694" s="47"/>
      <c r="AL1694" s="47"/>
      <c r="AM1694" s="47"/>
    </row>
    <row r="1695">
      <c r="A1695" s="47"/>
      <c r="B1695" s="47"/>
      <c r="C1695" s="3"/>
      <c r="D1695" s="47"/>
      <c r="E1695" s="3"/>
      <c r="F1695" s="43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  <c r="S1695" s="47"/>
      <c r="T1695" s="47"/>
      <c r="U1695" s="47"/>
      <c r="V1695" s="47"/>
      <c r="W1695" s="47"/>
      <c r="X1695" s="47"/>
      <c r="Y1695" s="47"/>
      <c r="Z1695" s="47"/>
      <c r="AA1695" s="47"/>
      <c r="AB1695" s="47"/>
      <c r="AC1695" s="47"/>
      <c r="AD1695" s="47"/>
      <c r="AE1695" s="47"/>
      <c r="AF1695" s="47"/>
      <c r="AG1695" s="47"/>
      <c r="AH1695" s="47"/>
      <c r="AI1695" s="47"/>
      <c r="AJ1695" s="47"/>
      <c r="AK1695" s="47"/>
      <c r="AL1695" s="47"/>
      <c r="AM1695" s="47"/>
    </row>
    <row r="1696">
      <c r="A1696" s="47"/>
      <c r="B1696" s="47"/>
      <c r="C1696" s="3"/>
      <c r="D1696" s="47"/>
      <c r="E1696" s="3"/>
      <c r="F1696" s="43"/>
      <c r="G1696" s="47"/>
      <c r="H1696" s="47"/>
      <c r="I1696" s="47"/>
      <c r="J1696" s="47"/>
      <c r="K1696" s="47"/>
      <c r="L1696" s="47"/>
      <c r="M1696" s="47"/>
      <c r="N1696" s="47"/>
      <c r="O1696" s="47"/>
      <c r="P1696" s="47"/>
      <c r="Q1696" s="47"/>
      <c r="R1696" s="47"/>
      <c r="S1696" s="47"/>
      <c r="T1696" s="47"/>
      <c r="U1696" s="47"/>
      <c r="V1696" s="47"/>
      <c r="W1696" s="47"/>
      <c r="X1696" s="47"/>
      <c r="Y1696" s="47"/>
      <c r="Z1696" s="47"/>
      <c r="AA1696" s="47"/>
      <c r="AB1696" s="47"/>
      <c r="AC1696" s="47"/>
      <c r="AD1696" s="47"/>
      <c r="AE1696" s="47"/>
      <c r="AF1696" s="47"/>
      <c r="AG1696" s="47"/>
      <c r="AH1696" s="47"/>
      <c r="AI1696" s="47"/>
      <c r="AJ1696" s="47"/>
      <c r="AK1696" s="47"/>
      <c r="AL1696" s="47"/>
      <c r="AM1696" s="47"/>
    </row>
    <row r="1697">
      <c r="A1697" s="47"/>
      <c r="B1697" s="47"/>
      <c r="C1697" s="3"/>
      <c r="D1697" s="47"/>
      <c r="E1697" s="3"/>
      <c r="F1697" s="43"/>
      <c r="G1697" s="47"/>
      <c r="H1697" s="47"/>
      <c r="I1697" s="47"/>
      <c r="J1697" s="47"/>
      <c r="K1697" s="47"/>
      <c r="L1697" s="47"/>
      <c r="M1697" s="47"/>
      <c r="N1697" s="47"/>
      <c r="O1697" s="47"/>
      <c r="P1697" s="47"/>
      <c r="Q1697" s="47"/>
      <c r="R1697" s="47"/>
      <c r="S1697" s="47"/>
      <c r="T1697" s="47"/>
      <c r="U1697" s="47"/>
      <c r="V1697" s="47"/>
      <c r="W1697" s="47"/>
      <c r="X1697" s="47"/>
      <c r="Y1697" s="47"/>
      <c r="Z1697" s="47"/>
      <c r="AA1697" s="47"/>
      <c r="AB1697" s="47"/>
      <c r="AC1697" s="47"/>
      <c r="AD1697" s="47"/>
      <c r="AE1697" s="47"/>
      <c r="AF1697" s="47"/>
      <c r="AG1697" s="47"/>
      <c r="AH1697" s="47"/>
      <c r="AI1697" s="47"/>
      <c r="AJ1697" s="47"/>
      <c r="AK1697" s="47"/>
      <c r="AL1697" s="47"/>
      <c r="AM1697" s="47"/>
    </row>
    <row r="1698">
      <c r="A1698" s="47"/>
      <c r="B1698" s="47"/>
      <c r="C1698" s="3"/>
      <c r="D1698" s="47"/>
      <c r="E1698" s="3"/>
      <c r="F1698" s="43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  <c r="S1698" s="47"/>
      <c r="T1698" s="47"/>
      <c r="U1698" s="47"/>
      <c r="V1698" s="47"/>
      <c r="W1698" s="47"/>
      <c r="X1698" s="47"/>
      <c r="Y1698" s="47"/>
      <c r="Z1698" s="47"/>
      <c r="AA1698" s="47"/>
      <c r="AB1698" s="47"/>
      <c r="AC1698" s="47"/>
      <c r="AD1698" s="47"/>
      <c r="AE1698" s="47"/>
      <c r="AF1698" s="47"/>
      <c r="AG1698" s="47"/>
      <c r="AH1698" s="47"/>
      <c r="AI1698" s="47"/>
      <c r="AJ1698" s="47"/>
      <c r="AK1698" s="47"/>
      <c r="AL1698" s="47"/>
      <c r="AM1698" s="47"/>
    </row>
    <row r="1699">
      <c r="A1699" s="47"/>
      <c r="B1699" s="47"/>
      <c r="C1699" s="3"/>
      <c r="D1699" s="47"/>
      <c r="E1699" s="3"/>
      <c r="F1699" s="43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  <c r="S1699" s="47"/>
      <c r="T1699" s="47"/>
      <c r="U1699" s="47"/>
      <c r="V1699" s="47"/>
      <c r="W1699" s="47"/>
      <c r="X1699" s="47"/>
      <c r="Y1699" s="47"/>
      <c r="Z1699" s="47"/>
      <c r="AA1699" s="47"/>
      <c r="AB1699" s="47"/>
      <c r="AC1699" s="47"/>
      <c r="AD1699" s="47"/>
      <c r="AE1699" s="47"/>
      <c r="AF1699" s="47"/>
      <c r="AG1699" s="47"/>
      <c r="AH1699" s="47"/>
      <c r="AI1699" s="47"/>
      <c r="AJ1699" s="47"/>
      <c r="AK1699" s="47"/>
      <c r="AL1699" s="47"/>
      <c r="AM1699" s="47"/>
    </row>
    <row r="1700">
      <c r="A1700" s="47"/>
      <c r="B1700" s="47"/>
      <c r="C1700" s="3"/>
      <c r="D1700" s="47"/>
      <c r="E1700" s="3"/>
      <c r="F1700" s="43"/>
      <c r="G1700" s="47"/>
      <c r="H1700" s="47"/>
      <c r="I1700" s="47"/>
      <c r="J1700" s="47"/>
      <c r="K1700" s="47"/>
      <c r="L1700" s="47"/>
      <c r="M1700" s="47"/>
      <c r="N1700" s="47"/>
      <c r="O1700" s="47"/>
      <c r="P1700" s="47"/>
      <c r="Q1700" s="47"/>
      <c r="R1700" s="47"/>
      <c r="S1700" s="47"/>
      <c r="T1700" s="47"/>
      <c r="U1700" s="47"/>
      <c r="V1700" s="47"/>
      <c r="W1700" s="47"/>
      <c r="X1700" s="47"/>
      <c r="Y1700" s="47"/>
      <c r="Z1700" s="47"/>
      <c r="AA1700" s="47"/>
      <c r="AB1700" s="47"/>
      <c r="AC1700" s="47"/>
      <c r="AD1700" s="47"/>
      <c r="AE1700" s="47"/>
      <c r="AF1700" s="47"/>
      <c r="AG1700" s="47"/>
      <c r="AH1700" s="47"/>
      <c r="AI1700" s="47"/>
      <c r="AJ1700" s="47"/>
      <c r="AK1700" s="47"/>
      <c r="AL1700" s="47"/>
      <c r="AM1700" s="47"/>
    </row>
    <row r="1701">
      <c r="A1701" s="47"/>
      <c r="B1701" s="47"/>
      <c r="C1701" s="3"/>
      <c r="D1701" s="47"/>
      <c r="E1701" s="3"/>
      <c r="F1701" s="43"/>
      <c r="G1701" s="47"/>
      <c r="H1701" s="47"/>
      <c r="I1701" s="47"/>
      <c r="J1701" s="47"/>
      <c r="K1701" s="47"/>
      <c r="L1701" s="47"/>
      <c r="M1701" s="47"/>
      <c r="N1701" s="47"/>
      <c r="O1701" s="47"/>
      <c r="P1701" s="47"/>
      <c r="Q1701" s="47"/>
      <c r="R1701" s="47"/>
      <c r="S1701" s="47"/>
      <c r="T1701" s="47"/>
      <c r="U1701" s="47"/>
      <c r="V1701" s="47"/>
      <c r="W1701" s="47"/>
      <c r="X1701" s="47"/>
      <c r="Y1701" s="47"/>
      <c r="Z1701" s="47"/>
      <c r="AA1701" s="47"/>
      <c r="AB1701" s="47"/>
      <c r="AC1701" s="47"/>
      <c r="AD1701" s="47"/>
      <c r="AE1701" s="47"/>
      <c r="AF1701" s="47"/>
      <c r="AG1701" s="47"/>
      <c r="AH1701" s="47"/>
      <c r="AI1701" s="47"/>
      <c r="AJ1701" s="47"/>
      <c r="AK1701" s="47"/>
      <c r="AL1701" s="47"/>
      <c r="AM1701" s="47"/>
    </row>
    <row r="1702">
      <c r="A1702" s="47"/>
      <c r="B1702" s="47"/>
      <c r="C1702" s="3"/>
      <c r="D1702" s="47"/>
      <c r="E1702" s="3"/>
      <c r="F1702" s="43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7"/>
      <c r="AB1702" s="47"/>
      <c r="AC1702" s="47"/>
      <c r="AD1702" s="47"/>
      <c r="AE1702" s="47"/>
      <c r="AF1702" s="47"/>
      <c r="AG1702" s="47"/>
      <c r="AH1702" s="47"/>
      <c r="AI1702" s="47"/>
      <c r="AJ1702" s="47"/>
      <c r="AK1702" s="47"/>
      <c r="AL1702" s="47"/>
      <c r="AM1702" s="47"/>
    </row>
    <row r="1703">
      <c r="A1703" s="47"/>
      <c r="B1703" s="47"/>
      <c r="C1703" s="3"/>
      <c r="D1703" s="47"/>
      <c r="E1703" s="3"/>
      <c r="F1703" s="43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  <c r="V1703" s="47"/>
      <c r="W1703" s="47"/>
      <c r="X1703" s="47"/>
      <c r="Y1703" s="47"/>
      <c r="Z1703" s="47"/>
      <c r="AA1703" s="47"/>
      <c r="AB1703" s="47"/>
      <c r="AC1703" s="47"/>
      <c r="AD1703" s="47"/>
      <c r="AE1703" s="47"/>
      <c r="AF1703" s="47"/>
      <c r="AG1703" s="47"/>
      <c r="AH1703" s="47"/>
      <c r="AI1703" s="47"/>
      <c r="AJ1703" s="47"/>
      <c r="AK1703" s="47"/>
      <c r="AL1703" s="47"/>
      <c r="AM1703" s="47"/>
    </row>
    <row r="1704">
      <c r="A1704" s="47"/>
      <c r="B1704" s="47"/>
      <c r="C1704" s="3"/>
      <c r="D1704" s="47"/>
      <c r="E1704" s="3"/>
      <c r="F1704" s="43"/>
      <c r="G1704" s="47"/>
      <c r="H1704" s="47"/>
      <c r="I1704" s="47"/>
      <c r="J1704" s="47"/>
      <c r="K1704" s="47"/>
      <c r="L1704" s="47"/>
      <c r="M1704" s="47"/>
      <c r="N1704" s="47"/>
      <c r="O1704" s="47"/>
      <c r="P1704" s="47"/>
      <c r="Q1704" s="47"/>
      <c r="R1704" s="47"/>
      <c r="S1704" s="47"/>
      <c r="T1704" s="47"/>
      <c r="U1704" s="47"/>
      <c r="V1704" s="47"/>
      <c r="W1704" s="47"/>
      <c r="X1704" s="47"/>
      <c r="Y1704" s="47"/>
      <c r="Z1704" s="47"/>
      <c r="AA1704" s="47"/>
      <c r="AB1704" s="47"/>
      <c r="AC1704" s="47"/>
      <c r="AD1704" s="47"/>
      <c r="AE1704" s="47"/>
      <c r="AF1704" s="47"/>
      <c r="AG1704" s="47"/>
      <c r="AH1704" s="47"/>
      <c r="AI1704" s="47"/>
      <c r="AJ1704" s="47"/>
      <c r="AK1704" s="47"/>
      <c r="AL1704" s="47"/>
      <c r="AM1704" s="47"/>
    </row>
    <row r="1705">
      <c r="A1705" s="47"/>
      <c r="B1705" s="47"/>
      <c r="C1705" s="3"/>
      <c r="D1705" s="47"/>
      <c r="E1705" s="3"/>
      <c r="F1705" s="43"/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7"/>
      <c r="U1705" s="47"/>
      <c r="V1705" s="47"/>
      <c r="W1705" s="47"/>
      <c r="X1705" s="47"/>
      <c r="Y1705" s="47"/>
      <c r="Z1705" s="47"/>
      <c r="AA1705" s="47"/>
      <c r="AB1705" s="47"/>
      <c r="AC1705" s="47"/>
      <c r="AD1705" s="47"/>
      <c r="AE1705" s="47"/>
      <c r="AF1705" s="47"/>
      <c r="AG1705" s="47"/>
      <c r="AH1705" s="47"/>
      <c r="AI1705" s="47"/>
      <c r="AJ1705" s="47"/>
      <c r="AK1705" s="47"/>
      <c r="AL1705" s="47"/>
      <c r="AM1705" s="47"/>
    </row>
    <row r="1706">
      <c r="A1706" s="47"/>
      <c r="B1706" s="47"/>
      <c r="C1706" s="3"/>
      <c r="D1706" s="47"/>
      <c r="E1706" s="3"/>
      <c r="F1706" s="43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  <c r="S1706" s="47"/>
      <c r="T1706" s="47"/>
      <c r="U1706" s="47"/>
      <c r="V1706" s="47"/>
      <c r="W1706" s="47"/>
      <c r="X1706" s="47"/>
      <c r="Y1706" s="47"/>
      <c r="Z1706" s="47"/>
      <c r="AA1706" s="47"/>
      <c r="AB1706" s="47"/>
      <c r="AC1706" s="47"/>
      <c r="AD1706" s="47"/>
      <c r="AE1706" s="47"/>
      <c r="AF1706" s="47"/>
      <c r="AG1706" s="47"/>
      <c r="AH1706" s="47"/>
      <c r="AI1706" s="47"/>
      <c r="AJ1706" s="47"/>
      <c r="AK1706" s="47"/>
      <c r="AL1706" s="47"/>
      <c r="AM1706" s="47"/>
    </row>
    <row r="1707">
      <c r="A1707" s="47"/>
      <c r="B1707" s="47"/>
      <c r="C1707" s="3"/>
      <c r="D1707" s="47"/>
      <c r="E1707" s="3"/>
      <c r="F1707" s="43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  <c r="S1707" s="47"/>
      <c r="T1707" s="47"/>
      <c r="U1707" s="47"/>
      <c r="V1707" s="47"/>
      <c r="W1707" s="47"/>
      <c r="X1707" s="47"/>
      <c r="Y1707" s="47"/>
      <c r="Z1707" s="47"/>
      <c r="AA1707" s="47"/>
      <c r="AB1707" s="47"/>
      <c r="AC1707" s="47"/>
      <c r="AD1707" s="47"/>
      <c r="AE1707" s="47"/>
      <c r="AF1707" s="47"/>
      <c r="AG1707" s="47"/>
      <c r="AH1707" s="47"/>
      <c r="AI1707" s="47"/>
      <c r="AJ1707" s="47"/>
      <c r="AK1707" s="47"/>
      <c r="AL1707" s="47"/>
      <c r="AM1707" s="47"/>
    </row>
    <row r="1708">
      <c r="A1708" s="47"/>
      <c r="B1708" s="47"/>
      <c r="C1708" s="3"/>
      <c r="D1708" s="47"/>
      <c r="E1708" s="3"/>
      <c r="F1708" s="43"/>
      <c r="G1708" s="47"/>
      <c r="H1708" s="47"/>
      <c r="I1708" s="47"/>
      <c r="J1708" s="47"/>
      <c r="K1708" s="47"/>
      <c r="L1708" s="47"/>
      <c r="M1708" s="47"/>
      <c r="N1708" s="47"/>
      <c r="O1708" s="47"/>
      <c r="P1708" s="47"/>
      <c r="Q1708" s="47"/>
      <c r="R1708" s="47"/>
      <c r="S1708" s="47"/>
      <c r="T1708" s="47"/>
      <c r="U1708" s="47"/>
      <c r="V1708" s="47"/>
      <c r="W1708" s="47"/>
      <c r="X1708" s="47"/>
      <c r="Y1708" s="47"/>
      <c r="Z1708" s="47"/>
      <c r="AA1708" s="47"/>
      <c r="AB1708" s="47"/>
      <c r="AC1708" s="47"/>
      <c r="AD1708" s="47"/>
      <c r="AE1708" s="47"/>
      <c r="AF1708" s="47"/>
      <c r="AG1708" s="47"/>
      <c r="AH1708" s="47"/>
      <c r="AI1708" s="47"/>
      <c r="AJ1708" s="47"/>
      <c r="AK1708" s="47"/>
      <c r="AL1708" s="47"/>
      <c r="AM1708" s="47"/>
    </row>
    <row r="1709">
      <c r="A1709" s="47"/>
      <c r="B1709" s="47"/>
      <c r="C1709" s="3"/>
      <c r="D1709" s="47"/>
      <c r="E1709" s="3"/>
      <c r="F1709" s="43"/>
      <c r="G1709" s="47"/>
      <c r="H1709" s="47"/>
      <c r="I1709" s="47"/>
      <c r="J1709" s="47"/>
      <c r="K1709" s="47"/>
      <c r="L1709" s="47"/>
      <c r="M1709" s="47"/>
      <c r="N1709" s="47"/>
      <c r="O1709" s="47"/>
      <c r="P1709" s="47"/>
      <c r="Q1709" s="47"/>
      <c r="R1709" s="47"/>
      <c r="S1709" s="47"/>
      <c r="T1709" s="47"/>
      <c r="U1709" s="47"/>
      <c r="V1709" s="47"/>
      <c r="W1709" s="47"/>
      <c r="X1709" s="47"/>
      <c r="Y1709" s="47"/>
      <c r="Z1709" s="47"/>
      <c r="AA1709" s="47"/>
      <c r="AB1709" s="47"/>
      <c r="AC1709" s="47"/>
      <c r="AD1709" s="47"/>
      <c r="AE1709" s="47"/>
      <c r="AF1709" s="47"/>
      <c r="AG1709" s="47"/>
      <c r="AH1709" s="47"/>
      <c r="AI1709" s="47"/>
      <c r="AJ1709" s="47"/>
      <c r="AK1709" s="47"/>
      <c r="AL1709" s="47"/>
      <c r="AM1709" s="47"/>
    </row>
    <row r="1710">
      <c r="A1710" s="47"/>
      <c r="B1710" s="47"/>
      <c r="C1710" s="3"/>
      <c r="D1710" s="47"/>
      <c r="E1710" s="3"/>
      <c r="F1710" s="43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  <c r="S1710" s="47"/>
      <c r="T1710" s="47"/>
      <c r="U1710" s="47"/>
      <c r="V1710" s="47"/>
      <c r="W1710" s="47"/>
      <c r="X1710" s="47"/>
      <c r="Y1710" s="47"/>
      <c r="Z1710" s="47"/>
      <c r="AA1710" s="47"/>
      <c r="AB1710" s="47"/>
      <c r="AC1710" s="47"/>
      <c r="AD1710" s="47"/>
      <c r="AE1710" s="47"/>
      <c r="AF1710" s="47"/>
      <c r="AG1710" s="47"/>
      <c r="AH1710" s="47"/>
      <c r="AI1710" s="47"/>
      <c r="AJ1710" s="47"/>
      <c r="AK1710" s="47"/>
      <c r="AL1710" s="47"/>
      <c r="AM1710" s="47"/>
    </row>
    <row r="1711">
      <c r="A1711" s="47"/>
      <c r="B1711" s="47"/>
      <c r="C1711" s="3"/>
      <c r="D1711" s="47"/>
      <c r="E1711" s="3"/>
      <c r="F1711" s="43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  <c r="S1711" s="47"/>
      <c r="T1711" s="47"/>
      <c r="U1711" s="47"/>
      <c r="V1711" s="47"/>
      <c r="W1711" s="47"/>
      <c r="X1711" s="47"/>
      <c r="Y1711" s="47"/>
      <c r="Z1711" s="47"/>
      <c r="AA1711" s="47"/>
      <c r="AB1711" s="47"/>
      <c r="AC1711" s="47"/>
      <c r="AD1711" s="47"/>
      <c r="AE1711" s="47"/>
      <c r="AF1711" s="47"/>
      <c r="AG1711" s="47"/>
      <c r="AH1711" s="47"/>
      <c r="AI1711" s="47"/>
      <c r="AJ1711" s="47"/>
      <c r="AK1711" s="47"/>
      <c r="AL1711" s="47"/>
      <c r="AM1711" s="47"/>
    </row>
    <row r="1712">
      <c r="A1712" s="47"/>
      <c r="B1712" s="47"/>
      <c r="C1712" s="3"/>
      <c r="D1712" s="47"/>
      <c r="E1712" s="3"/>
      <c r="F1712" s="43"/>
      <c r="G1712" s="47"/>
      <c r="H1712" s="47"/>
      <c r="I1712" s="47"/>
      <c r="J1712" s="47"/>
      <c r="K1712" s="47"/>
      <c r="L1712" s="47"/>
      <c r="M1712" s="47"/>
      <c r="N1712" s="47"/>
      <c r="O1712" s="47"/>
      <c r="P1712" s="47"/>
      <c r="Q1712" s="47"/>
      <c r="R1712" s="47"/>
      <c r="S1712" s="47"/>
      <c r="T1712" s="47"/>
      <c r="U1712" s="47"/>
      <c r="V1712" s="47"/>
      <c r="W1712" s="47"/>
      <c r="X1712" s="47"/>
      <c r="Y1712" s="47"/>
      <c r="Z1712" s="47"/>
      <c r="AA1712" s="47"/>
      <c r="AB1712" s="47"/>
      <c r="AC1712" s="47"/>
      <c r="AD1712" s="47"/>
      <c r="AE1712" s="47"/>
      <c r="AF1712" s="47"/>
      <c r="AG1712" s="47"/>
      <c r="AH1712" s="47"/>
      <c r="AI1712" s="47"/>
      <c r="AJ1712" s="47"/>
      <c r="AK1712" s="47"/>
      <c r="AL1712" s="47"/>
      <c r="AM1712" s="47"/>
    </row>
    <row r="1713">
      <c r="A1713" s="47"/>
      <c r="B1713" s="47"/>
      <c r="C1713" s="3"/>
      <c r="D1713" s="47"/>
      <c r="E1713" s="3"/>
      <c r="F1713" s="43"/>
      <c r="G1713" s="47"/>
      <c r="H1713" s="47"/>
      <c r="I1713" s="47"/>
      <c r="J1713" s="47"/>
      <c r="K1713" s="47"/>
      <c r="L1713" s="47"/>
      <c r="M1713" s="47"/>
      <c r="N1713" s="47"/>
      <c r="O1713" s="47"/>
      <c r="P1713" s="47"/>
      <c r="Q1713" s="47"/>
      <c r="R1713" s="47"/>
      <c r="S1713" s="47"/>
      <c r="T1713" s="47"/>
      <c r="U1713" s="47"/>
      <c r="V1713" s="47"/>
      <c r="W1713" s="47"/>
      <c r="X1713" s="47"/>
      <c r="Y1713" s="47"/>
      <c r="Z1713" s="47"/>
      <c r="AA1713" s="47"/>
      <c r="AB1713" s="47"/>
      <c r="AC1713" s="47"/>
      <c r="AD1713" s="47"/>
      <c r="AE1713" s="47"/>
      <c r="AF1713" s="47"/>
      <c r="AG1713" s="47"/>
      <c r="AH1713" s="47"/>
      <c r="AI1713" s="47"/>
      <c r="AJ1713" s="47"/>
      <c r="AK1713" s="47"/>
      <c r="AL1713" s="47"/>
      <c r="AM1713" s="47"/>
    </row>
    <row r="1714">
      <c r="A1714" s="47"/>
      <c r="B1714" s="47"/>
      <c r="C1714" s="3"/>
      <c r="D1714" s="47"/>
      <c r="E1714" s="3"/>
      <c r="F1714" s="43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  <c r="S1714" s="47"/>
      <c r="T1714" s="47"/>
      <c r="U1714" s="47"/>
      <c r="V1714" s="47"/>
      <c r="W1714" s="47"/>
      <c r="X1714" s="47"/>
      <c r="Y1714" s="47"/>
      <c r="Z1714" s="47"/>
      <c r="AA1714" s="47"/>
      <c r="AB1714" s="47"/>
      <c r="AC1714" s="47"/>
      <c r="AD1714" s="47"/>
      <c r="AE1714" s="47"/>
      <c r="AF1714" s="47"/>
      <c r="AG1714" s="47"/>
      <c r="AH1714" s="47"/>
      <c r="AI1714" s="47"/>
      <c r="AJ1714" s="47"/>
      <c r="AK1714" s="47"/>
      <c r="AL1714" s="47"/>
      <c r="AM1714" s="47"/>
    </row>
    <row r="1715">
      <c r="A1715" s="47"/>
      <c r="B1715" s="47"/>
      <c r="C1715" s="3"/>
      <c r="D1715" s="47"/>
      <c r="E1715" s="3"/>
      <c r="F1715" s="43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  <c r="S1715" s="47"/>
      <c r="T1715" s="47"/>
      <c r="U1715" s="47"/>
      <c r="V1715" s="47"/>
      <c r="W1715" s="47"/>
      <c r="X1715" s="47"/>
      <c r="Y1715" s="47"/>
      <c r="Z1715" s="47"/>
      <c r="AA1715" s="47"/>
      <c r="AB1715" s="47"/>
      <c r="AC1715" s="47"/>
      <c r="AD1715" s="47"/>
      <c r="AE1715" s="47"/>
      <c r="AF1715" s="47"/>
      <c r="AG1715" s="47"/>
      <c r="AH1715" s="47"/>
      <c r="AI1715" s="47"/>
      <c r="AJ1715" s="47"/>
      <c r="AK1715" s="47"/>
      <c r="AL1715" s="47"/>
      <c r="AM1715" s="47"/>
    </row>
    <row r="1716">
      <c r="A1716" s="47"/>
      <c r="B1716" s="47"/>
      <c r="C1716" s="3"/>
      <c r="D1716" s="47"/>
      <c r="E1716" s="3"/>
      <c r="F1716" s="43"/>
      <c r="G1716" s="47"/>
      <c r="H1716" s="47"/>
      <c r="I1716" s="47"/>
      <c r="J1716" s="47"/>
      <c r="K1716" s="47"/>
      <c r="L1716" s="47"/>
      <c r="M1716" s="47"/>
      <c r="N1716" s="47"/>
      <c r="O1716" s="47"/>
      <c r="P1716" s="47"/>
      <c r="Q1716" s="47"/>
      <c r="R1716" s="47"/>
      <c r="S1716" s="47"/>
      <c r="T1716" s="47"/>
      <c r="U1716" s="47"/>
      <c r="V1716" s="47"/>
      <c r="W1716" s="47"/>
      <c r="X1716" s="47"/>
      <c r="Y1716" s="47"/>
      <c r="Z1716" s="47"/>
      <c r="AA1716" s="47"/>
      <c r="AB1716" s="47"/>
      <c r="AC1716" s="47"/>
      <c r="AD1716" s="47"/>
      <c r="AE1716" s="47"/>
      <c r="AF1716" s="47"/>
      <c r="AG1716" s="47"/>
      <c r="AH1716" s="47"/>
      <c r="AI1716" s="47"/>
      <c r="AJ1716" s="47"/>
      <c r="AK1716" s="47"/>
      <c r="AL1716" s="47"/>
      <c r="AM1716" s="47"/>
    </row>
    <row r="1717">
      <c r="A1717" s="47"/>
      <c r="B1717" s="47"/>
      <c r="C1717" s="3"/>
      <c r="D1717" s="47"/>
      <c r="E1717" s="3"/>
      <c r="F1717" s="43"/>
      <c r="G1717" s="47"/>
      <c r="H1717" s="47"/>
      <c r="I1717" s="47"/>
      <c r="J1717" s="47"/>
      <c r="K1717" s="47"/>
      <c r="L1717" s="47"/>
      <c r="M1717" s="47"/>
      <c r="N1717" s="47"/>
      <c r="O1717" s="47"/>
      <c r="P1717" s="47"/>
      <c r="Q1717" s="47"/>
      <c r="R1717" s="47"/>
      <c r="S1717" s="47"/>
      <c r="T1717" s="47"/>
      <c r="U1717" s="47"/>
      <c r="V1717" s="47"/>
      <c r="W1717" s="47"/>
      <c r="X1717" s="47"/>
      <c r="Y1717" s="47"/>
      <c r="Z1717" s="47"/>
      <c r="AA1717" s="47"/>
      <c r="AB1717" s="47"/>
      <c r="AC1717" s="47"/>
      <c r="AD1717" s="47"/>
      <c r="AE1717" s="47"/>
      <c r="AF1717" s="47"/>
      <c r="AG1717" s="47"/>
      <c r="AH1717" s="47"/>
      <c r="AI1717" s="47"/>
      <c r="AJ1717" s="47"/>
      <c r="AK1717" s="47"/>
      <c r="AL1717" s="47"/>
      <c r="AM1717" s="47"/>
    </row>
    <row r="1718">
      <c r="A1718" s="47"/>
      <c r="B1718" s="47"/>
      <c r="C1718" s="3"/>
      <c r="D1718" s="47"/>
      <c r="E1718" s="3"/>
      <c r="F1718" s="43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  <c r="S1718" s="47"/>
      <c r="T1718" s="47"/>
      <c r="U1718" s="47"/>
      <c r="V1718" s="47"/>
      <c r="W1718" s="47"/>
      <c r="X1718" s="47"/>
      <c r="Y1718" s="47"/>
      <c r="Z1718" s="47"/>
      <c r="AA1718" s="47"/>
      <c r="AB1718" s="47"/>
      <c r="AC1718" s="47"/>
      <c r="AD1718" s="47"/>
      <c r="AE1718" s="47"/>
      <c r="AF1718" s="47"/>
      <c r="AG1718" s="47"/>
      <c r="AH1718" s="47"/>
      <c r="AI1718" s="47"/>
      <c r="AJ1718" s="47"/>
      <c r="AK1718" s="47"/>
      <c r="AL1718" s="47"/>
      <c r="AM1718" s="47"/>
    </row>
    <row r="1719">
      <c r="A1719" s="47"/>
      <c r="B1719" s="47"/>
      <c r="C1719" s="3"/>
      <c r="D1719" s="47"/>
      <c r="E1719" s="3"/>
      <c r="F1719" s="43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  <c r="S1719" s="47"/>
      <c r="T1719" s="47"/>
      <c r="U1719" s="47"/>
      <c r="V1719" s="47"/>
      <c r="W1719" s="47"/>
      <c r="X1719" s="47"/>
      <c r="Y1719" s="47"/>
      <c r="Z1719" s="47"/>
      <c r="AA1719" s="47"/>
      <c r="AB1719" s="47"/>
      <c r="AC1719" s="47"/>
      <c r="AD1719" s="47"/>
      <c r="AE1719" s="47"/>
      <c r="AF1719" s="47"/>
      <c r="AG1719" s="47"/>
      <c r="AH1719" s="47"/>
      <c r="AI1719" s="47"/>
      <c r="AJ1719" s="47"/>
      <c r="AK1719" s="47"/>
      <c r="AL1719" s="47"/>
      <c r="AM1719" s="47"/>
    </row>
    <row r="1720">
      <c r="A1720" s="47"/>
      <c r="B1720" s="47"/>
      <c r="C1720" s="3"/>
      <c r="D1720" s="47"/>
      <c r="E1720" s="3"/>
      <c r="F1720" s="43"/>
      <c r="G1720" s="47"/>
      <c r="H1720" s="47"/>
      <c r="I1720" s="47"/>
      <c r="J1720" s="47"/>
      <c r="K1720" s="47"/>
      <c r="L1720" s="47"/>
      <c r="M1720" s="47"/>
      <c r="N1720" s="47"/>
      <c r="O1720" s="47"/>
      <c r="P1720" s="47"/>
      <c r="Q1720" s="47"/>
      <c r="R1720" s="47"/>
      <c r="S1720" s="47"/>
      <c r="T1720" s="47"/>
      <c r="U1720" s="47"/>
      <c r="V1720" s="47"/>
      <c r="W1720" s="47"/>
      <c r="X1720" s="47"/>
      <c r="Y1720" s="47"/>
      <c r="Z1720" s="47"/>
      <c r="AA1720" s="47"/>
      <c r="AB1720" s="47"/>
      <c r="AC1720" s="47"/>
      <c r="AD1720" s="47"/>
      <c r="AE1720" s="47"/>
      <c r="AF1720" s="47"/>
      <c r="AG1720" s="47"/>
      <c r="AH1720" s="47"/>
      <c r="AI1720" s="47"/>
      <c r="AJ1720" s="47"/>
      <c r="AK1720" s="47"/>
      <c r="AL1720" s="47"/>
      <c r="AM1720" s="47"/>
    </row>
    <row r="1721">
      <c r="A1721" s="47"/>
      <c r="B1721" s="47"/>
      <c r="C1721" s="3"/>
      <c r="D1721" s="47"/>
      <c r="E1721" s="3"/>
      <c r="F1721" s="43"/>
      <c r="G1721" s="47"/>
      <c r="H1721" s="47"/>
      <c r="I1721" s="47"/>
      <c r="J1721" s="47"/>
      <c r="K1721" s="47"/>
      <c r="L1721" s="47"/>
      <c r="M1721" s="47"/>
      <c r="N1721" s="47"/>
      <c r="O1721" s="47"/>
      <c r="P1721" s="47"/>
      <c r="Q1721" s="47"/>
      <c r="R1721" s="47"/>
      <c r="S1721" s="47"/>
      <c r="T1721" s="47"/>
      <c r="U1721" s="47"/>
      <c r="V1721" s="47"/>
      <c r="W1721" s="47"/>
      <c r="X1721" s="47"/>
      <c r="Y1721" s="47"/>
      <c r="Z1721" s="47"/>
      <c r="AA1721" s="47"/>
      <c r="AB1721" s="47"/>
      <c r="AC1721" s="47"/>
      <c r="AD1721" s="47"/>
      <c r="AE1721" s="47"/>
      <c r="AF1721" s="47"/>
      <c r="AG1721" s="47"/>
      <c r="AH1721" s="47"/>
      <c r="AI1721" s="47"/>
      <c r="AJ1721" s="47"/>
      <c r="AK1721" s="47"/>
      <c r="AL1721" s="47"/>
      <c r="AM1721" s="47"/>
    </row>
    <row r="1722">
      <c r="A1722" s="47"/>
      <c r="B1722" s="47"/>
      <c r="C1722" s="3"/>
      <c r="D1722" s="47"/>
      <c r="E1722" s="3"/>
      <c r="F1722" s="43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  <c r="S1722" s="47"/>
      <c r="T1722" s="47"/>
      <c r="U1722" s="47"/>
      <c r="V1722" s="47"/>
      <c r="W1722" s="47"/>
      <c r="X1722" s="47"/>
      <c r="Y1722" s="47"/>
      <c r="Z1722" s="47"/>
      <c r="AA1722" s="47"/>
      <c r="AB1722" s="47"/>
      <c r="AC1722" s="47"/>
      <c r="AD1722" s="47"/>
      <c r="AE1722" s="47"/>
      <c r="AF1722" s="47"/>
      <c r="AG1722" s="47"/>
      <c r="AH1722" s="47"/>
      <c r="AI1722" s="47"/>
      <c r="AJ1722" s="47"/>
      <c r="AK1722" s="47"/>
      <c r="AL1722" s="47"/>
      <c r="AM1722" s="47"/>
    </row>
    <row r="1723">
      <c r="A1723" s="47"/>
      <c r="B1723" s="47"/>
      <c r="C1723" s="3"/>
      <c r="D1723" s="47"/>
      <c r="E1723" s="3"/>
      <c r="F1723" s="43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7"/>
      <c r="U1723" s="47"/>
      <c r="V1723" s="47"/>
      <c r="W1723" s="47"/>
      <c r="X1723" s="47"/>
      <c r="Y1723" s="47"/>
      <c r="Z1723" s="47"/>
      <c r="AA1723" s="47"/>
      <c r="AB1723" s="47"/>
      <c r="AC1723" s="47"/>
      <c r="AD1723" s="47"/>
      <c r="AE1723" s="47"/>
      <c r="AF1723" s="47"/>
      <c r="AG1723" s="47"/>
      <c r="AH1723" s="47"/>
      <c r="AI1723" s="47"/>
      <c r="AJ1723" s="47"/>
      <c r="AK1723" s="47"/>
      <c r="AL1723" s="47"/>
      <c r="AM1723" s="47"/>
    </row>
    <row r="1724">
      <c r="A1724" s="47"/>
      <c r="B1724" s="47"/>
      <c r="C1724" s="3"/>
      <c r="D1724" s="47"/>
      <c r="E1724" s="3"/>
      <c r="F1724" s="43"/>
      <c r="G1724" s="47"/>
      <c r="H1724" s="47"/>
      <c r="I1724" s="47"/>
      <c r="J1724" s="47"/>
      <c r="K1724" s="47"/>
      <c r="L1724" s="47"/>
      <c r="M1724" s="47"/>
      <c r="N1724" s="47"/>
      <c r="O1724" s="47"/>
      <c r="P1724" s="47"/>
      <c r="Q1724" s="47"/>
      <c r="R1724" s="47"/>
      <c r="S1724" s="47"/>
      <c r="T1724" s="47"/>
      <c r="U1724" s="47"/>
      <c r="V1724" s="47"/>
      <c r="W1724" s="47"/>
      <c r="X1724" s="47"/>
      <c r="Y1724" s="47"/>
      <c r="Z1724" s="47"/>
      <c r="AA1724" s="47"/>
      <c r="AB1724" s="47"/>
      <c r="AC1724" s="47"/>
      <c r="AD1724" s="47"/>
      <c r="AE1724" s="47"/>
      <c r="AF1724" s="47"/>
      <c r="AG1724" s="47"/>
      <c r="AH1724" s="47"/>
      <c r="AI1724" s="47"/>
      <c r="AJ1724" s="47"/>
      <c r="AK1724" s="47"/>
      <c r="AL1724" s="47"/>
      <c r="AM1724" s="47"/>
    </row>
    <row r="1725">
      <c r="A1725" s="47"/>
      <c r="B1725" s="47"/>
      <c r="C1725" s="3"/>
      <c r="D1725" s="47"/>
      <c r="E1725" s="3"/>
      <c r="F1725" s="43"/>
      <c r="G1725" s="47"/>
      <c r="H1725" s="47"/>
      <c r="I1725" s="47"/>
      <c r="J1725" s="47"/>
      <c r="K1725" s="47"/>
      <c r="L1725" s="47"/>
      <c r="M1725" s="47"/>
      <c r="N1725" s="47"/>
      <c r="O1725" s="47"/>
      <c r="P1725" s="47"/>
      <c r="Q1725" s="47"/>
      <c r="R1725" s="47"/>
      <c r="S1725" s="47"/>
      <c r="T1725" s="47"/>
      <c r="U1725" s="47"/>
      <c r="V1725" s="47"/>
      <c r="W1725" s="47"/>
      <c r="X1725" s="47"/>
      <c r="Y1725" s="47"/>
      <c r="Z1725" s="47"/>
      <c r="AA1725" s="47"/>
      <c r="AB1725" s="47"/>
      <c r="AC1725" s="47"/>
      <c r="AD1725" s="47"/>
      <c r="AE1725" s="47"/>
      <c r="AF1725" s="47"/>
      <c r="AG1725" s="47"/>
      <c r="AH1725" s="47"/>
      <c r="AI1725" s="47"/>
      <c r="AJ1725" s="47"/>
      <c r="AK1725" s="47"/>
      <c r="AL1725" s="47"/>
      <c r="AM1725" s="47"/>
    </row>
    <row r="1726">
      <c r="A1726" s="47"/>
      <c r="B1726" s="47"/>
      <c r="C1726" s="3"/>
      <c r="D1726" s="47"/>
      <c r="E1726" s="3"/>
      <c r="F1726" s="43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  <c r="S1726" s="47"/>
      <c r="T1726" s="47"/>
      <c r="U1726" s="47"/>
      <c r="V1726" s="47"/>
      <c r="W1726" s="47"/>
      <c r="X1726" s="47"/>
      <c r="Y1726" s="47"/>
      <c r="Z1726" s="47"/>
      <c r="AA1726" s="47"/>
      <c r="AB1726" s="47"/>
      <c r="AC1726" s="47"/>
      <c r="AD1726" s="47"/>
      <c r="AE1726" s="47"/>
      <c r="AF1726" s="47"/>
      <c r="AG1726" s="47"/>
      <c r="AH1726" s="47"/>
      <c r="AI1726" s="47"/>
      <c r="AJ1726" s="47"/>
      <c r="AK1726" s="47"/>
      <c r="AL1726" s="47"/>
      <c r="AM1726" s="47"/>
    </row>
    <row r="1727">
      <c r="A1727" s="47"/>
      <c r="B1727" s="47"/>
      <c r="C1727" s="3"/>
      <c r="D1727" s="47"/>
      <c r="E1727" s="3"/>
      <c r="F1727" s="43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  <c r="S1727" s="47"/>
      <c r="T1727" s="47"/>
      <c r="U1727" s="47"/>
      <c r="V1727" s="47"/>
      <c r="W1727" s="47"/>
      <c r="X1727" s="47"/>
      <c r="Y1727" s="47"/>
      <c r="Z1727" s="47"/>
      <c r="AA1727" s="47"/>
      <c r="AB1727" s="47"/>
      <c r="AC1727" s="47"/>
      <c r="AD1727" s="47"/>
      <c r="AE1727" s="47"/>
      <c r="AF1727" s="47"/>
      <c r="AG1727" s="47"/>
      <c r="AH1727" s="47"/>
      <c r="AI1727" s="47"/>
      <c r="AJ1727" s="47"/>
      <c r="AK1727" s="47"/>
      <c r="AL1727" s="47"/>
      <c r="AM1727" s="47"/>
    </row>
    <row r="1728">
      <c r="A1728" s="47"/>
      <c r="B1728" s="47"/>
      <c r="C1728" s="3"/>
      <c r="D1728" s="47"/>
      <c r="E1728" s="3"/>
      <c r="F1728" s="43"/>
      <c r="G1728" s="47"/>
      <c r="H1728" s="47"/>
      <c r="I1728" s="47"/>
      <c r="J1728" s="47"/>
      <c r="K1728" s="47"/>
      <c r="L1728" s="47"/>
      <c r="M1728" s="47"/>
      <c r="N1728" s="47"/>
      <c r="O1728" s="47"/>
      <c r="P1728" s="47"/>
      <c r="Q1728" s="47"/>
      <c r="R1728" s="47"/>
      <c r="S1728" s="47"/>
      <c r="T1728" s="47"/>
      <c r="U1728" s="47"/>
      <c r="V1728" s="47"/>
      <c r="W1728" s="47"/>
      <c r="X1728" s="47"/>
      <c r="Y1728" s="47"/>
      <c r="Z1728" s="47"/>
      <c r="AA1728" s="47"/>
      <c r="AB1728" s="47"/>
      <c r="AC1728" s="47"/>
      <c r="AD1728" s="47"/>
      <c r="AE1728" s="47"/>
      <c r="AF1728" s="47"/>
      <c r="AG1728" s="47"/>
      <c r="AH1728" s="47"/>
      <c r="AI1728" s="47"/>
      <c r="AJ1728" s="47"/>
      <c r="AK1728" s="47"/>
      <c r="AL1728" s="47"/>
      <c r="AM1728" s="47"/>
    </row>
    <row r="1729">
      <c r="A1729" s="47"/>
      <c r="B1729" s="47"/>
      <c r="C1729" s="3"/>
      <c r="D1729" s="47"/>
      <c r="E1729" s="3"/>
      <c r="F1729" s="43"/>
      <c r="G1729" s="47"/>
      <c r="H1729" s="47"/>
      <c r="I1729" s="47"/>
      <c r="J1729" s="47"/>
      <c r="K1729" s="47"/>
      <c r="L1729" s="47"/>
      <c r="M1729" s="47"/>
      <c r="N1729" s="47"/>
      <c r="O1729" s="47"/>
      <c r="P1729" s="47"/>
      <c r="Q1729" s="47"/>
      <c r="R1729" s="47"/>
      <c r="S1729" s="47"/>
      <c r="T1729" s="47"/>
      <c r="U1729" s="47"/>
      <c r="V1729" s="47"/>
      <c r="W1729" s="47"/>
      <c r="X1729" s="47"/>
      <c r="Y1729" s="47"/>
      <c r="Z1729" s="47"/>
      <c r="AA1729" s="47"/>
      <c r="AB1729" s="47"/>
      <c r="AC1729" s="47"/>
      <c r="AD1729" s="47"/>
      <c r="AE1729" s="47"/>
      <c r="AF1729" s="47"/>
      <c r="AG1729" s="47"/>
      <c r="AH1729" s="47"/>
      <c r="AI1729" s="47"/>
      <c r="AJ1729" s="47"/>
      <c r="AK1729" s="47"/>
      <c r="AL1729" s="47"/>
      <c r="AM1729" s="47"/>
    </row>
    <row r="1730">
      <c r="A1730" s="47"/>
      <c r="B1730" s="47"/>
      <c r="C1730" s="3"/>
      <c r="D1730" s="47"/>
      <c r="E1730" s="3"/>
      <c r="F1730" s="43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  <c r="S1730" s="47"/>
      <c r="T1730" s="47"/>
      <c r="U1730" s="47"/>
      <c r="V1730" s="47"/>
      <c r="W1730" s="47"/>
      <c r="X1730" s="47"/>
      <c r="Y1730" s="47"/>
      <c r="Z1730" s="47"/>
      <c r="AA1730" s="47"/>
      <c r="AB1730" s="47"/>
      <c r="AC1730" s="47"/>
      <c r="AD1730" s="47"/>
      <c r="AE1730" s="47"/>
      <c r="AF1730" s="47"/>
      <c r="AG1730" s="47"/>
      <c r="AH1730" s="47"/>
      <c r="AI1730" s="47"/>
      <c r="AJ1730" s="47"/>
      <c r="AK1730" s="47"/>
      <c r="AL1730" s="47"/>
      <c r="AM1730" s="47"/>
    </row>
    <row r="1731">
      <c r="A1731" s="47"/>
      <c r="B1731" s="47"/>
      <c r="C1731" s="3"/>
      <c r="D1731" s="47"/>
      <c r="E1731" s="3"/>
      <c r="F1731" s="43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  <c r="S1731" s="47"/>
      <c r="T1731" s="47"/>
      <c r="U1731" s="47"/>
      <c r="V1731" s="47"/>
      <c r="W1731" s="47"/>
      <c r="X1731" s="47"/>
      <c r="Y1731" s="47"/>
      <c r="Z1731" s="47"/>
      <c r="AA1731" s="47"/>
      <c r="AB1731" s="47"/>
      <c r="AC1731" s="47"/>
      <c r="AD1731" s="47"/>
      <c r="AE1731" s="47"/>
      <c r="AF1731" s="47"/>
      <c r="AG1731" s="47"/>
      <c r="AH1731" s="47"/>
      <c r="AI1731" s="47"/>
      <c r="AJ1731" s="47"/>
      <c r="AK1731" s="47"/>
      <c r="AL1731" s="47"/>
      <c r="AM1731" s="47"/>
    </row>
    <row r="1732">
      <c r="A1732" s="47"/>
      <c r="B1732" s="47"/>
      <c r="C1732" s="3"/>
      <c r="D1732" s="47"/>
      <c r="E1732" s="3"/>
      <c r="F1732" s="43"/>
      <c r="G1732" s="47"/>
      <c r="H1732" s="47"/>
      <c r="I1732" s="47"/>
      <c r="J1732" s="47"/>
      <c r="K1732" s="47"/>
      <c r="L1732" s="47"/>
      <c r="M1732" s="47"/>
      <c r="N1732" s="47"/>
      <c r="O1732" s="47"/>
      <c r="P1732" s="47"/>
      <c r="Q1732" s="47"/>
      <c r="R1732" s="47"/>
      <c r="S1732" s="47"/>
      <c r="T1732" s="47"/>
      <c r="U1732" s="47"/>
      <c r="V1732" s="47"/>
      <c r="W1732" s="47"/>
      <c r="X1732" s="47"/>
      <c r="Y1732" s="47"/>
      <c r="Z1732" s="47"/>
      <c r="AA1732" s="47"/>
      <c r="AB1732" s="47"/>
      <c r="AC1732" s="47"/>
      <c r="AD1732" s="47"/>
      <c r="AE1732" s="47"/>
      <c r="AF1732" s="47"/>
      <c r="AG1732" s="47"/>
      <c r="AH1732" s="47"/>
      <c r="AI1732" s="47"/>
      <c r="AJ1732" s="47"/>
      <c r="AK1732" s="47"/>
      <c r="AL1732" s="47"/>
      <c r="AM1732" s="47"/>
    </row>
    <row r="1733">
      <c r="A1733" s="47"/>
      <c r="B1733" s="47"/>
      <c r="C1733" s="3"/>
      <c r="D1733" s="47"/>
      <c r="E1733" s="3"/>
      <c r="F1733" s="43"/>
      <c r="G1733" s="47"/>
      <c r="H1733" s="47"/>
      <c r="I1733" s="47"/>
      <c r="J1733" s="47"/>
      <c r="K1733" s="47"/>
      <c r="L1733" s="47"/>
      <c r="M1733" s="47"/>
      <c r="N1733" s="47"/>
      <c r="O1733" s="47"/>
      <c r="P1733" s="47"/>
      <c r="Q1733" s="47"/>
      <c r="R1733" s="47"/>
      <c r="S1733" s="47"/>
      <c r="T1733" s="47"/>
      <c r="U1733" s="47"/>
      <c r="V1733" s="47"/>
      <c r="W1733" s="47"/>
      <c r="X1733" s="47"/>
      <c r="Y1733" s="47"/>
      <c r="Z1733" s="47"/>
      <c r="AA1733" s="47"/>
      <c r="AB1733" s="47"/>
      <c r="AC1733" s="47"/>
      <c r="AD1733" s="47"/>
      <c r="AE1733" s="47"/>
      <c r="AF1733" s="47"/>
      <c r="AG1733" s="47"/>
      <c r="AH1733" s="47"/>
      <c r="AI1733" s="47"/>
      <c r="AJ1733" s="47"/>
      <c r="AK1733" s="47"/>
      <c r="AL1733" s="47"/>
      <c r="AM1733" s="47"/>
    </row>
    <row r="1734">
      <c r="A1734" s="47"/>
      <c r="B1734" s="47"/>
      <c r="C1734" s="3"/>
      <c r="D1734" s="47"/>
      <c r="E1734" s="3"/>
      <c r="F1734" s="43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  <c r="S1734" s="47"/>
      <c r="T1734" s="47"/>
      <c r="U1734" s="47"/>
      <c r="V1734" s="47"/>
      <c r="W1734" s="47"/>
      <c r="X1734" s="47"/>
      <c r="Y1734" s="47"/>
      <c r="Z1734" s="47"/>
      <c r="AA1734" s="47"/>
      <c r="AB1734" s="47"/>
      <c r="AC1734" s="47"/>
      <c r="AD1734" s="47"/>
      <c r="AE1734" s="47"/>
      <c r="AF1734" s="47"/>
      <c r="AG1734" s="47"/>
      <c r="AH1734" s="47"/>
      <c r="AI1734" s="47"/>
      <c r="AJ1734" s="47"/>
      <c r="AK1734" s="47"/>
      <c r="AL1734" s="47"/>
      <c r="AM1734" s="47"/>
    </row>
    <row r="1735">
      <c r="A1735" s="47"/>
      <c r="B1735" s="47"/>
      <c r="C1735" s="3"/>
      <c r="D1735" s="47"/>
      <c r="E1735" s="3"/>
      <c r="F1735" s="43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  <c r="S1735" s="47"/>
      <c r="T1735" s="47"/>
      <c r="U1735" s="47"/>
      <c r="V1735" s="47"/>
      <c r="W1735" s="47"/>
      <c r="X1735" s="47"/>
      <c r="Y1735" s="47"/>
      <c r="Z1735" s="47"/>
      <c r="AA1735" s="47"/>
      <c r="AB1735" s="47"/>
      <c r="AC1735" s="47"/>
      <c r="AD1735" s="47"/>
      <c r="AE1735" s="47"/>
      <c r="AF1735" s="47"/>
      <c r="AG1735" s="47"/>
      <c r="AH1735" s="47"/>
      <c r="AI1735" s="47"/>
      <c r="AJ1735" s="47"/>
      <c r="AK1735" s="47"/>
      <c r="AL1735" s="47"/>
      <c r="AM1735" s="47"/>
    </row>
    <row r="1736">
      <c r="A1736" s="47"/>
      <c r="B1736" s="47"/>
      <c r="C1736" s="3"/>
      <c r="D1736" s="47"/>
      <c r="E1736" s="3"/>
      <c r="F1736" s="43"/>
      <c r="G1736" s="47"/>
      <c r="H1736" s="47"/>
      <c r="I1736" s="47"/>
      <c r="J1736" s="47"/>
      <c r="K1736" s="47"/>
      <c r="L1736" s="47"/>
      <c r="M1736" s="47"/>
      <c r="N1736" s="47"/>
      <c r="O1736" s="47"/>
      <c r="P1736" s="47"/>
      <c r="Q1736" s="47"/>
      <c r="R1736" s="47"/>
      <c r="S1736" s="47"/>
      <c r="T1736" s="47"/>
      <c r="U1736" s="47"/>
      <c r="V1736" s="47"/>
      <c r="W1736" s="47"/>
      <c r="X1736" s="47"/>
      <c r="Y1736" s="47"/>
      <c r="Z1736" s="47"/>
      <c r="AA1736" s="47"/>
      <c r="AB1736" s="47"/>
      <c r="AC1736" s="47"/>
      <c r="AD1736" s="47"/>
      <c r="AE1736" s="47"/>
      <c r="AF1736" s="47"/>
      <c r="AG1736" s="47"/>
      <c r="AH1736" s="47"/>
      <c r="AI1736" s="47"/>
      <c r="AJ1736" s="47"/>
      <c r="AK1736" s="47"/>
      <c r="AL1736" s="47"/>
      <c r="AM1736" s="47"/>
    </row>
    <row r="1737">
      <c r="A1737" s="47"/>
      <c r="B1737" s="47"/>
      <c r="C1737" s="3"/>
      <c r="D1737" s="47"/>
      <c r="E1737" s="3"/>
      <c r="F1737" s="43"/>
      <c r="G1737" s="47"/>
      <c r="H1737" s="47"/>
      <c r="I1737" s="47"/>
      <c r="J1737" s="47"/>
      <c r="K1737" s="47"/>
      <c r="L1737" s="47"/>
      <c r="M1737" s="47"/>
      <c r="N1737" s="47"/>
      <c r="O1737" s="47"/>
      <c r="P1737" s="47"/>
      <c r="Q1737" s="47"/>
      <c r="R1737" s="47"/>
      <c r="S1737" s="47"/>
      <c r="T1737" s="47"/>
      <c r="U1737" s="47"/>
      <c r="V1737" s="47"/>
      <c r="W1737" s="47"/>
      <c r="X1737" s="47"/>
      <c r="Y1737" s="47"/>
      <c r="Z1737" s="47"/>
      <c r="AA1737" s="47"/>
      <c r="AB1737" s="47"/>
      <c r="AC1737" s="47"/>
      <c r="AD1737" s="47"/>
      <c r="AE1737" s="47"/>
      <c r="AF1737" s="47"/>
      <c r="AG1737" s="47"/>
      <c r="AH1737" s="47"/>
      <c r="AI1737" s="47"/>
      <c r="AJ1737" s="47"/>
      <c r="AK1737" s="47"/>
      <c r="AL1737" s="47"/>
      <c r="AM1737" s="47"/>
    </row>
    <row r="1738">
      <c r="A1738" s="47"/>
      <c r="B1738" s="47"/>
      <c r="C1738" s="3"/>
      <c r="D1738" s="47"/>
      <c r="E1738" s="3"/>
      <c r="F1738" s="43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  <c r="S1738" s="47"/>
      <c r="T1738" s="47"/>
      <c r="U1738" s="47"/>
      <c r="V1738" s="47"/>
      <c r="W1738" s="47"/>
      <c r="X1738" s="47"/>
      <c r="Y1738" s="47"/>
      <c r="Z1738" s="47"/>
      <c r="AA1738" s="47"/>
      <c r="AB1738" s="47"/>
      <c r="AC1738" s="47"/>
      <c r="AD1738" s="47"/>
      <c r="AE1738" s="47"/>
      <c r="AF1738" s="47"/>
      <c r="AG1738" s="47"/>
      <c r="AH1738" s="47"/>
      <c r="AI1738" s="47"/>
      <c r="AJ1738" s="47"/>
      <c r="AK1738" s="47"/>
      <c r="AL1738" s="47"/>
      <c r="AM1738" s="47"/>
    </row>
    <row r="1739">
      <c r="A1739" s="47"/>
      <c r="B1739" s="47"/>
      <c r="C1739" s="3"/>
      <c r="D1739" s="47"/>
      <c r="E1739" s="3"/>
      <c r="F1739" s="43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  <c r="S1739" s="47"/>
      <c r="T1739" s="47"/>
      <c r="U1739" s="47"/>
      <c r="V1739" s="47"/>
      <c r="W1739" s="47"/>
      <c r="X1739" s="47"/>
      <c r="Y1739" s="47"/>
      <c r="Z1739" s="47"/>
      <c r="AA1739" s="47"/>
      <c r="AB1739" s="47"/>
      <c r="AC1739" s="47"/>
      <c r="AD1739" s="47"/>
      <c r="AE1739" s="47"/>
      <c r="AF1739" s="47"/>
      <c r="AG1739" s="47"/>
      <c r="AH1739" s="47"/>
      <c r="AI1739" s="47"/>
      <c r="AJ1739" s="47"/>
      <c r="AK1739" s="47"/>
      <c r="AL1739" s="47"/>
      <c r="AM1739" s="47"/>
    </row>
    <row r="1740">
      <c r="A1740" s="47"/>
      <c r="B1740" s="47"/>
      <c r="C1740" s="3"/>
      <c r="D1740" s="47"/>
      <c r="E1740" s="3"/>
      <c r="F1740" s="43"/>
      <c r="G1740" s="47"/>
      <c r="H1740" s="47"/>
      <c r="I1740" s="47"/>
      <c r="J1740" s="47"/>
      <c r="K1740" s="47"/>
      <c r="L1740" s="47"/>
      <c r="M1740" s="47"/>
      <c r="N1740" s="47"/>
      <c r="O1740" s="47"/>
      <c r="P1740" s="47"/>
      <c r="Q1740" s="47"/>
      <c r="R1740" s="47"/>
      <c r="S1740" s="47"/>
      <c r="T1740" s="47"/>
      <c r="U1740" s="47"/>
      <c r="V1740" s="47"/>
      <c r="W1740" s="47"/>
      <c r="X1740" s="47"/>
      <c r="Y1740" s="47"/>
      <c r="Z1740" s="47"/>
      <c r="AA1740" s="47"/>
      <c r="AB1740" s="47"/>
      <c r="AC1740" s="47"/>
      <c r="AD1740" s="47"/>
      <c r="AE1740" s="47"/>
      <c r="AF1740" s="47"/>
      <c r="AG1740" s="47"/>
      <c r="AH1740" s="47"/>
      <c r="AI1740" s="47"/>
      <c r="AJ1740" s="47"/>
      <c r="AK1740" s="47"/>
      <c r="AL1740" s="47"/>
      <c r="AM1740" s="47"/>
    </row>
    <row r="1741">
      <c r="A1741" s="47"/>
      <c r="B1741" s="47"/>
      <c r="C1741" s="3"/>
      <c r="D1741" s="47"/>
      <c r="E1741" s="3"/>
      <c r="F1741" s="43"/>
      <c r="G1741" s="47"/>
      <c r="H1741" s="47"/>
      <c r="I1741" s="47"/>
      <c r="J1741" s="47"/>
      <c r="K1741" s="47"/>
      <c r="L1741" s="47"/>
      <c r="M1741" s="47"/>
      <c r="N1741" s="47"/>
      <c r="O1741" s="47"/>
      <c r="P1741" s="47"/>
      <c r="Q1741" s="47"/>
      <c r="R1741" s="47"/>
      <c r="S1741" s="47"/>
      <c r="T1741" s="47"/>
      <c r="U1741" s="47"/>
      <c r="V1741" s="47"/>
      <c r="W1741" s="47"/>
      <c r="X1741" s="47"/>
      <c r="Y1741" s="47"/>
      <c r="Z1741" s="47"/>
      <c r="AA1741" s="47"/>
      <c r="AB1741" s="47"/>
      <c r="AC1741" s="47"/>
      <c r="AD1741" s="47"/>
      <c r="AE1741" s="47"/>
      <c r="AF1741" s="47"/>
      <c r="AG1741" s="47"/>
      <c r="AH1741" s="47"/>
      <c r="AI1741" s="47"/>
      <c r="AJ1741" s="47"/>
      <c r="AK1741" s="47"/>
      <c r="AL1741" s="47"/>
      <c r="AM1741" s="47"/>
    </row>
    <row r="1742">
      <c r="A1742" s="47"/>
      <c r="B1742" s="47"/>
      <c r="C1742" s="3"/>
      <c r="D1742" s="47"/>
      <c r="E1742" s="3"/>
      <c r="F1742" s="43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7"/>
      <c r="AB1742" s="47"/>
      <c r="AC1742" s="47"/>
      <c r="AD1742" s="47"/>
      <c r="AE1742" s="47"/>
      <c r="AF1742" s="47"/>
      <c r="AG1742" s="47"/>
      <c r="AH1742" s="47"/>
      <c r="AI1742" s="47"/>
      <c r="AJ1742" s="47"/>
      <c r="AK1742" s="47"/>
      <c r="AL1742" s="47"/>
      <c r="AM1742" s="47"/>
    </row>
    <row r="1743">
      <c r="A1743" s="47"/>
      <c r="B1743" s="47"/>
      <c r="C1743" s="3"/>
      <c r="D1743" s="47"/>
      <c r="E1743" s="3"/>
      <c r="F1743" s="43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  <c r="S1743" s="47"/>
      <c r="T1743" s="47"/>
      <c r="U1743" s="47"/>
      <c r="V1743" s="47"/>
      <c r="W1743" s="47"/>
      <c r="X1743" s="47"/>
      <c r="Y1743" s="47"/>
      <c r="Z1743" s="47"/>
      <c r="AA1743" s="47"/>
      <c r="AB1743" s="47"/>
      <c r="AC1743" s="47"/>
      <c r="AD1743" s="47"/>
      <c r="AE1743" s="47"/>
      <c r="AF1743" s="47"/>
      <c r="AG1743" s="47"/>
      <c r="AH1743" s="47"/>
      <c r="AI1743" s="47"/>
      <c r="AJ1743" s="47"/>
      <c r="AK1743" s="47"/>
      <c r="AL1743" s="47"/>
      <c r="AM1743" s="47"/>
    </row>
    <row r="1744">
      <c r="A1744" s="47"/>
      <c r="B1744" s="47"/>
      <c r="C1744" s="3"/>
      <c r="D1744" s="47"/>
      <c r="E1744" s="3"/>
      <c r="F1744" s="43"/>
      <c r="G1744" s="47"/>
      <c r="H1744" s="47"/>
      <c r="I1744" s="47"/>
      <c r="J1744" s="47"/>
      <c r="K1744" s="47"/>
      <c r="L1744" s="47"/>
      <c r="M1744" s="47"/>
      <c r="N1744" s="47"/>
      <c r="O1744" s="47"/>
      <c r="P1744" s="47"/>
      <c r="Q1744" s="47"/>
      <c r="R1744" s="47"/>
      <c r="S1744" s="47"/>
      <c r="T1744" s="47"/>
      <c r="U1744" s="47"/>
      <c r="V1744" s="47"/>
      <c r="W1744" s="47"/>
      <c r="X1744" s="47"/>
      <c r="Y1744" s="47"/>
      <c r="Z1744" s="47"/>
      <c r="AA1744" s="47"/>
      <c r="AB1744" s="47"/>
      <c r="AC1744" s="47"/>
      <c r="AD1744" s="47"/>
      <c r="AE1744" s="47"/>
      <c r="AF1744" s="47"/>
      <c r="AG1744" s="47"/>
      <c r="AH1744" s="47"/>
      <c r="AI1744" s="47"/>
      <c r="AJ1744" s="47"/>
      <c r="AK1744" s="47"/>
      <c r="AL1744" s="47"/>
      <c r="AM1744" s="47"/>
    </row>
    <row r="1745">
      <c r="A1745" s="47"/>
      <c r="B1745" s="47"/>
      <c r="C1745" s="3"/>
      <c r="D1745" s="47"/>
      <c r="E1745" s="3"/>
      <c r="F1745" s="43"/>
      <c r="G1745" s="47"/>
      <c r="H1745" s="47"/>
      <c r="I1745" s="47"/>
      <c r="J1745" s="47"/>
      <c r="K1745" s="47"/>
      <c r="L1745" s="47"/>
      <c r="M1745" s="47"/>
      <c r="N1745" s="47"/>
      <c r="O1745" s="47"/>
      <c r="P1745" s="47"/>
      <c r="Q1745" s="47"/>
      <c r="R1745" s="47"/>
      <c r="S1745" s="47"/>
      <c r="T1745" s="47"/>
      <c r="U1745" s="47"/>
      <c r="V1745" s="47"/>
      <c r="W1745" s="47"/>
      <c r="X1745" s="47"/>
      <c r="Y1745" s="47"/>
      <c r="Z1745" s="47"/>
      <c r="AA1745" s="47"/>
      <c r="AB1745" s="47"/>
      <c r="AC1745" s="47"/>
      <c r="AD1745" s="47"/>
      <c r="AE1745" s="47"/>
      <c r="AF1745" s="47"/>
      <c r="AG1745" s="47"/>
      <c r="AH1745" s="47"/>
      <c r="AI1745" s="47"/>
      <c r="AJ1745" s="47"/>
      <c r="AK1745" s="47"/>
      <c r="AL1745" s="47"/>
      <c r="AM1745" s="47"/>
    </row>
    <row r="1746">
      <c r="A1746" s="47"/>
      <c r="B1746" s="47"/>
      <c r="C1746" s="3"/>
      <c r="D1746" s="47"/>
      <c r="E1746" s="3"/>
      <c r="F1746" s="43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  <c r="S1746" s="47"/>
      <c r="T1746" s="47"/>
      <c r="U1746" s="47"/>
      <c r="V1746" s="47"/>
      <c r="W1746" s="47"/>
      <c r="X1746" s="47"/>
      <c r="Y1746" s="47"/>
      <c r="Z1746" s="47"/>
      <c r="AA1746" s="47"/>
      <c r="AB1746" s="47"/>
      <c r="AC1746" s="47"/>
      <c r="AD1746" s="47"/>
      <c r="AE1746" s="47"/>
      <c r="AF1746" s="47"/>
      <c r="AG1746" s="47"/>
      <c r="AH1746" s="47"/>
      <c r="AI1746" s="47"/>
      <c r="AJ1746" s="47"/>
      <c r="AK1746" s="47"/>
      <c r="AL1746" s="47"/>
      <c r="AM1746" s="47"/>
    </row>
    <row r="1747">
      <c r="A1747" s="47"/>
      <c r="B1747" s="47"/>
      <c r="C1747" s="3"/>
      <c r="D1747" s="47"/>
      <c r="E1747" s="3"/>
      <c r="F1747" s="43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  <c r="S1747" s="47"/>
      <c r="T1747" s="47"/>
      <c r="U1747" s="47"/>
      <c r="V1747" s="47"/>
      <c r="W1747" s="47"/>
      <c r="X1747" s="47"/>
      <c r="Y1747" s="47"/>
      <c r="Z1747" s="47"/>
      <c r="AA1747" s="47"/>
      <c r="AB1747" s="47"/>
      <c r="AC1747" s="47"/>
      <c r="AD1747" s="47"/>
      <c r="AE1747" s="47"/>
      <c r="AF1747" s="47"/>
      <c r="AG1747" s="47"/>
      <c r="AH1747" s="47"/>
      <c r="AI1747" s="47"/>
      <c r="AJ1747" s="47"/>
      <c r="AK1747" s="47"/>
      <c r="AL1747" s="47"/>
      <c r="AM1747" s="47"/>
    </row>
    <row r="1748">
      <c r="A1748" s="47"/>
      <c r="B1748" s="47"/>
      <c r="C1748" s="3"/>
      <c r="D1748" s="47"/>
      <c r="E1748" s="3"/>
      <c r="F1748" s="43"/>
      <c r="G1748" s="47"/>
      <c r="H1748" s="47"/>
      <c r="I1748" s="47"/>
      <c r="J1748" s="47"/>
      <c r="K1748" s="47"/>
      <c r="L1748" s="47"/>
      <c r="M1748" s="47"/>
      <c r="N1748" s="47"/>
      <c r="O1748" s="47"/>
      <c r="P1748" s="47"/>
      <c r="Q1748" s="47"/>
      <c r="R1748" s="47"/>
      <c r="S1748" s="47"/>
      <c r="T1748" s="47"/>
      <c r="U1748" s="47"/>
      <c r="V1748" s="47"/>
      <c r="W1748" s="47"/>
      <c r="X1748" s="47"/>
      <c r="Y1748" s="47"/>
      <c r="Z1748" s="47"/>
      <c r="AA1748" s="47"/>
      <c r="AB1748" s="47"/>
      <c r="AC1748" s="47"/>
      <c r="AD1748" s="47"/>
      <c r="AE1748" s="47"/>
      <c r="AF1748" s="47"/>
      <c r="AG1748" s="47"/>
      <c r="AH1748" s="47"/>
      <c r="AI1748" s="47"/>
      <c r="AJ1748" s="47"/>
      <c r="AK1748" s="47"/>
      <c r="AL1748" s="47"/>
      <c r="AM1748" s="47"/>
    </row>
    <row r="1749">
      <c r="A1749" s="47"/>
      <c r="B1749" s="47"/>
      <c r="C1749" s="3"/>
      <c r="D1749" s="47"/>
      <c r="E1749" s="3"/>
      <c r="F1749" s="43"/>
      <c r="G1749" s="47"/>
      <c r="H1749" s="47"/>
      <c r="I1749" s="47"/>
      <c r="J1749" s="47"/>
      <c r="K1749" s="47"/>
      <c r="L1749" s="47"/>
      <c r="M1749" s="47"/>
      <c r="N1749" s="47"/>
      <c r="O1749" s="47"/>
      <c r="P1749" s="47"/>
      <c r="Q1749" s="47"/>
      <c r="R1749" s="47"/>
      <c r="S1749" s="47"/>
      <c r="T1749" s="47"/>
      <c r="U1749" s="47"/>
      <c r="V1749" s="47"/>
      <c r="W1749" s="47"/>
      <c r="X1749" s="47"/>
      <c r="Y1749" s="47"/>
      <c r="Z1749" s="47"/>
      <c r="AA1749" s="47"/>
      <c r="AB1749" s="47"/>
      <c r="AC1749" s="47"/>
      <c r="AD1749" s="47"/>
      <c r="AE1749" s="47"/>
      <c r="AF1749" s="47"/>
      <c r="AG1749" s="47"/>
      <c r="AH1749" s="47"/>
      <c r="AI1749" s="47"/>
      <c r="AJ1749" s="47"/>
      <c r="AK1749" s="47"/>
      <c r="AL1749" s="47"/>
      <c r="AM1749" s="47"/>
    </row>
    <row r="1750">
      <c r="A1750" s="47"/>
      <c r="B1750" s="47"/>
      <c r="C1750" s="3"/>
      <c r="D1750" s="47"/>
      <c r="E1750" s="3"/>
      <c r="F1750" s="43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  <c r="S1750" s="47"/>
      <c r="T1750" s="47"/>
      <c r="U1750" s="47"/>
      <c r="V1750" s="47"/>
      <c r="W1750" s="47"/>
      <c r="X1750" s="47"/>
      <c r="Y1750" s="47"/>
      <c r="Z1750" s="47"/>
      <c r="AA1750" s="47"/>
      <c r="AB1750" s="47"/>
      <c r="AC1750" s="47"/>
      <c r="AD1750" s="47"/>
      <c r="AE1750" s="47"/>
      <c r="AF1750" s="47"/>
      <c r="AG1750" s="47"/>
      <c r="AH1750" s="47"/>
      <c r="AI1750" s="47"/>
      <c r="AJ1750" s="47"/>
      <c r="AK1750" s="47"/>
      <c r="AL1750" s="47"/>
      <c r="AM1750" s="47"/>
    </row>
    <row r="1751">
      <c r="A1751" s="47"/>
      <c r="B1751" s="47"/>
      <c r="C1751" s="3"/>
      <c r="D1751" s="47"/>
      <c r="E1751" s="3"/>
      <c r="F1751" s="43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  <c r="S1751" s="47"/>
      <c r="T1751" s="47"/>
      <c r="U1751" s="47"/>
      <c r="V1751" s="47"/>
      <c r="W1751" s="47"/>
      <c r="X1751" s="47"/>
      <c r="Y1751" s="47"/>
      <c r="Z1751" s="47"/>
      <c r="AA1751" s="47"/>
      <c r="AB1751" s="47"/>
      <c r="AC1751" s="47"/>
      <c r="AD1751" s="47"/>
      <c r="AE1751" s="47"/>
      <c r="AF1751" s="47"/>
      <c r="AG1751" s="47"/>
      <c r="AH1751" s="47"/>
      <c r="AI1751" s="47"/>
      <c r="AJ1751" s="47"/>
      <c r="AK1751" s="47"/>
      <c r="AL1751" s="47"/>
      <c r="AM1751" s="47"/>
    </row>
    <row r="1752">
      <c r="A1752" s="47"/>
      <c r="B1752" s="47"/>
      <c r="C1752" s="3"/>
      <c r="D1752" s="47"/>
      <c r="E1752" s="3"/>
      <c r="F1752" s="43"/>
      <c r="G1752" s="47"/>
      <c r="H1752" s="47"/>
      <c r="I1752" s="47"/>
      <c r="J1752" s="47"/>
      <c r="K1752" s="47"/>
      <c r="L1752" s="47"/>
      <c r="M1752" s="47"/>
      <c r="N1752" s="47"/>
      <c r="O1752" s="47"/>
      <c r="P1752" s="47"/>
      <c r="Q1752" s="47"/>
      <c r="R1752" s="47"/>
      <c r="S1752" s="47"/>
      <c r="T1752" s="47"/>
      <c r="U1752" s="47"/>
      <c r="V1752" s="47"/>
      <c r="W1752" s="47"/>
      <c r="X1752" s="47"/>
      <c r="Y1752" s="47"/>
      <c r="Z1752" s="47"/>
      <c r="AA1752" s="47"/>
      <c r="AB1752" s="47"/>
      <c r="AC1752" s="47"/>
      <c r="AD1752" s="47"/>
      <c r="AE1752" s="47"/>
      <c r="AF1752" s="47"/>
      <c r="AG1752" s="47"/>
      <c r="AH1752" s="47"/>
      <c r="AI1752" s="47"/>
      <c r="AJ1752" s="47"/>
      <c r="AK1752" s="47"/>
      <c r="AL1752" s="47"/>
      <c r="AM1752" s="47"/>
    </row>
    <row r="1753">
      <c r="A1753" s="47"/>
      <c r="B1753" s="47"/>
      <c r="C1753" s="3"/>
      <c r="D1753" s="47"/>
      <c r="E1753" s="3"/>
      <c r="F1753" s="43"/>
      <c r="G1753" s="47"/>
      <c r="H1753" s="47"/>
      <c r="I1753" s="47"/>
      <c r="J1753" s="47"/>
      <c r="K1753" s="47"/>
      <c r="L1753" s="47"/>
      <c r="M1753" s="47"/>
      <c r="N1753" s="47"/>
      <c r="O1753" s="47"/>
      <c r="P1753" s="47"/>
      <c r="Q1753" s="47"/>
      <c r="R1753" s="47"/>
      <c r="S1753" s="47"/>
      <c r="T1753" s="47"/>
      <c r="U1753" s="47"/>
      <c r="V1753" s="47"/>
      <c r="W1753" s="47"/>
      <c r="X1753" s="47"/>
      <c r="Y1753" s="47"/>
      <c r="Z1753" s="47"/>
      <c r="AA1753" s="47"/>
      <c r="AB1753" s="47"/>
      <c r="AC1753" s="47"/>
      <c r="AD1753" s="47"/>
      <c r="AE1753" s="47"/>
      <c r="AF1753" s="47"/>
      <c r="AG1753" s="47"/>
      <c r="AH1753" s="47"/>
      <c r="AI1753" s="47"/>
      <c r="AJ1753" s="47"/>
      <c r="AK1753" s="47"/>
      <c r="AL1753" s="47"/>
      <c r="AM1753" s="47"/>
    </row>
    <row r="1754">
      <c r="A1754" s="47"/>
      <c r="B1754" s="47"/>
      <c r="C1754" s="3"/>
      <c r="D1754" s="47"/>
      <c r="E1754" s="3"/>
      <c r="F1754" s="43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  <c r="S1754" s="47"/>
      <c r="T1754" s="47"/>
      <c r="U1754" s="47"/>
      <c r="V1754" s="47"/>
      <c r="W1754" s="47"/>
      <c r="X1754" s="47"/>
      <c r="Y1754" s="47"/>
      <c r="Z1754" s="47"/>
      <c r="AA1754" s="47"/>
      <c r="AB1754" s="47"/>
      <c r="AC1754" s="47"/>
      <c r="AD1754" s="47"/>
      <c r="AE1754" s="47"/>
      <c r="AF1754" s="47"/>
      <c r="AG1754" s="47"/>
      <c r="AH1754" s="47"/>
      <c r="AI1754" s="47"/>
      <c r="AJ1754" s="47"/>
      <c r="AK1754" s="47"/>
      <c r="AL1754" s="47"/>
      <c r="AM1754" s="47"/>
    </row>
    <row r="1755">
      <c r="A1755" s="47"/>
      <c r="B1755" s="47"/>
      <c r="C1755" s="3"/>
      <c r="D1755" s="47"/>
      <c r="E1755" s="3"/>
      <c r="F1755" s="43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  <c r="S1755" s="47"/>
      <c r="T1755" s="47"/>
      <c r="U1755" s="47"/>
      <c r="V1755" s="47"/>
      <c r="W1755" s="47"/>
      <c r="X1755" s="47"/>
      <c r="Y1755" s="47"/>
      <c r="Z1755" s="47"/>
      <c r="AA1755" s="47"/>
      <c r="AB1755" s="47"/>
      <c r="AC1755" s="47"/>
      <c r="AD1755" s="47"/>
      <c r="AE1755" s="47"/>
      <c r="AF1755" s="47"/>
      <c r="AG1755" s="47"/>
      <c r="AH1755" s="47"/>
      <c r="AI1755" s="47"/>
      <c r="AJ1755" s="47"/>
      <c r="AK1755" s="47"/>
      <c r="AL1755" s="47"/>
      <c r="AM1755" s="47"/>
    </row>
    <row r="1756">
      <c r="A1756" s="47"/>
      <c r="B1756" s="47"/>
      <c r="C1756" s="3"/>
      <c r="D1756" s="47"/>
      <c r="E1756" s="3"/>
      <c r="F1756" s="43"/>
      <c r="G1756" s="47"/>
      <c r="H1756" s="47"/>
      <c r="I1756" s="47"/>
      <c r="J1756" s="47"/>
      <c r="K1756" s="47"/>
      <c r="L1756" s="47"/>
      <c r="M1756" s="47"/>
      <c r="N1756" s="47"/>
      <c r="O1756" s="47"/>
      <c r="P1756" s="47"/>
      <c r="Q1756" s="47"/>
      <c r="R1756" s="47"/>
      <c r="S1756" s="47"/>
      <c r="T1756" s="47"/>
      <c r="U1756" s="47"/>
      <c r="V1756" s="47"/>
      <c r="W1756" s="47"/>
      <c r="X1756" s="47"/>
      <c r="Y1756" s="47"/>
      <c r="Z1756" s="47"/>
      <c r="AA1756" s="47"/>
      <c r="AB1756" s="47"/>
      <c r="AC1756" s="47"/>
      <c r="AD1756" s="47"/>
      <c r="AE1756" s="47"/>
      <c r="AF1756" s="47"/>
      <c r="AG1756" s="47"/>
      <c r="AH1756" s="47"/>
      <c r="AI1756" s="47"/>
      <c r="AJ1756" s="47"/>
      <c r="AK1756" s="47"/>
      <c r="AL1756" s="47"/>
      <c r="AM1756" s="47"/>
    </row>
    <row r="1757">
      <c r="A1757" s="47"/>
      <c r="B1757" s="47"/>
      <c r="C1757" s="3"/>
      <c r="D1757" s="47"/>
      <c r="E1757" s="3"/>
      <c r="F1757" s="43"/>
      <c r="G1757" s="47"/>
      <c r="H1757" s="47"/>
      <c r="I1757" s="47"/>
      <c r="J1757" s="47"/>
      <c r="K1757" s="47"/>
      <c r="L1757" s="47"/>
      <c r="M1757" s="47"/>
      <c r="N1757" s="47"/>
      <c r="O1757" s="47"/>
      <c r="P1757" s="47"/>
      <c r="Q1757" s="47"/>
      <c r="R1757" s="47"/>
      <c r="S1757" s="47"/>
      <c r="T1757" s="47"/>
      <c r="U1757" s="47"/>
      <c r="V1757" s="47"/>
      <c r="W1757" s="47"/>
      <c r="X1757" s="47"/>
      <c r="Y1757" s="47"/>
      <c r="Z1757" s="47"/>
      <c r="AA1757" s="47"/>
      <c r="AB1757" s="47"/>
      <c r="AC1757" s="47"/>
      <c r="AD1757" s="47"/>
      <c r="AE1757" s="47"/>
      <c r="AF1757" s="47"/>
      <c r="AG1757" s="47"/>
      <c r="AH1757" s="47"/>
      <c r="AI1757" s="47"/>
      <c r="AJ1757" s="47"/>
      <c r="AK1757" s="47"/>
      <c r="AL1757" s="47"/>
      <c r="AM1757" s="47"/>
    </row>
    <row r="1758">
      <c r="A1758" s="47"/>
      <c r="B1758" s="47"/>
      <c r="C1758" s="3"/>
      <c r="D1758" s="47"/>
      <c r="E1758" s="3"/>
      <c r="F1758" s="43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  <c r="S1758" s="47"/>
      <c r="T1758" s="47"/>
      <c r="U1758" s="47"/>
      <c r="V1758" s="47"/>
      <c r="W1758" s="47"/>
      <c r="X1758" s="47"/>
      <c r="Y1758" s="47"/>
      <c r="Z1758" s="47"/>
      <c r="AA1758" s="47"/>
      <c r="AB1758" s="47"/>
      <c r="AC1758" s="47"/>
      <c r="AD1758" s="47"/>
      <c r="AE1758" s="47"/>
      <c r="AF1758" s="47"/>
      <c r="AG1758" s="47"/>
      <c r="AH1758" s="47"/>
      <c r="AI1758" s="47"/>
      <c r="AJ1758" s="47"/>
      <c r="AK1758" s="47"/>
      <c r="AL1758" s="47"/>
      <c r="AM1758" s="47"/>
    </row>
    <row r="1759">
      <c r="A1759" s="47"/>
      <c r="B1759" s="47"/>
      <c r="C1759" s="3"/>
      <c r="D1759" s="47"/>
      <c r="E1759" s="3"/>
      <c r="F1759" s="43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  <c r="S1759" s="47"/>
      <c r="T1759" s="47"/>
      <c r="U1759" s="47"/>
      <c r="V1759" s="47"/>
      <c r="W1759" s="47"/>
      <c r="X1759" s="47"/>
      <c r="Y1759" s="47"/>
      <c r="Z1759" s="47"/>
      <c r="AA1759" s="47"/>
      <c r="AB1759" s="47"/>
      <c r="AC1759" s="47"/>
      <c r="AD1759" s="47"/>
      <c r="AE1759" s="47"/>
      <c r="AF1759" s="47"/>
      <c r="AG1759" s="47"/>
      <c r="AH1759" s="47"/>
      <c r="AI1759" s="47"/>
      <c r="AJ1759" s="47"/>
      <c r="AK1759" s="47"/>
      <c r="AL1759" s="47"/>
      <c r="AM1759" s="47"/>
    </row>
    <row r="1760">
      <c r="A1760" s="47"/>
      <c r="B1760" s="47"/>
      <c r="C1760" s="3"/>
      <c r="D1760" s="47"/>
      <c r="E1760" s="3"/>
      <c r="F1760" s="43"/>
      <c r="G1760" s="47"/>
      <c r="H1760" s="47"/>
      <c r="I1760" s="47"/>
      <c r="J1760" s="47"/>
      <c r="K1760" s="47"/>
      <c r="L1760" s="47"/>
      <c r="M1760" s="47"/>
      <c r="N1760" s="47"/>
      <c r="O1760" s="47"/>
      <c r="P1760" s="47"/>
      <c r="Q1760" s="47"/>
      <c r="R1760" s="47"/>
      <c r="S1760" s="47"/>
      <c r="T1760" s="47"/>
      <c r="U1760" s="47"/>
      <c r="V1760" s="47"/>
      <c r="W1760" s="47"/>
      <c r="X1760" s="47"/>
      <c r="Y1760" s="47"/>
      <c r="Z1760" s="47"/>
      <c r="AA1760" s="47"/>
      <c r="AB1760" s="47"/>
      <c r="AC1760" s="47"/>
      <c r="AD1760" s="47"/>
      <c r="AE1760" s="47"/>
      <c r="AF1760" s="47"/>
      <c r="AG1760" s="47"/>
      <c r="AH1760" s="47"/>
      <c r="AI1760" s="47"/>
      <c r="AJ1760" s="47"/>
      <c r="AK1760" s="47"/>
      <c r="AL1760" s="47"/>
      <c r="AM1760" s="47"/>
    </row>
    <row r="1761">
      <c r="A1761" s="47"/>
      <c r="B1761" s="47"/>
      <c r="C1761" s="3"/>
      <c r="D1761" s="47"/>
      <c r="E1761" s="3"/>
      <c r="F1761" s="43"/>
      <c r="G1761" s="47"/>
      <c r="H1761" s="47"/>
      <c r="I1761" s="47"/>
      <c r="J1761" s="47"/>
      <c r="K1761" s="47"/>
      <c r="L1761" s="47"/>
      <c r="M1761" s="47"/>
      <c r="N1761" s="47"/>
      <c r="O1761" s="47"/>
      <c r="P1761" s="47"/>
      <c r="Q1761" s="47"/>
      <c r="R1761" s="47"/>
      <c r="S1761" s="47"/>
      <c r="T1761" s="47"/>
      <c r="U1761" s="47"/>
      <c r="V1761" s="47"/>
      <c r="W1761" s="47"/>
      <c r="X1761" s="47"/>
      <c r="Y1761" s="47"/>
      <c r="Z1761" s="47"/>
      <c r="AA1761" s="47"/>
      <c r="AB1761" s="47"/>
      <c r="AC1761" s="47"/>
      <c r="AD1761" s="47"/>
      <c r="AE1761" s="47"/>
      <c r="AF1761" s="47"/>
      <c r="AG1761" s="47"/>
      <c r="AH1761" s="47"/>
      <c r="AI1761" s="47"/>
      <c r="AJ1761" s="47"/>
      <c r="AK1761" s="47"/>
      <c r="AL1761" s="47"/>
      <c r="AM1761" s="47"/>
    </row>
    <row r="1762">
      <c r="A1762" s="47"/>
      <c r="B1762" s="47"/>
      <c r="C1762" s="3"/>
      <c r="D1762" s="47"/>
      <c r="E1762" s="3"/>
      <c r="F1762" s="43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  <c r="S1762" s="47"/>
      <c r="T1762" s="47"/>
      <c r="U1762" s="47"/>
      <c r="V1762" s="47"/>
      <c r="W1762" s="47"/>
      <c r="X1762" s="47"/>
      <c r="Y1762" s="47"/>
      <c r="Z1762" s="47"/>
      <c r="AA1762" s="47"/>
      <c r="AB1762" s="47"/>
      <c r="AC1762" s="47"/>
      <c r="AD1762" s="47"/>
      <c r="AE1762" s="47"/>
      <c r="AF1762" s="47"/>
      <c r="AG1762" s="47"/>
      <c r="AH1762" s="47"/>
      <c r="AI1762" s="47"/>
      <c r="AJ1762" s="47"/>
      <c r="AK1762" s="47"/>
      <c r="AL1762" s="47"/>
      <c r="AM1762" s="47"/>
    </row>
    <row r="1763">
      <c r="A1763" s="47"/>
      <c r="B1763" s="47"/>
      <c r="C1763" s="3"/>
      <c r="D1763" s="47"/>
      <c r="E1763" s="3"/>
      <c r="F1763" s="43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  <c r="S1763" s="47"/>
      <c r="T1763" s="47"/>
      <c r="U1763" s="47"/>
      <c r="V1763" s="47"/>
      <c r="W1763" s="47"/>
      <c r="X1763" s="47"/>
      <c r="Y1763" s="47"/>
      <c r="Z1763" s="47"/>
      <c r="AA1763" s="47"/>
      <c r="AB1763" s="47"/>
      <c r="AC1763" s="47"/>
      <c r="AD1763" s="47"/>
      <c r="AE1763" s="47"/>
      <c r="AF1763" s="47"/>
      <c r="AG1763" s="47"/>
      <c r="AH1763" s="47"/>
      <c r="AI1763" s="47"/>
      <c r="AJ1763" s="47"/>
      <c r="AK1763" s="47"/>
      <c r="AL1763" s="47"/>
      <c r="AM1763" s="47"/>
    </row>
    <row r="1764">
      <c r="A1764" s="47"/>
      <c r="B1764" s="47"/>
      <c r="C1764" s="3"/>
      <c r="D1764" s="47"/>
      <c r="E1764" s="3"/>
      <c r="F1764" s="43"/>
      <c r="G1764" s="47"/>
      <c r="H1764" s="47"/>
      <c r="I1764" s="47"/>
      <c r="J1764" s="47"/>
      <c r="K1764" s="47"/>
      <c r="L1764" s="47"/>
      <c r="M1764" s="47"/>
      <c r="N1764" s="47"/>
      <c r="O1764" s="47"/>
      <c r="P1764" s="47"/>
      <c r="Q1764" s="47"/>
      <c r="R1764" s="47"/>
      <c r="S1764" s="47"/>
      <c r="T1764" s="47"/>
      <c r="U1764" s="47"/>
      <c r="V1764" s="47"/>
      <c r="W1764" s="47"/>
      <c r="X1764" s="47"/>
      <c r="Y1764" s="47"/>
      <c r="Z1764" s="47"/>
      <c r="AA1764" s="47"/>
      <c r="AB1764" s="47"/>
      <c r="AC1764" s="47"/>
      <c r="AD1764" s="47"/>
      <c r="AE1764" s="47"/>
      <c r="AF1764" s="47"/>
      <c r="AG1764" s="47"/>
      <c r="AH1764" s="47"/>
      <c r="AI1764" s="47"/>
      <c r="AJ1764" s="47"/>
      <c r="AK1764" s="47"/>
      <c r="AL1764" s="47"/>
      <c r="AM1764" s="47"/>
    </row>
    <row r="1765">
      <c r="A1765" s="47"/>
      <c r="B1765" s="47"/>
      <c r="C1765" s="3"/>
      <c r="D1765" s="47"/>
      <c r="E1765" s="3"/>
      <c r="F1765" s="43"/>
      <c r="G1765" s="47"/>
      <c r="H1765" s="47"/>
      <c r="I1765" s="47"/>
      <c r="J1765" s="47"/>
      <c r="K1765" s="47"/>
      <c r="L1765" s="47"/>
      <c r="M1765" s="47"/>
      <c r="N1765" s="47"/>
      <c r="O1765" s="47"/>
      <c r="P1765" s="47"/>
      <c r="Q1765" s="47"/>
      <c r="R1765" s="47"/>
      <c r="S1765" s="47"/>
      <c r="T1765" s="47"/>
      <c r="U1765" s="47"/>
      <c r="V1765" s="47"/>
      <c r="W1765" s="47"/>
      <c r="X1765" s="47"/>
      <c r="Y1765" s="47"/>
      <c r="Z1765" s="47"/>
      <c r="AA1765" s="47"/>
      <c r="AB1765" s="47"/>
      <c r="AC1765" s="47"/>
      <c r="AD1765" s="47"/>
      <c r="AE1765" s="47"/>
      <c r="AF1765" s="47"/>
      <c r="AG1765" s="47"/>
      <c r="AH1765" s="47"/>
      <c r="AI1765" s="47"/>
      <c r="AJ1765" s="47"/>
      <c r="AK1765" s="47"/>
      <c r="AL1765" s="47"/>
      <c r="AM1765" s="47"/>
    </row>
    <row r="1766">
      <c r="A1766" s="47"/>
      <c r="B1766" s="47"/>
      <c r="C1766" s="3"/>
      <c r="D1766" s="47"/>
      <c r="E1766" s="3"/>
      <c r="F1766" s="43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  <c r="S1766" s="47"/>
      <c r="T1766" s="47"/>
      <c r="U1766" s="47"/>
      <c r="V1766" s="47"/>
      <c r="W1766" s="47"/>
      <c r="X1766" s="47"/>
      <c r="Y1766" s="47"/>
      <c r="Z1766" s="47"/>
      <c r="AA1766" s="47"/>
      <c r="AB1766" s="47"/>
      <c r="AC1766" s="47"/>
      <c r="AD1766" s="47"/>
      <c r="AE1766" s="47"/>
      <c r="AF1766" s="47"/>
      <c r="AG1766" s="47"/>
      <c r="AH1766" s="47"/>
      <c r="AI1766" s="47"/>
      <c r="AJ1766" s="47"/>
      <c r="AK1766" s="47"/>
      <c r="AL1766" s="47"/>
      <c r="AM1766" s="47"/>
    </row>
    <row r="1767">
      <c r="A1767" s="47"/>
      <c r="B1767" s="47"/>
      <c r="C1767" s="3"/>
      <c r="D1767" s="47"/>
      <c r="E1767" s="3"/>
      <c r="F1767" s="43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  <c r="S1767" s="47"/>
      <c r="T1767" s="47"/>
      <c r="U1767" s="47"/>
      <c r="V1767" s="47"/>
      <c r="W1767" s="47"/>
      <c r="X1767" s="47"/>
      <c r="Y1767" s="47"/>
      <c r="Z1767" s="47"/>
      <c r="AA1767" s="47"/>
      <c r="AB1767" s="47"/>
      <c r="AC1767" s="47"/>
      <c r="AD1767" s="47"/>
      <c r="AE1767" s="47"/>
      <c r="AF1767" s="47"/>
      <c r="AG1767" s="47"/>
      <c r="AH1767" s="47"/>
      <c r="AI1767" s="47"/>
      <c r="AJ1767" s="47"/>
      <c r="AK1767" s="47"/>
      <c r="AL1767" s="47"/>
      <c r="AM1767" s="47"/>
    </row>
    <row r="1768">
      <c r="A1768" s="47"/>
      <c r="B1768" s="47"/>
      <c r="C1768" s="3"/>
      <c r="D1768" s="47"/>
      <c r="E1768" s="3"/>
      <c r="F1768" s="43"/>
      <c r="G1768" s="47"/>
      <c r="H1768" s="47"/>
      <c r="I1768" s="47"/>
      <c r="J1768" s="47"/>
      <c r="K1768" s="47"/>
      <c r="L1768" s="47"/>
      <c r="M1768" s="47"/>
      <c r="N1768" s="47"/>
      <c r="O1768" s="47"/>
      <c r="P1768" s="47"/>
      <c r="Q1768" s="47"/>
      <c r="R1768" s="47"/>
      <c r="S1768" s="47"/>
      <c r="T1768" s="47"/>
      <c r="U1768" s="47"/>
      <c r="V1768" s="47"/>
      <c r="W1768" s="47"/>
      <c r="X1768" s="47"/>
      <c r="Y1768" s="47"/>
      <c r="Z1768" s="47"/>
      <c r="AA1768" s="47"/>
      <c r="AB1768" s="47"/>
      <c r="AC1768" s="47"/>
      <c r="AD1768" s="47"/>
      <c r="AE1768" s="47"/>
      <c r="AF1768" s="47"/>
      <c r="AG1768" s="47"/>
      <c r="AH1768" s="47"/>
      <c r="AI1768" s="47"/>
      <c r="AJ1768" s="47"/>
      <c r="AK1768" s="47"/>
      <c r="AL1768" s="47"/>
      <c r="AM1768" s="47"/>
    </row>
    <row r="1769">
      <c r="A1769" s="47"/>
      <c r="B1769" s="47"/>
      <c r="C1769" s="3"/>
      <c r="D1769" s="47"/>
      <c r="E1769" s="3"/>
      <c r="F1769" s="43"/>
      <c r="G1769" s="47"/>
      <c r="H1769" s="47"/>
      <c r="I1769" s="47"/>
      <c r="J1769" s="47"/>
      <c r="K1769" s="47"/>
      <c r="L1769" s="47"/>
      <c r="M1769" s="47"/>
      <c r="N1769" s="47"/>
      <c r="O1769" s="47"/>
      <c r="P1769" s="47"/>
      <c r="Q1769" s="47"/>
      <c r="R1769" s="47"/>
      <c r="S1769" s="47"/>
      <c r="T1769" s="47"/>
      <c r="U1769" s="47"/>
      <c r="V1769" s="47"/>
      <c r="W1769" s="47"/>
      <c r="X1769" s="47"/>
      <c r="Y1769" s="47"/>
      <c r="Z1769" s="47"/>
      <c r="AA1769" s="47"/>
      <c r="AB1769" s="47"/>
      <c r="AC1769" s="47"/>
      <c r="AD1769" s="47"/>
      <c r="AE1769" s="47"/>
      <c r="AF1769" s="47"/>
      <c r="AG1769" s="47"/>
      <c r="AH1769" s="47"/>
      <c r="AI1769" s="47"/>
      <c r="AJ1769" s="47"/>
      <c r="AK1769" s="47"/>
      <c r="AL1769" s="47"/>
      <c r="AM1769" s="47"/>
    </row>
    <row r="1770">
      <c r="A1770" s="47"/>
      <c r="B1770" s="47"/>
      <c r="C1770" s="3"/>
      <c r="D1770" s="47"/>
      <c r="E1770" s="3"/>
      <c r="F1770" s="43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  <c r="S1770" s="47"/>
      <c r="T1770" s="47"/>
      <c r="U1770" s="47"/>
      <c r="V1770" s="47"/>
      <c r="W1770" s="47"/>
      <c r="X1770" s="47"/>
      <c r="Y1770" s="47"/>
      <c r="Z1770" s="47"/>
      <c r="AA1770" s="47"/>
      <c r="AB1770" s="47"/>
      <c r="AC1770" s="47"/>
      <c r="AD1770" s="47"/>
      <c r="AE1770" s="47"/>
      <c r="AF1770" s="47"/>
      <c r="AG1770" s="47"/>
      <c r="AH1770" s="47"/>
      <c r="AI1770" s="47"/>
      <c r="AJ1770" s="47"/>
      <c r="AK1770" s="47"/>
      <c r="AL1770" s="47"/>
      <c r="AM1770" s="47"/>
    </row>
    <row r="1771">
      <c r="A1771" s="47"/>
      <c r="B1771" s="47"/>
      <c r="C1771" s="3"/>
      <c r="D1771" s="47"/>
      <c r="E1771" s="3"/>
      <c r="F1771" s="43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  <c r="S1771" s="47"/>
      <c r="T1771" s="47"/>
      <c r="U1771" s="47"/>
      <c r="V1771" s="47"/>
      <c r="W1771" s="47"/>
      <c r="X1771" s="47"/>
      <c r="Y1771" s="47"/>
      <c r="Z1771" s="47"/>
      <c r="AA1771" s="47"/>
      <c r="AB1771" s="47"/>
      <c r="AC1771" s="47"/>
      <c r="AD1771" s="47"/>
      <c r="AE1771" s="47"/>
      <c r="AF1771" s="47"/>
      <c r="AG1771" s="47"/>
      <c r="AH1771" s="47"/>
      <c r="AI1771" s="47"/>
      <c r="AJ1771" s="47"/>
      <c r="AK1771" s="47"/>
      <c r="AL1771" s="47"/>
      <c r="AM1771" s="47"/>
    </row>
    <row r="1772">
      <c r="A1772" s="47"/>
      <c r="B1772" s="47"/>
      <c r="C1772" s="3"/>
      <c r="D1772" s="47"/>
      <c r="E1772" s="3"/>
      <c r="F1772" s="43"/>
      <c r="G1772" s="47"/>
      <c r="H1772" s="47"/>
      <c r="I1772" s="47"/>
      <c r="J1772" s="47"/>
      <c r="K1772" s="47"/>
      <c r="L1772" s="47"/>
      <c r="M1772" s="47"/>
      <c r="N1772" s="47"/>
      <c r="O1772" s="47"/>
      <c r="P1772" s="47"/>
      <c r="Q1772" s="47"/>
      <c r="R1772" s="47"/>
      <c r="S1772" s="47"/>
      <c r="T1772" s="47"/>
      <c r="U1772" s="47"/>
      <c r="V1772" s="47"/>
      <c r="W1772" s="47"/>
      <c r="X1772" s="47"/>
      <c r="Y1772" s="47"/>
      <c r="Z1772" s="47"/>
      <c r="AA1772" s="47"/>
      <c r="AB1772" s="47"/>
      <c r="AC1772" s="47"/>
      <c r="AD1772" s="47"/>
      <c r="AE1772" s="47"/>
      <c r="AF1772" s="47"/>
      <c r="AG1772" s="47"/>
      <c r="AH1772" s="47"/>
      <c r="AI1772" s="47"/>
      <c r="AJ1772" s="47"/>
      <c r="AK1772" s="47"/>
      <c r="AL1772" s="47"/>
      <c r="AM1772" s="47"/>
    </row>
    <row r="1773">
      <c r="A1773" s="47"/>
      <c r="B1773" s="47"/>
      <c r="C1773" s="3"/>
      <c r="D1773" s="47"/>
      <c r="E1773" s="3"/>
      <c r="F1773" s="43"/>
      <c r="G1773" s="47"/>
      <c r="H1773" s="47"/>
      <c r="I1773" s="47"/>
      <c r="J1773" s="47"/>
      <c r="K1773" s="47"/>
      <c r="L1773" s="47"/>
      <c r="M1773" s="47"/>
      <c r="N1773" s="47"/>
      <c r="O1773" s="47"/>
      <c r="P1773" s="47"/>
      <c r="Q1773" s="47"/>
      <c r="R1773" s="47"/>
      <c r="S1773" s="47"/>
      <c r="T1773" s="47"/>
      <c r="U1773" s="47"/>
      <c r="V1773" s="47"/>
      <c r="W1773" s="47"/>
      <c r="X1773" s="47"/>
      <c r="Y1773" s="47"/>
      <c r="Z1773" s="47"/>
      <c r="AA1773" s="47"/>
      <c r="AB1773" s="47"/>
      <c r="AC1773" s="47"/>
      <c r="AD1773" s="47"/>
      <c r="AE1773" s="47"/>
      <c r="AF1773" s="47"/>
      <c r="AG1773" s="47"/>
      <c r="AH1773" s="47"/>
      <c r="AI1773" s="47"/>
      <c r="AJ1773" s="47"/>
      <c r="AK1773" s="47"/>
      <c r="AL1773" s="47"/>
      <c r="AM1773" s="47"/>
    </row>
    <row r="1774">
      <c r="A1774" s="47"/>
      <c r="B1774" s="47"/>
      <c r="C1774" s="3"/>
      <c r="D1774" s="47"/>
      <c r="E1774" s="3"/>
      <c r="F1774" s="43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7"/>
      <c r="U1774" s="47"/>
      <c r="V1774" s="47"/>
      <c r="W1774" s="47"/>
      <c r="X1774" s="47"/>
      <c r="Y1774" s="47"/>
      <c r="Z1774" s="47"/>
      <c r="AA1774" s="47"/>
      <c r="AB1774" s="47"/>
      <c r="AC1774" s="47"/>
      <c r="AD1774" s="47"/>
      <c r="AE1774" s="47"/>
      <c r="AF1774" s="47"/>
      <c r="AG1774" s="47"/>
      <c r="AH1774" s="47"/>
      <c r="AI1774" s="47"/>
      <c r="AJ1774" s="47"/>
      <c r="AK1774" s="47"/>
      <c r="AL1774" s="47"/>
      <c r="AM1774" s="47"/>
    </row>
    <row r="1775">
      <c r="A1775" s="47"/>
      <c r="B1775" s="47"/>
      <c r="C1775" s="3"/>
      <c r="D1775" s="47"/>
      <c r="E1775" s="3"/>
      <c r="F1775" s="43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  <c r="S1775" s="47"/>
      <c r="T1775" s="47"/>
      <c r="U1775" s="47"/>
      <c r="V1775" s="47"/>
      <c r="W1775" s="47"/>
      <c r="X1775" s="47"/>
      <c r="Y1775" s="47"/>
      <c r="Z1775" s="47"/>
      <c r="AA1775" s="47"/>
      <c r="AB1775" s="47"/>
      <c r="AC1775" s="47"/>
      <c r="AD1775" s="47"/>
      <c r="AE1775" s="47"/>
      <c r="AF1775" s="47"/>
      <c r="AG1775" s="47"/>
      <c r="AH1775" s="47"/>
      <c r="AI1775" s="47"/>
      <c r="AJ1775" s="47"/>
      <c r="AK1775" s="47"/>
      <c r="AL1775" s="47"/>
      <c r="AM1775" s="47"/>
    </row>
    <row r="1776">
      <c r="A1776" s="47"/>
      <c r="B1776" s="47"/>
      <c r="C1776" s="3"/>
      <c r="D1776" s="47"/>
      <c r="E1776" s="3"/>
      <c r="F1776" s="43"/>
      <c r="G1776" s="47"/>
      <c r="H1776" s="47"/>
      <c r="I1776" s="47"/>
      <c r="J1776" s="47"/>
      <c r="K1776" s="47"/>
      <c r="L1776" s="47"/>
      <c r="M1776" s="47"/>
      <c r="N1776" s="47"/>
      <c r="O1776" s="47"/>
      <c r="P1776" s="47"/>
      <c r="Q1776" s="47"/>
      <c r="R1776" s="47"/>
      <c r="S1776" s="47"/>
      <c r="T1776" s="47"/>
      <c r="U1776" s="47"/>
      <c r="V1776" s="47"/>
      <c r="W1776" s="47"/>
      <c r="X1776" s="47"/>
      <c r="Y1776" s="47"/>
      <c r="Z1776" s="47"/>
      <c r="AA1776" s="47"/>
      <c r="AB1776" s="47"/>
      <c r="AC1776" s="47"/>
      <c r="AD1776" s="47"/>
      <c r="AE1776" s="47"/>
      <c r="AF1776" s="47"/>
      <c r="AG1776" s="47"/>
      <c r="AH1776" s="47"/>
      <c r="AI1776" s="47"/>
      <c r="AJ1776" s="47"/>
      <c r="AK1776" s="47"/>
      <c r="AL1776" s="47"/>
      <c r="AM1776" s="47"/>
    </row>
    <row r="1777">
      <c r="A1777" s="47"/>
      <c r="B1777" s="47"/>
      <c r="C1777" s="3"/>
      <c r="D1777" s="47"/>
      <c r="E1777" s="3"/>
      <c r="F1777" s="43"/>
      <c r="G1777" s="47"/>
      <c r="H1777" s="47"/>
      <c r="I1777" s="47"/>
      <c r="J1777" s="47"/>
      <c r="K1777" s="47"/>
      <c r="L1777" s="47"/>
      <c r="M1777" s="47"/>
      <c r="N1777" s="47"/>
      <c r="O1777" s="47"/>
      <c r="P1777" s="47"/>
      <c r="Q1777" s="47"/>
      <c r="R1777" s="47"/>
      <c r="S1777" s="47"/>
      <c r="T1777" s="47"/>
      <c r="U1777" s="47"/>
      <c r="V1777" s="47"/>
      <c r="W1777" s="47"/>
      <c r="X1777" s="47"/>
      <c r="Y1777" s="47"/>
      <c r="Z1777" s="47"/>
      <c r="AA1777" s="47"/>
      <c r="AB1777" s="47"/>
      <c r="AC1777" s="47"/>
      <c r="AD1777" s="47"/>
      <c r="AE1777" s="47"/>
      <c r="AF1777" s="47"/>
      <c r="AG1777" s="47"/>
      <c r="AH1777" s="47"/>
      <c r="AI1777" s="47"/>
      <c r="AJ1777" s="47"/>
      <c r="AK1777" s="47"/>
      <c r="AL1777" s="47"/>
      <c r="AM1777" s="47"/>
    </row>
    <row r="1778">
      <c r="A1778" s="47"/>
      <c r="B1778" s="47"/>
      <c r="C1778" s="3"/>
      <c r="D1778" s="47"/>
      <c r="E1778" s="3"/>
      <c r="F1778" s="43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  <c r="S1778" s="47"/>
      <c r="T1778" s="47"/>
      <c r="U1778" s="47"/>
      <c r="V1778" s="47"/>
      <c r="W1778" s="47"/>
      <c r="X1778" s="47"/>
      <c r="Y1778" s="47"/>
      <c r="Z1778" s="47"/>
      <c r="AA1778" s="47"/>
      <c r="AB1778" s="47"/>
      <c r="AC1778" s="47"/>
      <c r="AD1778" s="47"/>
      <c r="AE1778" s="47"/>
      <c r="AF1778" s="47"/>
      <c r="AG1778" s="47"/>
      <c r="AH1778" s="47"/>
      <c r="AI1778" s="47"/>
      <c r="AJ1778" s="47"/>
      <c r="AK1778" s="47"/>
      <c r="AL1778" s="47"/>
      <c r="AM1778" s="47"/>
    </row>
    <row r="1779">
      <c r="A1779" s="47"/>
      <c r="B1779" s="47"/>
      <c r="C1779" s="3"/>
      <c r="D1779" s="47"/>
      <c r="E1779" s="3"/>
      <c r="F1779" s="43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  <c r="S1779" s="47"/>
      <c r="T1779" s="47"/>
      <c r="U1779" s="47"/>
      <c r="V1779" s="47"/>
      <c r="W1779" s="47"/>
      <c r="X1779" s="47"/>
      <c r="Y1779" s="47"/>
      <c r="Z1779" s="47"/>
      <c r="AA1779" s="47"/>
      <c r="AB1779" s="47"/>
      <c r="AC1779" s="47"/>
      <c r="AD1779" s="47"/>
      <c r="AE1779" s="47"/>
      <c r="AF1779" s="47"/>
      <c r="AG1779" s="47"/>
      <c r="AH1779" s="47"/>
      <c r="AI1779" s="47"/>
      <c r="AJ1779" s="47"/>
      <c r="AK1779" s="47"/>
      <c r="AL1779" s="47"/>
      <c r="AM1779" s="47"/>
    </row>
    <row r="1780">
      <c r="A1780" s="47"/>
      <c r="B1780" s="47"/>
      <c r="C1780" s="3"/>
      <c r="D1780" s="47"/>
      <c r="E1780" s="3"/>
      <c r="F1780" s="43"/>
      <c r="G1780" s="47"/>
      <c r="H1780" s="47"/>
      <c r="I1780" s="47"/>
      <c r="J1780" s="47"/>
      <c r="K1780" s="47"/>
      <c r="L1780" s="47"/>
      <c r="M1780" s="47"/>
      <c r="N1780" s="47"/>
      <c r="O1780" s="47"/>
      <c r="P1780" s="47"/>
      <c r="Q1780" s="47"/>
      <c r="R1780" s="47"/>
      <c r="S1780" s="47"/>
      <c r="T1780" s="47"/>
      <c r="U1780" s="47"/>
      <c r="V1780" s="47"/>
      <c r="W1780" s="47"/>
      <c r="X1780" s="47"/>
      <c r="Y1780" s="47"/>
      <c r="Z1780" s="47"/>
      <c r="AA1780" s="47"/>
      <c r="AB1780" s="47"/>
      <c r="AC1780" s="47"/>
      <c r="AD1780" s="47"/>
      <c r="AE1780" s="47"/>
      <c r="AF1780" s="47"/>
      <c r="AG1780" s="47"/>
      <c r="AH1780" s="47"/>
      <c r="AI1780" s="47"/>
      <c r="AJ1780" s="47"/>
      <c r="AK1780" s="47"/>
      <c r="AL1780" s="47"/>
      <c r="AM1780" s="47"/>
    </row>
    <row r="1781">
      <c r="A1781" s="47"/>
      <c r="B1781" s="47"/>
      <c r="C1781" s="3"/>
      <c r="D1781" s="47"/>
      <c r="E1781" s="3"/>
      <c r="F1781" s="43"/>
      <c r="G1781" s="47"/>
      <c r="H1781" s="47"/>
      <c r="I1781" s="47"/>
      <c r="J1781" s="47"/>
      <c r="K1781" s="47"/>
      <c r="L1781" s="47"/>
      <c r="M1781" s="47"/>
      <c r="N1781" s="47"/>
      <c r="O1781" s="47"/>
      <c r="P1781" s="47"/>
      <c r="Q1781" s="47"/>
      <c r="R1781" s="47"/>
      <c r="S1781" s="47"/>
      <c r="T1781" s="47"/>
      <c r="U1781" s="47"/>
      <c r="V1781" s="47"/>
      <c r="W1781" s="47"/>
      <c r="X1781" s="47"/>
      <c r="Y1781" s="47"/>
      <c r="Z1781" s="47"/>
      <c r="AA1781" s="47"/>
      <c r="AB1781" s="47"/>
      <c r="AC1781" s="47"/>
      <c r="AD1781" s="47"/>
      <c r="AE1781" s="47"/>
      <c r="AF1781" s="47"/>
      <c r="AG1781" s="47"/>
      <c r="AH1781" s="47"/>
      <c r="AI1781" s="47"/>
      <c r="AJ1781" s="47"/>
      <c r="AK1781" s="47"/>
      <c r="AL1781" s="47"/>
      <c r="AM1781" s="47"/>
    </row>
    <row r="1782">
      <c r="A1782" s="47"/>
      <c r="B1782" s="47"/>
      <c r="C1782" s="3"/>
      <c r="D1782" s="47"/>
      <c r="E1782" s="3"/>
      <c r="F1782" s="43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7"/>
      <c r="AB1782" s="47"/>
      <c r="AC1782" s="47"/>
      <c r="AD1782" s="47"/>
      <c r="AE1782" s="47"/>
      <c r="AF1782" s="47"/>
      <c r="AG1782" s="47"/>
      <c r="AH1782" s="47"/>
      <c r="AI1782" s="47"/>
      <c r="AJ1782" s="47"/>
      <c r="AK1782" s="47"/>
      <c r="AL1782" s="47"/>
      <c r="AM1782" s="47"/>
    </row>
    <row r="1783">
      <c r="A1783" s="47"/>
      <c r="B1783" s="47"/>
      <c r="C1783" s="3"/>
      <c r="D1783" s="47"/>
      <c r="E1783" s="3"/>
      <c r="F1783" s="43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  <c r="S1783" s="47"/>
      <c r="T1783" s="47"/>
      <c r="U1783" s="47"/>
      <c r="V1783" s="47"/>
      <c r="W1783" s="47"/>
      <c r="X1783" s="47"/>
      <c r="Y1783" s="47"/>
      <c r="Z1783" s="47"/>
      <c r="AA1783" s="47"/>
      <c r="AB1783" s="47"/>
      <c r="AC1783" s="47"/>
      <c r="AD1783" s="47"/>
      <c r="AE1783" s="47"/>
      <c r="AF1783" s="47"/>
      <c r="AG1783" s="47"/>
      <c r="AH1783" s="47"/>
      <c r="AI1783" s="47"/>
      <c r="AJ1783" s="47"/>
      <c r="AK1783" s="47"/>
      <c r="AL1783" s="47"/>
      <c r="AM1783" s="47"/>
    </row>
    <row r="1784">
      <c r="A1784" s="47"/>
      <c r="B1784" s="47"/>
      <c r="C1784" s="3"/>
      <c r="D1784" s="47"/>
      <c r="E1784" s="3"/>
      <c r="F1784" s="43"/>
      <c r="G1784" s="47"/>
      <c r="H1784" s="47"/>
      <c r="I1784" s="47"/>
      <c r="J1784" s="47"/>
      <c r="K1784" s="47"/>
      <c r="L1784" s="47"/>
      <c r="M1784" s="47"/>
      <c r="N1784" s="47"/>
      <c r="O1784" s="47"/>
      <c r="P1784" s="47"/>
      <c r="Q1784" s="47"/>
      <c r="R1784" s="47"/>
      <c r="S1784" s="47"/>
      <c r="T1784" s="47"/>
      <c r="U1784" s="47"/>
      <c r="V1784" s="47"/>
      <c r="W1784" s="47"/>
      <c r="X1784" s="47"/>
      <c r="Y1784" s="47"/>
      <c r="Z1784" s="47"/>
      <c r="AA1784" s="47"/>
      <c r="AB1784" s="47"/>
      <c r="AC1784" s="47"/>
      <c r="AD1784" s="47"/>
      <c r="AE1784" s="47"/>
      <c r="AF1784" s="47"/>
      <c r="AG1784" s="47"/>
      <c r="AH1784" s="47"/>
      <c r="AI1784" s="47"/>
      <c r="AJ1784" s="47"/>
      <c r="AK1784" s="47"/>
      <c r="AL1784" s="47"/>
      <c r="AM1784" s="47"/>
    </row>
    <row r="1785">
      <c r="A1785" s="47"/>
      <c r="B1785" s="47"/>
      <c r="C1785" s="3"/>
      <c r="D1785" s="47"/>
      <c r="E1785" s="3"/>
      <c r="F1785" s="43"/>
      <c r="G1785" s="47"/>
      <c r="H1785" s="47"/>
      <c r="I1785" s="47"/>
      <c r="J1785" s="47"/>
      <c r="K1785" s="47"/>
      <c r="L1785" s="47"/>
      <c r="M1785" s="47"/>
      <c r="N1785" s="47"/>
      <c r="O1785" s="47"/>
      <c r="P1785" s="47"/>
      <c r="Q1785" s="47"/>
      <c r="R1785" s="47"/>
      <c r="S1785" s="47"/>
      <c r="T1785" s="47"/>
      <c r="U1785" s="47"/>
      <c r="V1785" s="47"/>
      <c r="W1785" s="47"/>
      <c r="X1785" s="47"/>
      <c r="Y1785" s="47"/>
      <c r="Z1785" s="47"/>
      <c r="AA1785" s="47"/>
      <c r="AB1785" s="47"/>
      <c r="AC1785" s="47"/>
      <c r="AD1785" s="47"/>
      <c r="AE1785" s="47"/>
      <c r="AF1785" s="47"/>
      <c r="AG1785" s="47"/>
      <c r="AH1785" s="47"/>
      <c r="AI1785" s="47"/>
      <c r="AJ1785" s="47"/>
      <c r="AK1785" s="47"/>
      <c r="AL1785" s="47"/>
      <c r="AM1785" s="47"/>
    </row>
    <row r="1786">
      <c r="A1786" s="47"/>
      <c r="B1786" s="47"/>
      <c r="C1786" s="3"/>
      <c r="D1786" s="47"/>
      <c r="E1786" s="3"/>
      <c r="F1786" s="43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  <c r="S1786" s="47"/>
      <c r="T1786" s="47"/>
      <c r="U1786" s="47"/>
      <c r="V1786" s="47"/>
      <c r="W1786" s="47"/>
      <c r="X1786" s="47"/>
      <c r="Y1786" s="47"/>
      <c r="Z1786" s="47"/>
      <c r="AA1786" s="47"/>
      <c r="AB1786" s="47"/>
      <c r="AC1786" s="47"/>
      <c r="AD1786" s="47"/>
      <c r="AE1786" s="47"/>
      <c r="AF1786" s="47"/>
      <c r="AG1786" s="47"/>
      <c r="AH1786" s="47"/>
      <c r="AI1786" s="47"/>
      <c r="AJ1786" s="47"/>
      <c r="AK1786" s="47"/>
      <c r="AL1786" s="47"/>
      <c r="AM1786" s="47"/>
    </row>
    <row r="1787">
      <c r="A1787" s="47"/>
      <c r="B1787" s="47"/>
      <c r="C1787" s="3"/>
      <c r="D1787" s="47"/>
      <c r="E1787" s="3"/>
      <c r="F1787" s="43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  <c r="S1787" s="47"/>
      <c r="T1787" s="47"/>
      <c r="U1787" s="47"/>
      <c r="V1787" s="47"/>
      <c r="W1787" s="47"/>
      <c r="X1787" s="47"/>
      <c r="Y1787" s="47"/>
      <c r="Z1787" s="47"/>
      <c r="AA1787" s="47"/>
      <c r="AB1787" s="47"/>
      <c r="AC1787" s="47"/>
      <c r="AD1787" s="47"/>
      <c r="AE1787" s="47"/>
      <c r="AF1787" s="47"/>
      <c r="AG1787" s="47"/>
      <c r="AH1787" s="47"/>
      <c r="AI1787" s="47"/>
      <c r="AJ1787" s="47"/>
      <c r="AK1787" s="47"/>
      <c r="AL1787" s="47"/>
      <c r="AM1787" s="47"/>
    </row>
    <row r="1788">
      <c r="A1788" s="47"/>
      <c r="B1788" s="47"/>
      <c r="C1788" s="3"/>
      <c r="D1788" s="47"/>
      <c r="E1788" s="3"/>
      <c r="F1788" s="43"/>
      <c r="G1788" s="47"/>
      <c r="H1788" s="47"/>
      <c r="I1788" s="47"/>
      <c r="J1788" s="47"/>
      <c r="K1788" s="47"/>
      <c r="L1788" s="47"/>
      <c r="M1788" s="47"/>
      <c r="N1788" s="47"/>
      <c r="O1788" s="47"/>
      <c r="P1788" s="47"/>
      <c r="Q1788" s="47"/>
      <c r="R1788" s="47"/>
      <c r="S1788" s="47"/>
      <c r="T1788" s="47"/>
      <c r="U1788" s="47"/>
      <c r="V1788" s="47"/>
      <c r="W1788" s="47"/>
      <c r="X1788" s="47"/>
      <c r="Y1788" s="47"/>
      <c r="Z1788" s="47"/>
      <c r="AA1788" s="47"/>
      <c r="AB1788" s="47"/>
      <c r="AC1788" s="47"/>
      <c r="AD1788" s="47"/>
      <c r="AE1788" s="47"/>
      <c r="AF1788" s="47"/>
      <c r="AG1788" s="47"/>
      <c r="AH1788" s="47"/>
      <c r="AI1788" s="47"/>
      <c r="AJ1788" s="47"/>
      <c r="AK1788" s="47"/>
      <c r="AL1788" s="47"/>
      <c r="AM1788" s="47"/>
    </row>
    <row r="1789">
      <c r="A1789" s="47"/>
      <c r="B1789" s="47"/>
      <c r="C1789" s="3"/>
      <c r="D1789" s="47"/>
      <c r="E1789" s="3"/>
      <c r="F1789" s="43"/>
      <c r="G1789" s="47"/>
      <c r="H1789" s="47"/>
      <c r="I1789" s="47"/>
      <c r="J1789" s="47"/>
      <c r="K1789" s="47"/>
      <c r="L1789" s="47"/>
      <c r="M1789" s="47"/>
      <c r="N1789" s="47"/>
      <c r="O1789" s="47"/>
      <c r="P1789" s="47"/>
      <c r="Q1789" s="47"/>
      <c r="R1789" s="47"/>
      <c r="S1789" s="47"/>
      <c r="T1789" s="47"/>
      <c r="U1789" s="47"/>
      <c r="V1789" s="47"/>
      <c r="W1789" s="47"/>
      <c r="X1789" s="47"/>
      <c r="Y1789" s="47"/>
      <c r="Z1789" s="47"/>
      <c r="AA1789" s="47"/>
      <c r="AB1789" s="47"/>
      <c r="AC1789" s="47"/>
      <c r="AD1789" s="47"/>
      <c r="AE1789" s="47"/>
      <c r="AF1789" s="47"/>
      <c r="AG1789" s="47"/>
      <c r="AH1789" s="47"/>
      <c r="AI1789" s="47"/>
      <c r="AJ1789" s="47"/>
      <c r="AK1789" s="47"/>
      <c r="AL1789" s="47"/>
      <c r="AM1789" s="47"/>
    </row>
    <row r="1790">
      <c r="A1790" s="47"/>
      <c r="B1790" s="47"/>
      <c r="C1790" s="3"/>
      <c r="D1790" s="47"/>
      <c r="E1790" s="3"/>
      <c r="F1790" s="43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  <c r="S1790" s="47"/>
      <c r="T1790" s="47"/>
      <c r="U1790" s="47"/>
      <c r="V1790" s="47"/>
      <c r="W1790" s="47"/>
      <c r="X1790" s="47"/>
      <c r="Y1790" s="47"/>
      <c r="Z1790" s="47"/>
      <c r="AA1790" s="47"/>
      <c r="AB1790" s="47"/>
      <c r="AC1790" s="47"/>
      <c r="AD1790" s="47"/>
      <c r="AE1790" s="47"/>
      <c r="AF1790" s="47"/>
      <c r="AG1790" s="47"/>
      <c r="AH1790" s="47"/>
      <c r="AI1790" s="47"/>
      <c r="AJ1790" s="47"/>
      <c r="AK1790" s="47"/>
      <c r="AL1790" s="47"/>
      <c r="AM1790" s="47"/>
    </row>
    <row r="1791">
      <c r="A1791" s="47"/>
      <c r="B1791" s="47"/>
      <c r="C1791" s="3"/>
      <c r="D1791" s="47"/>
      <c r="E1791" s="3"/>
      <c r="F1791" s="43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  <c r="S1791" s="47"/>
      <c r="T1791" s="47"/>
      <c r="U1791" s="47"/>
      <c r="V1791" s="47"/>
      <c r="W1791" s="47"/>
      <c r="X1791" s="47"/>
      <c r="Y1791" s="47"/>
      <c r="Z1791" s="47"/>
      <c r="AA1791" s="47"/>
      <c r="AB1791" s="47"/>
      <c r="AC1791" s="47"/>
      <c r="AD1791" s="47"/>
      <c r="AE1791" s="47"/>
      <c r="AF1791" s="47"/>
      <c r="AG1791" s="47"/>
      <c r="AH1791" s="47"/>
      <c r="AI1791" s="47"/>
      <c r="AJ1791" s="47"/>
      <c r="AK1791" s="47"/>
      <c r="AL1791" s="47"/>
      <c r="AM1791" s="47"/>
    </row>
    <row r="1792">
      <c r="A1792" s="47"/>
      <c r="B1792" s="47"/>
      <c r="C1792" s="3"/>
      <c r="D1792" s="47"/>
      <c r="E1792" s="3"/>
      <c r="F1792" s="43"/>
      <c r="G1792" s="47"/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/>
      <c r="S1792" s="47"/>
      <c r="T1792" s="47"/>
      <c r="U1792" s="47"/>
      <c r="V1792" s="47"/>
      <c r="W1792" s="47"/>
      <c r="X1792" s="47"/>
      <c r="Y1792" s="47"/>
      <c r="Z1792" s="47"/>
      <c r="AA1792" s="47"/>
      <c r="AB1792" s="47"/>
      <c r="AC1792" s="47"/>
      <c r="AD1792" s="47"/>
      <c r="AE1792" s="47"/>
      <c r="AF1792" s="47"/>
      <c r="AG1792" s="47"/>
      <c r="AH1792" s="47"/>
      <c r="AI1792" s="47"/>
      <c r="AJ1792" s="47"/>
      <c r="AK1792" s="47"/>
      <c r="AL1792" s="47"/>
      <c r="AM1792" s="47"/>
    </row>
    <row r="1793">
      <c r="A1793" s="47"/>
      <c r="B1793" s="47"/>
      <c r="C1793" s="3"/>
      <c r="D1793" s="47"/>
      <c r="E1793" s="3"/>
      <c r="F1793" s="43"/>
      <c r="G1793" s="47"/>
      <c r="H1793" s="47"/>
      <c r="I1793" s="47"/>
      <c r="J1793" s="47"/>
      <c r="K1793" s="47"/>
      <c r="L1793" s="47"/>
      <c r="M1793" s="47"/>
      <c r="N1793" s="47"/>
      <c r="O1793" s="47"/>
      <c r="P1793" s="47"/>
      <c r="Q1793" s="47"/>
      <c r="R1793" s="47"/>
      <c r="S1793" s="47"/>
      <c r="T1793" s="47"/>
      <c r="U1793" s="47"/>
      <c r="V1793" s="47"/>
      <c r="W1793" s="47"/>
      <c r="X1793" s="47"/>
      <c r="Y1793" s="47"/>
      <c r="Z1793" s="47"/>
      <c r="AA1793" s="47"/>
      <c r="AB1793" s="47"/>
      <c r="AC1793" s="47"/>
      <c r="AD1793" s="47"/>
      <c r="AE1793" s="47"/>
      <c r="AF1793" s="47"/>
      <c r="AG1793" s="47"/>
      <c r="AH1793" s="47"/>
      <c r="AI1793" s="47"/>
      <c r="AJ1793" s="47"/>
      <c r="AK1793" s="47"/>
      <c r="AL1793" s="47"/>
      <c r="AM1793" s="47"/>
    </row>
    <row r="1794">
      <c r="A1794" s="47"/>
      <c r="B1794" s="47"/>
      <c r="C1794" s="3"/>
      <c r="D1794" s="47"/>
      <c r="E1794" s="3"/>
      <c r="F1794" s="43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  <c r="S1794" s="47"/>
      <c r="T1794" s="47"/>
      <c r="U1794" s="47"/>
      <c r="V1794" s="47"/>
      <c r="W1794" s="47"/>
      <c r="X1794" s="47"/>
      <c r="Y1794" s="47"/>
      <c r="Z1794" s="47"/>
      <c r="AA1794" s="47"/>
      <c r="AB1794" s="47"/>
      <c r="AC1794" s="47"/>
      <c r="AD1794" s="47"/>
      <c r="AE1794" s="47"/>
      <c r="AF1794" s="47"/>
      <c r="AG1794" s="47"/>
      <c r="AH1794" s="47"/>
      <c r="AI1794" s="47"/>
      <c r="AJ1794" s="47"/>
      <c r="AK1794" s="47"/>
      <c r="AL1794" s="47"/>
      <c r="AM1794" s="47"/>
    </row>
    <row r="1795">
      <c r="A1795" s="47"/>
      <c r="B1795" s="47"/>
      <c r="C1795" s="3"/>
      <c r="D1795" s="47"/>
      <c r="E1795" s="3"/>
      <c r="F1795" s="43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  <c r="S1795" s="47"/>
      <c r="T1795" s="47"/>
      <c r="U1795" s="47"/>
      <c r="V1795" s="47"/>
      <c r="W1795" s="47"/>
      <c r="X1795" s="47"/>
      <c r="Y1795" s="47"/>
      <c r="Z1795" s="47"/>
      <c r="AA1795" s="47"/>
      <c r="AB1795" s="47"/>
      <c r="AC1795" s="47"/>
      <c r="AD1795" s="47"/>
      <c r="AE1795" s="47"/>
      <c r="AF1795" s="47"/>
      <c r="AG1795" s="47"/>
      <c r="AH1795" s="47"/>
      <c r="AI1795" s="47"/>
      <c r="AJ1795" s="47"/>
      <c r="AK1795" s="47"/>
      <c r="AL1795" s="47"/>
      <c r="AM1795" s="47"/>
    </row>
    <row r="1796">
      <c r="A1796" s="47"/>
      <c r="B1796" s="47"/>
      <c r="C1796" s="3"/>
      <c r="D1796" s="47"/>
      <c r="E1796" s="3"/>
      <c r="F1796" s="43"/>
      <c r="G1796" s="47"/>
      <c r="H1796" s="47"/>
      <c r="I1796" s="47"/>
      <c r="J1796" s="47"/>
      <c r="K1796" s="47"/>
      <c r="L1796" s="47"/>
      <c r="M1796" s="47"/>
      <c r="N1796" s="47"/>
      <c r="O1796" s="47"/>
      <c r="P1796" s="47"/>
      <c r="Q1796" s="47"/>
      <c r="R1796" s="47"/>
      <c r="S1796" s="47"/>
      <c r="T1796" s="47"/>
      <c r="U1796" s="47"/>
      <c r="V1796" s="47"/>
      <c r="W1796" s="47"/>
      <c r="X1796" s="47"/>
      <c r="Y1796" s="47"/>
      <c r="Z1796" s="47"/>
      <c r="AA1796" s="47"/>
      <c r="AB1796" s="47"/>
      <c r="AC1796" s="47"/>
      <c r="AD1796" s="47"/>
      <c r="AE1796" s="47"/>
      <c r="AF1796" s="47"/>
      <c r="AG1796" s="47"/>
      <c r="AH1796" s="47"/>
      <c r="AI1796" s="47"/>
      <c r="AJ1796" s="47"/>
      <c r="AK1796" s="47"/>
      <c r="AL1796" s="47"/>
      <c r="AM1796" s="47"/>
    </row>
    <row r="1797">
      <c r="A1797" s="47"/>
      <c r="B1797" s="47"/>
      <c r="C1797" s="3"/>
      <c r="D1797" s="47"/>
      <c r="E1797" s="3"/>
      <c r="F1797" s="43"/>
      <c r="G1797" s="47"/>
      <c r="H1797" s="47"/>
      <c r="I1797" s="47"/>
      <c r="J1797" s="47"/>
      <c r="K1797" s="47"/>
      <c r="L1797" s="47"/>
      <c r="M1797" s="47"/>
      <c r="N1797" s="47"/>
      <c r="O1797" s="47"/>
      <c r="P1797" s="47"/>
      <c r="Q1797" s="47"/>
      <c r="R1797" s="47"/>
      <c r="S1797" s="47"/>
      <c r="T1797" s="47"/>
      <c r="U1797" s="47"/>
      <c r="V1797" s="47"/>
      <c r="W1797" s="47"/>
      <c r="X1797" s="47"/>
      <c r="Y1797" s="47"/>
      <c r="Z1797" s="47"/>
      <c r="AA1797" s="47"/>
      <c r="AB1797" s="47"/>
      <c r="AC1797" s="47"/>
      <c r="AD1797" s="47"/>
      <c r="AE1797" s="47"/>
      <c r="AF1797" s="47"/>
      <c r="AG1797" s="47"/>
      <c r="AH1797" s="47"/>
      <c r="AI1797" s="47"/>
      <c r="AJ1797" s="47"/>
      <c r="AK1797" s="47"/>
      <c r="AL1797" s="47"/>
      <c r="AM1797" s="47"/>
    </row>
    <row r="1798">
      <c r="A1798" s="47"/>
      <c r="B1798" s="47"/>
      <c r="C1798" s="3"/>
      <c r="D1798" s="47"/>
      <c r="E1798" s="3"/>
      <c r="F1798" s="43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  <c r="S1798" s="47"/>
      <c r="T1798" s="47"/>
      <c r="U1798" s="47"/>
      <c r="V1798" s="47"/>
      <c r="W1798" s="47"/>
      <c r="X1798" s="47"/>
      <c r="Y1798" s="47"/>
      <c r="Z1798" s="47"/>
      <c r="AA1798" s="47"/>
      <c r="AB1798" s="47"/>
      <c r="AC1798" s="47"/>
      <c r="AD1798" s="47"/>
      <c r="AE1798" s="47"/>
      <c r="AF1798" s="47"/>
      <c r="AG1798" s="47"/>
      <c r="AH1798" s="47"/>
      <c r="AI1798" s="47"/>
      <c r="AJ1798" s="47"/>
      <c r="AK1798" s="47"/>
      <c r="AL1798" s="47"/>
      <c r="AM1798" s="47"/>
    </row>
    <row r="1799">
      <c r="A1799" s="47"/>
      <c r="B1799" s="47"/>
      <c r="C1799" s="3"/>
      <c r="D1799" s="47"/>
      <c r="E1799" s="3"/>
      <c r="F1799" s="43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  <c r="S1799" s="47"/>
      <c r="T1799" s="47"/>
      <c r="U1799" s="47"/>
      <c r="V1799" s="47"/>
      <c r="W1799" s="47"/>
      <c r="X1799" s="47"/>
      <c r="Y1799" s="47"/>
      <c r="Z1799" s="47"/>
      <c r="AA1799" s="47"/>
      <c r="AB1799" s="47"/>
      <c r="AC1799" s="47"/>
      <c r="AD1799" s="47"/>
      <c r="AE1799" s="47"/>
      <c r="AF1799" s="47"/>
      <c r="AG1799" s="47"/>
      <c r="AH1799" s="47"/>
      <c r="AI1799" s="47"/>
      <c r="AJ1799" s="47"/>
      <c r="AK1799" s="47"/>
      <c r="AL1799" s="47"/>
      <c r="AM1799" s="47"/>
    </row>
    <row r="1800">
      <c r="A1800" s="47"/>
      <c r="B1800" s="47"/>
      <c r="C1800" s="3"/>
      <c r="D1800" s="47"/>
      <c r="E1800" s="3"/>
      <c r="F1800" s="43"/>
      <c r="G1800" s="47"/>
      <c r="H1800" s="47"/>
      <c r="I1800" s="47"/>
      <c r="J1800" s="47"/>
      <c r="K1800" s="47"/>
      <c r="L1800" s="47"/>
      <c r="M1800" s="47"/>
      <c r="N1800" s="47"/>
      <c r="O1800" s="47"/>
      <c r="P1800" s="47"/>
      <c r="Q1800" s="47"/>
      <c r="R1800" s="47"/>
      <c r="S1800" s="47"/>
      <c r="T1800" s="47"/>
      <c r="U1800" s="47"/>
      <c r="V1800" s="47"/>
      <c r="W1800" s="47"/>
      <c r="X1800" s="47"/>
      <c r="Y1800" s="47"/>
      <c r="Z1800" s="47"/>
      <c r="AA1800" s="47"/>
      <c r="AB1800" s="47"/>
      <c r="AC1800" s="47"/>
      <c r="AD1800" s="47"/>
      <c r="AE1800" s="47"/>
      <c r="AF1800" s="47"/>
      <c r="AG1800" s="47"/>
      <c r="AH1800" s="47"/>
      <c r="AI1800" s="47"/>
      <c r="AJ1800" s="47"/>
      <c r="AK1800" s="47"/>
      <c r="AL1800" s="47"/>
      <c r="AM1800" s="47"/>
    </row>
    <row r="1801">
      <c r="A1801" s="47"/>
      <c r="B1801" s="47"/>
      <c r="C1801" s="3"/>
      <c r="D1801" s="47"/>
      <c r="E1801" s="3"/>
      <c r="F1801" s="43"/>
      <c r="G1801" s="47"/>
      <c r="H1801" s="47"/>
      <c r="I1801" s="47"/>
      <c r="J1801" s="47"/>
      <c r="K1801" s="47"/>
      <c r="L1801" s="47"/>
      <c r="M1801" s="47"/>
      <c r="N1801" s="47"/>
      <c r="O1801" s="47"/>
      <c r="P1801" s="47"/>
      <c r="Q1801" s="47"/>
      <c r="R1801" s="47"/>
      <c r="S1801" s="47"/>
      <c r="T1801" s="47"/>
      <c r="U1801" s="47"/>
      <c r="V1801" s="47"/>
      <c r="W1801" s="47"/>
      <c r="X1801" s="47"/>
      <c r="Y1801" s="47"/>
      <c r="Z1801" s="47"/>
      <c r="AA1801" s="47"/>
      <c r="AB1801" s="47"/>
      <c r="AC1801" s="47"/>
      <c r="AD1801" s="47"/>
      <c r="AE1801" s="47"/>
      <c r="AF1801" s="47"/>
      <c r="AG1801" s="47"/>
      <c r="AH1801" s="47"/>
      <c r="AI1801" s="47"/>
      <c r="AJ1801" s="47"/>
      <c r="AK1801" s="47"/>
      <c r="AL1801" s="47"/>
      <c r="AM1801" s="47"/>
    </row>
    <row r="1802">
      <c r="A1802" s="47"/>
      <c r="B1802" s="47"/>
      <c r="C1802" s="3"/>
      <c r="D1802" s="47"/>
      <c r="E1802" s="3"/>
      <c r="F1802" s="43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  <c r="S1802" s="47"/>
      <c r="T1802" s="47"/>
      <c r="U1802" s="47"/>
      <c r="V1802" s="47"/>
      <c r="W1802" s="47"/>
      <c r="X1802" s="47"/>
      <c r="Y1802" s="47"/>
      <c r="Z1802" s="47"/>
      <c r="AA1802" s="47"/>
      <c r="AB1802" s="47"/>
      <c r="AC1802" s="47"/>
      <c r="AD1802" s="47"/>
      <c r="AE1802" s="47"/>
      <c r="AF1802" s="47"/>
      <c r="AG1802" s="47"/>
      <c r="AH1802" s="47"/>
      <c r="AI1802" s="47"/>
      <c r="AJ1802" s="47"/>
      <c r="AK1802" s="47"/>
      <c r="AL1802" s="47"/>
      <c r="AM1802" s="47"/>
    </row>
    <row r="1803">
      <c r="A1803" s="47"/>
      <c r="B1803" s="47"/>
      <c r="C1803" s="3"/>
      <c r="D1803" s="47"/>
      <c r="E1803" s="3"/>
      <c r="F1803" s="43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  <c r="S1803" s="47"/>
      <c r="T1803" s="47"/>
      <c r="U1803" s="47"/>
      <c r="V1803" s="47"/>
      <c r="W1803" s="47"/>
      <c r="X1803" s="47"/>
      <c r="Y1803" s="47"/>
      <c r="Z1803" s="47"/>
      <c r="AA1803" s="47"/>
      <c r="AB1803" s="47"/>
      <c r="AC1803" s="47"/>
      <c r="AD1803" s="47"/>
      <c r="AE1803" s="47"/>
      <c r="AF1803" s="47"/>
      <c r="AG1803" s="47"/>
      <c r="AH1803" s="47"/>
      <c r="AI1803" s="47"/>
      <c r="AJ1803" s="47"/>
      <c r="AK1803" s="47"/>
      <c r="AL1803" s="47"/>
      <c r="AM1803" s="47"/>
    </row>
    <row r="1804">
      <c r="A1804" s="47"/>
      <c r="B1804" s="47"/>
      <c r="C1804" s="3"/>
      <c r="D1804" s="47"/>
      <c r="E1804" s="3"/>
      <c r="F1804" s="43"/>
      <c r="G1804" s="47"/>
      <c r="H1804" s="47"/>
      <c r="I1804" s="47"/>
      <c r="J1804" s="47"/>
      <c r="K1804" s="47"/>
      <c r="L1804" s="47"/>
      <c r="M1804" s="47"/>
      <c r="N1804" s="47"/>
      <c r="O1804" s="47"/>
      <c r="P1804" s="47"/>
      <c r="Q1804" s="47"/>
      <c r="R1804" s="47"/>
      <c r="S1804" s="47"/>
      <c r="T1804" s="47"/>
      <c r="U1804" s="47"/>
      <c r="V1804" s="47"/>
      <c r="W1804" s="47"/>
      <c r="X1804" s="47"/>
      <c r="Y1804" s="47"/>
      <c r="Z1804" s="47"/>
      <c r="AA1804" s="47"/>
      <c r="AB1804" s="47"/>
      <c r="AC1804" s="47"/>
      <c r="AD1804" s="47"/>
      <c r="AE1804" s="47"/>
      <c r="AF1804" s="47"/>
      <c r="AG1804" s="47"/>
      <c r="AH1804" s="47"/>
      <c r="AI1804" s="47"/>
      <c r="AJ1804" s="47"/>
      <c r="AK1804" s="47"/>
      <c r="AL1804" s="47"/>
      <c r="AM1804" s="47"/>
    </row>
    <row r="1805">
      <c r="A1805" s="47"/>
      <c r="B1805" s="47"/>
      <c r="C1805" s="3"/>
      <c r="D1805" s="47"/>
      <c r="E1805" s="3"/>
      <c r="F1805" s="43"/>
      <c r="G1805" s="47"/>
      <c r="H1805" s="47"/>
      <c r="I1805" s="47"/>
      <c r="J1805" s="47"/>
      <c r="K1805" s="47"/>
      <c r="L1805" s="47"/>
      <c r="M1805" s="47"/>
      <c r="N1805" s="47"/>
      <c r="O1805" s="47"/>
      <c r="P1805" s="47"/>
      <c r="Q1805" s="47"/>
      <c r="R1805" s="47"/>
      <c r="S1805" s="47"/>
      <c r="T1805" s="47"/>
      <c r="U1805" s="47"/>
      <c r="V1805" s="47"/>
      <c r="W1805" s="47"/>
      <c r="X1805" s="47"/>
      <c r="Y1805" s="47"/>
      <c r="Z1805" s="47"/>
      <c r="AA1805" s="47"/>
      <c r="AB1805" s="47"/>
      <c r="AC1805" s="47"/>
      <c r="AD1805" s="47"/>
      <c r="AE1805" s="47"/>
      <c r="AF1805" s="47"/>
      <c r="AG1805" s="47"/>
      <c r="AH1805" s="47"/>
      <c r="AI1805" s="47"/>
      <c r="AJ1805" s="47"/>
      <c r="AK1805" s="47"/>
      <c r="AL1805" s="47"/>
      <c r="AM1805" s="47"/>
    </row>
    <row r="1806">
      <c r="A1806" s="47"/>
      <c r="B1806" s="47"/>
      <c r="C1806" s="3"/>
      <c r="D1806" s="47"/>
      <c r="E1806" s="3"/>
      <c r="F1806" s="43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  <c r="S1806" s="47"/>
      <c r="T1806" s="47"/>
      <c r="U1806" s="47"/>
      <c r="V1806" s="47"/>
      <c r="W1806" s="47"/>
      <c r="X1806" s="47"/>
      <c r="Y1806" s="47"/>
      <c r="Z1806" s="47"/>
      <c r="AA1806" s="47"/>
      <c r="AB1806" s="47"/>
      <c r="AC1806" s="47"/>
      <c r="AD1806" s="47"/>
      <c r="AE1806" s="47"/>
      <c r="AF1806" s="47"/>
      <c r="AG1806" s="47"/>
      <c r="AH1806" s="47"/>
      <c r="AI1806" s="47"/>
      <c r="AJ1806" s="47"/>
      <c r="AK1806" s="47"/>
      <c r="AL1806" s="47"/>
      <c r="AM1806" s="47"/>
    </row>
    <row r="1807">
      <c r="A1807" s="47"/>
      <c r="B1807" s="47"/>
      <c r="C1807" s="3"/>
      <c r="D1807" s="47"/>
      <c r="E1807" s="3"/>
      <c r="F1807" s="43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  <c r="S1807" s="47"/>
      <c r="T1807" s="47"/>
      <c r="U1807" s="47"/>
      <c r="V1807" s="47"/>
      <c r="W1807" s="47"/>
      <c r="X1807" s="47"/>
      <c r="Y1807" s="47"/>
      <c r="Z1807" s="47"/>
      <c r="AA1807" s="47"/>
      <c r="AB1807" s="47"/>
      <c r="AC1807" s="47"/>
      <c r="AD1807" s="47"/>
      <c r="AE1807" s="47"/>
      <c r="AF1807" s="47"/>
      <c r="AG1807" s="47"/>
      <c r="AH1807" s="47"/>
      <c r="AI1807" s="47"/>
      <c r="AJ1807" s="47"/>
      <c r="AK1807" s="47"/>
      <c r="AL1807" s="47"/>
      <c r="AM1807" s="47"/>
    </row>
    <row r="1808">
      <c r="A1808" s="47"/>
      <c r="B1808" s="47"/>
      <c r="C1808" s="3"/>
      <c r="D1808" s="47"/>
      <c r="E1808" s="3"/>
      <c r="F1808" s="43"/>
      <c r="G1808" s="47"/>
      <c r="H1808" s="47"/>
      <c r="I1808" s="47"/>
      <c r="J1808" s="47"/>
      <c r="K1808" s="47"/>
      <c r="L1808" s="47"/>
      <c r="M1808" s="47"/>
      <c r="N1808" s="47"/>
      <c r="O1808" s="47"/>
      <c r="P1808" s="47"/>
      <c r="Q1808" s="47"/>
      <c r="R1808" s="47"/>
      <c r="S1808" s="47"/>
      <c r="T1808" s="47"/>
      <c r="U1808" s="47"/>
      <c r="V1808" s="47"/>
      <c r="W1808" s="47"/>
      <c r="X1808" s="47"/>
      <c r="Y1808" s="47"/>
      <c r="Z1808" s="47"/>
      <c r="AA1808" s="47"/>
      <c r="AB1808" s="47"/>
      <c r="AC1808" s="47"/>
      <c r="AD1808" s="47"/>
      <c r="AE1808" s="47"/>
      <c r="AF1808" s="47"/>
      <c r="AG1808" s="47"/>
      <c r="AH1808" s="47"/>
      <c r="AI1808" s="47"/>
      <c r="AJ1808" s="47"/>
      <c r="AK1808" s="47"/>
      <c r="AL1808" s="47"/>
      <c r="AM1808" s="47"/>
    </row>
    <row r="1809">
      <c r="A1809" s="47"/>
      <c r="B1809" s="47"/>
      <c r="C1809" s="3"/>
      <c r="D1809" s="47"/>
      <c r="E1809" s="3"/>
      <c r="F1809" s="43"/>
      <c r="G1809" s="47"/>
      <c r="H1809" s="47"/>
      <c r="I1809" s="47"/>
      <c r="J1809" s="47"/>
      <c r="K1809" s="47"/>
      <c r="L1809" s="47"/>
      <c r="M1809" s="47"/>
      <c r="N1809" s="47"/>
      <c r="O1809" s="47"/>
      <c r="P1809" s="47"/>
      <c r="Q1809" s="47"/>
      <c r="R1809" s="47"/>
      <c r="S1809" s="47"/>
      <c r="T1809" s="47"/>
      <c r="U1809" s="47"/>
      <c r="V1809" s="47"/>
      <c r="W1809" s="47"/>
      <c r="X1809" s="47"/>
      <c r="Y1809" s="47"/>
      <c r="Z1809" s="47"/>
      <c r="AA1809" s="47"/>
      <c r="AB1809" s="47"/>
      <c r="AC1809" s="47"/>
      <c r="AD1809" s="47"/>
      <c r="AE1809" s="47"/>
      <c r="AF1809" s="47"/>
      <c r="AG1809" s="47"/>
      <c r="AH1809" s="47"/>
      <c r="AI1809" s="47"/>
      <c r="AJ1809" s="47"/>
      <c r="AK1809" s="47"/>
      <c r="AL1809" s="47"/>
      <c r="AM1809" s="47"/>
    </row>
    <row r="1810">
      <c r="A1810" s="47"/>
      <c r="B1810" s="47"/>
      <c r="C1810" s="3"/>
      <c r="D1810" s="47"/>
      <c r="E1810" s="3"/>
      <c r="F1810" s="43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  <c r="S1810" s="47"/>
      <c r="T1810" s="47"/>
      <c r="U1810" s="47"/>
      <c r="V1810" s="47"/>
      <c r="W1810" s="47"/>
      <c r="X1810" s="47"/>
      <c r="Y1810" s="47"/>
      <c r="Z1810" s="47"/>
      <c r="AA1810" s="47"/>
      <c r="AB1810" s="47"/>
      <c r="AC1810" s="47"/>
      <c r="AD1810" s="47"/>
      <c r="AE1810" s="47"/>
      <c r="AF1810" s="47"/>
      <c r="AG1810" s="47"/>
      <c r="AH1810" s="47"/>
      <c r="AI1810" s="47"/>
      <c r="AJ1810" s="47"/>
      <c r="AK1810" s="47"/>
      <c r="AL1810" s="47"/>
      <c r="AM1810" s="47"/>
    </row>
    <row r="1811">
      <c r="A1811" s="47"/>
      <c r="B1811" s="47"/>
      <c r="C1811" s="3"/>
      <c r="D1811" s="47"/>
      <c r="E1811" s="3"/>
      <c r="F1811" s="43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  <c r="S1811" s="47"/>
      <c r="T1811" s="47"/>
      <c r="U1811" s="47"/>
      <c r="V1811" s="47"/>
      <c r="W1811" s="47"/>
      <c r="X1811" s="47"/>
      <c r="Y1811" s="47"/>
      <c r="Z1811" s="47"/>
      <c r="AA1811" s="47"/>
      <c r="AB1811" s="47"/>
      <c r="AC1811" s="47"/>
      <c r="AD1811" s="47"/>
      <c r="AE1811" s="47"/>
      <c r="AF1811" s="47"/>
      <c r="AG1811" s="47"/>
      <c r="AH1811" s="47"/>
      <c r="AI1811" s="47"/>
      <c r="AJ1811" s="47"/>
      <c r="AK1811" s="47"/>
      <c r="AL1811" s="47"/>
      <c r="AM1811" s="47"/>
    </row>
    <row r="1812">
      <c r="A1812" s="47"/>
      <c r="B1812" s="47"/>
      <c r="C1812" s="3"/>
      <c r="D1812" s="47"/>
      <c r="E1812" s="3"/>
      <c r="F1812" s="43"/>
      <c r="G1812" s="47"/>
      <c r="H1812" s="47"/>
      <c r="I1812" s="47"/>
      <c r="J1812" s="47"/>
      <c r="K1812" s="47"/>
      <c r="L1812" s="47"/>
      <c r="M1812" s="47"/>
      <c r="N1812" s="47"/>
      <c r="O1812" s="47"/>
      <c r="P1812" s="47"/>
      <c r="Q1812" s="47"/>
      <c r="R1812" s="47"/>
      <c r="S1812" s="47"/>
      <c r="T1812" s="47"/>
      <c r="U1812" s="47"/>
      <c r="V1812" s="47"/>
      <c r="W1812" s="47"/>
      <c r="X1812" s="47"/>
      <c r="Y1812" s="47"/>
      <c r="Z1812" s="47"/>
      <c r="AA1812" s="47"/>
      <c r="AB1812" s="47"/>
      <c r="AC1812" s="47"/>
      <c r="AD1812" s="47"/>
      <c r="AE1812" s="47"/>
      <c r="AF1812" s="47"/>
      <c r="AG1812" s="47"/>
      <c r="AH1812" s="47"/>
      <c r="AI1812" s="47"/>
      <c r="AJ1812" s="47"/>
      <c r="AK1812" s="47"/>
      <c r="AL1812" s="47"/>
      <c r="AM1812" s="47"/>
    </row>
    <row r="1813">
      <c r="A1813" s="47"/>
      <c r="B1813" s="47"/>
      <c r="C1813" s="3"/>
      <c r="D1813" s="47"/>
      <c r="E1813" s="3"/>
      <c r="F1813" s="43"/>
      <c r="G1813" s="47"/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/>
      <c r="S1813" s="47"/>
      <c r="T1813" s="47"/>
      <c r="U1813" s="47"/>
      <c r="V1813" s="47"/>
      <c r="W1813" s="47"/>
      <c r="X1813" s="47"/>
      <c r="Y1813" s="47"/>
      <c r="Z1813" s="47"/>
      <c r="AA1813" s="47"/>
      <c r="AB1813" s="47"/>
      <c r="AC1813" s="47"/>
      <c r="AD1813" s="47"/>
      <c r="AE1813" s="47"/>
      <c r="AF1813" s="47"/>
      <c r="AG1813" s="47"/>
      <c r="AH1813" s="47"/>
      <c r="AI1813" s="47"/>
      <c r="AJ1813" s="47"/>
      <c r="AK1813" s="47"/>
      <c r="AL1813" s="47"/>
      <c r="AM1813" s="47"/>
    </row>
    <row r="1814">
      <c r="A1814" s="47"/>
      <c r="B1814" s="47"/>
      <c r="C1814" s="3"/>
      <c r="D1814" s="47"/>
      <c r="E1814" s="3"/>
      <c r="F1814" s="43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  <c r="S1814" s="47"/>
      <c r="T1814" s="47"/>
      <c r="U1814" s="47"/>
      <c r="V1814" s="47"/>
      <c r="W1814" s="47"/>
      <c r="X1814" s="47"/>
      <c r="Y1814" s="47"/>
      <c r="Z1814" s="47"/>
      <c r="AA1814" s="47"/>
      <c r="AB1814" s="47"/>
      <c r="AC1814" s="47"/>
      <c r="AD1814" s="47"/>
      <c r="AE1814" s="47"/>
      <c r="AF1814" s="47"/>
      <c r="AG1814" s="47"/>
      <c r="AH1814" s="47"/>
      <c r="AI1814" s="47"/>
      <c r="AJ1814" s="47"/>
      <c r="AK1814" s="47"/>
      <c r="AL1814" s="47"/>
      <c r="AM1814" s="47"/>
    </row>
    <row r="1815">
      <c r="A1815" s="47"/>
      <c r="B1815" s="47"/>
      <c r="C1815" s="3"/>
      <c r="D1815" s="47"/>
      <c r="E1815" s="3"/>
      <c r="F1815" s="43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  <c r="S1815" s="47"/>
      <c r="T1815" s="47"/>
      <c r="U1815" s="47"/>
      <c r="V1815" s="47"/>
      <c r="W1815" s="47"/>
      <c r="X1815" s="47"/>
      <c r="Y1815" s="47"/>
      <c r="Z1815" s="47"/>
      <c r="AA1815" s="47"/>
      <c r="AB1815" s="47"/>
      <c r="AC1815" s="47"/>
      <c r="AD1815" s="47"/>
      <c r="AE1815" s="47"/>
      <c r="AF1815" s="47"/>
      <c r="AG1815" s="47"/>
      <c r="AH1815" s="47"/>
      <c r="AI1815" s="47"/>
      <c r="AJ1815" s="47"/>
      <c r="AK1815" s="47"/>
      <c r="AL1815" s="47"/>
      <c r="AM1815" s="47"/>
    </row>
    <row r="1816">
      <c r="A1816" s="47"/>
      <c r="B1816" s="47"/>
      <c r="C1816" s="3"/>
      <c r="D1816" s="47"/>
      <c r="E1816" s="3"/>
      <c r="F1816" s="43"/>
      <c r="G1816" s="47"/>
      <c r="H1816" s="47"/>
      <c r="I1816" s="47"/>
      <c r="J1816" s="47"/>
      <c r="K1816" s="47"/>
      <c r="L1816" s="47"/>
      <c r="M1816" s="47"/>
      <c r="N1816" s="47"/>
      <c r="O1816" s="47"/>
      <c r="P1816" s="47"/>
      <c r="Q1816" s="47"/>
      <c r="R1816" s="47"/>
      <c r="S1816" s="47"/>
      <c r="T1816" s="47"/>
      <c r="U1816" s="47"/>
      <c r="V1816" s="47"/>
      <c r="W1816" s="47"/>
      <c r="X1816" s="47"/>
      <c r="Y1816" s="47"/>
      <c r="Z1816" s="47"/>
      <c r="AA1816" s="47"/>
      <c r="AB1816" s="47"/>
      <c r="AC1816" s="47"/>
      <c r="AD1816" s="47"/>
      <c r="AE1816" s="47"/>
      <c r="AF1816" s="47"/>
      <c r="AG1816" s="47"/>
      <c r="AH1816" s="47"/>
      <c r="AI1816" s="47"/>
      <c r="AJ1816" s="47"/>
      <c r="AK1816" s="47"/>
      <c r="AL1816" s="47"/>
      <c r="AM1816" s="47"/>
    </row>
    <row r="1817">
      <c r="A1817" s="47"/>
      <c r="B1817" s="47"/>
      <c r="C1817" s="3"/>
      <c r="D1817" s="47"/>
      <c r="E1817" s="3"/>
      <c r="F1817" s="43"/>
      <c r="G1817" s="47"/>
      <c r="H1817" s="47"/>
      <c r="I1817" s="47"/>
      <c r="J1817" s="47"/>
      <c r="K1817" s="47"/>
      <c r="L1817" s="47"/>
      <c r="M1817" s="47"/>
      <c r="N1817" s="47"/>
      <c r="O1817" s="47"/>
      <c r="P1817" s="47"/>
      <c r="Q1817" s="47"/>
      <c r="R1817" s="47"/>
      <c r="S1817" s="47"/>
      <c r="T1817" s="47"/>
      <c r="U1817" s="47"/>
      <c r="V1817" s="47"/>
      <c r="W1817" s="47"/>
      <c r="X1817" s="47"/>
      <c r="Y1817" s="47"/>
      <c r="Z1817" s="47"/>
      <c r="AA1817" s="47"/>
      <c r="AB1817" s="47"/>
      <c r="AC1817" s="47"/>
      <c r="AD1817" s="47"/>
      <c r="AE1817" s="47"/>
      <c r="AF1817" s="47"/>
      <c r="AG1817" s="47"/>
      <c r="AH1817" s="47"/>
      <c r="AI1817" s="47"/>
      <c r="AJ1817" s="47"/>
      <c r="AK1817" s="47"/>
      <c r="AL1817" s="47"/>
      <c r="AM1817" s="47"/>
    </row>
    <row r="1818">
      <c r="A1818" s="47"/>
      <c r="B1818" s="47"/>
      <c r="C1818" s="3"/>
      <c r="D1818" s="47"/>
      <c r="E1818" s="3"/>
      <c r="F1818" s="43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  <c r="S1818" s="47"/>
      <c r="T1818" s="47"/>
      <c r="U1818" s="47"/>
      <c r="V1818" s="47"/>
      <c r="W1818" s="47"/>
      <c r="X1818" s="47"/>
      <c r="Y1818" s="47"/>
      <c r="Z1818" s="47"/>
      <c r="AA1818" s="47"/>
      <c r="AB1818" s="47"/>
      <c r="AC1818" s="47"/>
      <c r="AD1818" s="47"/>
      <c r="AE1818" s="47"/>
      <c r="AF1818" s="47"/>
      <c r="AG1818" s="47"/>
      <c r="AH1818" s="47"/>
      <c r="AI1818" s="47"/>
      <c r="AJ1818" s="47"/>
      <c r="AK1818" s="47"/>
      <c r="AL1818" s="47"/>
      <c r="AM1818" s="47"/>
    </row>
    <row r="1819">
      <c r="A1819" s="47"/>
      <c r="B1819" s="47"/>
      <c r="C1819" s="3"/>
      <c r="D1819" s="47"/>
      <c r="E1819" s="3"/>
      <c r="F1819" s="43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  <c r="S1819" s="47"/>
      <c r="T1819" s="47"/>
      <c r="U1819" s="47"/>
      <c r="V1819" s="47"/>
      <c r="W1819" s="47"/>
      <c r="X1819" s="47"/>
      <c r="Y1819" s="47"/>
      <c r="Z1819" s="47"/>
      <c r="AA1819" s="47"/>
      <c r="AB1819" s="47"/>
      <c r="AC1819" s="47"/>
      <c r="AD1819" s="47"/>
      <c r="AE1819" s="47"/>
      <c r="AF1819" s="47"/>
      <c r="AG1819" s="47"/>
      <c r="AH1819" s="47"/>
      <c r="AI1819" s="47"/>
      <c r="AJ1819" s="47"/>
      <c r="AK1819" s="47"/>
      <c r="AL1819" s="47"/>
      <c r="AM1819" s="47"/>
    </row>
    <row r="1820">
      <c r="A1820" s="47"/>
      <c r="B1820" s="47"/>
      <c r="C1820" s="3"/>
      <c r="D1820" s="47"/>
      <c r="E1820" s="3"/>
      <c r="F1820" s="43"/>
      <c r="G1820" s="47"/>
      <c r="H1820" s="47"/>
      <c r="I1820" s="47"/>
      <c r="J1820" s="47"/>
      <c r="K1820" s="47"/>
      <c r="L1820" s="47"/>
      <c r="M1820" s="47"/>
      <c r="N1820" s="47"/>
      <c r="O1820" s="47"/>
      <c r="P1820" s="47"/>
      <c r="Q1820" s="47"/>
      <c r="R1820" s="47"/>
      <c r="S1820" s="47"/>
      <c r="T1820" s="47"/>
      <c r="U1820" s="47"/>
      <c r="V1820" s="47"/>
      <c r="W1820" s="47"/>
      <c r="X1820" s="47"/>
      <c r="Y1820" s="47"/>
      <c r="Z1820" s="47"/>
      <c r="AA1820" s="47"/>
      <c r="AB1820" s="47"/>
      <c r="AC1820" s="47"/>
      <c r="AD1820" s="47"/>
      <c r="AE1820" s="47"/>
      <c r="AF1820" s="47"/>
      <c r="AG1820" s="47"/>
      <c r="AH1820" s="47"/>
      <c r="AI1820" s="47"/>
      <c r="AJ1820" s="47"/>
      <c r="AK1820" s="47"/>
      <c r="AL1820" s="47"/>
      <c r="AM1820" s="47"/>
    </row>
    <row r="1821">
      <c r="A1821" s="47"/>
      <c r="B1821" s="47"/>
      <c r="C1821" s="3"/>
      <c r="D1821" s="47"/>
      <c r="E1821" s="3"/>
      <c r="F1821" s="43"/>
      <c r="G1821" s="47"/>
      <c r="H1821" s="47"/>
      <c r="I1821" s="47"/>
      <c r="J1821" s="47"/>
      <c r="K1821" s="47"/>
      <c r="L1821" s="47"/>
      <c r="M1821" s="47"/>
      <c r="N1821" s="47"/>
      <c r="O1821" s="47"/>
      <c r="P1821" s="47"/>
      <c r="Q1821" s="47"/>
      <c r="R1821" s="47"/>
      <c r="S1821" s="47"/>
      <c r="T1821" s="47"/>
      <c r="U1821" s="47"/>
      <c r="V1821" s="47"/>
      <c r="W1821" s="47"/>
      <c r="X1821" s="47"/>
      <c r="Y1821" s="47"/>
      <c r="Z1821" s="47"/>
      <c r="AA1821" s="47"/>
      <c r="AB1821" s="47"/>
      <c r="AC1821" s="47"/>
      <c r="AD1821" s="47"/>
      <c r="AE1821" s="47"/>
      <c r="AF1821" s="47"/>
      <c r="AG1821" s="47"/>
      <c r="AH1821" s="47"/>
      <c r="AI1821" s="47"/>
      <c r="AJ1821" s="47"/>
      <c r="AK1821" s="47"/>
      <c r="AL1821" s="47"/>
      <c r="AM1821" s="47"/>
    </row>
    <row r="1822">
      <c r="A1822" s="47"/>
      <c r="B1822" s="47"/>
      <c r="C1822" s="3"/>
      <c r="D1822" s="47"/>
      <c r="E1822" s="3"/>
      <c r="F1822" s="43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7"/>
      <c r="AB1822" s="47"/>
      <c r="AC1822" s="47"/>
      <c r="AD1822" s="47"/>
      <c r="AE1822" s="47"/>
      <c r="AF1822" s="47"/>
      <c r="AG1822" s="47"/>
      <c r="AH1822" s="47"/>
      <c r="AI1822" s="47"/>
      <c r="AJ1822" s="47"/>
      <c r="AK1822" s="47"/>
      <c r="AL1822" s="47"/>
      <c r="AM1822" s="47"/>
    </row>
    <row r="1823">
      <c r="A1823" s="47"/>
      <c r="B1823" s="47"/>
      <c r="C1823" s="3"/>
      <c r="D1823" s="47"/>
      <c r="E1823" s="3"/>
      <c r="F1823" s="43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  <c r="S1823" s="47"/>
      <c r="T1823" s="47"/>
      <c r="U1823" s="47"/>
      <c r="V1823" s="47"/>
      <c r="W1823" s="47"/>
      <c r="X1823" s="47"/>
      <c r="Y1823" s="47"/>
      <c r="Z1823" s="47"/>
      <c r="AA1823" s="47"/>
      <c r="AB1823" s="47"/>
      <c r="AC1823" s="47"/>
      <c r="AD1823" s="47"/>
      <c r="AE1823" s="47"/>
      <c r="AF1823" s="47"/>
      <c r="AG1823" s="47"/>
      <c r="AH1823" s="47"/>
      <c r="AI1823" s="47"/>
      <c r="AJ1823" s="47"/>
      <c r="AK1823" s="47"/>
      <c r="AL1823" s="47"/>
      <c r="AM1823" s="47"/>
    </row>
    <row r="1824">
      <c r="A1824" s="47"/>
      <c r="B1824" s="47"/>
      <c r="C1824" s="3"/>
      <c r="D1824" s="47"/>
      <c r="E1824" s="3"/>
      <c r="F1824" s="43"/>
      <c r="G1824" s="47"/>
      <c r="H1824" s="47"/>
      <c r="I1824" s="47"/>
      <c r="J1824" s="47"/>
      <c r="K1824" s="47"/>
      <c r="L1824" s="47"/>
      <c r="M1824" s="47"/>
      <c r="N1824" s="47"/>
      <c r="O1824" s="47"/>
      <c r="P1824" s="47"/>
      <c r="Q1824" s="47"/>
      <c r="R1824" s="47"/>
      <c r="S1824" s="47"/>
      <c r="T1824" s="47"/>
      <c r="U1824" s="47"/>
      <c r="V1824" s="47"/>
      <c r="W1824" s="47"/>
      <c r="X1824" s="47"/>
      <c r="Y1824" s="47"/>
      <c r="Z1824" s="47"/>
      <c r="AA1824" s="47"/>
      <c r="AB1824" s="47"/>
      <c r="AC1824" s="47"/>
      <c r="AD1824" s="47"/>
      <c r="AE1824" s="47"/>
      <c r="AF1824" s="47"/>
      <c r="AG1824" s="47"/>
      <c r="AH1824" s="47"/>
      <c r="AI1824" s="47"/>
      <c r="AJ1824" s="47"/>
      <c r="AK1824" s="47"/>
      <c r="AL1824" s="47"/>
      <c r="AM1824" s="47"/>
    </row>
    <row r="1825">
      <c r="A1825" s="47"/>
      <c r="B1825" s="47"/>
      <c r="C1825" s="3"/>
      <c r="D1825" s="47"/>
      <c r="E1825" s="3"/>
      <c r="F1825" s="43"/>
      <c r="G1825" s="47"/>
      <c r="H1825" s="47"/>
      <c r="I1825" s="47"/>
      <c r="J1825" s="47"/>
      <c r="K1825" s="47"/>
      <c r="L1825" s="47"/>
      <c r="M1825" s="47"/>
      <c r="N1825" s="47"/>
      <c r="O1825" s="47"/>
      <c r="P1825" s="47"/>
      <c r="Q1825" s="47"/>
      <c r="R1825" s="47"/>
      <c r="S1825" s="47"/>
      <c r="T1825" s="47"/>
      <c r="U1825" s="47"/>
      <c r="V1825" s="47"/>
      <c r="W1825" s="47"/>
      <c r="X1825" s="47"/>
      <c r="Y1825" s="47"/>
      <c r="Z1825" s="47"/>
      <c r="AA1825" s="47"/>
      <c r="AB1825" s="47"/>
      <c r="AC1825" s="47"/>
      <c r="AD1825" s="47"/>
      <c r="AE1825" s="47"/>
      <c r="AF1825" s="47"/>
      <c r="AG1825" s="47"/>
      <c r="AH1825" s="47"/>
      <c r="AI1825" s="47"/>
      <c r="AJ1825" s="47"/>
      <c r="AK1825" s="47"/>
      <c r="AL1825" s="47"/>
      <c r="AM1825" s="47"/>
    </row>
    <row r="1826">
      <c r="A1826" s="47"/>
      <c r="B1826" s="47"/>
      <c r="C1826" s="3"/>
      <c r="D1826" s="47"/>
      <c r="E1826" s="3"/>
      <c r="F1826" s="43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  <c r="V1826" s="47"/>
      <c r="W1826" s="47"/>
      <c r="X1826" s="47"/>
      <c r="Y1826" s="47"/>
      <c r="Z1826" s="47"/>
      <c r="AA1826" s="47"/>
      <c r="AB1826" s="47"/>
      <c r="AC1826" s="47"/>
      <c r="AD1826" s="47"/>
      <c r="AE1826" s="47"/>
      <c r="AF1826" s="47"/>
      <c r="AG1826" s="47"/>
      <c r="AH1826" s="47"/>
      <c r="AI1826" s="47"/>
      <c r="AJ1826" s="47"/>
      <c r="AK1826" s="47"/>
      <c r="AL1826" s="47"/>
      <c r="AM1826" s="47"/>
    </row>
    <row r="1827">
      <c r="A1827" s="47"/>
      <c r="B1827" s="47"/>
      <c r="C1827" s="3"/>
      <c r="D1827" s="47"/>
      <c r="E1827" s="3"/>
      <c r="F1827" s="43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  <c r="S1827" s="47"/>
      <c r="T1827" s="47"/>
      <c r="U1827" s="47"/>
      <c r="V1827" s="47"/>
      <c r="W1827" s="47"/>
      <c r="X1827" s="47"/>
      <c r="Y1827" s="47"/>
      <c r="Z1827" s="47"/>
      <c r="AA1827" s="47"/>
      <c r="AB1827" s="47"/>
      <c r="AC1827" s="47"/>
      <c r="AD1827" s="47"/>
      <c r="AE1827" s="47"/>
      <c r="AF1827" s="47"/>
      <c r="AG1827" s="47"/>
      <c r="AH1827" s="47"/>
      <c r="AI1827" s="47"/>
      <c r="AJ1827" s="47"/>
      <c r="AK1827" s="47"/>
      <c r="AL1827" s="47"/>
      <c r="AM1827" s="47"/>
    </row>
    <row r="1828">
      <c r="A1828" s="47"/>
      <c r="B1828" s="47"/>
      <c r="C1828" s="3"/>
      <c r="D1828" s="47"/>
      <c r="E1828" s="3"/>
      <c r="F1828" s="43"/>
      <c r="G1828" s="47"/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/>
      <c r="S1828" s="47"/>
      <c r="T1828" s="47"/>
      <c r="U1828" s="47"/>
      <c r="V1828" s="47"/>
      <c r="W1828" s="47"/>
      <c r="X1828" s="47"/>
      <c r="Y1828" s="47"/>
      <c r="Z1828" s="47"/>
      <c r="AA1828" s="47"/>
      <c r="AB1828" s="47"/>
      <c r="AC1828" s="47"/>
      <c r="AD1828" s="47"/>
      <c r="AE1828" s="47"/>
      <c r="AF1828" s="47"/>
      <c r="AG1828" s="47"/>
      <c r="AH1828" s="47"/>
      <c r="AI1828" s="47"/>
      <c r="AJ1828" s="47"/>
      <c r="AK1828" s="47"/>
      <c r="AL1828" s="47"/>
      <c r="AM1828" s="47"/>
    </row>
    <row r="1829">
      <c r="A1829" s="47"/>
      <c r="B1829" s="47"/>
      <c r="C1829" s="3"/>
      <c r="D1829" s="47"/>
      <c r="E1829" s="3"/>
      <c r="F1829" s="43"/>
      <c r="G1829" s="47"/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R1829" s="47"/>
      <c r="S1829" s="47"/>
      <c r="T1829" s="47"/>
      <c r="U1829" s="47"/>
      <c r="V1829" s="47"/>
      <c r="W1829" s="47"/>
      <c r="X1829" s="47"/>
      <c r="Y1829" s="47"/>
      <c r="Z1829" s="47"/>
      <c r="AA1829" s="47"/>
      <c r="AB1829" s="47"/>
      <c r="AC1829" s="47"/>
      <c r="AD1829" s="47"/>
      <c r="AE1829" s="47"/>
      <c r="AF1829" s="47"/>
      <c r="AG1829" s="47"/>
      <c r="AH1829" s="47"/>
      <c r="AI1829" s="47"/>
      <c r="AJ1829" s="47"/>
      <c r="AK1829" s="47"/>
      <c r="AL1829" s="47"/>
      <c r="AM1829" s="47"/>
    </row>
    <row r="1830">
      <c r="A1830" s="47"/>
      <c r="B1830" s="47"/>
      <c r="C1830" s="3"/>
      <c r="D1830" s="47"/>
      <c r="E1830" s="3"/>
      <c r="F1830" s="43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  <c r="S1830" s="47"/>
      <c r="T1830" s="47"/>
      <c r="U1830" s="47"/>
      <c r="V1830" s="47"/>
      <c r="W1830" s="47"/>
      <c r="X1830" s="47"/>
      <c r="Y1830" s="47"/>
      <c r="Z1830" s="47"/>
      <c r="AA1830" s="47"/>
      <c r="AB1830" s="47"/>
      <c r="AC1830" s="47"/>
      <c r="AD1830" s="47"/>
      <c r="AE1830" s="47"/>
      <c r="AF1830" s="47"/>
      <c r="AG1830" s="47"/>
      <c r="AH1830" s="47"/>
      <c r="AI1830" s="47"/>
      <c r="AJ1830" s="47"/>
      <c r="AK1830" s="47"/>
      <c r="AL1830" s="47"/>
      <c r="AM1830" s="47"/>
    </row>
    <row r="1831">
      <c r="A1831" s="47"/>
      <c r="B1831" s="47"/>
      <c r="C1831" s="3"/>
      <c r="D1831" s="47"/>
      <c r="E1831" s="3"/>
      <c r="F1831" s="43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  <c r="S1831" s="47"/>
      <c r="T1831" s="47"/>
      <c r="U1831" s="47"/>
      <c r="V1831" s="47"/>
      <c r="W1831" s="47"/>
      <c r="X1831" s="47"/>
      <c r="Y1831" s="47"/>
      <c r="Z1831" s="47"/>
      <c r="AA1831" s="47"/>
      <c r="AB1831" s="47"/>
      <c r="AC1831" s="47"/>
      <c r="AD1831" s="47"/>
      <c r="AE1831" s="47"/>
      <c r="AF1831" s="47"/>
      <c r="AG1831" s="47"/>
      <c r="AH1831" s="47"/>
      <c r="AI1831" s="47"/>
      <c r="AJ1831" s="47"/>
      <c r="AK1831" s="47"/>
      <c r="AL1831" s="47"/>
      <c r="AM1831" s="47"/>
    </row>
    <row r="1832">
      <c r="A1832" s="47"/>
      <c r="B1832" s="47"/>
      <c r="C1832" s="3"/>
      <c r="D1832" s="47"/>
      <c r="E1832" s="3"/>
      <c r="F1832" s="43"/>
      <c r="G1832" s="47"/>
      <c r="H1832" s="47"/>
      <c r="I1832" s="47"/>
      <c r="J1832" s="47"/>
      <c r="K1832" s="47"/>
      <c r="L1832" s="47"/>
      <c r="M1832" s="47"/>
      <c r="N1832" s="47"/>
      <c r="O1832" s="47"/>
      <c r="P1832" s="47"/>
      <c r="Q1832" s="47"/>
      <c r="R1832" s="47"/>
      <c r="S1832" s="47"/>
      <c r="T1832" s="47"/>
      <c r="U1832" s="47"/>
      <c r="V1832" s="47"/>
      <c r="W1832" s="47"/>
      <c r="X1832" s="47"/>
      <c r="Y1832" s="47"/>
      <c r="Z1832" s="47"/>
      <c r="AA1832" s="47"/>
      <c r="AB1832" s="47"/>
      <c r="AC1832" s="47"/>
      <c r="AD1832" s="47"/>
      <c r="AE1832" s="47"/>
      <c r="AF1832" s="47"/>
      <c r="AG1832" s="47"/>
      <c r="AH1832" s="47"/>
      <c r="AI1832" s="47"/>
      <c r="AJ1832" s="47"/>
      <c r="AK1832" s="47"/>
      <c r="AL1832" s="47"/>
      <c r="AM1832" s="47"/>
    </row>
    <row r="1833">
      <c r="A1833" s="47"/>
      <c r="B1833" s="47"/>
      <c r="C1833" s="3"/>
      <c r="D1833" s="47"/>
      <c r="E1833" s="3"/>
      <c r="F1833" s="43"/>
      <c r="G1833" s="47"/>
      <c r="H1833" s="47"/>
      <c r="I1833" s="47"/>
      <c r="J1833" s="47"/>
      <c r="K1833" s="47"/>
      <c r="L1833" s="47"/>
      <c r="M1833" s="47"/>
      <c r="N1833" s="47"/>
      <c r="O1833" s="47"/>
      <c r="P1833" s="47"/>
      <c r="Q1833" s="47"/>
      <c r="R1833" s="47"/>
      <c r="S1833" s="47"/>
      <c r="T1833" s="47"/>
      <c r="U1833" s="47"/>
      <c r="V1833" s="47"/>
      <c r="W1833" s="47"/>
      <c r="X1833" s="47"/>
      <c r="Y1833" s="47"/>
      <c r="Z1833" s="47"/>
      <c r="AA1833" s="47"/>
      <c r="AB1833" s="47"/>
      <c r="AC1833" s="47"/>
      <c r="AD1833" s="47"/>
      <c r="AE1833" s="47"/>
      <c r="AF1833" s="47"/>
      <c r="AG1833" s="47"/>
      <c r="AH1833" s="47"/>
      <c r="AI1833" s="47"/>
      <c r="AJ1833" s="47"/>
      <c r="AK1833" s="47"/>
      <c r="AL1833" s="47"/>
      <c r="AM1833" s="47"/>
    </row>
    <row r="1834">
      <c r="A1834" s="47"/>
      <c r="B1834" s="47"/>
      <c r="C1834" s="3"/>
      <c r="D1834" s="47"/>
      <c r="E1834" s="3"/>
      <c r="F1834" s="43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  <c r="S1834" s="47"/>
      <c r="T1834" s="47"/>
      <c r="U1834" s="47"/>
      <c r="V1834" s="47"/>
      <c r="W1834" s="47"/>
      <c r="X1834" s="47"/>
      <c r="Y1834" s="47"/>
      <c r="Z1834" s="47"/>
      <c r="AA1834" s="47"/>
      <c r="AB1834" s="47"/>
      <c r="AC1834" s="47"/>
      <c r="AD1834" s="47"/>
      <c r="AE1834" s="47"/>
      <c r="AF1834" s="47"/>
      <c r="AG1834" s="47"/>
      <c r="AH1834" s="47"/>
      <c r="AI1834" s="47"/>
      <c r="AJ1834" s="47"/>
      <c r="AK1834" s="47"/>
      <c r="AL1834" s="47"/>
      <c r="AM1834" s="47"/>
    </row>
    <row r="1835">
      <c r="A1835" s="47"/>
      <c r="B1835" s="47"/>
      <c r="C1835" s="3"/>
      <c r="D1835" s="47"/>
      <c r="E1835" s="3"/>
      <c r="F1835" s="43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  <c r="S1835" s="47"/>
      <c r="T1835" s="47"/>
      <c r="U1835" s="47"/>
      <c r="V1835" s="47"/>
      <c r="W1835" s="47"/>
      <c r="X1835" s="47"/>
      <c r="Y1835" s="47"/>
      <c r="Z1835" s="47"/>
      <c r="AA1835" s="47"/>
      <c r="AB1835" s="47"/>
      <c r="AC1835" s="47"/>
      <c r="AD1835" s="47"/>
      <c r="AE1835" s="47"/>
      <c r="AF1835" s="47"/>
      <c r="AG1835" s="47"/>
      <c r="AH1835" s="47"/>
      <c r="AI1835" s="47"/>
      <c r="AJ1835" s="47"/>
      <c r="AK1835" s="47"/>
      <c r="AL1835" s="47"/>
      <c r="AM1835" s="47"/>
    </row>
    <row r="1836">
      <c r="A1836" s="47"/>
      <c r="B1836" s="47"/>
      <c r="C1836" s="3"/>
      <c r="D1836" s="47"/>
      <c r="E1836" s="3"/>
      <c r="F1836" s="43"/>
      <c r="G1836" s="47"/>
      <c r="H1836" s="47"/>
      <c r="I1836" s="47"/>
      <c r="J1836" s="47"/>
      <c r="K1836" s="47"/>
      <c r="L1836" s="47"/>
      <c r="M1836" s="47"/>
      <c r="N1836" s="47"/>
      <c r="O1836" s="47"/>
      <c r="P1836" s="47"/>
      <c r="Q1836" s="47"/>
      <c r="R1836" s="47"/>
      <c r="S1836" s="47"/>
      <c r="T1836" s="47"/>
      <c r="U1836" s="47"/>
      <c r="V1836" s="47"/>
      <c r="W1836" s="47"/>
      <c r="X1836" s="47"/>
      <c r="Y1836" s="47"/>
      <c r="Z1836" s="47"/>
      <c r="AA1836" s="47"/>
      <c r="AB1836" s="47"/>
      <c r="AC1836" s="47"/>
      <c r="AD1836" s="47"/>
      <c r="AE1836" s="47"/>
      <c r="AF1836" s="47"/>
      <c r="AG1836" s="47"/>
      <c r="AH1836" s="47"/>
      <c r="AI1836" s="47"/>
      <c r="AJ1836" s="47"/>
      <c r="AK1836" s="47"/>
      <c r="AL1836" s="47"/>
      <c r="AM1836" s="47"/>
    </row>
    <row r="1837">
      <c r="A1837" s="47"/>
      <c r="B1837" s="47"/>
      <c r="C1837" s="3"/>
      <c r="D1837" s="47"/>
      <c r="E1837" s="3"/>
      <c r="F1837" s="43"/>
      <c r="G1837" s="47"/>
      <c r="H1837" s="47"/>
      <c r="I1837" s="47"/>
      <c r="J1837" s="47"/>
      <c r="K1837" s="47"/>
      <c r="L1837" s="47"/>
      <c r="M1837" s="47"/>
      <c r="N1837" s="47"/>
      <c r="O1837" s="47"/>
      <c r="P1837" s="47"/>
      <c r="Q1837" s="47"/>
      <c r="R1837" s="47"/>
      <c r="S1837" s="47"/>
      <c r="T1837" s="47"/>
      <c r="U1837" s="47"/>
      <c r="V1837" s="47"/>
      <c r="W1837" s="47"/>
      <c r="X1837" s="47"/>
      <c r="Y1837" s="47"/>
      <c r="Z1837" s="47"/>
      <c r="AA1837" s="47"/>
      <c r="AB1837" s="47"/>
      <c r="AC1837" s="47"/>
      <c r="AD1837" s="47"/>
      <c r="AE1837" s="47"/>
      <c r="AF1837" s="47"/>
      <c r="AG1837" s="47"/>
      <c r="AH1837" s="47"/>
      <c r="AI1837" s="47"/>
      <c r="AJ1837" s="47"/>
      <c r="AK1837" s="47"/>
      <c r="AL1837" s="47"/>
      <c r="AM1837" s="47"/>
    </row>
    <row r="1838">
      <c r="A1838" s="47"/>
      <c r="B1838" s="47"/>
      <c r="C1838" s="3"/>
      <c r="D1838" s="47"/>
      <c r="E1838" s="3"/>
      <c r="F1838" s="43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  <c r="S1838" s="47"/>
      <c r="T1838" s="47"/>
      <c r="U1838" s="47"/>
      <c r="V1838" s="47"/>
      <c r="W1838" s="47"/>
      <c r="X1838" s="47"/>
      <c r="Y1838" s="47"/>
      <c r="Z1838" s="47"/>
      <c r="AA1838" s="47"/>
      <c r="AB1838" s="47"/>
      <c r="AC1838" s="47"/>
      <c r="AD1838" s="47"/>
      <c r="AE1838" s="47"/>
      <c r="AF1838" s="47"/>
      <c r="AG1838" s="47"/>
      <c r="AH1838" s="47"/>
      <c r="AI1838" s="47"/>
      <c r="AJ1838" s="47"/>
      <c r="AK1838" s="47"/>
      <c r="AL1838" s="47"/>
      <c r="AM1838" s="47"/>
    </row>
    <row r="1839">
      <c r="A1839" s="47"/>
      <c r="B1839" s="47"/>
      <c r="C1839" s="3"/>
      <c r="D1839" s="47"/>
      <c r="E1839" s="3"/>
      <c r="F1839" s="43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  <c r="S1839" s="47"/>
      <c r="T1839" s="47"/>
      <c r="U1839" s="47"/>
      <c r="V1839" s="47"/>
      <c r="W1839" s="47"/>
      <c r="X1839" s="47"/>
      <c r="Y1839" s="47"/>
      <c r="Z1839" s="47"/>
      <c r="AA1839" s="47"/>
      <c r="AB1839" s="47"/>
      <c r="AC1839" s="47"/>
      <c r="AD1839" s="47"/>
      <c r="AE1839" s="47"/>
      <c r="AF1839" s="47"/>
      <c r="AG1839" s="47"/>
      <c r="AH1839" s="47"/>
      <c r="AI1839" s="47"/>
      <c r="AJ1839" s="47"/>
      <c r="AK1839" s="47"/>
      <c r="AL1839" s="47"/>
      <c r="AM1839" s="47"/>
    </row>
    <row r="1840">
      <c r="A1840" s="47"/>
      <c r="B1840" s="47"/>
      <c r="C1840" s="3"/>
      <c r="D1840" s="47"/>
      <c r="E1840" s="3"/>
      <c r="F1840" s="43"/>
      <c r="G1840" s="47"/>
      <c r="H1840" s="47"/>
      <c r="I1840" s="47"/>
      <c r="J1840" s="47"/>
      <c r="K1840" s="47"/>
      <c r="L1840" s="47"/>
      <c r="M1840" s="47"/>
      <c r="N1840" s="47"/>
      <c r="O1840" s="47"/>
      <c r="P1840" s="47"/>
      <c r="Q1840" s="47"/>
      <c r="R1840" s="47"/>
      <c r="S1840" s="47"/>
      <c r="T1840" s="47"/>
      <c r="U1840" s="47"/>
      <c r="V1840" s="47"/>
      <c r="W1840" s="47"/>
      <c r="X1840" s="47"/>
      <c r="Y1840" s="47"/>
      <c r="Z1840" s="47"/>
      <c r="AA1840" s="47"/>
      <c r="AB1840" s="47"/>
      <c r="AC1840" s="47"/>
      <c r="AD1840" s="47"/>
      <c r="AE1840" s="47"/>
      <c r="AF1840" s="47"/>
      <c r="AG1840" s="47"/>
      <c r="AH1840" s="47"/>
      <c r="AI1840" s="47"/>
      <c r="AJ1840" s="47"/>
      <c r="AK1840" s="47"/>
      <c r="AL1840" s="47"/>
      <c r="AM1840" s="47"/>
    </row>
    <row r="1841">
      <c r="A1841" s="47"/>
      <c r="B1841" s="47"/>
      <c r="C1841" s="3"/>
      <c r="D1841" s="47"/>
      <c r="E1841" s="3"/>
      <c r="F1841" s="43"/>
      <c r="G1841" s="47"/>
      <c r="H1841" s="47"/>
      <c r="I1841" s="47"/>
      <c r="J1841" s="47"/>
      <c r="K1841" s="47"/>
      <c r="L1841" s="47"/>
      <c r="M1841" s="47"/>
      <c r="N1841" s="47"/>
      <c r="O1841" s="47"/>
      <c r="P1841" s="47"/>
      <c r="Q1841" s="47"/>
      <c r="R1841" s="47"/>
      <c r="S1841" s="47"/>
      <c r="T1841" s="47"/>
      <c r="U1841" s="47"/>
      <c r="V1841" s="47"/>
      <c r="W1841" s="47"/>
      <c r="X1841" s="47"/>
      <c r="Y1841" s="47"/>
      <c r="Z1841" s="47"/>
      <c r="AA1841" s="47"/>
      <c r="AB1841" s="47"/>
      <c r="AC1841" s="47"/>
      <c r="AD1841" s="47"/>
      <c r="AE1841" s="47"/>
      <c r="AF1841" s="47"/>
      <c r="AG1841" s="47"/>
      <c r="AH1841" s="47"/>
      <c r="AI1841" s="47"/>
      <c r="AJ1841" s="47"/>
      <c r="AK1841" s="47"/>
      <c r="AL1841" s="47"/>
      <c r="AM1841" s="47"/>
    </row>
    <row r="1842">
      <c r="A1842" s="47"/>
      <c r="B1842" s="47"/>
      <c r="C1842" s="3"/>
      <c r="D1842" s="47"/>
      <c r="E1842" s="3"/>
      <c r="F1842" s="43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  <c r="S1842" s="47"/>
      <c r="T1842" s="47"/>
      <c r="U1842" s="47"/>
      <c r="V1842" s="47"/>
      <c r="W1842" s="47"/>
      <c r="X1842" s="47"/>
      <c r="Y1842" s="47"/>
      <c r="Z1842" s="47"/>
      <c r="AA1842" s="47"/>
      <c r="AB1842" s="47"/>
      <c r="AC1842" s="47"/>
      <c r="AD1842" s="47"/>
      <c r="AE1842" s="47"/>
      <c r="AF1842" s="47"/>
      <c r="AG1842" s="47"/>
      <c r="AH1842" s="47"/>
      <c r="AI1842" s="47"/>
      <c r="AJ1842" s="47"/>
      <c r="AK1842" s="47"/>
      <c r="AL1842" s="47"/>
      <c r="AM1842" s="47"/>
    </row>
    <row r="1843">
      <c r="A1843" s="47"/>
      <c r="B1843" s="47"/>
      <c r="C1843" s="3"/>
      <c r="D1843" s="47"/>
      <c r="E1843" s="3"/>
      <c r="F1843" s="43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  <c r="S1843" s="47"/>
      <c r="T1843" s="47"/>
      <c r="U1843" s="47"/>
      <c r="V1843" s="47"/>
      <c r="W1843" s="47"/>
      <c r="X1843" s="47"/>
      <c r="Y1843" s="47"/>
      <c r="Z1843" s="47"/>
      <c r="AA1843" s="47"/>
      <c r="AB1843" s="47"/>
      <c r="AC1843" s="47"/>
      <c r="AD1843" s="47"/>
      <c r="AE1843" s="47"/>
      <c r="AF1843" s="47"/>
      <c r="AG1843" s="47"/>
      <c r="AH1843" s="47"/>
      <c r="AI1843" s="47"/>
      <c r="AJ1843" s="47"/>
      <c r="AK1843" s="47"/>
      <c r="AL1843" s="47"/>
      <c r="AM1843" s="47"/>
    </row>
    <row r="1844">
      <c r="A1844" s="47"/>
      <c r="B1844" s="47"/>
      <c r="C1844" s="3"/>
      <c r="D1844" s="47"/>
      <c r="E1844" s="3"/>
      <c r="F1844" s="43"/>
      <c r="G1844" s="47"/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/>
      <c r="S1844" s="47"/>
      <c r="T1844" s="47"/>
      <c r="U1844" s="47"/>
      <c r="V1844" s="47"/>
      <c r="W1844" s="47"/>
      <c r="X1844" s="47"/>
      <c r="Y1844" s="47"/>
      <c r="Z1844" s="47"/>
      <c r="AA1844" s="47"/>
      <c r="AB1844" s="47"/>
      <c r="AC1844" s="47"/>
      <c r="AD1844" s="47"/>
      <c r="AE1844" s="47"/>
      <c r="AF1844" s="47"/>
      <c r="AG1844" s="47"/>
      <c r="AH1844" s="47"/>
      <c r="AI1844" s="47"/>
      <c r="AJ1844" s="47"/>
      <c r="AK1844" s="47"/>
      <c r="AL1844" s="47"/>
      <c r="AM1844" s="47"/>
    </row>
    <row r="1845">
      <c r="A1845" s="47"/>
      <c r="B1845" s="47"/>
      <c r="C1845" s="3"/>
      <c r="D1845" s="47"/>
      <c r="E1845" s="3"/>
      <c r="F1845" s="43"/>
      <c r="G1845" s="47"/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/>
      <c r="S1845" s="47"/>
      <c r="T1845" s="47"/>
      <c r="U1845" s="47"/>
      <c r="V1845" s="47"/>
      <c r="W1845" s="47"/>
      <c r="X1845" s="47"/>
      <c r="Y1845" s="47"/>
      <c r="Z1845" s="47"/>
      <c r="AA1845" s="47"/>
      <c r="AB1845" s="47"/>
      <c r="AC1845" s="47"/>
      <c r="AD1845" s="47"/>
      <c r="AE1845" s="47"/>
      <c r="AF1845" s="47"/>
      <c r="AG1845" s="47"/>
      <c r="AH1845" s="47"/>
      <c r="AI1845" s="47"/>
      <c r="AJ1845" s="47"/>
      <c r="AK1845" s="47"/>
      <c r="AL1845" s="47"/>
      <c r="AM1845" s="47"/>
    </row>
    <row r="1846">
      <c r="A1846" s="47"/>
      <c r="B1846" s="47"/>
      <c r="C1846" s="3"/>
      <c r="D1846" s="47"/>
      <c r="E1846" s="3"/>
      <c r="F1846" s="43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  <c r="V1846" s="47"/>
      <c r="W1846" s="47"/>
      <c r="X1846" s="47"/>
      <c r="Y1846" s="47"/>
      <c r="Z1846" s="47"/>
      <c r="AA1846" s="47"/>
      <c r="AB1846" s="47"/>
      <c r="AC1846" s="47"/>
      <c r="AD1846" s="47"/>
      <c r="AE1846" s="47"/>
      <c r="AF1846" s="47"/>
      <c r="AG1846" s="47"/>
      <c r="AH1846" s="47"/>
      <c r="AI1846" s="47"/>
      <c r="AJ1846" s="47"/>
      <c r="AK1846" s="47"/>
      <c r="AL1846" s="47"/>
      <c r="AM1846" s="47"/>
    </row>
    <row r="1847">
      <c r="A1847" s="47"/>
      <c r="B1847" s="47"/>
      <c r="C1847" s="3"/>
      <c r="D1847" s="47"/>
      <c r="E1847" s="3"/>
      <c r="F1847" s="43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  <c r="S1847" s="47"/>
      <c r="T1847" s="47"/>
      <c r="U1847" s="47"/>
      <c r="V1847" s="47"/>
      <c r="W1847" s="47"/>
      <c r="X1847" s="47"/>
      <c r="Y1847" s="47"/>
      <c r="Z1847" s="47"/>
      <c r="AA1847" s="47"/>
      <c r="AB1847" s="47"/>
      <c r="AC1847" s="47"/>
      <c r="AD1847" s="47"/>
      <c r="AE1847" s="47"/>
      <c r="AF1847" s="47"/>
      <c r="AG1847" s="47"/>
      <c r="AH1847" s="47"/>
      <c r="AI1847" s="47"/>
      <c r="AJ1847" s="47"/>
      <c r="AK1847" s="47"/>
      <c r="AL1847" s="47"/>
      <c r="AM1847" s="47"/>
    </row>
    <row r="1848">
      <c r="A1848" s="47"/>
      <c r="B1848" s="47"/>
      <c r="C1848" s="3"/>
      <c r="D1848" s="47"/>
      <c r="E1848" s="3"/>
      <c r="F1848" s="43"/>
      <c r="G1848" s="47"/>
      <c r="H1848" s="47"/>
      <c r="I1848" s="47"/>
      <c r="J1848" s="47"/>
      <c r="K1848" s="47"/>
      <c r="L1848" s="47"/>
      <c r="M1848" s="47"/>
      <c r="N1848" s="47"/>
      <c r="O1848" s="47"/>
      <c r="P1848" s="47"/>
      <c r="Q1848" s="47"/>
      <c r="R1848" s="47"/>
      <c r="S1848" s="47"/>
      <c r="T1848" s="47"/>
      <c r="U1848" s="47"/>
      <c r="V1848" s="47"/>
      <c r="W1848" s="47"/>
      <c r="X1848" s="47"/>
      <c r="Y1848" s="47"/>
      <c r="Z1848" s="47"/>
      <c r="AA1848" s="47"/>
      <c r="AB1848" s="47"/>
      <c r="AC1848" s="47"/>
      <c r="AD1848" s="47"/>
      <c r="AE1848" s="47"/>
      <c r="AF1848" s="47"/>
      <c r="AG1848" s="47"/>
      <c r="AH1848" s="47"/>
      <c r="AI1848" s="47"/>
      <c r="AJ1848" s="47"/>
      <c r="AK1848" s="47"/>
      <c r="AL1848" s="47"/>
      <c r="AM1848" s="47"/>
    </row>
    <row r="1849">
      <c r="A1849" s="47"/>
      <c r="B1849" s="47"/>
      <c r="C1849" s="3"/>
      <c r="D1849" s="47"/>
      <c r="E1849" s="3"/>
      <c r="F1849" s="43"/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7"/>
      <c r="U1849" s="47"/>
      <c r="V1849" s="47"/>
      <c r="W1849" s="47"/>
      <c r="X1849" s="47"/>
      <c r="Y1849" s="47"/>
      <c r="Z1849" s="47"/>
      <c r="AA1849" s="47"/>
      <c r="AB1849" s="47"/>
      <c r="AC1849" s="47"/>
      <c r="AD1849" s="47"/>
      <c r="AE1849" s="47"/>
      <c r="AF1849" s="47"/>
      <c r="AG1849" s="47"/>
      <c r="AH1849" s="47"/>
      <c r="AI1849" s="47"/>
      <c r="AJ1849" s="47"/>
      <c r="AK1849" s="47"/>
      <c r="AL1849" s="47"/>
      <c r="AM1849" s="47"/>
    </row>
    <row r="1850">
      <c r="A1850" s="47"/>
      <c r="B1850" s="47"/>
      <c r="C1850" s="3"/>
      <c r="D1850" s="47"/>
      <c r="E1850" s="3"/>
      <c r="F1850" s="43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  <c r="S1850" s="47"/>
      <c r="T1850" s="47"/>
      <c r="U1850" s="47"/>
      <c r="V1850" s="47"/>
      <c r="W1850" s="47"/>
      <c r="X1850" s="47"/>
      <c r="Y1850" s="47"/>
      <c r="Z1850" s="47"/>
      <c r="AA1850" s="47"/>
      <c r="AB1850" s="47"/>
      <c r="AC1850" s="47"/>
      <c r="AD1850" s="47"/>
      <c r="AE1850" s="47"/>
      <c r="AF1850" s="47"/>
      <c r="AG1850" s="47"/>
      <c r="AH1850" s="47"/>
      <c r="AI1850" s="47"/>
      <c r="AJ1850" s="47"/>
      <c r="AK1850" s="47"/>
      <c r="AL1850" s="47"/>
      <c r="AM1850" s="47"/>
    </row>
    <row r="1851">
      <c r="A1851" s="47"/>
      <c r="B1851" s="47"/>
      <c r="C1851" s="3"/>
      <c r="D1851" s="47"/>
      <c r="E1851" s="3"/>
      <c r="F1851" s="43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  <c r="S1851" s="47"/>
      <c r="T1851" s="47"/>
      <c r="U1851" s="47"/>
      <c r="V1851" s="47"/>
      <c r="W1851" s="47"/>
      <c r="X1851" s="47"/>
      <c r="Y1851" s="47"/>
      <c r="Z1851" s="47"/>
      <c r="AA1851" s="47"/>
      <c r="AB1851" s="47"/>
      <c r="AC1851" s="47"/>
      <c r="AD1851" s="47"/>
      <c r="AE1851" s="47"/>
      <c r="AF1851" s="47"/>
      <c r="AG1851" s="47"/>
      <c r="AH1851" s="47"/>
      <c r="AI1851" s="47"/>
      <c r="AJ1851" s="47"/>
      <c r="AK1851" s="47"/>
      <c r="AL1851" s="47"/>
      <c r="AM1851" s="47"/>
    </row>
    <row r="1852">
      <c r="A1852" s="47"/>
      <c r="B1852" s="47"/>
      <c r="C1852" s="3"/>
      <c r="D1852" s="47"/>
      <c r="E1852" s="3"/>
      <c r="F1852" s="43"/>
      <c r="G1852" s="47"/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/>
      <c r="S1852" s="47"/>
      <c r="T1852" s="47"/>
      <c r="U1852" s="47"/>
      <c r="V1852" s="47"/>
      <c r="W1852" s="47"/>
      <c r="X1852" s="47"/>
      <c r="Y1852" s="47"/>
      <c r="Z1852" s="47"/>
      <c r="AA1852" s="47"/>
      <c r="AB1852" s="47"/>
      <c r="AC1852" s="47"/>
      <c r="AD1852" s="47"/>
      <c r="AE1852" s="47"/>
      <c r="AF1852" s="47"/>
      <c r="AG1852" s="47"/>
      <c r="AH1852" s="47"/>
      <c r="AI1852" s="47"/>
      <c r="AJ1852" s="47"/>
      <c r="AK1852" s="47"/>
      <c r="AL1852" s="47"/>
      <c r="AM1852" s="47"/>
    </row>
    <row r="1853">
      <c r="A1853" s="47"/>
      <c r="B1853" s="47"/>
      <c r="C1853" s="3"/>
      <c r="D1853" s="47"/>
      <c r="E1853" s="3"/>
      <c r="F1853" s="43"/>
      <c r="G1853" s="47"/>
      <c r="H1853" s="47"/>
      <c r="I1853" s="47"/>
      <c r="J1853" s="47"/>
      <c r="K1853" s="47"/>
      <c r="L1853" s="47"/>
      <c r="M1853" s="47"/>
      <c r="N1853" s="47"/>
      <c r="O1853" s="47"/>
      <c r="P1853" s="47"/>
      <c r="Q1853" s="47"/>
      <c r="R1853" s="47"/>
      <c r="S1853" s="47"/>
      <c r="T1853" s="47"/>
      <c r="U1853" s="47"/>
      <c r="V1853" s="47"/>
      <c r="W1853" s="47"/>
      <c r="X1853" s="47"/>
      <c r="Y1853" s="47"/>
      <c r="Z1853" s="47"/>
      <c r="AA1853" s="47"/>
      <c r="AB1853" s="47"/>
      <c r="AC1853" s="47"/>
      <c r="AD1853" s="47"/>
      <c r="AE1853" s="47"/>
      <c r="AF1853" s="47"/>
      <c r="AG1853" s="47"/>
      <c r="AH1853" s="47"/>
      <c r="AI1853" s="47"/>
      <c r="AJ1853" s="47"/>
      <c r="AK1853" s="47"/>
      <c r="AL1853" s="47"/>
      <c r="AM1853" s="47"/>
    </row>
    <row r="1854">
      <c r="A1854" s="47"/>
      <c r="B1854" s="47"/>
      <c r="C1854" s="3"/>
      <c r="D1854" s="47"/>
      <c r="E1854" s="3"/>
      <c r="F1854" s="43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  <c r="S1854" s="47"/>
      <c r="T1854" s="47"/>
      <c r="U1854" s="47"/>
      <c r="V1854" s="47"/>
      <c r="W1854" s="47"/>
      <c r="X1854" s="47"/>
      <c r="Y1854" s="47"/>
      <c r="Z1854" s="47"/>
      <c r="AA1854" s="47"/>
      <c r="AB1854" s="47"/>
      <c r="AC1854" s="47"/>
      <c r="AD1854" s="47"/>
      <c r="AE1854" s="47"/>
      <c r="AF1854" s="47"/>
      <c r="AG1854" s="47"/>
      <c r="AH1854" s="47"/>
      <c r="AI1854" s="47"/>
      <c r="AJ1854" s="47"/>
      <c r="AK1854" s="47"/>
      <c r="AL1854" s="47"/>
      <c r="AM1854" s="47"/>
    </row>
    <row r="1855">
      <c r="A1855" s="47"/>
      <c r="B1855" s="47"/>
      <c r="C1855" s="3"/>
      <c r="D1855" s="47"/>
      <c r="E1855" s="3"/>
      <c r="F1855" s="43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  <c r="S1855" s="47"/>
      <c r="T1855" s="47"/>
      <c r="U1855" s="47"/>
      <c r="V1855" s="47"/>
      <c r="W1855" s="47"/>
      <c r="X1855" s="47"/>
      <c r="Y1855" s="47"/>
      <c r="Z1855" s="47"/>
      <c r="AA1855" s="47"/>
      <c r="AB1855" s="47"/>
      <c r="AC1855" s="47"/>
      <c r="AD1855" s="47"/>
      <c r="AE1855" s="47"/>
      <c r="AF1855" s="47"/>
      <c r="AG1855" s="47"/>
      <c r="AH1855" s="47"/>
      <c r="AI1855" s="47"/>
      <c r="AJ1855" s="47"/>
      <c r="AK1855" s="47"/>
      <c r="AL1855" s="47"/>
      <c r="AM1855" s="47"/>
    </row>
    <row r="1856">
      <c r="A1856" s="47"/>
      <c r="B1856" s="47"/>
      <c r="C1856" s="3"/>
      <c r="D1856" s="47"/>
      <c r="E1856" s="3"/>
      <c r="F1856" s="43"/>
      <c r="G1856" s="47"/>
      <c r="H1856" s="47"/>
      <c r="I1856" s="47"/>
      <c r="J1856" s="47"/>
      <c r="K1856" s="47"/>
      <c r="L1856" s="47"/>
      <c r="M1856" s="47"/>
      <c r="N1856" s="47"/>
      <c r="O1856" s="47"/>
      <c r="P1856" s="47"/>
      <c r="Q1856" s="47"/>
      <c r="R1856" s="47"/>
      <c r="S1856" s="47"/>
      <c r="T1856" s="47"/>
      <c r="U1856" s="47"/>
      <c r="V1856" s="47"/>
      <c r="W1856" s="47"/>
      <c r="X1856" s="47"/>
      <c r="Y1856" s="47"/>
      <c r="Z1856" s="47"/>
      <c r="AA1856" s="47"/>
      <c r="AB1856" s="47"/>
      <c r="AC1856" s="47"/>
      <c r="AD1856" s="47"/>
      <c r="AE1856" s="47"/>
      <c r="AF1856" s="47"/>
      <c r="AG1856" s="47"/>
      <c r="AH1856" s="47"/>
      <c r="AI1856" s="47"/>
      <c r="AJ1856" s="47"/>
      <c r="AK1856" s="47"/>
      <c r="AL1856" s="47"/>
      <c r="AM1856" s="47"/>
    </row>
    <row r="1857">
      <c r="A1857" s="47"/>
      <c r="B1857" s="47"/>
      <c r="C1857" s="3"/>
      <c r="D1857" s="47"/>
      <c r="E1857" s="3"/>
      <c r="F1857" s="43"/>
      <c r="G1857" s="47"/>
      <c r="H1857" s="47"/>
      <c r="I1857" s="47"/>
      <c r="J1857" s="47"/>
      <c r="K1857" s="47"/>
      <c r="L1857" s="47"/>
      <c r="M1857" s="47"/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7"/>
      <c r="AE1857" s="47"/>
      <c r="AF1857" s="47"/>
      <c r="AG1857" s="47"/>
      <c r="AH1857" s="47"/>
      <c r="AI1857" s="47"/>
      <c r="AJ1857" s="47"/>
      <c r="AK1857" s="47"/>
      <c r="AL1857" s="47"/>
      <c r="AM1857" s="47"/>
    </row>
    <row r="1858">
      <c r="A1858" s="47"/>
      <c r="B1858" s="47"/>
      <c r="C1858" s="3"/>
      <c r="D1858" s="47"/>
      <c r="E1858" s="3"/>
      <c r="F1858" s="43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  <c r="V1858" s="47"/>
      <c r="W1858" s="47"/>
      <c r="X1858" s="47"/>
      <c r="Y1858" s="47"/>
      <c r="Z1858" s="47"/>
      <c r="AA1858" s="47"/>
      <c r="AB1858" s="47"/>
      <c r="AC1858" s="47"/>
      <c r="AD1858" s="47"/>
      <c r="AE1858" s="47"/>
      <c r="AF1858" s="47"/>
      <c r="AG1858" s="47"/>
      <c r="AH1858" s="47"/>
      <c r="AI1858" s="47"/>
      <c r="AJ1858" s="47"/>
      <c r="AK1858" s="47"/>
      <c r="AL1858" s="47"/>
      <c r="AM1858" s="47"/>
    </row>
    <row r="1859">
      <c r="A1859" s="47"/>
      <c r="B1859" s="47"/>
      <c r="C1859" s="3"/>
      <c r="D1859" s="47"/>
      <c r="E1859" s="3"/>
      <c r="F1859" s="43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  <c r="S1859" s="47"/>
      <c r="T1859" s="47"/>
      <c r="U1859" s="47"/>
      <c r="V1859" s="47"/>
      <c r="W1859" s="47"/>
      <c r="X1859" s="47"/>
      <c r="Y1859" s="47"/>
      <c r="Z1859" s="47"/>
      <c r="AA1859" s="47"/>
      <c r="AB1859" s="47"/>
      <c r="AC1859" s="47"/>
      <c r="AD1859" s="47"/>
      <c r="AE1859" s="47"/>
      <c r="AF1859" s="47"/>
      <c r="AG1859" s="47"/>
      <c r="AH1859" s="47"/>
      <c r="AI1859" s="47"/>
      <c r="AJ1859" s="47"/>
      <c r="AK1859" s="47"/>
      <c r="AL1859" s="47"/>
      <c r="AM1859" s="47"/>
    </row>
    <row r="1860">
      <c r="A1860" s="47"/>
      <c r="B1860" s="47"/>
      <c r="C1860" s="3"/>
      <c r="D1860" s="47"/>
      <c r="E1860" s="3"/>
      <c r="F1860" s="43"/>
      <c r="G1860" s="47"/>
      <c r="H1860" s="47"/>
      <c r="I1860" s="47"/>
      <c r="J1860" s="47"/>
      <c r="K1860" s="47"/>
      <c r="L1860" s="47"/>
      <c r="M1860" s="47"/>
      <c r="N1860" s="47"/>
      <c r="O1860" s="47"/>
      <c r="P1860" s="47"/>
      <c r="Q1860" s="47"/>
      <c r="R1860" s="47"/>
      <c r="S1860" s="47"/>
      <c r="T1860" s="47"/>
      <c r="U1860" s="47"/>
      <c r="V1860" s="47"/>
      <c r="W1860" s="47"/>
      <c r="X1860" s="47"/>
      <c r="Y1860" s="47"/>
      <c r="Z1860" s="47"/>
      <c r="AA1860" s="47"/>
      <c r="AB1860" s="47"/>
      <c r="AC1860" s="47"/>
      <c r="AD1860" s="47"/>
      <c r="AE1860" s="47"/>
      <c r="AF1860" s="47"/>
      <c r="AG1860" s="47"/>
      <c r="AH1860" s="47"/>
      <c r="AI1860" s="47"/>
      <c r="AJ1860" s="47"/>
      <c r="AK1860" s="47"/>
      <c r="AL1860" s="47"/>
      <c r="AM1860" s="47"/>
    </row>
    <row r="1861">
      <c r="A1861" s="47"/>
      <c r="B1861" s="47"/>
      <c r="C1861" s="3"/>
      <c r="D1861" s="47"/>
      <c r="E1861" s="3"/>
      <c r="F1861" s="43"/>
      <c r="G1861" s="47"/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/>
      <c r="S1861" s="47"/>
      <c r="T1861" s="47"/>
      <c r="U1861" s="47"/>
      <c r="V1861" s="47"/>
      <c r="W1861" s="47"/>
      <c r="X1861" s="47"/>
      <c r="Y1861" s="47"/>
      <c r="Z1861" s="47"/>
      <c r="AA1861" s="47"/>
      <c r="AB1861" s="47"/>
      <c r="AC1861" s="47"/>
      <c r="AD1861" s="47"/>
      <c r="AE1861" s="47"/>
      <c r="AF1861" s="47"/>
      <c r="AG1861" s="47"/>
      <c r="AH1861" s="47"/>
      <c r="AI1861" s="47"/>
      <c r="AJ1861" s="47"/>
      <c r="AK1861" s="47"/>
      <c r="AL1861" s="47"/>
      <c r="AM1861" s="47"/>
    </row>
    <row r="1862">
      <c r="A1862" s="47"/>
      <c r="B1862" s="47"/>
      <c r="C1862" s="3"/>
      <c r="D1862" s="47"/>
      <c r="E1862" s="3"/>
      <c r="F1862" s="43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7"/>
      <c r="AB1862" s="47"/>
      <c r="AC1862" s="47"/>
      <c r="AD1862" s="47"/>
      <c r="AE1862" s="47"/>
      <c r="AF1862" s="47"/>
      <c r="AG1862" s="47"/>
      <c r="AH1862" s="47"/>
      <c r="AI1862" s="47"/>
      <c r="AJ1862" s="47"/>
      <c r="AK1862" s="47"/>
      <c r="AL1862" s="47"/>
      <c r="AM1862" s="47"/>
    </row>
    <row r="1863">
      <c r="A1863" s="47"/>
      <c r="B1863" s="47"/>
      <c r="C1863" s="3"/>
      <c r="D1863" s="47"/>
      <c r="E1863" s="3"/>
      <c r="F1863" s="43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  <c r="S1863" s="47"/>
      <c r="T1863" s="47"/>
      <c r="U1863" s="47"/>
      <c r="V1863" s="47"/>
      <c r="W1863" s="47"/>
      <c r="X1863" s="47"/>
      <c r="Y1863" s="47"/>
      <c r="Z1863" s="47"/>
      <c r="AA1863" s="47"/>
      <c r="AB1863" s="47"/>
      <c r="AC1863" s="47"/>
      <c r="AD1863" s="47"/>
      <c r="AE1863" s="47"/>
      <c r="AF1863" s="47"/>
      <c r="AG1863" s="47"/>
      <c r="AH1863" s="47"/>
      <c r="AI1863" s="47"/>
      <c r="AJ1863" s="47"/>
      <c r="AK1863" s="47"/>
      <c r="AL1863" s="47"/>
      <c r="AM1863" s="47"/>
    </row>
    <row r="1864">
      <c r="A1864" s="47"/>
      <c r="B1864" s="47"/>
      <c r="C1864" s="3"/>
      <c r="D1864" s="47"/>
      <c r="E1864" s="3"/>
      <c r="F1864" s="43"/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7"/>
      <c r="U1864" s="47"/>
      <c r="V1864" s="47"/>
      <c r="W1864" s="47"/>
      <c r="X1864" s="47"/>
      <c r="Y1864" s="47"/>
      <c r="Z1864" s="47"/>
      <c r="AA1864" s="47"/>
      <c r="AB1864" s="47"/>
      <c r="AC1864" s="47"/>
      <c r="AD1864" s="47"/>
      <c r="AE1864" s="47"/>
      <c r="AF1864" s="47"/>
      <c r="AG1864" s="47"/>
      <c r="AH1864" s="47"/>
      <c r="AI1864" s="47"/>
      <c r="AJ1864" s="47"/>
      <c r="AK1864" s="47"/>
      <c r="AL1864" s="47"/>
      <c r="AM1864" s="47"/>
    </row>
    <row r="1865">
      <c r="A1865" s="47"/>
      <c r="B1865" s="47"/>
      <c r="C1865" s="3"/>
      <c r="D1865" s="47"/>
      <c r="E1865" s="3"/>
      <c r="F1865" s="43"/>
      <c r="G1865" s="47"/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/>
      <c r="S1865" s="47"/>
      <c r="T1865" s="47"/>
      <c r="U1865" s="47"/>
      <c r="V1865" s="47"/>
      <c r="W1865" s="47"/>
      <c r="X1865" s="47"/>
      <c r="Y1865" s="47"/>
      <c r="Z1865" s="47"/>
      <c r="AA1865" s="47"/>
      <c r="AB1865" s="47"/>
      <c r="AC1865" s="47"/>
      <c r="AD1865" s="47"/>
      <c r="AE1865" s="47"/>
      <c r="AF1865" s="47"/>
      <c r="AG1865" s="47"/>
      <c r="AH1865" s="47"/>
      <c r="AI1865" s="47"/>
      <c r="AJ1865" s="47"/>
      <c r="AK1865" s="47"/>
      <c r="AL1865" s="47"/>
      <c r="AM1865" s="47"/>
    </row>
    <row r="1866">
      <c r="A1866" s="47"/>
      <c r="B1866" s="47"/>
      <c r="C1866" s="3"/>
      <c r="D1866" s="47"/>
      <c r="E1866" s="3"/>
      <c r="F1866" s="43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  <c r="S1866" s="47"/>
      <c r="T1866" s="47"/>
      <c r="U1866" s="47"/>
      <c r="V1866" s="47"/>
      <c r="W1866" s="47"/>
      <c r="X1866" s="47"/>
      <c r="Y1866" s="47"/>
      <c r="Z1866" s="47"/>
      <c r="AA1866" s="47"/>
      <c r="AB1866" s="47"/>
      <c r="AC1866" s="47"/>
      <c r="AD1866" s="47"/>
      <c r="AE1866" s="47"/>
      <c r="AF1866" s="47"/>
      <c r="AG1866" s="47"/>
      <c r="AH1866" s="47"/>
      <c r="AI1866" s="47"/>
      <c r="AJ1866" s="47"/>
      <c r="AK1866" s="47"/>
      <c r="AL1866" s="47"/>
      <c r="AM1866" s="47"/>
    </row>
    <row r="1867">
      <c r="A1867" s="47"/>
      <c r="B1867" s="47"/>
      <c r="C1867" s="3"/>
      <c r="D1867" s="47"/>
      <c r="E1867" s="3"/>
      <c r="F1867" s="43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7"/>
      <c r="U1867" s="47"/>
      <c r="V1867" s="47"/>
      <c r="W1867" s="47"/>
      <c r="X1867" s="47"/>
      <c r="Y1867" s="47"/>
      <c r="Z1867" s="47"/>
      <c r="AA1867" s="47"/>
      <c r="AB1867" s="47"/>
      <c r="AC1867" s="47"/>
      <c r="AD1867" s="47"/>
      <c r="AE1867" s="47"/>
      <c r="AF1867" s="47"/>
      <c r="AG1867" s="47"/>
      <c r="AH1867" s="47"/>
      <c r="AI1867" s="47"/>
      <c r="AJ1867" s="47"/>
      <c r="AK1867" s="47"/>
      <c r="AL1867" s="47"/>
      <c r="AM1867" s="47"/>
    </row>
    <row r="1868">
      <c r="A1868" s="47"/>
      <c r="B1868" s="47"/>
      <c r="C1868" s="3"/>
      <c r="D1868" s="47"/>
      <c r="E1868" s="3"/>
      <c r="F1868" s="43"/>
      <c r="G1868" s="47"/>
      <c r="H1868" s="47"/>
      <c r="I1868" s="47"/>
      <c r="J1868" s="47"/>
      <c r="K1868" s="47"/>
      <c r="L1868" s="47"/>
      <c r="M1868" s="47"/>
      <c r="N1868" s="47"/>
      <c r="O1868" s="47"/>
      <c r="P1868" s="47"/>
      <c r="Q1868" s="47"/>
      <c r="R1868" s="47"/>
      <c r="S1868" s="47"/>
      <c r="T1868" s="47"/>
      <c r="U1868" s="47"/>
      <c r="V1868" s="47"/>
      <c r="W1868" s="47"/>
      <c r="X1868" s="47"/>
      <c r="Y1868" s="47"/>
      <c r="Z1868" s="47"/>
      <c r="AA1868" s="47"/>
      <c r="AB1868" s="47"/>
      <c r="AC1868" s="47"/>
      <c r="AD1868" s="47"/>
      <c r="AE1868" s="47"/>
      <c r="AF1868" s="47"/>
      <c r="AG1868" s="47"/>
      <c r="AH1868" s="47"/>
      <c r="AI1868" s="47"/>
      <c r="AJ1868" s="47"/>
      <c r="AK1868" s="47"/>
      <c r="AL1868" s="47"/>
      <c r="AM1868" s="47"/>
    </row>
    <row r="1869">
      <c r="A1869" s="47"/>
      <c r="B1869" s="47"/>
      <c r="C1869" s="3"/>
      <c r="D1869" s="47"/>
      <c r="E1869" s="3"/>
      <c r="F1869" s="43"/>
      <c r="G1869" s="47"/>
      <c r="H1869" s="47"/>
      <c r="I1869" s="47"/>
      <c r="J1869" s="47"/>
      <c r="K1869" s="47"/>
      <c r="L1869" s="47"/>
      <c r="M1869" s="47"/>
      <c r="N1869" s="47"/>
      <c r="O1869" s="47"/>
      <c r="P1869" s="47"/>
      <c r="Q1869" s="47"/>
      <c r="R1869" s="47"/>
      <c r="S1869" s="47"/>
      <c r="T1869" s="47"/>
      <c r="U1869" s="47"/>
      <c r="V1869" s="47"/>
      <c r="W1869" s="47"/>
      <c r="X1869" s="47"/>
      <c r="Y1869" s="47"/>
      <c r="Z1869" s="47"/>
      <c r="AA1869" s="47"/>
      <c r="AB1869" s="47"/>
      <c r="AC1869" s="47"/>
      <c r="AD1869" s="47"/>
      <c r="AE1869" s="47"/>
      <c r="AF1869" s="47"/>
      <c r="AG1869" s="47"/>
      <c r="AH1869" s="47"/>
      <c r="AI1869" s="47"/>
      <c r="AJ1869" s="47"/>
      <c r="AK1869" s="47"/>
      <c r="AL1869" s="47"/>
      <c r="AM1869" s="47"/>
    </row>
    <row r="1870">
      <c r="A1870" s="47"/>
      <c r="B1870" s="47"/>
      <c r="C1870" s="3"/>
      <c r="D1870" s="47"/>
      <c r="E1870" s="3"/>
      <c r="F1870" s="43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  <c r="S1870" s="47"/>
      <c r="T1870" s="47"/>
      <c r="U1870" s="47"/>
      <c r="V1870" s="47"/>
      <c r="W1870" s="47"/>
      <c r="X1870" s="47"/>
      <c r="Y1870" s="47"/>
      <c r="Z1870" s="47"/>
      <c r="AA1870" s="47"/>
      <c r="AB1870" s="47"/>
      <c r="AC1870" s="47"/>
      <c r="AD1870" s="47"/>
      <c r="AE1870" s="47"/>
      <c r="AF1870" s="47"/>
      <c r="AG1870" s="47"/>
      <c r="AH1870" s="47"/>
      <c r="AI1870" s="47"/>
      <c r="AJ1870" s="47"/>
      <c r="AK1870" s="47"/>
      <c r="AL1870" s="47"/>
      <c r="AM1870" s="47"/>
    </row>
    <row r="1871">
      <c r="A1871" s="47"/>
      <c r="B1871" s="47"/>
      <c r="C1871" s="3"/>
      <c r="D1871" s="47"/>
      <c r="E1871" s="3"/>
      <c r="F1871" s="43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  <c r="S1871" s="47"/>
      <c r="T1871" s="47"/>
      <c r="U1871" s="47"/>
      <c r="V1871" s="47"/>
      <c r="W1871" s="47"/>
      <c r="X1871" s="47"/>
      <c r="Y1871" s="47"/>
      <c r="Z1871" s="47"/>
      <c r="AA1871" s="47"/>
      <c r="AB1871" s="47"/>
      <c r="AC1871" s="47"/>
      <c r="AD1871" s="47"/>
      <c r="AE1871" s="47"/>
      <c r="AF1871" s="47"/>
      <c r="AG1871" s="47"/>
      <c r="AH1871" s="47"/>
      <c r="AI1871" s="47"/>
      <c r="AJ1871" s="47"/>
      <c r="AK1871" s="47"/>
      <c r="AL1871" s="47"/>
      <c r="AM1871" s="47"/>
    </row>
    <row r="1872">
      <c r="A1872" s="47"/>
      <c r="B1872" s="47"/>
      <c r="C1872" s="3"/>
      <c r="D1872" s="47"/>
      <c r="E1872" s="3"/>
      <c r="F1872" s="43"/>
      <c r="G1872" s="47"/>
      <c r="H1872" s="47"/>
      <c r="I1872" s="47"/>
      <c r="J1872" s="47"/>
      <c r="K1872" s="47"/>
      <c r="L1872" s="47"/>
      <c r="M1872" s="47"/>
      <c r="N1872" s="47"/>
      <c r="O1872" s="47"/>
      <c r="P1872" s="47"/>
      <c r="Q1872" s="47"/>
      <c r="R1872" s="47"/>
      <c r="S1872" s="47"/>
      <c r="T1872" s="47"/>
      <c r="U1872" s="47"/>
      <c r="V1872" s="47"/>
      <c r="W1872" s="47"/>
      <c r="X1872" s="47"/>
      <c r="Y1872" s="47"/>
      <c r="Z1872" s="47"/>
      <c r="AA1872" s="47"/>
      <c r="AB1872" s="47"/>
      <c r="AC1872" s="47"/>
      <c r="AD1872" s="47"/>
      <c r="AE1872" s="47"/>
      <c r="AF1872" s="47"/>
      <c r="AG1872" s="47"/>
      <c r="AH1872" s="47"/>
      <c r="AI1872" s="47"/>
      <c r="AJ1872" s="47"/>
      <c r="AK1872" s="47"/>
      <c r="AL1872" s="47"/>
      <c r="AM1872" s="47"/>
    </row>
    <row r="1873">
      <c r="A1873" s="47"/>
      <c r="B1873" s="47"/>
      <c r="C1873" s="3"/>
      <c r="D1873" s="47"/>
      <c r="E1873" s="3"/>
      <c r="F1873" s="43"/>
      <c r="G1873" s="47"/>
      <c r="H1873" s="47"/>
      <c r="I1873" s="47"/>
      <c r="J1873" s="47"/>
      <c r="K1873" s="47"/>
      <c r="L1873" s="47"/>
      <c r="M1873" s="47"/>
      <c r="N1873" s="47"/>
      <c r="O1873" s="47"/>
      <c r="P1873" s="47"/>
      <c r="Q1873" s="47"/>
      <c r="R1873" s="47"/>
      <c r="S1873" s="47"/>
      <c r="T1873" s="47"/>
      <c r="U1873" s="47"/>
      <c r="V1873" s="47"/>
      <c r="W1873" s="47"/>
      <c r="X1873" s="47"/>
      <c r="Y1873" s="47"/>
      <c r="Z1873" s="47"/>
      <c r="AA1873" s="47"/>
      <c r="AB1873" s="47"/>
      <c r="AC1873" s="47"/>
      <c r="AD1873" s="47"/>
      <c r="AE1873" s="47"/>
      <c r="AF1873" s="47"/>
      <c r="AG1873" s="47"/>
      <c r="AH1873" s="47"/>
      <c r="AI1873" s="47"/>
      <c r="AJ1873" s="47"/>
      <c r="AK1873" s="47"/>
      <c r="AL1873" s="47"/>
      <c r="AM1873" s="47"/>
    </row>
    <row r="1874">
      <c r="A1874" s="47"/>
      <c r="B1874" s="47"/>
      <c r="C1874" s="3"/>
      <c r="D1874" s="47"/>
      <c r="E1874" s="3"/>
      <c r="F1874" s="43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  <c r="S1874" s="47"/>
      <c r="T1874" s="47"/>
      <c r="U1874" s="47"/>
      <c r="V1874" s="47"/>
      <c r="W1874" s="47"/>
      <c r="X1874" s="47"/>
      <c r="Y1874" s="47"/>
      <c r="Z1874" s="47"/>
      <c r="AA1874" s="47"/>
      <c r="AB1874" s="47"/>
      <c r="AC1874" s="47"/>
      <c r="AD1874" s="47"/>
      <c r="AE1874" s="47"/>
      <c r="AF1874" s="47"/>
      <c r="AG1874" s="47"/>
      <c r="AH1874" s="47"/>
      <c r="AI1874" s="47"/>
      <c r="AJ1874" s="47"/>
      <c r="AK1874" s="47"/>
      <c r="AL1874" s="47"/>
      <c r="AM1874" s="47"/>
    </row>
    <row r="1875">
      <c r="A1875" s="47"/>
      <c r="B1875" s="47"/>
      <c r="C1875" s="3"/>
      <c r="D1875" s="47"/>
      <c r="E1875" s="3"/>
      <c r="F1875" s="43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  <c r="S1875" s="47"/>
      <c r="T1875" s="47"/>
      <c r="U1875" s="47"/>
      <c r="V1875" s="47"/>
      <c r="W1875" s="47"/>
      <c r="X1875" s="47"/>
      <c r="Y1875" s="47"/>
      <c r="Z1875" s="47"/>
      <c r="AA1875" s="47"/>
      <c r="AB1875" s="47"/>
      <c r="AC1875" s="47"/>
      <c r="AD1875" s="47"/>
      <c r="AE1875" s="47"/>
      <c r="AF1875" s="47"/>
      <c r="AG1875" s="47"/>
      <c r="AH1875" s="47"/>
      <c r="AI1875" s="47"/>
      <c r="AJ1875" s="47"/>
      <c r="AK1875" s="47"/>
      <c r="AL1875" s="47"/>
      <c r="AM1875" s="47"/>
    </row>
    <row r="1876">
      <c r="A1876" s="47"/>
      <c r="B1876" s="47"/>
      <c r="C1876" s="3"/>
      <c r="D1876" s="47"/>
      <c r="E1876" s="3"/>
      <c r="F1876" s="43"/>
      <c r="G1876" s="47"/>
      <c r="H1876" s="47"/>
      <c r="I1876" s="47"/>
      <c r="J1876" s="47"/>
      <c r="K1876" s="47"/>
      <c r="L1876" s="47"/>
      <c r="M1876" s="47"/>
      <c r="N1876" s="47"/>
      <c r="O1876" s="47"/>
      <c r="P1876" s="47"/>
      <c r="Q1876" s="47"/>
      <c r="R1876" s="47"/>
      <c r="S1876" s="47"/>
      <c r="T1876" s="47"/>
      <c r="U1876" s="47"/>
      <c r="V1876" s="47"/>
      <c r="W1876" s="47"/>
      <c r="X1876" s="47"/>
      <c r="Y1876" s="47"/>
      <c r="Z1876" s="47"/>
      <c r="AA1876" s="47"/>
      <c r="AB1876" s="47"/>
      <c r="AC1876" s="47"/>
      <c r="AD1876" s="47"/>
      <c r="AE1876" s="47"/>
      <c r="AF1876" s="47"/>
      <c r="AG1876" s="47"/>
      <c r="AH1876" s="47"/>
      <c r="AI1876" s="47"/>
      <c r="AJ1876" s="47"/>
      <c r="AK1876" s="47"/>
      <c r="AL1876" s="47"/>
      <c r="AM1876" s="47"/>
    </row>
    <row r="1877">
      <c r="A1877" s="47"/>
      <c r="B1877" s="47"/>
      <c r="C1877" s="3"/>
      <c r="D1877" s="47"/>
      <c r="E1877" s="3"/>
      <c r="F1877" s="43"/>
      <c r="G1877" s="47"/>
      <c r="H1877" s="47"/>
      <c r="I1877" s="47"/>
      <c r="J1877" s="47"/>
      <c r="K1877" s="47"/>
      <c r="L1877" s="47"/>
      <c r="M1877" s="47"/>
      <c r="N1877" s="47"/>
      <c r="O1877" s="47"/>
      <c r="P1877" s="47"/>
      <c r="Q1877" s="47"/>
      <c r="R1877" s="47"/>
      <c r="S1877" s="47"/>
      <c r="T1877" s="47"/>
      <c r="U1877" s="47"/>
      <c r="V1877" s="47"/>
      <c r="W1877" s="47"/>
      <c r="X1877" s="47"/>
      <c r="Y1877" s="47"/>
      <c r="Z1877" s="47"/>
      <c r="AA1877" s="47"/>
      <c r="AB1877" s="47"/>
      <c r="AC1877" s="47"/>
      <c r="AD1877" s="47"/>
      <c r="AE1877" s="47"/>
      <c r="AF1877" s="47"/>
      <c r="AG1877" s="47"/>
      <c r="AH1877" s="47"/>
      <c r="AI1877" s="47"/>
      <c r="AJ1877" s="47"/>
      <c r="AK1877" s="47"/>
      <c r="AL1877" s="47"/>
      <c r="AM1877" s="47"/>
    </row>
    <row r="1878">
      <c r="A1878" s="47"/>
      <c r="B1878" s="47"/>
      <c r="C1878" s="3"/>
      <c r="D1878" s="47"/>
      <c r="E1878" s="3"/>
      <c r="F1878" s="43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  <c r="S1878" s="47"/>
      <c r="T1878" s="47"/>
      <c r="U1878" s="47"/>
      <c r="V1878" s="47"/>
      <c r="W1878" s="47"/>
      <c r="X1878" s="47"/>
      <c r="Y1878" s="47"/>
      <c r="Z1878" s="47"/>
      <c r="AA1878" s="47"/>
      <c r="AB1878" s="47"/>
      <c r="AC1878" s="47"/>
      <c r="AD1878" s="47"/>
      <c r="AE1878" s="47"/>
      <c r="AF1878" s="47"/>
      <c r="AG1878" s="47"/>
      <c r="AH1878" s="47"/>
      <c r="AI1878" s="47"/>
      <c r="AJ1878" s="47"/>
      <c r="AK1878" s="47"/>
      <c r="AL1878" s="47"/>
      <c r="AM1878" s="47"/>
    </row>
    <row r="1879">
      <c r="A1879" s="47"/>
      <c r="B1879" s="47"/>
      <c r="C1879" s="3"/>
      <c r="D1879" s="47"/>
      <c r="E1879" s="3"/>
      <c r="F1879" s="43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  <c r="S1879" s="47"/>
      <c r="T1879" s="47"/>
      <c r="U1879" s="47"/>
      <c r="V1879" s="47"/>
      <c r="W1879" s="47"/>
      <c r="X1879" s="47"/>
      <c r="Y1879" s="47"/>
      <c r="Z1879" s="47"/>
      <c r="AA1879" s="47"/>
      <c r="AB1879" s="47"/>
      <c r="AC1879" s="47"/>
      <c r="AD1879" s="47"/>
      <c r="AE1879" s="47"/>
      <c r="AF1879" s="47"/>
      <c r="AG1879" s="47"/>
      <c r="AH1879" s="47"/>
      <c r="AI1879" s="47"/>
      <c r="AJ1879" s="47"/>
      <c r="AK1879" s="47"/>
      <c r="AL1879" s="47"/>
      <c r="AM1879" s="47"/>
    </row>
    <row r="1880">
      <c r="A1880" s="47"/>
      <c r="B1880" s="47"/>
      <c r="C1880" s="3"/>
      <c r="D1880" s="47"/>
      <c r="E1880" s="3"/>
      <c r="F1880" s="43"/>
      <c r="G1880" s="47"/>
      <c r="H1880" s="47"/>
      <c r="I1880" s="47"/>
      <c r="J1880" s="47"/>
      <c r="K1880" s="47"/>
      <c r="L1880" s="47"/>
      <c r="M1880" s="47"/>
      <c r="N1880" s="47"/>
      <c r="O1880" s="47"/>
      <c r="P1880" s="47"/>
      <c r="Q1880" s="47"/>
      <c r="R1880" s="47"/>
      <c r="S1880" s="47"/>
      <c r="T1880" s="47"/>
      <c r="U1880" s="47"/>
      <c r="V1880" s="47"/>
      <c r="W1880" s="47"/>
      <c r="X1880" s="47"/>
      <c r="Y1880" s="47"/>
      <c r="Z1880" s="47"/>
      <c r="AA1880" s="47"/>
      <c r="AB1880" s="47"/>
      <c r="AC1880" s="47"/>
      <c r="AD1880" s="47"/>
      <c r="AE1880" s="47"/>
      <c r="AF1880" s="47"/>
      <c r="AG1880" s="47"/>
      <c r="AH1880" s="47"/>
      <c r="AI1880" s="47"/>
      <c r="AJ1880" s="47"/>
      <c r="AK1880" s="47"/>
      <c r="AL1880" s="47"/>
      <c r="AM1880" s="47"/>
    </row>
    <row r="1881">
      <c r="A1881" s="47"/>
      <c r="B1881" s="47"/>
      <c r="C1881" s="3"/>
      <c r="D1881" s="47"/>
      <c r="E1881" s="3"/>
      <c r="F1881" s="43"/>
      <c r="G1881" s="47"/>
      <c r="H1881" s="47"/>
      <c r="I1881" s="47"/>
      <c r="J1881" s="47"/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  <c r="V1881" s="47"/>
      <c r="W1881" s="47"/>
      <c r="X1881" s="47"/>
      <c r="Y1881" s="47"/>
      <c r="Z1881" s="47"/>
      <c r="AA1881" s="47"/>
      <c r="AB1881" s="47"/>
      <c r="AC1881" s="47"/>
      <c r="AD1881" s="47"/>
      <c r="AE1881" s="47"/>
      <c r="AF1881" s="47"/>
      <c r="AG1881" s="47"/>
      <c r="AH1881" s="47"/>
      <c r="AI1881" s="47"/>
      <c r="AJ1881" s="47"/>
      <c r="AK1881" s="47"/>
      <c r="AL1881" s="47"/>
      <c r="AM1881" s="47"/>
    </row>
    <row r="1882">
      <c r="A1882" s="47"/>
      <c r="B1882" s="47"/>
      <c r="C1882" s="3"/>
      <c r="D1882" s="47"/>
      <c r="E1882" s="3"/>
      <c r="F1882" s="43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  <c r="S1882" s="47"/>
      <c r="T1882" s="47"/>
      <c r="U1882" s="47"/>
      <c r="V1882" s="47"/>
      <c r="W1882" s="47"/>
      <c r="X1882" s="47"/>
      <c r="Y1882" s="47"/>
      <c r="Z1882" s="47"/>
      <c r="AA1882" s="47"/>
      <c r="AB1882" s="47"/>
      <c r="AC1882" s="47"/>
      <c r="AD1882" s="47"/>
      <c r="AE1882" s="47"/>
      <c r="AF1882" s="47"/>
      <c r="AG1882" s="47"/>
      <c r="AH1882" s="47"/>
      <c r="AI1882" s="47"/>
      <c r="AJ1882" s="47"/>
      <c r="AK1882" s="47"/>
      <c r="AL1882" s="47"/>
      <c r="AM1882" s="47"/>
    </row>
    <row r="1883">
      <c r="A1883" s="47"/>
      <c r="B1883" s="47"/>
      <c r="C1883" s="3"/>
      <c r="D1883" s="47"/>
      <c r="E1883" s="3"/>
      <c r="F1883" s="43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  <c r="S1883" s="47"/>
      <c r="T1883" s="47"/>
      <c r="U1883" s="47"/>
      <c r="V1883" s="47"/>
      <c r="W1883" s="47"/>
      <c r="X1883" s="47"/>
      <c r="Y1883" s="47"/>
      <c r="Z1883" s="47"/>
      <c r="AA1883" s="47"/>
      <c r="AB1883" s="47"/>
      <c r="AC1883" s="47"/>
      <c r="AD1883" s="47"/>
      <c r="AE1883" s="47"/>
      <c r="AF1883" s="47"/>
      <c r="AG1883" s="47"/>
      <c r="AH1883" s="47"/>
      <c r="AI1883" s="47"/>
      <c r="AJ1883" s="47"/>
      <c r="AK1883" s="47"/>
      <c r="AL1883" s="47"/>
      <c r="AM1883" s="47"/>
    </row>
    <row r="1884">
      <c r="A1884" s="47"/>
      <c r="B1884" s="47"/>
      <c r="C1884" s="3"/>
      <c r="D1884" s="47"/>
      <c r="E1884" s="3"/>
      <c r="F1884" s="43"/>
      <c r="G1884" s="47"/>
      <c r="H1884" s="47"/>
      <c r="I1884" s="47"/>
      <c r="J1884" s="47"/>
      <c r="K1884" s="47"/>
      <c r="L1884" s="47"/>
      <c r="M1884" s="47"/>
      <c r="N1884" s="47"/>
      <c r="O1884" s="47"/>
      <c r="P1884" s="47"/>
      <c r="Q1884" s="47"/>
      <c r="R1884" s="47"/>
      <c r="S1884" s="47"/>
      <c r="T1884" s="47"/>
      <c r="U1884" s="47"/>
      <c r="V1884" s="47"/>
      <c r="W1884" s="47"/>
      <c r="X1884" s="47"/>
      <c r="Y1884" s="47"/>
      <c r="Z1884" s="47"/>
      <c r="AA1884" s="47"/>
      <c r="AB1884" s="47"/>
      <c r="AC1884" s="47"/>
      <c r="AD1884" s="47"/>
      <c r="AE1884" s="47"/>
      <c r="AF1884" s="47"/>
      <c r="AG1884" s="47"/>
      <c r="AH1884" s="47"/>
      <c r="AI1884" s="47"/>
      <c r="AJ1884" s="47"/>
      <c r="AK1884" s="47"/>
      <c r="AL1884" s="47"/>
      <c r="AM1884" s="47"/>
    </row>
    <row r="1885">
      <c r="A1885" s="47"/>
      <c r="B1885" s="47"/>
      <c r="C1885" s="3"/>
      <c r="D1885" s="47"/>
      <c r="E1885" s="3"/>
      <c r="F1885" s="43"/>
      <c r="G1885" s="47"/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7"/>
      <c r="U1885" s="47"/>
      <c r="V1885" s="47"/>
      <c r="W1885" s="47"/>
      <c r="X1885" s="47"/>
      <c r="Y1885" s="47"/>
      <c r="Z1885" s="47"/>
      <c r="AA1885" s="47"/>
      <c r="AB1885" s="47"/>
      <c r="AC1885" s="47"/>
      <c r="AD1885" s="47"/>
      <c r="AE1885" s="47"/>
      <c r="AF1885" s="47"/>
      <c r="AG1885" s="47"/>
      <c r="AH1885" s="47"/>
      <c r="AI1885" s="47"/>
      <c r="AJ1885" s="47"/>
      <c r="AK1885" s="47"/>
      <c r="AL1885" s="47"/>
      <c r="AM1885" s="47"/>
    </row>
    <row r="1886">
      <c r="A1886" s="47"/>
      <c r="B1886" s="47"/>
      <c r="C1886" s="3"/>
      <c r="D1886" s="47"/>
      <c r="E1886" s="3"/>
      <c r="F1886" s="43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  <c r="S1886" s="47"/>
      <c r="T1886" s="47"/>
      <c r="U1886" s="47"/>
      <c r="V1886" s="47"/>
      <c r="W1886" s="47"/>
      <c r="X1886" s="47"/>
      <c r="Y1886" s="47"/>
      <c r="Z1886" s="47"/>
      <c r="AA1886" s="47"/>
      <c r="AB1886" s="47"/>
      <c r="AC1886" s="47"/>
      <c r="AD1886" s="47"/>
      <c r="AE1886" s="47"/>
      <c r="AF1886" s="47"/>
      <c r="AG1886" s="47"/>
      <c r="AH1886" s="47"/>
      <c r="AI1886" s="47"/>
      <c r="AJ1886" s="47"/>
      <c r="AK1886" s="47"/>
      <c r="AL1886" s="47"/>
      <c r="AM1886" s="47"/>
    </row>
    <row r="1887">
      <c r="A1887" s="47"/>
      <c r="B1887" s="47"/>
      <c r="C1887" s="3"/>
      <c r="D1887" s="47"/>
      <c r="E1887" s="3"/>
      <c r="F1887" s="43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  <c r="S1887" s="47"/>
      <c r="T1887" s="47"/>
      <c r="U1887" s="47"/>
      <c r="V1887" s="47"/>
      <c r="W1887" s="47"/>
      <c r="X1887" s="47"/>
      <c r="Y1887" s="47"/>
      <c r="Z1887" s="47"/>
      <c r="AA1887" s="47"/>
      <c r="AB1887" s="47"/>
      <c r="AC1887" s="47"/>
      <c r="AD1887" s="47"/>
      <c r="AE1887" s="47"/>
      <c r="AF1887" s="47"/>
      <c r="AG1887" s="47"/>
      <c r="AH1887" s="47"/>
      <c r="AI1887" s="47"/>
      <c r="AJ1887" s="47"/>
      <c r="AK1887" s="47"/>
      <c r="AL1887" s="47"/>
      <c r="AM1887" s="47"/>
    </row>
    <row r="1888">
      <c r="A1888" s="47"/>
      <c r="B1888" s="47"/>
      <c r="C1888" s="3"/>
      <c r="D1888" s="47"/>
      <c r="E1888" s="3"/>
      <c r="F1888" s="43"/>
      <c r="G1888" s="47"/>
      <c r="H1888" s="47"/>
      <c r="I1888" s="47"/>
      <c r="J1888" s="47"/>
      <c r="K1888" s="47"/>
      <c r="L1888" s="47"/>
      <c r="M1888" s="47"/>
      <c r="N1888" s="47"/>
      <c r="O1888" s="47"/>
      <c r="P1888" s="47"/>
      <c r="Q1888" s="47"/>
      <c r="R1888" s="47"/>
      <c r="S1888" s="47"/>
      <c r="T1888" s="47"/>
      <c r="U1888" s="47"/>
      <c r="V1888" s="47"/>
      <c r="W1888" s="47"/>
      <c r="X1888" s="47"/>
      <c r="Y1888" s="47"/>
      <c r="Z1888" s="47"/>
      <c r="AA1888" s="47"/>
      <c r="AB1888" s="47"/>
      <c r="AC1888" s="47"/>
      <c r="AD1888" s="47"/>
      <c r="AE1888" s="47"/>
      <c r="AF1888" s="47"/>
      <c r="AG1888" s="47"/>
      <c r="AH1888" s="47"/>
      <c r="AI1888" s="47"/>
      <c r="AJ1888" s="47"/>
      <c r="AK1888" s="47"/>
      <c r="AL1888" s="47"/>
      <c r="AM1888" s="47"/>
    </row>
    <row r="1889">
      <c r="A1889" s="47"/>
      <c r="B1889" s="47"/>
      <c r="C1889" s="3"/>
      <c r="D1889" s="47"/>
      <c r="E1889" s="3"/>
      <c r="F1889" s="43"/>
      <c r="G1889" s="47"/>
      <c r="H1889" s="47"/>
      <c r="I1889" s="47"/>
      <c r="J1889" s="47"/>
      <c r="K1889" s="47"/>
      <c r="L1889" s="47"/>
      <c r="M1889" s="47"/>
      <c r="N1889" s="47"/>
      <c r="O1889" s="47"/>
      <c r="P1889" s="47"/>
      <c r="Q1889" s="47"/>
      <c r="R1889" s="47"/>
      <c r="S1889" s="47"/>
      <c r="T1889" s="47"/>
      <c r="U1889" s="47"/>
      <c r="V1889" s="47"/>
      <c r="W1889" s="47"/>
      <c r="X1889" s="47"/>
      <c r="Y1889" s="47"/>
      <c r="Z1889" s="47"/>
      <c r="AA1889" s="47"/>
      <c r="AB1889" s="47"/>
      <c r="AC1889" s="47"/>
      <c r="AD1889" s="47"/>
      <c r="AE1889" s="47"/>
      <c r="AF1889" s="47"/>
      <c r="AG1889" s="47"/>
      <c r="AH1889" s="47"/>
      <c r="AI1889" s="47"/>
      <c r="AJ1889" s="47"/>
      <c r="AK1889" s="47"/>
      <c r="AL1889" s="47"/>
      <c r="AM1889" s="47"/>
    </row>
    <row r="1890">
      <c r="A1890" s="47"/>
      <c r="B1890" s="47"/>
      <c r="C1890" s="3"/>
      <c r="D1890" s="47"/>
      <c r="E1890" s="3"/>
      <c r="F1890" s="43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  <c r="S1890" s="47"/>
      <c r="T1890" s="47"/>
      <c r="U1890" s="47"/>
      <c r="V1890" s="47"/>
      <c r="W1890" s="47"/>
      <c r="X1890" s="47"/>
      <c r="Y1890" s="47"/>
      <c r="Z1890" s="47"/>
      <c r="AA1890" s="47"/>
      <c r="AB1890" s="47"/>
      <c r="AC1890" s="47"/>
      <c r="AD1890" s="47"/>
      <c r="AE1890" s="47"/>
      <c r="AF1890" s="47"/>
      <c r="AG1890" s="47"/>
      <c r="AH1890" s="47"/>
      <c r="AI1890" s="47"/>
      <c r="AJ1890" s="47"/>
      <c r="AK1890" s="47"/>
      <c r="AL1890" s="47"/>
      <c r="AM1890" s="47"/>
    </row>
    <row r="1891">
      <c r="A1891" s="47"/>
      <c r="B1891" s="47"/>
      <c r="C1891" s="3"/>
      <c r="D1891" s="47"/>
      <c r="E1891" s="3"/>
      <c r="F1891" s="43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  <c r="S1891" s="47"/>
      <c r="T1891" s="47"/>
      <c r="U1891" s="47"/>
      <c r="V1891" s="47"/>
      <c r="W1891" s="47"/>
      <c r="X1891" s="47"/>
      <c r="Y1891" s="47"/>
      <c r="Z1891" s="47"/>
      <c r="AA1891" s="47"/>
      <c r="AB1891" s="47"/>
      <c r="AC1891" s="47"/>
      <c r="AD1891" s="47"/>
      <c r="AE1891" s="47"/>
      <c r="AF1891" s="47"/>
      <c r="AG1891" s="47"/>
      <c r="AH1891" s="47"/>
      <c r="AI1891" s="47"/>
      <c r="AJ1891" s="47"/>
      <c r="AK1891" s="47"/>
      <c r="AL1891" s="47"/>
      <c r="AM1891" s="47"/>
    </row>
    <row r="1892">
      <c r="A1892" s="47"/>
      <c r="B1892" s="47"/>
      <c r="C1892" s="3"/>
      <c r="D1892" s="47"/>
      <c r="E1892" s="3"/>
      <c r="F1892" s="43"/>
      <c r="G1892" s="47"/>
      <c r="H1892" s="47"/>
      <c r="I1892" s="47"/>
      <c r="J1892" s="47"/>
      <c r="K1892" s="47"/>
      <c r="L1892" s="47"/>
      <c r="M1892" s="47"/>
      <c r="N1892" s="47"/>
      <c r="O1892" s="47"/>
      <c r="P1892" s="47"/>
      <c r="Q1892" s="47"/>
      <c r="R1892" s="47"/>
      <c r="S1892" s="47"/>
      <c r="T1892" s="47"/>
      <c r="U1892" s="47"/>
      <c r="V1892" s="47"/>
      <c r="W1892" s="47"/>
      <c r="X1892" s="47"/>
      <c r="Y1892" s="47"/>
      <c r="Z1892" s="47"/>
      <c r="AA1892" s="47"/>
      <c r="AB1892" s="47"/>
      <c r="AC1892" s="47"/>
      <c r="AD1892" s="47"/>
      <c r="AE1892" s="47"/>
      <c r="AF1892" s="47"/>
      <c r="AG1892" s="47"/>
      <c r="AH1892" s="47"/>
      <c r="AI1892" s="47"/>
      <c r="AJ1892" s="47"/>
      <c r="AK1892" s="47"/>
      <c r="AL1892" s="47"/>
      <c r="AM1892" s="47"/>
    </row>
    <row r="1893">
      <c r="A1893" s="47"/>
      <c r="B1893" s="47"/>
      <c r="C1893" s="3"/>
      <c r="D1893" s="47"/>
      <c r="E1893" s="3"/>
      <c r="F1893" s="43"/>
      <c r="G1893" s="47"/>
      <c r="H1893" s="47"/>
      <c r="I1893" s="47"/>
      <c r="J1893" s="47"/>
      <c r="K1893" s="47"/>
      <c r="L1893" s="47"/>
      <c r="M1893" s="47"/>
      <c r="N1893" s="47"/>
      <c r="O1893" s="47"/>
      <c r="P1893" s="47"/>
      <c r="Q1893" s="47"/>
      <c r="R1893" s="47"/>
      <c r="S1893" s="47"/>
      <c r="T1893" s="47"/>
      <c r="U1893" s="47"/>
      <c r="V1893" s="47"/>
      <c r="W1893" s="47"/>
      <c r="X1893" s="47"/>
      <c r="Y1893" s="47"/>
      <c r="Z1893" s="47"/>
      <c r="AA1893" s="47"/>
      <c r="AB1893" s="47"/>
      <c r="AC1893" s="47"/>
      <c r="AD1893" s="47"/>
      <c r="AE1893" s="47"/>
      <c r="AF1893" s="47"/>
      <c r="AG1893" s="47"/>
      <c r="AH1893" s="47"/>
      <c r="AI1893" s="47"/>
      <c r="AJ1893" s="47"/>
      <c r="AK1893" s="47"/>
      <c r="AL1893" s="47"/>
      <c r="AM1893" s="47"/>
    </row>
    <row r="1894">
      <c r="A1894" s="47"/>
      <c r="B1894" s="47"/>
      <c r="C1894" s="3"/>
      <c r="D1894" s="47"/>
      <c r="E1894" s="3"/>
      <c r="F1894" s="43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  <c r="S1894" s="47"/>
      <c r="T1894" s="47"/>
      <c r="U1894" s="47"/>
      <c r="V1894" s="47"/>
      <c r="W1894" s="47"/>
      <c r="X1894" s="47"/>
      <c r="Y1894" s="47"/>
      <c r="Z1894" s="47"/>
      <c r="AA1894" s="47"/>
      <c r="AB1894" s="47"/>
      <c r="AC1894" s="47"/>
      <c r="AD1894" s="47"/>
      <c r="AE1894" s="47"/>
      <c r="AF1894" s="47"/>
      <c r="AG1894" s="47"/>
      <c r="AH1894" s="47"/>
      <c r="AI1894" s="47"/>
      <c r="AJ1894" s="47"/>
      <c r="AK1894" s="47"/>
      <c r="AL1894" s="47"/>
      <c r="AM1894" s="47"/>
    </row>
    <row r="1895">
      <c r="A1895" s="47"/>
      <c r="B1895" s="47"/>
      <c r="C1895" s="3"/>
      <c r="D1895" s="47"/>
      <c r="E1895" s="3"/>
      <c r="F1895" s="43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  <c r="S1895" s="47"/>
      <c r="T1895" s="47"/>
      <c r="U1895" s="47"/>
      <c r="V1895" s="47"/>
      <c r="W1895" s="47"/>
      <c r="X1895" s="47"/>
      <c r="Y1895" s="47"/>
      <c r="Z1895" s="47"/>
      <c r="AA1895" s="47"/>
      <c r="AB1895" s="47"/>
      <c r="AC1895" s="47"/>
      <c r="AD1895" s="47"/>
      <c r="AE1895" s="47"/>
      <c r="AF1895" s="47"/>
      <c r="AG1895" s="47"/>
      <c r="AH1895" s="47"/>
      <c r="AI1895" s="47"/>
      <c r="AJ1895" s="47"/>
      <c r="AK1895" s="47"/>
      <c r="AL1895" s="47"/>
      <c r="AM1895" s="47"/>
    </row>
    <row r="1896">
      <c r="A1896" s="47"/>
      <c r="B1896" s="47"/>
      <c r="C1896" s="3"/>
      <c r="D1896" s="47"/>
      <c r="E1896" s="3"/>
      <c r="F1896" s="43"/>
      <c r="G1896" s="47"/>
      <c r="H1896" s="47"/>
      <c r="I1896" s="47"/>
      <c r="J1896" s="47"/>
      <c r="K1896" s="47"/>
      <c r="L1896" s="47"/>
      <c r="M1896" s="47"/>
      <c r="N1896" s="47"/>
      <c r="O1896" s="47"/>
      <c r="P1896" s="47"/>
      <c r="Q1896" s="47"/>
      <c r="R1896" s="47"/>
      <c r="S1896" s="47"/>
      <c r="T1896" s="47"/>
      <c r="U1896" s="47"/>
      <c r="V1896" s="47"/>
      <c r="W1896" s="47"/>
      <c r="X1896" s="47"/>
      <c r="Y1896" s="47"/>
      <c r="Z1896" s="47"/>
      <c r="AA1896" s="47"/>
      <c r="AB1896" s="47"/>
      <c r="AC1896" s="47"/>
      <c r="AD1896" s="47"/>
      <c r="AE1896" s="47"/>
      <c r="AF1896" s="47"/>
      <c r="AG1896" s="47"/>
      <c r="AH1896" s="47"/>
      <c r="AI1896" s="47"/>
      <c r="AJ1896" s="47"/>
      <c r="AK1896" s="47"/>
      <c r="AL1896" s="47"/>
      <c r="AM1896" s="47"/>
    </row>
    <row r="1897">
      <c r="A1897" s="47"/>
      <c r="B1897" s="47"/>
      <c r="C1897" s="3"/>
      <c r="D1897" s="47"/>
      <c r="E1897" s="3"/>
      <c r="F1897" s="43"/>
      <c r="G1897" s="47"/>
      <c r="H1897" s="47"/>
      <c r="I1897" s="47"/>
      <c r="J1897" s="47"/>
      <c r="K1897" s="47"/>
      <c r="L1897" s="47"/>
      <c r="M1897" s="47"/>
      <c r="N1897" s="47"/>
      <c r="O1897" s="47"/>
      <c r="P1897" s="47"/>
      <c r="Q1897" s="47"/>
      <c r="R1897" s="47"/>
      <c r="S1897" s="47"/>
      <c r="T1897" s="47"/>
      <c r="U1897" s="47"/>
      <c r="V1897" s="47"/>
      <c r="W1897" s="47"/>
      <c r="X1897" s="47"/>
      <c r="Y1897" s="47"/>
      <c r="Z1897" s="47"/>
      <c r="AA1897" s="47"/>
      <c r="AB1897" s="47"/>
      <c r="AC1897" s="47"/>
      <c r="AD1897" s="47"/>
      <c r="AE1897" s="47"/>
      <c r="AF1897" s="47"/>
      <c r="AG1897" s="47"/>
      <c r="AH1897" s="47"/>
      <c r="AI1897" s="47"/>
      <c r="AJ1897" s="47"/>
      <c r="AK1897" s="47"/>
      <c r="AL1897" s="47"/>
      <c r="AM1897" s="47"/>
    </row>
    <row r="1898">
      <c r="A1898" s="47"/>
      <c r="B1898" s="47"/>
      <c r="C1898" s="3"/>
      <c r="D1898" s="47"/>
      <c r="E1898" s="3"/>
      <c r="F1898" s="43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  <c r="S1898" s="47"/>
      <c r="T1898" s="47"/>
      <c r="U1898" s="47"/>
      <c r="V1898" s="47"/>
      <c r="W1898" s="47"/>
      <c r="X1898" s="47"/>
      <c r="Y1898" s="47"/>
      <c r="Z1898" s="47"/>
      <c r="AA1898" s="47"/>
      <c r="AB1898" s="47"/>
      <c r="AC1898" s="47"/>
      <c r="AD1898" s="47"/>
      <c r="AE1898" s="47"/>
      <c r="AF1898" s="47"/>
      <c r="AG1898" s="47"/>
      <c r="AH1898" s="47"/>
      <c r="AI1898" s="47"/>
      <c r="AJ1898" s="47"/>
      <c r="AK1898" s="47"/>
      <c r="AL1898" s="47"/>
      <c r="AM1898" s="47"/>
    </row>
    <row r="1899">
      <c r="A1899" s="47"/>
      <c r="B1899" s="47"/>
      <c r="C1899" s="3"/>
      <c r="D1899" s="47"/>
      <c r="E1899" s="3"/>
      <c r="F1899" s="43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  <c r="S1899" s="47"/>
      <c r="T1899" s="47"/>
      <c r="U1899" s="47"/>
      <c r="V1899" s="47"/>
      <c r="W1899" s="47"/>
      <c r="X1899" s="47"/>
      <c r="Y1899" s="47"/>
      <c r="Z1899" s="47"/>
      <c r="AA1899" s="47"/>
      <c r="AB1899" s="47"/>
      <c r="AC1899" s="47"/>
      <c r="AD1899" s="47"/>
      <c r="AE1899" s="47"/>
      <c r="AF1899" s="47"/>
      <c r="AG1899" s="47"/>
      <c r="AH1899" s="47"/>
      <c r="AI1899" s="47"/>
      <c r="AJ1899" s="47"/>
      <c r="AK1899" s="47"/>
      <c r="AL1899" s="47"/>
      <c r="AM1899" s="47"/>
    </row>
    <row r="1900">
      <c r="A1900" s="47"/>
      <c r="B1900" s="47"/>
      <c r="C1900" s="3"/>
      <c r="D1900" s="47"/>
      <c r="E1900" s="3"/>
      <c r="F1900" s="43"/>
      <c r="G1900" s="47"/>
      <c r="H1900" s="47"/>
      <c r="I1900" s="47"/>
      <c r="J1900" s="47"/>
      <c r="K1900" s="47"/>
      <c r="L1900" s="47"/>
      <c r="M1900" s="47"/>
      <c r="N1900" s="47"/>
      <c r="O1900" s="47"/>
      <c r="P1900" s="47"/>
      <c r="Q1900" s="47"/>
      <c r="R1900" s="47"/>
      <c r="S1900" s="47"/>
      <c r="T1900" s="47"/>
      <c r="U1900" s="47"/>
      <c r="V1900" s="47"/>
      <c r="W1900" s="47"/>
      <c r="X1900" s="47"/>
      <c r="Y1900" s="47"/>
      <c r="Z1900" s="47"/>
      <c r="AA1900" s="47"/>
      <c r="AB1900" s="47"/>
      <c r="AC1900" s="47"/>
      <c r="AD1900" s="47"/>
      <c r="AE1900" s="47"/>
      <c r="AF1900" s="47"/>
      <c r="AG1900" s="47"/>
      <c r="AH1900" s="47"/>
      <c r="AI1900" s="47"/>
      <c r="AJ1900" s="47"/>
      <c r="AK1900" s="47"/>
      <c r="AL1900" s="47"/>
      <c r="AM1900" s="47"/>
    </row>
    <row r="1901">
      <c r="A1901" s="47"/>
      <c r="B1901" s="47"/>
      <c r="C1901" s="3"/>
      <c r="D1901" s="47"/>
      <c r="E1901" s="3"/>
      <c r="F1901" s="43"/>
      <c r="G1901" s="47"/>
      <c r="H1901" s="47"/>
      <c r="I1901" s="47"/>
      <c r="J1901" s="47"/>
      <c r="K1901" s="47"/>
      <c r="L1901" s="47"/>
      <c r="M1901" s="47"/>
      <c r="N1901" s="47"/>
      <c r="O1901" s="47"/>
      <c r="P1901" s="47"/>
      <c r="Q1901" s="47"/>
      <c r="R1901" s="47"/>
      <c r="S1901" s="47"/>
      <c r="T1901" s="47"/>
      <c r="U1901" s="47"/>
      <c r="V1901" s="47"/>
      <c r="W1901" s="47"/>
      <c r="X1901" s="47"/>
      <c r="Y1901" s="47"/>
      <c r="Z1901" s="47"/>
      <c r="AA1901" s="47"/>
      <c r="AB1901" s="47"/>
      <c r="AC1901" s="47"/>
      <c r="AD1901" s="47"/>
      <c r="AE1901" s="47"/>
      <c r="AF1901" s="47"/>
      <c r="AG1901" s="47"/>
      <c r="AH1901" s="47"/>
      <c r="AI1901" s="47"/>
      <c r="AJ1901" s="47"/>
      <c r="AK1901" s="47"/>
      <c r="AL1901" s="47"/>
      <c r="AM1901" s="47"/>
    </row>
    <row r="1902">
      <c r="A1902" s="47"/>
      <c r="B1902" s="47"/>
      <c r="C1902" s="3"/>
      <c r="D1902" s="47"/>
      <c r="E1902" s="3"/>
      <c r="F1902" s="43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7"/>
      <c r="AB1902" s="47"/>
      <c r="AC1902" s="47"/>
      <c r="AD1902" s="47"/>
      <c r="AE1902" s="47"/>
      <c r="AF1902" s="47"/>
      <c r="AG1902" s="47"/>
      <c r="AH1902" s="47"/>
      <c r="AI1902" s="47"/>
      <c r="AJ1902" s="47"/>
      <c r="AK1902" s="47"/>
      <c r="AL1902" s="47"/>
      <c r="AM1902" s="47"/>
    </row>
    <row r="1903">
      <c r="A1903" s="47"/>
      <c r="B1903" s="47"/>
      <c r="C1903" s="3"/>
      <c r="D1903" s="47"/>
      <c r="E1903" s="3"/>
      <c r="F1903" s="43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  <c r="S1903" s="47"/>
      <c r="T1903" s="47"/>
      <c r="U1903" s="47"/>
      <c r="V1903" s="47"/>
      <c r="W1903" s="47"/>
      <c r="X1903" s="47"/>
      <c r="Y1903" s="47"/>
      <c r="Z1903" s="47"/>
      <c r="AA1903" s="47"/>
      <c r="AB1903" s="47"/>
      <c r="AC1903" s="47"/>
      <c r="AD1903" s="47"/>
      <c r="AE1903" s="47"/>
      <c r="AF1903" s="47"/>
      <c r="AG1903" s="47"/>
      <c r="AH1903" s="47"/>
      <c r="AI1903" s="47"/>
      <c r="AJ1903" s="47"/>
      <c r="AK1903" s="47"/>
      <c r="AL1903" s="47"/>
      <c r="AM1903" s="47"/>
    </row>
    <row r="1904">
      <c r="A1904" s="47"/>
      <c r="B1904" s="47"/>
      <c r="C1904" s="3"/>
      <c r="D1904" s="47"/>
      <c r="E1904" s="3"/>
      <c r="F1904" s="43"/>
      <c r="G1904" s="47"/>
      <c r="H1904" s="47"/>
      <c r="I1904" s="47"/>
      <c r="J1904" s="47"/>
      <c r="K1904" s="47"/>
      <c r="L1904" s="47"/>
      <c r="M1904" s="47"/>
      <c r="N1904" s="47"/>
      <c r="O1904" s="47"/>
      <c r="P1904" s="47"/>
      <c r="Q1904" s="47"/>
      <c r="R1904" s="47"/>
      <c r="S1904" s="47"/>
      <c r="T1904" s="47"/>
      <c r="U1904" s="47"/>
      <c r="V1904" s="47"/>
      <c r="W1904" s="47"/>
      <c r="X1904" s="47"/>
      <c r="Y1904" s="47"/>
      <c r="Z1904" s="47"/>
      <c r="AA1904" s="47"/>
      <c r="AB1904" s="47"/>
      <c r="AC1904" s="47"/>
      <c r="AD1904" s="47"/>
      <c r="AE1904" s="47"/>
      <c r="AF1904" s="47"/>
      <c r="AG1904" s="47"/>
      <c r="AH1904" s="47"/>
      <c r="AI1904" s="47"/>
      <c r="AJ1904" s="47"/>
      <c r="AK1904" s="47"/>
      <c r="AL1904" s="47"/>
      <c r="AM1904" s="47"/>
    </row>
    <row r="1905">
      <c r="A1905" s="47"/>
      <c r="B1905" s="47"/>
      <c r="C1905" s="3"/>
      <c r="D1905" s="47"/>
      <c r="E1905" s="3"/>
      <c r="F1905" s="43"/>
      <c r="G1905" s="47"/>
      <c r="H1905" s="47"/>
      <c r="I1905" s="47"/>
      <c r="J1905" s="47"/>
      <c r="K1905" s="47"/>
      <c r="L1905" s="47"/>
      <c r="M1905" s="47"/>
      <c r="N1905" s="47"/>
      <c r="O1905" s="47"/>
      <c r="P1905" s="47"/>
      <c r="Q1905" s="47"/>
      <c r="R1905" s="47"/>
      <c r="S1905" s="47"/>
      <c r="T1905" s="47"/>
      <c r="U1905" s="47"/>
      <c r="V1905" s="47"/>
      <c r="W1905" s="47"/>
      <c r="X1905" s="47"/>
      <c r="Y1905" s="47"/>
      <c r="Z1905" s="47"/>
      <c r="AA1905" s="47"/>
      <c r="AB1905" s="47"/>
      <c r="AC1905" s="47"/>
      <c r="AD1905" s="47"/>
      <c r="AE1905" s="47"/>
      <c r="AF1905" s="47"/>
      <c r="AG1905" s="47"/>
      <c r="AH1905" s="47"/>
      <c r="AI1905" s="47"/>
      <c r="AJ1905" s="47"/>
      <c r="AK1905" s="47"/>
      <c r="AL1905" s="47"/>
      <c r="AM1905" s="47"/>
    </row>
    <row r="1906">
      <c r="A1906" s="47"/>
      <c r="B1906" s="47"/>
      <c r="C1906" s="3"/>
      <c r="D1906" s="47"/>
      <c r="E1906" s="3"/>
      <c r="F1906" s="43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  <c r="S1906" s="47"/>
      <c r="T1906" s="47"/>
      <c r="U1906" s="47"/>
      <c r="V1906" s="47"/>
      <c r="W1906" s="47"/>
      <c r="X1906" s="47"/>
      <c r="Y1906" s="47"/>
      <c r="Z1906" s="47"/>
      <c r="AA1906" s="47"/>
      <c r="AB1906" s="47"/>
      <c r="AC1906" s="47"/>
      <c r="AD1906" s="47"/>
      <c r="AE1906" s="47"/>
      <c r="AF1906" s="47"/>
      <c r="AG1906" s="47"/>
      <c r="AH1906" s="47"/>
      <c r="AI1906" s="47"/>
      <c r="AJ1906" s="47"/>
      <c r="AK1906" s="47"/>
      <c r="AL1906" s="47"/>
      <c r="AM1906" s="47"/>
    </row>
    <row r="1907">
      <c r="A1907" s="47"/>
      <c r="B1907" s="47"/>
      <c r="C1907" s="3"/>
      <c r="D1907" s="47"/>
      <c r="E1907" s="3"/>
      <c r="F1907" s="43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  <c r="S1907" s="47"/>
      <c r="T1907" s="47"/>
      <c r="U1907" s="47"/>
      <c r="V1907" s="47"/>
      <c r="W1907" s="47"/>
      <c r="X1907" s="47"/>
      <c r="Y1907" s="47"/>
      <c r="Z1907" s="47"/>
      <c r="AA1907" s="47"/>
      <c r="AB1907" s="47"/>
      <c r="AC1907" s="47"/>
      <c r="AD1907" s="47"/>
      <c r="AE1907" s="47"/>
      <c r="AF1907" s="47"/>
      <c r="AG1907" s="47"/>
      <c r="AH1907" s="47"/>
      <c r="AI1907" s="47"/>
      <c r="AJ1907" s="47"/>
      <c r="AK1907" s="47"/>
      <c r="AL1907" s="47"/>
      <c r="AM1907" s="47"/>
    </row>
    <row r="1908">
      <c r="A1908" s="47"/>
      <c r="B1908" s="47"/>
      <c r="C1908" s="3"/>
      <c r="D1908" s="47"/>
      <c r="E1908" s="3"/>
      <c r="F1908" s="43"/>
      <c r="G1908" s="47"/>
      <c r="H1908" s="47"/>
      <c r="I1908" s="47"/>
      <c r="J1908" s="47"/>
      <c r="K1908" s="47"/>
      <c r="L1908" s="47"/>
      <c r="M1908" s="47"/>
      <c r="N1908" s="47"/>
      <c r="O1908" s="47"/>
      <c r="P1908" s="47"/>
      <c r="Q1908" s="47"/>
      <c r="R1908" s="47"/>
      <c r="S1908" s="47"/>
      <c r="T1908" s="47"/>
      <c r="U1908" s="47"/>
      <c r="V1908" s="47"/>
      <c r="W1908" s="47"/>
      <c r="X1908" s="47"/>
      <c r="Y1908" s="47"/>
      <c r="Z1908" s="47"/>
      <c r="AA1908" s="47"/>
      <c r="AB1908" s="47"/>
      <c r="AC1908" s="47"/>
      <c r="AD1908" s="47"/>
      <c r="AE1908" s="47"/>
      <c r="AF1908" s="47"/>
      <c r="AG1908" s="47"/>
      <c r="AH1908" s="47"/>
      <c r="AI1908" s="47"/>
      <c r="AJ1908" s="47"/>
      <c r="AK1908" s="47"/>
      <c r="AL1908" s="47"/>
      <c r="AM1908" s="47"/>
    </row>
    <row r="1909">
      <c r="A1909" s="47"/>
      <c r="B1909" s="47"/>
      <c r="C1909" s="3"/>
      <c r="D1909" s="47"/>
      <c r="E1909" s="3"/>
      <c r="F1909" s="43"/>
      <c r="G1909" s="47"/>
      <c r="H1909" s="47"/>
      <c r="I1909" s="47"/>
      <c r="J1909" s="47"/>
      <c r="K1909" s="47"/>
      <c r="L1909" s="47"/>
      <c r="M1909" s="47"/>
      <c r="N1909" s="47"/>
      <c r="O1909" s="47"/>
      <c r="P1909" s="47"/>
      <c r="Q1909" s="47"/>
      <c r="R1909" s="47"/>
      <c r="S1909" s="47"/>
      <c r="T1909" s="47"/>
      <c r="U1909" s="47"/>
      <c r="V1909" s="47"/>
      <c r="W1909" s="47"/>
      <c r="X1909" s="47"/>
      <c r="Y1909" s="47"/>
      <c r="Z1909" s="47"/>
      <c r="AA1909" s="47"/>
      <c r="AB1909" s="47"/>
      <c r="AC1909" s="47"/>
      <c r="AD1909" s="47"/>
      <c r="AE1909" s="47"/>
      <c r="AF1909" s="47"/>
      <c r="AG1909" s="47"/>
      <c r="AH1909" s="47"/>
      <c r="AI1909" s="47"/>
      <c r="AJ1909" s="47"/>
      <c r="AK1909" s="47"/>
      <c r="AL1909" s="47"/>
      <c r="AM1909" s="47"/>
    </row>
    <row r="1910">
      <c r="A1910" s="47"/>
      <c r="B1910" s="47"/>
      <c r="C1910" s="3"/>
      <c r="D1910" s="47"/>
      <c r="E1910" s="3"/>
      <c r="F1910" s="43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  <c r="S1910" s="47"/>
      <c r="T1910" s="47"/>
      <c r="U1910" s="47"/>
      <c r="V1910" s="47"/>
      <c r="W1910" s="47"/>
      <c r="X1910" s="47"/>
      <c r="Y1910" s="47"/>
      <c r="Z1910" s="47"/>
      <c r="AA1910" s="47"/>
      <c r="AB1910" s="47"/>
      <c r="AC1910" s="47"/>
      <c r="AD1910" s="47"/>
      <c r="AE1910" s="47"/>
      <c r="AF1910" s="47"/>
      <c r="AG1910" s="47"/>
      <c r="AH1910" s="47"/>
      <c r="AI1910" s="47"/>
      <c r="AJ1910" s="47"/>
      <c r="AK1910" s="47"/>
      <c r="AL1910" s="47"/>
      <c r="AM1910" s="47"/>
    </row>
    <row r="1911">
      <c r="A1911" s="47"/>
      <c r="B1911" s="47"/>
      <c r="C1911" s="3"/>
      <c r="D1911" s="47"/>
      <c r="E1911" s="3"/>
      <c r="F1911" s="43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  <c r="S1911" s="47"/>
      <c r="T1911" s="47"/>
      <c r="U1911" s="47"/>
      <c r="V1911" s="47"/>
      <c r="W1911" s="47"/>
      <c r="X1911" s="47"/>
      <c r="Y1911" s="47"/>
      <c r="Z1911" s="47"/>
      <c r="AA1911" s="47"/>
      <c r="AB1911" s="47"/>
      <c r="AC1911" s="47"/>
      <c r="AD1911" s="47"/>
      <c r="AE1911" s="47"/>
      <c r="AF1911" s="47"/>
      <c r="AG1911" s="47"/>
      <c r="AH1911" s="47"/>
      <c r="AI1911" s="47"/>
      <c r="AJ1911" s="47"/>
      <c r="AK1911" s="47"/>
      <c r="AL1911" s="47"/>
      <c r="AM1911" s="47"/>
    </row>
    <row r="1912">
      <c r="A1912" s="47"/>
      <c r="B1912" s="47"/>
      <c r="C1912" s="3"/>
      <c r="D1912" s="47"/>
      <c r="E1912" s="3"/>
      <c r="F1912" s="43"/>
      <c r="G1912" s="47"/>
      <c r="H1912" s="47"/>
      <c r="I1912" s="47"/>
      <c r="J1912" s="47"/>
      <c r="K1912" s="47"/>
      <c r="L1912" s="47"/>
      <c r="M1912" s="47"/>
      <c r="N1912" s="47"/>
      <c r="O1912" s="47"/>
      <c r="P1912" s="47"/>
      <c r="Q1912" s="47"/>
      <c r="R1912" s="47"/>
      <c r="S1912" s="47"/>
      <c r="T1912" s="47"/>
      <c r="U1912" s="47"/>
      <c r="V1912" s="47"/>
      <c r="W1912" s="47"/>
      <c r="X1912" s="47"/>
      <c r="Y1912" s="47"/>
      <c r="Z1912" s="47"/>
      <c r="AA1912" s="47"/>
      <c r="AB1912" s="47"/>
      <c r="AC1912" s="47"/>
      <c r="AD1912" s="47"/>
      <c r="AE1912" s="47"/>
      <c r="AF1912" s="47"/>
      <c r="AG1912" s="47"/>
      <c r="AH1912" s="47"/>
      <c r="AI1912" s="47"/>
      <c r="AJ1912" s="47"/>
      <c r="AK1912" s="47"/>
      <c r="AL1912" s="47"/>
      <c r="AM1912" s="47"/>
    </row>
    <row r="1913">
      <c r="A1913" s="47"/>
      <c r="B1913" s="47"/>
      <c r="C1913" s="3"/>
      <c r="D1913" s="47"/>
      <c r="E1913" s="3"/>
      <c r="F1913" s="43"/>
      <c r="G1913" s="47"/>
      <c r="H1913" s="47"/>
      <c r="I1913" s="47"/>
      <c r="J1913" s="47"/>
      <c r="K1913" s="47"/>
      <c r="L1913" s="47"/>
      <c r="M1913" s="47"/>
      <c r="N1913" s="47"/>
      <c r="O1913" s="47"/>
      <c r="P1913" s="47"/>
      <c r="Q1913" s="47"/>
      <c r="R1913" s="47"/>
      <c r="S1913" s="47"/>
      <c r="T1913" s="47"/>
      <c r="U1913" s="47"/>
      <c r="V1913" s="47"/>
      <c r="W1913" s="47"/>
      <c r="X1913" s="47"/>
      <c r="Y1913" s="47"/>
      <c r="Z1913" s="47"/>
      <c r="AA1913" s="47"/>
      <c r="AB1913" s="47"/>
      <c r="AC1913" s="47"/>
      <c r="AD1913" s="47"/>
      <c r="AE1913" s="47"/>
      <c r="AF1913" s="47"/>
      <c r="AG1913" s="47"/>
      <c r="AH1913" s="47"/>
      <c r="AI1913" s="47"/>
      <c r="AJ1913" s="47"/>
      <c r="AK1913" s="47"/>
      <c r="AL1913" s="47"/>
      <c r="AM1913" s="47"/>
    </row>
    <row r="1914">
      <c r="A1914" s="47"/>
      <c r="B1914" s="47"/>
      <c r="C1914" s="3"/>
      <c r="D1914" s="47"/>
      <c r="E1914" s="3"/>
      <c r="F1914" s="43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  <c r="S1914" s="47"/>
      <c r="T1914" s="47"/>
      <c r="U1914" s="47"/>
      <c r="V1914" s="47"/>
      <c r="W1914" s="47"/>
      <c r="X1914" s="47"/>
      <c r="Y1914" s="47"/>
      <c r="Z1914" s="47"/>
      <c r="AA1914" s="47"/>
      <c r="AB1914" s="47"/>
      <c r="AC1914" s="47"/>
      <c r="AD1914" s="47"/>
      <c r="AE1914" s="47"/>
      <c r="AF1914" s="47"/>
      <c r="AG1914" s="47"/>
      <c r="AH1914" s="47"/>
      <c r="AI1914" s="47"/>
      <c r="AJ1914" s="47"/>
      <c r="AK1914" s="47"/>
      <c r="AL1914" s="47"/>
      <c r="AM1914" s="47"/>
    </row>
    <row r="1915">
      <c r="A1915" s="47"/>
      <c r="B1915" s="47"/>
      <c r="C1915" s="3"/>
      <c r="D1915" s="47"/>
      <c r="E1915" s="3"/>
      <c r="F1915" s="43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  <c r="S1915" s="47"/>
      <c r="T1915" s="47"/>
      <c r="U1915" s="47"/>
      <c r="V1915" s="47"/>
      <c r="W1915" s="47"/>
      <c r="X1915" s="47"/>
      <c r="Y1915" s="47"/>
      <c r="Z1915" s="47"/>
      <c r="AA1915" s="47"/>
      <c r="AB1915" s="47"/>
      <c r="AC1915" s="47"/>
      <c r="AD1915" s="47"/>
      <c r="AE1915" s="47"/>
      <c r="AF1915" s="47"/>
      <c r="AG1915" s="47"/>
      <c r="AH1915" s="47"/>
      <c r="AI1915" s="47"/>
      <c r="AJ1915" s="47"/>
      <c r="AK1915" s="47"/>
      <c r="AL1915" s="47"/>
      <c r="AM1915" s="47"/>
    </row>
    <row r="1916">
      <c r="A1916" s="47"/>
      <c r="B1916" s="47"/>
      <c r="C1916" s="3"/>
      <c r="D1916" s="47"/>
      <c r="E1916" s="3"/>
      <c r="F1916" s="43"/>
      <c r="G1916" s="47"/>
      <c r="H1916" s="47"/>
      <c r="I1916" s="47"/>
      <c r="J1916" s="47"/>
      <c r="K1916" s="47"/>
      <c r="L1916" s="47"/>
      <c r="M1916" s="47"/>
      <c r="N1916" s="47"/>
      <c r="O1916" s="47"/>
      <c r="P1916" s="47"/>
      <c r="Q1916" s="47"/>
      <c r="R1916" s="47"/>
      <c r="S1916" s="47"/>
      <c r="T1916" s="47"/>
      <c r="U1916" s="47"/>
      <c r="V1916" s="47"/>
      <c r="W1916" s="47"/>
      <c r="X1916" s="47"/>
      <c r="Y1916" s="47"/>
      <c r="Z1916" s="47"/>
      <c r="AA1916" s="47"/>
      <c r="AB1916" s="47"/>
      <c r="AC1916" s="47"/>
      <c r="AD1916" s="47"/>
      <c r="AE1916" s="47"/>
      <c r="AF1916" s="47"/>
      <c r="AG1916" s="47"/>
      <c r="AH1916" s="47"/>
      <c r="AI1916" s="47"/>
      <c r="AJ1916" s="47"/>
      <c r="AK1916" s="47"/>
      <c r="AL1916" s="47"/>
      <c r="AM1916" s="47"/>
    </row>
    <row r="1917">
      <c r="A1917" s="47"/>
      <c r="B1917" s="47"/>
      <c r="C1917" s="3"/>
      <c r="D1917" s="47"/>
      <c r="E1917" s="3"/>
      <c r="F1917" s="43"/>
      <c r="G1917" s="47"/>
      <c r="H1917" s="47"/>
      <c r="I1917" s="47"/>
      <c r="J1917" s="47"/>
      <c r="K1917" s="47"/>
      <c r="L1917" s="47"/>
      <c r="M1917" s="47"/>
      <c r="N1917" s="47"/>
      <c r="O1917" s="47"/>
      <c r="P1917" s="47"/>
      <c r="Q1917" s="47"/>
      <c r="R1917" s="47"/>
      <c r="S1917" s="47"/>
      <c r="T1917" s="47"/>
      <c r="U1917" s="47"/>
      <c r="V1917" s="47"/>
      <c r="W1917" s="47"/>
      <c r="X1917" s="47"/>
      <c r="Y1917" s="47"/>
      <c r="Z1917" s="47"/>
      <c r="AA1917" s="47"/>
      <c r="AB1917" s="47"/>
      <c r="AC1917" s="47"/>
      <c r="AD1917" s="47"/>
      <c r="AE1917" s="47"/>
      <c r="AF1917" s="47"/>
      <c r="AG1917" s="47"/>
      <c r="AH1917" s="47"/>
      <c r="AI1917" s="47"/>
      <c r="AJ1917" s="47"/>
      <c r="AK1917" s="47"/>
      <c r="AL1917" s="47"/>
      <c r="AM1917" s="47"/>
    </row>
    <row r="1918">
      <c r="A1918" s="47"/>
      <c r="B1918" s="47"/>
      <c r="C1918" s="3"/>
      <c r="D1918" s="47"/>
      <c r="E1918" s="3"/>
      <c r="F1918" s="43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  <c r="S1918" s="47"/>
      <c r="T1918" s="47"/>
      <c r="U1918" s="47"/>
      <c r="V1918" s="47"/>
      <c r="W1918" s="47"/>
      <c r="X1918" s="47"/>
      <c r="Y1918" s="47"/>
      <c r="Z1918" s="47"/>
      <c r="AA1918" s="47"/>
      <c r="AB1918" s="47"/>
      <c r="AC1918" s="47"/>
      <c r="AD1918" s="47"/>
      <c r="AE1918" s="47"/>
      <c r="AF1918" s="47"/>
      <c r="AG1918" s="47"/>
      <c r="AH1918" s="47"/>
      <c r="AI1918" s="47"/>
      <c r="AJ1918" s="47"/>
      <c r="AK1918" s="47"/>
      <c r="AL1918" s="47"/>
      <c r="AM1918" s="47"/>
    </row>
    <row r="1919">
      <c r="A1919" s="47"/>
      <c r="B1919" s="47"/>
      <c r="C1919" s="3"/>
      <c r="D1919" s="47"/>
      <c r="E1919" s="3"/>
      <c r="F1919" s="43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  <c r="S1919" s="47"/>
      <c r="T1919" s="47"/>
      <c r="U1919" s="47"/>
      <c r="V1919" s="47"/>
      <c r="W1919" s="47"/>
      <c r="X1919" s="47"/>
      <c r="Y1919" s="47"/>
      <c r="Z1919" s="47"/>
      <c r="AA1919" s="47"/>
      <c r="AB1919" s="47"/>
      <c r="AC1919" s="47"/>
      <c r="AD1919" s="47"/>
      <c r="AE1919" s="47"/>
      <c r="AF1919" s="47"/>
      <c r="AG1919" s="47"/>
      <c r="AH1919" s="47"/>
      <c r="AI1919" s="47"/>
      <c r="AJ1919" s="47"/>
      <c r="AK1919" s="47"/>
      <c r="AL1919" s="47"/>
      <c r="AM1919" s="47"/>
    </row>
    <row r="1920">
      <c r="A1920" s="47"/>
      <c r="B1920" s="47"/>
      <c r="C1920" s="3"/>
      <c r="D1920" s="47"/>
      <c r="E1920" s="3"/>
      <c r="F1920" s="43"/>
      <c r="G1920" s="47"/>
      <c r="H1920" s="47"/>
      <c r="I1920" s="47"/>
      <c r="J1920" s="47"/>
      <c r="K1920" s="47"/>
      <c r="L1920" s="47"/>
      <c r="M1920" s="47"/>
      <c r="N1920" s="47"/>
      <c r="O1920" s="47"/>
      <c r="P1920" s="47"/>
      <c r="Q1920" s="47"/>
      <c r="R1920" s="47"/>
      <c r="S1920" s="47"/>
      <c r="T1920" s="47"/>
      <c r="U1920" s="47"/>
      <c r="V1920" s="47"/>
      <c r="W1920" s="47"/>
      <c r="X1920" s="47"/>
      <c r="Y1920" s="47"/>
      <c r="Z1920" s="47"/>
      <c r="AA1920" s="47"/>
      <c r="AB1920" s="47"/>
      <c r="AC1920" s="47"/>
      <c r="AD1920" s="47"/>
      <c r="AE1920" s="47"/>
      <c r="AF1920" s="47"/>
      <c r="AG1920" s="47"/>
      <c r="AH1920" s="47"/>
      <c r="AI1920" s="47"/>
      <c r="AJ1920" s="47"/>
      <c r="AK1920" s="47"/>
      <c r="AL1920" s="47"/>
      <c r="AM1920" s="47"/>
    </row>
    <row r="1921">
      <c r="A1921" s="47"/>
      <c r="B1921" s="47"/>
      <c r="C1921" s="3"/>
      <c r="D1921" s="47"/>
      <c r="E1921" s="3"/>
      <c r="F1921" s="43"/>
      <c r="G1921" s="47"/>
      <c r="H1921" s="47"/>
      <c r="I1921" s="47"/>
      <c r="J1921" s="47"/>
      <c r="K1921" s="47"/>
      <c r="L1921" s="47"/>
      <c r="M1921" s="47"/>
      <c r="N1921" s="47"/>
      <c r="O1921" s="47"/>
      <c r="P1921" s="47"/>
      <c r="Q1921" s="47"/>
      <c r="R1921" s="47"/>
      <c r="S1921" s="47"/>
      <c r="T1921" s="47"/>
      <c r="U1921" s="47"/>
      <c r="V1921" s="47"/>
      <c r="W1921" s="47"/>
      <c r="X1921" s="47"/>
      <c r="Y1921" s="47"/>
      <c r="Z1921" s="47"/>
      <c r="AA1921" s="47"/>
      <c r="AB1921" s="47"/>
      <c r="AC1921" s="47"/>
      <c r="AD1921" s="47"/>
      <c r="AE1921" s="47"/>
      <c r="AF1921" s="47"/>
      <c r="AG1921" s="47"/>
      <c r="AH1921" s="47"/>
      <c r="AI1921" s="47"/>
      <c r="AJ1921" s="47"/>
      <c r="AK1921" s="47"/>
      <c r="AL1921" s="47"/>
      <c r="AM1921" s="47"/>
    </row>
    <row r="1922">
      <c r="A1922" s="47"/>
      <c r="B1922" s="47"/>
      <c r="C1922" s="3"/>
      <c r="D1922" s="47"/>
      <c r="E1922" s="3"/>
      <c r="F1922" s="43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  <c r="S1922" s="47"/>
      <c r="T1922" s="47"/>
      <c r="U1922" s="47"/>
      <c r="V1922" s="47"/>
      <c r="W1922" s="47"/>
      <c r="X1922" s="47"/>
      <c r="Y1922" s="47"/>
      <c r="Z1922" s="47"/>
      <c r="AA1922" s="47"/>
      <c r="AB1922" s="47"/>
      <c r="AC1922" s="47"/>
      <c r="AD1922" s="47"/>
      <c r="AE1922" s="47"/>
      <c r="AF1922" s="47"/>
      <c r="AG1922" s="47"/>
      <c r="AH1922" s="47"/>
      <c r="AI1922" s="47"/>
      <c r="AJ1922" s="47"/>
      <c r="AK1922" s="47"/>
      <c r="AL1922" s="47"/>
      <c r="AM1922" s="47"/>
    </row>
    <row r="1923">
      <c r="A1923" s="47"/>
      <c r="B1923" s="47"/>
      <c r="C1923" s="3"/>
      <c r="D1923" s="47"/>
      <c r="E1923" s="3"/>
      <c r="F1923" s="43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  <c r="S1923" s="47"/>
      <c r="T1923" s="47"/>
      <c r="U1923" s="47"/>
      <c r="V1923" s="47"/>
      <c r="W1923" s="47"/>
      <c r="X1923" s="47"/>
      <c r="Y1923" s="47"/>
      <c r="Z1923" s="47"/>
      <c r="AA1923" s="47"/>
      <c r="AB1923" s="47"/>
      <c r="AC1923" s="47"/>
      <c r="AD1923" s="47"/>
      <c r="AE1923" s="47"/>
      <c r="AF1923" s="47"/>
      <c r="AG1923" s="47"/>
      <c r="AH1923" s="47"/>
      <c r="AI1923" s="47"/>
      <c r="AJ1923" s="47"/>
      <c r="AK1923" s="47"/>
      <c r="AL1923" s="47"/>
      <c r="AM1923" s="47"/>
    </row>
    <row r="1924">
      <c r="A1924" s="47"/>
      <c r="B1924" s="47"/>
      <c r="C1924" s="3"/>
      <c r="D1924" s="47"/>
      <c r="E1924" s="3"/>
      <c r="F1924" s="43"/>
      <c r="G1924" s="47"/>
      <c r="H1924" s="47"/>
      <c r="I1924" s="47"/>
      <c r="J1924" s="47"/>
      <c r="K1924" s="47"/>
      <c r="L1924" s="47"/>
      <c r="M1924" s="47"/>
      <c r="N1924" s="47"/>
      <c r="O1924" s="47"/>
      <c r="P1924" s="47"/>
      <c r="Q1924" s="47"/>
      <c r="R1924" s="47"/>
      <c r="S1924" s="47"/>
      <c r="T1924" s="47"/>
      <c r="U1924" s="47"/>
      <c r="V1924" s="47"/>
      <c r="W1924" s="47"/>
      <c r="X1924" s="47"/>
      <c r="Y1924" s="47"/>
      <c r="Z1924" s="47"/>
      <c r="AA1924" s="47"/>
      <c r="AB1924" s="47"/>
      <c r="AC1924" s="47"/>
      <c r="AD1924" s="47"/>
      <c r="AE1924" s="47"/>
      <c r="AF1924" s="47"/>
      <c r="AG1924" s="47"/>
      <c r="AH1924" s="47"/>
      <c r="AI1924" s="47"/>
      <c r="AJ1924" s="47"/>
      <c r="AK1924" s="47"/>
      <c r="AL1924" s="47"/>
      <c r="AM1924" s="47"/>
    </row>
    <row r="1925">
      <c r="A1925" s="47"/>
      <c r="B1925" s="47"/>
      <c r="C1925" s="3"/>
      <c r="D1925" s="47"/>
      <c r="E1925" s="3"/>
      <c r="F1925" s="43"/>
      <c r="G1925" s="47"/>
      <c r="H1925" s="47"/>
      <c r="I1925" s="47"/>
      <c r="J1925" s="47"/>
      <c r="K1925" s="47"/>
      <c r="L1925" s="47"/>
      <c r="M1925" s="47"/>
      <c r="N1925" s="47"/>
      <c r="O1925" s="47"/>
      <c r="P1925" s="47"/>
      <c r="Q1925" s="47"/>
      <c r="R1925" s="47"/>
      <c r="S1925" s="47"/>
      <c r="T1925" s="47"/>
      <c r="U1925" s="47"/>
      <c r="V1925" s="47"/>
      <c r="W1925" s="47"/>
      <c r="X1925" s="47"/>
      <c r="Y1925" s="47"/>
      <c r="Z1925" s="47"/>
      <c r="AA1925" s="47"/>
      <c r="AB1925" s="47"/>
      <c r="AC1925" s="47"/>
      <c r="AD1925" s="47"/>
      <c r="AE1925" s="47"/>
      <c r="AF1925" s="47"/>
      <c r="AG1925" s="47"/>
      <c r="AH1925" s="47"/>
      <c r="AI1925" s="47"/>
      <c r="AJ1925" s="47"/>
      <c r="AK1925" s="47"/>
      <c r="AL1925" s="47"/>
      <c r="AM1925" s="47"/>
    </row>
    <row r="1926">
      <c r="A1926" s="47"/>
      <c r="B1926" s="47"/>
      <c r="C1926" s="3"/>
      <c r="D1926" s="47"/>
      <c r="E1926" s="3"/>
      <c r="F1926" s="43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  <c r="S1926" s="47"/>
      <c r="T1926" s="47"/>
      <c r="U1926" s="47"/>
      <c r="V1926" s="47"/>
      <c r="W1926" s="47"/>
      <c r="X1926" s="47"/>
      <c r="Y1926" s="47"/>
      <c r="Z1926" s="47"/>
      <c r="AA1926" s="47"/>
      <c r="AB1926" s="47"/>
      <c r="AC1926" s="47"/>
      <c r="AD1926" s="47"/>
      <c r="AE1926" s="47"/>
      <c r="AF1926" s="47"/>
      <c r="AG1926" s="47"/>
      <c r="AH1926" s="47"/>
      <c r="AI1926" s="47"/>
      <c r="AJ1926" s="47"/>
      <c r="AK1926" s="47"/>
      <c r="AL1926" s="47"/>
      <c r="AM1926" s="47"/>
    </row>
    <row r="1927">
      <c r="A1927" s="47"/>
      <c r="B1927" s="47"/>
      <c r="C1927" s="3"/>
      <c r="D1927" s="47"/>
      <c r="E1927" s="3"/>
      <c r="F1927" s="43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  <c r="S1927" s="47"/>
      <c r="T1927" s="47"/>
      <c r="U1927" s="47"/>
      <c r="V1927" s="47"/>
      <c r="W1927" s="47"/>
      <c r="X1927" s="47"/>
      <c r="Y1927" s="47"/>
      <c r="Z1927" s="47"/>
      <c r="AA1927" s="47"/>
      <c r="AB1927" s="47"/>
      <c r="AC1927" s="47"/>
      <c r="AD1927" s="47"/>
      <c r="AE1927" s="47"/>
      <c r="AF1927" s="47"/>
      <c r="AG1927" s="47"/>
      <c r="AH1927" s="47"/>
      <c r="AI1927" s="47"/>
      <c r="AJ1927" s="47"/>
      <c r="AK1927" s="47"/>
      <c r="AL1927" s="47"/>
      <c r="AM1927" s="47"/>
    </row>
    <row r="1928">
      <c r="A1928" s="47"/>
      <c r="B1928" s="47"/>
      <c r="C1928" s="3"/>
      <c r="D1928" s="47"/>
      <c r="E1928" s="3"/>
      <c r="F1928" s="43"/>
      <c r="G1928" s="47"/>
      <c r="H1928" s="47"/>
      <c r="I1928" s="47"/>
      <c r="J1928" s="47"/>
      <c r="K1928" s="47"/>
      <c r="L1928" s="47"/>
      <c r="M1928" s="47"/>
      <c r="N1928" s="47"/>
      <c r="O1928" s="47"/>
      <c r="P1928" s="47"/>
      <c r="Q1928" s="47"/>
      <c r="R1928" s="47"/>
      <c r="S1928" s="47"/>
      <c r="T1928" s="47"/>
      <c r="U1928" s="47"/>
      <c r="V1928" s="47"/>
      <c r="W1928" s="47"/>
      <c r="X1928" s="47"/>
      <c r="Y1928" s="47"/>
      <c r="Z1928" s="47"/>
      <c r="AA1928" s="47"/>
      <c r="AB1928" s="47"/>
      <c r="AC1928" s="47"/>
      <c r="AD1928" s="47"/>
      <c r="AE1928" s="47"/>
      <c r="AF1928" s="47"/>
      <c r="AG1928" s="47"/>
      <c r="AH1928" s="47"/>
      <c r="AI1928" s="47"/>
      <c r="AJ1928" s="47"/>
      <c r="AK1928" s="47"/>
      <c r="AL1928" s="47"/>
      <c r="AM1928" s="47"/>
    </row>
    <row r="1929">
      <c r="A1929" s="47"/>
      <c r="B1929" s="47"/>
      <c r="C1929" s="3"/>
      <c r="D1929" s="47"/>
      <c r="E1929" s="3"/>
      <c r="F1929" s="43"/>
      <c r="G1929" s="47"/>
      <c r="H1929" s="47"/>
      <c r="I1929" s="47"/>
      <c r="J1929" s="47"/>
      <c r="K1929" s="47"/>
      <c r="L1929" s="47"/>
      <c r="M1929" s="47"/>
      <c r="N1929" s="47"/>
      <c r="O1929" s="47"/>
      <c r="P1929" s="47"/>
      <c r="Q1929" s="47"/>
      <c r="R1929" s="47"/>
      <c r="S1929" s="47"/>
      <c r="T1929" s="47"/>
      <c r="U1929" s="47"/>
      <c r="V1929" s="47"/>
      <c r="W1929" s="47"/>
      <c r="X1929" s="47"/>
      <c r="Y1929" s="47"/>
      <c r="Z1929" s="47"/>
      <c r="AA1929" s="47"/>
      <c r="AB1929" s="47"/>
      <c r="AC1929" s="47"/>
      <c r="AD1929" s="47"/>
      <c r="AE1929" s="47"/>
      <c r="AF1929" s="47"/>
      <c r="AG1929" s="47"/>
      <c r="AH1929" s="47"/>
      <c r="AI1929" s="47"/>
      <c r="AJ1929" s="47"/>
      <c r="AK1929" s="47"/>
      <c r="AL1929" s="47"/>
      <c r="AM1929" s="47"/>
    </row>
    <row r="1930">
      <c r="A1930" s="47"/>
      <c r="B1930" s="47"/>
      <c r="C1930" s="3"/>
      <c r="D1930" s="47"/>
      <c r="E1930" s="3"/>
      <c r="F1930" s="43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7"/>
      <c r="U1930" s="47"/>
      <c r="V1930" s="47"/>
      <c r="W1930" s="47"/>
      <c r="X1930" s="47"/>
      <c r="Y1930" s="47"/>
      <c r="Z1930" s="47"/>
      <c r="AA1930" s="47"/>
      <c r="AB1930" s="47"/>
      <c r="AC1930" s="47"/>
      <c r="AD1930" s="47"/>
      <c r="AE1930" s="47"/>
      <c r="AF1930" s="47"/>
      <c r="AG1930" s="47"/>
      <c r="AH1930" s="47"/>
      <c r="AI1930" s="47"/>
      <c r="AJ1930" s="47"/>
      <c r="AK1930" s="47"/>
      <c r="AL1930" s="47"/>
      <c r="AM1930" s="47"/>
    </row>
    <row r="1931">
      <c r="A1931" s="47"/>
      <c r="B1931" s="47"/>
      <c r="C1931" s="3"/>
      <c r="D1931" s="47"/>
      <c r="E1931" s="3"/>
      <c r="F1931" s="43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  <c r="S1931" s="47"/>
      <c r="T1931" s="47"/>
      <c r="U1931" s="47"/>
      <c r="V1931" s="47"/>
      <c r="W1931" s="47"/>
      <c r="X1931" s="47"/>
      <c r="Y1931" s="47"/>
      <c r="Z1931" s="47"/>
      <c r="AA1931" s="47"/>
      <c r="AB1931" s="47"/>
      <c r="AC1931" s="47"/>
      <c r="AD1931" s="47"/>
      <c r="AE1931" s="47"/>
      <c r="AF1931" s="47"/>
      <c r="AG1931" s="47"/>
      <c r="AH1931" s="47"/>
      <c r="AI1931" s="47"/>
      <c r="AJ1931" s="47"/>
      <c r="AK1931" s="47"/>
      <c r="AL1931" s="47"/>
      <c r="AM1931" s="47"/>
    </row>
    <row r="1932">
      <c r="A1932" s="47"/>
      <c r="B1932" s="47"/>
      <c r="C1932" s="3"/>
      <c r="D1932" s="47"/>
      <c r="E1932" s="3"/>
      <c r="F1932" s="43"/>
      <c r="G1932" s="47"/>
      <c r="H1932" s="47"/>
      <c r="I1932" s="47"/>
      <c r="J1932" s="47"/>
      <c r="K1932" s="47"/>
      <c r="L1932" s="47"/>
      <c r="M1932" s="47"/>
      <c r="N1932" s="47"/>
      <c r="O1932" s="47"/>
      <c r="P1932" s="47"/>
      <c r="Q1932" s="47"/>
      <c r="R1932" s="47"/>
      <c r="S1932" s="47"/>
      <c r="T1932" s="47"/>
      <c r="U1932" s="47"/>
      <c r="V1932" s="47"/>
      <c r="W1932" s="47"/>
      <c r="X1932" s="47"/>
      <c r="Y1932" s="47"/>
      <c r="Z1932" s="47"/>
      <c r="AA1932" s="47"/>
      <c r="AB1932" s="47"/>
      <c r="AC1932" s="47"/>
      <c r="AD1932" s="47"/>
      <c r="AE1932" s="47"/>
      <c r="AF1932" s="47"/>
      <c r="AG1932" s="47"/>
      <c r="AH1932" s="47"/>
      <c r="AI1932" s="47"/>
      <c r="AJ1932" s="47"/>
      <c r="AK1932" s="47"/>
      <c r="AL1932" s="47"/>
      <c r="AM1932" s="47"/>
    </row>
    <row r="1933">
      <c r="A1933" s="47"/>
      <c r="B1933" s="47"/>
      <c r="C1933" s="3"/>
      <c r="D1933" s="47"/>
      <c r="E1933" s="3"/>
      <c r="F1933" s="43"/>
      <c r="G1933" s="47"/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7"/>
      <c r="U1933" s="47"/>
      <c r="V1933" s="47"/>
      <c r="W1933" s="47"/>
      <c r="X1933" s="47"/>
      <c r="Y1933" s="47"/>
      <c r="Z1933" s="47"/>
      <c r="AA1933" s="47"/>
      <c r="AB1933" s="47"/>
      <c r="AC1933" s="47"/>
      <c r="AD1933" s="47"/>
      <c r="AE1933" s="47"/>
      <c r="AF1933" s="47"/>
      <c r="AG1933" s="47"/>
      <c r="AH1933" s="47"/>
      <c r="AI1933" s="47"/>
      <c r="AJ1933" s="47"/>
      <c r="AK1933" s="47"/>
      <c r="AL1933" s="47"/>
      <c r="AM1933" s="47"/>
    </row>
    <row r="1934">
      <c r="A1934" s="47"/>
      <c r="B1934" s="47"/>
      <c r="C1934" s="3"/>
      <c r="D1934" s="47"/>
      <c r="E1934" s="3"/>
      <c r="F1934" s="43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  <c r="S1934" s="47"/>
      <c r="T1934" s="47"/>
      <c r="U1934" s="47"/>
      <c r="V1934" s="47"/>
      <c r="W1934" s="47"/>
      <c r="X1934" s="47"/>
      <c r="Y1934" s="47"/>
      <c r="Z1934" s="47"/>
      <c r="AA1934" s="47"/>
      <c r="AB1934" s="47"/>
      <c r="AC1934" s="47"/>
      <c r="AD1934" s="47"/>
      <c r="AE1934" s="47"/>
      <c r="AF1934" s="47"/>
      <c r="AG1934" s="47"/>
      <c r="AH1934" s="47"/>
      <c r="AI1934" s="47"/>
      <c r="AJ1934" s="47"/>
      <c r="AK1934" s="47"/>
      <c r="AL1934" s="47"/>
      <c r="AM1934" s="47"/>
    </row>
    <row r="1935">
      <c r="A1935" s="47"/>
      <c r="B1935" s="47"/>
      <c r="C1935" s="3"/>
      <c r="D1935" s="47"/>
      <c r="E1935" s="3"/>
      <c r="F1935" s="43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  <c r="V1935" s="47"/>
      <c r="W1935" s="47"/>
      <c r="X1935" s="47"/>
      <c r="Y1935" s="47"/>
      <c r="Z1935" s="47"/>
      <c r="AA1935" s="47"/>
      <c r="AB1935" s="47"/>
      <c r="AC1935" s="47"/>
      <c r="AD1935" s="47"/>
      <c r="AE1935" s="47"/>
      <c r="AF1935" s="47"/>
      <c r="AG1935" s="47"/>
      <c r="AH1935" s="47"/>
      <c r="AI1935" s="47"/>
      <c r="AJ1935" s="47"/>
      <c r="AK1935" s="47"/>
      <c r="AL1935" s="47"/>
      <c r="AM1935" s="47"/>
    </row>
    <row r="1936">
      <c r="A1936" s="47"/>
      <c r="B1936" s="47"/>
      <c r="C1936" s="3"/>
      <c r="D1936" s="47"/>
      <c r="E1936" s="3"/>
      <c r="F1936" s="43"/>
      <c r="G1936" s="47"/>
      <c r="H1936" s="47"/>
      <c r="I1936" s="47"/>
      <c r="J1936" s="4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  <c r="V1936" s="47"/>
      <c r="W1936" s="47"/>
      <c r="X1936" s="47"/>
      <c r="Y1936" s="47"/>
      <c r="Z1936" s="47"/>
      <c r="AA1936" s="47"/>
      <c r="AB1936" s="47"/>
      <c r="AC1936" s="47"/>
      <c r="AD1936" s="47"/>
      <c r="AE1936" s="47"/>
      <c r="AF1936" s="47"/>
      <c r="AG1936" s="47"/>
      <c r="AH1936" s="47"/>
      <c r="AI1936" s="47"/>
      <c r="AJ1936" s="47"/>
      <c r="AK1936" s="47"/>
      <c r="AL1936" s="47"/>
      <c r="AM1936" s="47"/>
    </row>
    <row r="1937">
      <c r="A1937" s="47"/>
      <c r="B1937" s="47"/>
      <c r="C1937" s="3"/>
      <c r="D1937" s="47"/>
      <c r="E1937" s="3"/>
      <c r="F1937" s="43"/>
      <c r="G1937" s="47"/>
      <c r="H1937" s="47"/>
      <c r="I1937" s="47"/>
      <c r="J1937" s="47"/>
      <c r="K1937" s="47"/>
      <c r="L1937" s="47"/>
      <c r="M1937" s="47"/>
      <c r="N1937" s="47"/>
      <c r="O1937" s="47"/>
      <c r="P1937" s="47"/>
      <c r="Q1937" s="47"/>
      <c r="R1937" s="47"/>
      <c r="S1937" s="47"/>
      <c r="T1937" s="47"/>
      <c r="U1937" s="47"/>
      <c r="V1937" s="47"/>
      <c r="W1937" s="47"/>
      <c r="X1937" s="47"/>
      <c r="Y1937" s="47"/>
      <c r="Z1937" s="47"/>
      <c r="AA1937" s="47"/>
      <c r="AB1937" s="47"/>
      <c r="AC1937" s="47"/>
      <c r="AD1937" s="47"/>
      <c r="AE1937" s="47"/>
      <c r="AF1937" s="47"/>
      <c r="AG1937" s="47"/>
      <c r="AH1937" s="47"/>
      <c r="AI1937" s="47"/>
      <c r="AJ1937" s="47"/>
      <c r="AK1937" s="47"/>
      <c r="AL1937" s="47"/>
      <c r="AM1937" s="47"/>
    </row>
    <row r="1938">
      <c r="A1938" s="47"/>
      <c r="B1938" s="47"/>
      <c r="C1938" s="3"/>
      <c r="D1938" s="47"/>
      <c r="E1938" s="3"/>
      <c r="F1938" s="43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  <c r="S1938" s="47"/>
      <c r="T1938" s="47"/>
      <c r="U1938" s="47"/>
      <c r="V1938" s="47"/>
      <c r="W1938" s="47"/>
      <c r="X1938" s="47"/>
      <c r="Y1938" s="47"/>
      <c r="Z1938" s="47"/>
      <c r="AA1938" s="47"/>
      <c r="AB1938" s="47"/>
      <c r="AC1938" s="47"/>
      <c r="AD1938" s="47"/>
      <c r="AE1938" s="47"/>
      <c r="AF1938" s="47"/>
      <c r="AG1938" s="47"/>
      <c r="AH1938" s="47"/>
      <c r="AI1938" s="47"/>
      <c r="AJ1938" s="47"/>
      <c r="AK1938" s="47"/>
      <c r="AL1938" s="47"/>
      <c r="AM1938" s="47"/>
    </row>
    <row r="1939">
      <c r="A1939" s="47"/>
      <c r="B1939" s="47"/>
      <c r="C1939" s="3"/>
      <c r="D1939" s="47"/>
      <c r="E1939" s="3"/>
      <c r="F1939" s="43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  <c r="S1939" s="47"/>
      <c r="T1939" s="47"/>
      <c r="U1939" s="47"/>
      <c r="V1939" s="47"/>
      <c r="W1939" s="47"/>
      <c r="X1939" s="47"/>
      <c r="Y1939" s="47"/>
      <c r="Z1939" s="47"/>
      <c r="AA1939" s="47"/>
      <c r="AB1939" s="47"/>
      <c r="AC1939" s="47"/>
      <c r="AD1939" s="47"/>
      <c r="AE1939" s="47"/>
      <c r="AF1939" s="47"/>
      <c r="AG1939" s="47"/>
      <c r="AH1939" s="47"/>
      <c r="AI1939" s="47"/>
      <c r="AJ1939" s="47"/>
      <c r="AK1939" s="47"/>
      <c r="AL1939" s="47"/>
      <c r="AM1939" s="47"/>
    </row>
    <row r="1940">
      <c r="A1940" s="47"/>
      <c r="B1940" s="47"/>
      <c r="C1940" s="3"/>
      <c r="D1940" s="47"/>
      <c r="E1940" s="3"/>
      <c r="F1940" s="43"/>
      <c r="G1940" s="47"/>
      <c r="H1940" s="47"/>
      <c r="I1940" s="47"/>
      <c r="J1940" s="47"/>
      <c r="K1940" s="47"/>
      <c r="L1940" s="47"/>
      <c r="M1940" s="47"/>
      <c r="N1940" s="47"/>
      <c r="O1940" s="47"/>
      <c r="P1940" s="47"/>
      <c r="Q1940" s="47"/>
      <c r="R1940" s="47"/>
      <c r="S1940" s="47"/>
      <c r="T1940" s="47"/>
      <c r="U1940" s="47"/>
      <c r="V1940" s="47"/>
      <c r="W1940" s="47"/>
      <c r="X1940" s="47"/>
      <c r="Y1940" s="47"/>
      <c r="Z1940" s="47"/>
      <c r="AA1940" s="47"/>
      <c r="AB1940" s="47"/>
      <c r="AC1940" s="47"/>
      <c r="AD1940" s="47"/>
      <c r="AE1940" s="47"/>
      <c r="AF1940" s="47"/>
      <c r="AG1940" s="47"/>
      <c r="AH1940" s="47"/>
      <c r="AI1940" s="47"/>
      <c r="AJ1940" s="47"/>
      <c r="AK1940" s="47"/>
      <c r="AL1940" s="47"/>
      <c r="AM1940" s="47"/>
    </row>
    <row r="1941">
      <c r="A1941" s="47"/>
      <c r="B1941" s="47"/>
      <c r="C1941" s="3"/>
      <c r="D1941" s="47"/>
      <c r="E1941" s="3"/>
      <c r="F1941" s="43"/>
      <c r="G1941" s="47"/>
      <c r="H1941" s="47"/>
      <c r="I1941" s="47"/>
      <c r="J1941" s="47"/>
      <c r="K1941" s="47"/>
      <c r="L1941" s="47"/>
      <c r="M1941" s="47"/>
      <c r="N1941" s="47"/>
      <c r="O1941" s="47"/>
      <c r="P1941" s="47"/>
      <c r="Q1941" s="47"/>
      <c r="R1941" s="47"/>
      <c r="S1941" s="47"/>
      <c r="T1941" s="47"/>
      <c r="U1941" s="47"/>
      <c r="V1941" s="47"/>
      <c r="W1941" s="47"/>
      <c r="X1941" s="47"/>
      <c r="Y1941" s="47"/>
      <c r="Z1941" s="47"/>
      <c r="AA1941" s="47"/>
      <c r="AB1941" s="47"/>
      <c r="AC1941" s="47"/>
      <c r="AD1941" s="47"/>
      <c r="AE1941" s="47"/>
      <c r="AF1941" s="47"/>
      <c r="AG1941" s="47"/>
      <c r="AH1941" s="47"/>
      <c r="AI1941" s="47"/>
      <c r="AJ1941" s="47"/>
      <c r="AK1941" s="47"/>
      <c r="AL1941" s="47"/>
      <c r="AM1941" s="47"/>
    </row>
    <row r="1942">
      <c r="A1942" s="47"/>
      <c r="B1942" s="47"/>
      <c r="C1942" s="3"/>
      <c r="D1942" s="47"/>
      <c r="E1942" s="3"/>
      <c r="F1942" s="43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7"/>
      <c r="AB1942" s="47"/>
      <c r="AC1942" s="47"/>
      <c r="AD1942" s="47"/>
      <c r="AE1942" s="47"/>
      <c r="AF1942" s="47"/>
      <c r="AG1942" s="47"/>
      <c r="AH1942" s="47"/>
      <c r="AI1942" s="47"/>
      <c r="AJ1942" s="47"/>
      <c r="AK1942" s="47"/>
      <c r="AL1942" s="47"/>
      <c r="AM1942" s="47"/>
    </row>
    <row r="1943">
      <c r="A1943" s="47"/>
      <c r="B1943" s="47"/>
      <c r="C1943" s="3"/>
      <c r="D1943" s="47"/>
      <c r="E1943" s="3"/>
      <c r="F1943" s="43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  <c r="S1943" s="47"/>
      <c r="T1943" s="47"/>
      <c r="U1943" s="47"/>
      <c r="V1943" s="47"/>
      <c r="W1943" s="47"/>
      <c r="X1943" s="47"/>
      <c r="Y1943" s="47"/>
      <c r="Z1943" s="47"/>
      <c r="AA1943" s="47"/>
      <c r="AB1943" s="47"/>
      <c r="AC1943" s="47"/>
      <c r="AD1943" s="47"/>
      <c r="AE1943" s="47"/>
      <c r="AF1943" s="47"/>
      <c r="AG1943" s="47"/>
      <c r="AH1943" s="47"/>
      <c r="AI1943" s="47"/>
      <c r="AJ1943" s="47"/>
      <c r="AK1943" s="47"/>
      <c r="AL1943" s="47"/>
      <c r="AM1943" s="47"/>
    </row>
    <row r="1944">
      <c r="A1944" s="47"/>
      <c r="B1944" s="47"/>
      <c r="C1944" s="3"/>
      <c r="D1944" s="47"/>
      <c r="E1944" s="3"/>
      <c r="F1944" s="43"/>
      <c r="G1944" s="47"/>
      <c r="H1944" s="47"/>
      <c r="I1944" s="47"/>
      <c r="J1944" s="47"/>
      <c r="K1944" s="47"/>
      <c r="L1944" s="47"/>
      <c r="M1944" s="47"/>
      <c r="N1944" s="47"/>
      <c r="O1944" s="47"/>
      <c r="P1944" s="47"/>
      <c r="Q1944" s="47"/>
      <c r="R1944" s="47"/>
      <c r="S1944" s="47"/>
      <c r="T1944" s="47"/>
      <c r="U1944" s="47"/>
      <c r="V1944" s="47"/>
      <c r="W1944" s="47"/>
      <c r="X1944" s="47"/>
      <c r="Y1944" s="47"/>
      <c r="Z1944" s="47"/>
      <c r="AA1944" s="47"/>
      <c r="AB1944" s="47"/>
      <c r="AC1944" s="47"/>
      <c r="AD1944" s="47"/>
      <c r="AE1944" s="47"/>
      <c r="AF1944" s="47"/>
      <c r="AG1944" s="47"/>
      <c r="AH1944" s="47"/>
      <c r="AI1944" s="47"/>
      <c r="AJ1944" s="47"/>
      <c r="AK1944" s="47"/>
      <c r="AL1944" s="47"/>
      <c r="AM1944" s="47"/>
    </row>
    <row r="1945">
      <c r="A1945" s="47"/>
      <c r="B1945" s="47"/>
      <c r="C1945" s="3"/>
      <c r="D1945" s="47"/>
      <c r="E1945" s="3"/>
      <c r="F1945" s="43"/>
      <c r="G1945" s="47"/>
      <c r="H1945" s="47"/>
      <c r="I1945" s="47"/>
      <c r="J1945" s="47"/>
      <c r="K1945" s="47"/>
      <c r="L1945" s="47"/>
      <c r="M1945" s="47"/>
      <c r="N1945" s="47"/>
      <c r="O1945" s="47"/>
      <c r="P1945" s="47"/>
      <c r="Q1945" s="47"/>
      <c r="R1945" s="47"/>
      <c r="S1945" s="47"/>
      <c r="T1945" s="47"/>
      <c r="U1945" s="47"/>
      <c r="V1945" s="47"/>
      <c r="W1945" s="47"/>
      <c r="X1945" s="47"/>
      <c r="Y1945" s="47"/>
      <c r="Z1945" s="47"/>
      <c r="AA1945" s="47"/>
      <c r="AB1945" s="47"/>
      <c r="AC1945" s="47"/>
      <c r="AD1945" s="47"/>
      <c r="AE1945" s="47"/>
      <c r="AF1945" s="47"/>
      <c r="AG1945" s="47"/>
      <c r="AH1945" s="47"/>
      <c r="AI1945" s="47"/>
      <c r="AJ1945" s="47"/>
      <c r="AK1945" s="47"/>
      <c r="AL1945" s="47"/>
      <c r="AM1945" s="47"/>
    </row>
    <row r="1946">
      <c r="A1946" s="47"/>
      <c r="B1946" s="47"/>
      <c r="C1946" s="3"/>
      <c r="D1946" s="47"/>
      <c r="E1946" s="3"/>
      <c r="F1946" s="43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  <c r="S1946" s="47"/>
      <c r="T1946" s="47"/>
      <c r="U1946" s="47"/>
      <c r="V1946" s="47"/>
      <c r="W1946" s="47"/>
      <c r="X1946" s="47"/>
      <c r="Y1946" s="47"/>
      <c r="Z1946" s="47"/>
      <c r="AA1946" s="47"/>
      <c r="AB1946" s="47"/>
      <c r="AC1946" s="47"/>
      <c r="AD1946" s="47"/>
      <c r="AE1946" s="47"/>
      <c r="AF1946" s="47"/>
      <c r="AG1946" s="47"/>
      <c r="AH1946" s="47"/>
      <c r="AI1946" s="47"/>
      <c r="AJ1946" s="47"/>
      <c r="AK1946" s="47"/>
      <c r="AL1946" s="47"/>
      <c r="AM1946" s="47"/>
    </row>
    <row r="1947">
      <c r="A1947" s="47"/>
      <c r="B1947" s="47"/>
      <c r="C1947" s="3"/>
      <c r="D1947" s="47"/>
      <c r="E1947" s="3"/>
      <c r="F1947" s="43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  <c r="S1947" s="47"/>
      <c r="T1947" s="47"/>
      <c r="U1947" s="47"/>
      <c r="V1947" s="47"/>
      <c r="W1947" s="47"/>
      <c r="X1947" s="47"/>
      <c r="Y1947" s="47"/>
      <c r="Z1947" s="47"/>
      <c r="AA1947" s="47"/>
      <c r="AB1947" s="47"/>
      <c r="AC1947" s="47"/>
      <c r="AD1947" s="47"/>
      <c r="AE1947" s="47"/>
      <c r="AF1947" s="47"/>
      <c r="AG1947" s="47"/>
      <c r="AH1947" s="47"/>
      <c r="AI1947" s="47"/>
      <c r="AJ1947" s="47"/>
      <c r="AK1947" s="47"/>
      <c r="AL1947" s="47"/>
      <c r="AM1947" s="47"/>
    </row>
    <row r="1948">
      <c r="A1948" s="47"/>
      <c r="B1948" s="47"/>
      <c r="C1948" s="3"/>
      <c r="D1948" s="47"/>
      <c r="E1948" s="3"/>
      <c r="F1948" s="43"/>
      <c r="G1948" s="47"/>
      <c r="H1948" s="47"/>
      <c r="I1948" s="47"/>
      <c r="J1948" s="47"/>
      <c r="K1948" s="47"/>
      <c r="L1948" s="47"/>
      <c r="M1948" s="47"/>
      <c r="N1948" s="47"/>
      <c r="O1948" s="47"/>
      <c r="P1948" s="47"/>
      <c r="Q1948" s="47"/>
      <c r="R1948" s="47"/>
      <c r="S1948" s="47"/>
      <c r="T1948" s="47"/>
      <c r="U1948" s="47"/>
      <c r="V1948" s="47"/>
      <c r="W1948" s="47"/>
      <c r="X1948" s="47"/>
      <c r="Y1948" s="47"/>
      <c r="Z1948" s="47"/>
      <c r="AA1948" s="47"/>
      <c r="AB1948" s="47"/>
      <c r="AC1948" s="47"/>
      <c r="AD1948" s="47"/>
      <c r="AE1948" s="47"/>
      <c r="AF1948" s="47"/>
      <c r="AG1948" s="47"/>
      <c r="AH1948" s="47"/>
      <c r="AI1948" s="47"/>
      <c r="AJ1948" s="47"/>
      <c r="AK1948" s="47"/>
      <c r="AL1948" s="47"/>
      <c r="AM1948" s="47"/>
    </row>
    <row r="1949">
      <c r="A1949" s="47"/>
      <c r="B1949" s="47"/>
      <c r="C1949" s="3"/>
      <c r="D1949" s="47"/>
      <c r="E1949" s="3"/>
      <c r="F1949" s="43"/>
      <c r="G1949" s="47"/>
      <c r="H1949" s="47"/>
      <c r="I1949" s="47"/>
      <c r="J1949" s="47"/>
      <c r="K1949" s="47"/>
      <c r="L1949" s="47"/>
      <c r="M1949" s="47"/>
      <c r="N1949" s="47"/>
      <c r="O1949" s="47"/>
      <c r="P1949" s="47"/>
      <c r="Q1949" s="47"/>
      <c r="R1949" s="47"/>
      <c r="S1949" s="47"/>
      <c r="T1949" s="47"/>
      <c r="U1949" s="47"/>
      <c r="V1949" s="47"/>
      <c r="W1949" s="47"/>
      <c r="X1949" s="47"/>
      <c r="Y1949" s="47"/>
      <c r="Z1949" s="47"/>
      <c r="AA1949" s="47"/>
      <c r="AB1949" s="47"/>
      <c r="AC1949" s="47"/>
      <c r="AD1949" s="47"/>
      <c r="AE1949" s="47"/>
      <c r="AF1949" s="47"/>
      <c r="AG1949" s="47"/>
      <c r="AH1949" s="47"/>
      <c r="AI1949" s="47"/>
      <c r="AJ1949" s="47"/>
      <c r="AK1949" s="47"/>
      <c r="AL1949" s="47"/>
      <c r="AM1949" s="47"/>
    </row>
    <row r="1950">
      <c r="A1950" s="47"/>
      <c r="B1950" s="47"/>
      <c r="C1950" s="3"/>
      <c r="D1950" s="47"/>
      <c r="E1950" s="3"/>
      <c r="F1950" s="43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  <c r="S1950" s="47"/>
      <c r="T1950" s="47"/>
      <c r="U1950" s="47"/>
      <c r="V1950" s="47"/>
      <c r="W1950" s="47"/>
      <c r="X1950" s="47"/>
      <c r="Y1950" s="47"/>
      <c r="Z1950" s="47"/>
      <c r="AA1950" s="47"/>
      <c r="AB1950" s="47"/>
      <c r="AC1950" s="47"/>
      <c r="AD1950" s="47"/>
      <c r="AE1950" s="47"/>
      <c r="AF1950" s="47"/>
      <c r="AG1950" s="47"/>
      <c r="AH1950" s="47"/>
      <c r="AI1950" s="47"/>
      <c r="AJ1950" s="47"/>
      <c r="AK1950" s="47"/>
      <c r="AL1950" s="47"/>
      <c r="AM1950" s="47"/>
    </row>
    <row r="1951">
      <c r="A1951" s="47"/>
      <c r="B1951" s="47"/>
      <c r="C1951" s="3"/>
      <c r="D1951" s="47"/>
      <c r="E1951" s="3"/>
      <c r="F1951" s="43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  <c r="S1951" s="47"/>
      <c r="T1951" s="47"/>
      <c r="U1951" s="47"/>
      <c r="V1951" s="47"/>
      <c r="W1951" s="47"/>
      <c r="X1951" s="47"/>
      <c r="Y1951" s="47"/>
      <c r="Z1951" s="47"/>
      <c r="AA1951" s="47"/>
      <c r="AB1951" s="47"/>
      <c r="AC1951" s="47"/>
      <c r="AD1951" s="47"/>
      <c r="AE1951" s="47"/>
      <c r="AF1951" s="47"/>
      <c r="AG1951" s="47"/>
      <c r="AH1951" s="47"/>
      <c r="AI1951" s="47"/>
      <c r="AJ1951" s="47"/>
      <c r="AK1951" s="47"/>
      <c r="AL1951" s="47"/>
      <c r="AM1951" s="47"/>
    </row>
    <row r="1952">
      <c r="A1952" s="47"/>
      <c r="B1952" s="47"/>
      <c r="C1952" s="3"/>
      <c r="D1952" s="47"/>
      <c r="E1952" s="3"/>
      <c r="F1952" s="43"/>
      <c r="G1952" s="47"/>
      <c r="H1952" s="47"/>
      <c r="I1952" s="47"/>
      <c r="J1952" s="47"/>
      <c r="K1952" s="47"/>
      <c r="L1952" s="47"/>
      <c r="M1952" s="47"/>
      <c r="N1952" s="47"/>
      <c r="O1952" s="47"/>
      <c r="P1952" s="47"/>
      <c r="Q1952" s="47"/>
      <c r="R1952" s="47"/>
      <c r="S1952" s="47"/>
      <c r="T1952" s="47"/>
      <c r="U1952" s="47"/>
      <c r="V1952" s="47"/>
      <c r="W1952" s="47"/>
      <c r="X1952" s="47"/>
      <c r="Y1952" s="47"/>
      <c r="Z1952" s="47"/>
      <c r="AA1952" s="47"/>
      <c r="AB1952" s="47"/>
      <c r="AC1952" s="47"/>
      <c r="AD1952" s="47"/>
      <c r="AE1952" s="47"/>
      <c r="AF1952" s="47"/>
      <c r="AG1952" s="47"/>
      <c r="AH1952" s="47"/>
      <c r="AI1952" s="47"/>
      <c r="AJ1952" s="47"/>
      <c r="AK1952" s="47"/>
      <c r="AL1952" s="47"/>
      <c r="AM1952" s="47"/>
    </row>
    <row r="1953">
      <c r="A1953" s="47"/>
      <c r="B1953" s="47"/>
      <c r="C1953" s="3"/>
      <c r="D1953" s="47"/>
      <c r="E1953" s="3"/>
      <c r="F1953" s="43"/>
      <c r="G1953" s="47"/>
      <c r="H1953" s="47"/>
      <c r="I1953" s="47"/>
      <c r="J1953" s="47"/>
      <c r="K1953" s="47"/>
      <c r="L1953" s="47"/>
      <c r="M1953" s="47"/>
      <c r="N1953" s="47"/>
      <c r="O1953" s="47"/>
      <c r="P1953" s="47"/>
      <c r="Q1953" s="47"/>
      <c r="R1953" s="47"/>
      <c r="S1953" s="47"/>
      <c r="T1953" s="47"/>
      <c r="U1953" s="47"/>
      <c r="V1953" s="47"/>
      <c r="W1953" s="47"/>
      <c r="X1953" s="47"/>
      <c r="Y1953" s="47"/>
      <c r="Z1953" s="47"/>
      <c r="AA1953" s="47"/>
      <c r="AB1953" s="47"/>
      <c r="AC1953" s="47"/>
      <c r="AD1953" s="47"/>
      <c r="AE1953" s="47"/>
      <c r="AF1953" s="47"/>
      <c r="AG1953" s="47"/>
      <c r="AH1953" s="47"/>
      <c r="AI1953" s="47"/>
      <c r="AJ1953" s="47"/>
      <c r="AK1953" s="47"/>
      <c r="AL1953" s="47"/>
      <c r="AM1953" s="47"/>
    </row>
    <row r="1954">
      <c r="A1954" s="47"/>
      <c r="B1954" s="47"/>
      <c r="C1954" s="3"/>
      <c r="D1954" s="47"/>
      <c r="E1954" s="3"/>
      <c r="F1954" s="43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  <c r="S1954" s="47"/>
      <c r="T1954" s="47"/>
      <c r="U1954" s="47"/>
      <c r="V1954" s="47"/>
      <c r="W1954" s="47"/>
      <c r="X1954" s="47"/>
      <c r="Y1954" s="47"/>
      <c r="Z1954" s="47"/>
      <c r="AA1954" s="47"/>
      <c r="AB1954" s="47"/>
      <c r="AC1954" s="47"/>
      <c r="AD1954" s="47"/>
      <c r="AE1954" s="47"/>
      <c r="AF1954" s="47"/>
      <c r="AG1954" s="47"/>
      <c r="AH1954" s="47"/>
      <c r="AI1954" s="47"/>
      <c r="AJ1954" s="47"/>
      <c r="AK1954" s="47"/>
      <c r="AL1954" s="47"/>
      <c r="AM1954" s="47"/>
    </row>
    <row r="1955">
      <c r="A1955" s="47"/>
      <c r="B1955" s="47"/>
      <c r="C1955" s="3"/>
      <c r="D1955" s="47"/>
      <c r="E1955" s="3"/>
      <c r="F1955" s="43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  <c r="S1955" s="47"/>
      <c r="T1955" s="47"/>
      <c r="U1955" s="47"/>
      <c r="V1955" s="47"/>
      <c r="W1955" s="47"/>
      <c r="X1955" s="47"/>
      <c r="Y1955" s="47"/>
      <c r="Z1955" s="47"/>
      <c r="AA1955" s="47"/>
      <c r="AB1955" s="47"/>
      <c r="AC1955" s="47"/>
      <c r="AD1955" s="47"/>
      <c r="AE1955" s="47"/>
      <c r="AF1955" s="47"/>
      <c r="AG1955" s="47"/>
      <c r="AH1955" s="47"/>
      <c r="AI1955" s="47"/>
      <c r="AJ1955" s="47"/>
      <c r="AK1955" s="47"/>
      <c r="AL1955" s="47"/>
      <c r="AM1955" s="47"/>
    </row>
    <row r="1956">
      <c r="A1956" s="47"/>
      <c r="B1956" s="47"/>
      <c r="C1956" s="3"/>
      <c r="D1956" s="47"/>
      <c r="E1956" s="3"/>
      <c r="F1956" s="43"/>
      <c r="G1956" s="47"/>
      <c r="H1956" s="47"/>
      <c r="I1956" s="47"/>
      <c r="J1956" s="47"/>
      <c r="K1956" s="47"/>
      <c r="L1956" s="47"/>
      <c r="M1956" s="47"/>
      <c r="N1956" s="47"/>
      <c r="O1956" s="47"/>
      <c r="P1956" s="47"/>
      <c r="Q1956" s="47"/>
      <c r="R1956" s="47"/>
      <c r="S1956" s="47"/>
      <c r="T1956" s="47"/>
      <c r="U1956" s="47"/>
      <c r="V1956" s="47"/>
      <c r="W1956" s="47"/>
      <c r="X1956" s="47"/>
      <c r="Y1956" s="47"/>
      <c r="Z1956" s="47"/>
      <c r="AA1956" s="47"/>
      <c r="AB1956" s="47"/>
      <c r="AC1956" s="47"/>
      <c r="AD1956" s="47"/>
      <c r="AE1956" s="47"/>
      <c r="AF1956" s="47"/>
      <c r="AG1956" s="47"/>
      <c r="AH1956" s="47"/>
      <c r="AI1956" s="47"/>
      <c r="AJ1956" s="47"/>
      <c r="AK1956" s="47"/>
      <c r="AL1956" s="47"/>
      <c r="AM1956" s="47"/>
    </row>
    <row r="1957">
      <c r="A1957" s="47"/>
      <c r="B1957" s="47"/>
      <c r="C1957" s="3"/>
      <c r="D1957" s="47"/>
      <c r="E1957" s="3"/>
      <c r="F1957" s="43"/>
      <c r="G1957" s="47"/>
      <c r="H1957" s="47"/>
      <c r="I1957" s="47"/>
      <c r="J1957" s="47"/>
      <c r="K1957" s="47"/>
      <c r="L1957" s="47"/>
      <c r="M1957" s="47"/>
      <c r="N1957" s="47"/>
      <c r="O1957" s="47"/>
      <c r="P1957" s="47"/>
      <c r="Q1957" s="47"/>
      <c r="R1957" s="47"/>
      <c r="S1957" s="47"/>
      <c r="T1957" s="47"/>
      <c r="U1957" s="47"/>
      <c r="V1957" s="47"/>
      <c r="W1957" s="47"/>
      <c r="X1957" s="47"/>
      <c r="Y1957" s="47"/>
      <c r="Z1957" s="47"/>
      <c r="AA1957" s="47"/>
      <c r="AB1957" s="47"/>
      <c r="AC1957" s="47"/>
      <c r="AD1957" s="47"/>
      <c r="AE1957" s="47"/>
      <c r="AF1957" s="47"/>
      <c r="AG1957" s="47"/>
      <c r="AH1957" s="47"/>
      <c r="AI1957" s="47"/>
      <c r="AJ1957" s="47"/>
      <c r="AK1957" s="47"/>
      <c r="AL1957" s="47"/>
      <c r="AM1957" s="47"/>
    </row>
    <row r="1958">
      <c r="A1958" s="47"/>
      <c r="B1958" s="47"/>
      <c r="C1958" s="3"/>
      <c r="D1958" s="47"/>
      <c r="E1958" s="3"/>
      <c r="F1958" s="43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  <c r="S1958" s="47"/>
      <c r="T1958" s="47"/>
      <c r="U1958" s="47"/>
      <c r="V1958" s="47"/>
      <c r="W1958" s="47"/>
      <c r="X1958" s="47"/>
      <c r="Y1958" s="47"/>
      <c r="Z1958" s="47"/>
      <c r="AA1958" s="47"/>
      <c r="AB1958" s="47"/>
      <c r="AC1958" s="47"/>
      <c r="AD1958" s="47"/>
      <c r="AE1958" s="47"/>
      <c r="AF1958" s="47"/>
      <c r="AG1958" s="47"/>
      <c r="AH1958" s="47"/>
      <c r="AI1958" s="47"/>
      <c r="AJ1958" s="47"/>
      <c r="AK1958" s="47"/>
      <c r="AL1958" s="47"/>
      <c r="AM1958" s="47"/>
    </row>
    <row r="1959">
      <c r="A1959" s="47"/>
      <c r="B1959" s="47"/>
      <c r="C1959" s="3"/>
      <c r="D1959" s="47"/>
      <c r="E1959" s="3"/>
      <c r="F1959" s="43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  <c r="S1959" s="47"/>
      <c r="T1959" s="47"/>
      <c r="U1959" s="47"/>
      <c r="V1959" s="47"/>
      <c r="W1959" s="47"/>
      <c r="X1959" s="47"/>
      <c r="Y1959" s="47"/>
      <c r="Z1959" s="47"/>
      <c r="AA1959" s="47"/>
      <c r="AB1959" s="47"/>
      <c r="AC1959" s="47"/>
      <c r="AD1959" s="47"/>
      <c r="AE1959" s="47"/>
      <c r="AF1959" s="47"/>
      <c r="AG1959" s="47"/>
      <c r="AH1959" s="47"/>
      <c r="AI1959" s="47"/>
      <c r="AJ1959" s="47"/>
      <c r="AK1959" s="47"/>
      <c r="AL1959" s="47"/>
      <c r="AM1959" s="47"/>
    </row>
    <row r="1960">
      <c r="A1960" s="47"/>
      <c r="B1960" s="47"/>
      <c r="C1960" s="3"/>
      <c r="D1960" s="47"/>
      <c r="E1960" s="3"/>
      <c r="F1960" s="43"/>
      <c r="G1960" s="47"/>
      <c r="H1960" s="47"/>
      <c r="I1960" s="47"/>
      <c r="J1960" s="47"/>
      <c r="K1960" s="47"/>
      <c r="L1960" s="47"/>
      <c r="M1960" s="47"/>
      <c r="N1960" s="47"/>
      <c r="O1960" s="47"/>
      <c r="P1960" s="47"/>
      <c r="Q1960" s="47"/>
      <c r="R1960" s="47"/>
      <c r="S1960" s="47"/>
      <c r="T1960" s="47"/>
      <c r="U1960" s="47"/>
      <c r="V1960" s="47"/>
      <c r="W1960" s="47"/>
      <c r="X1960" s="47"/>
      <c r="Y1960" s="47"/>
      <c r="Z1960" s="47"/>
      <c r="AA1960" s="47"/>
      <c r="AB1960" s="47"/>
      <c r="AC1960" s="47"/>
      <c r="AD1960" s="47"/>
      <c r="AE1960" s="47"/>
      <c r="AF1960" s="47"/>
      <c r="AG1960" s="47"/>
      <c r="AH1960" s="47"/>
      <c r="AI1960" s="47"/>
      <c r="AJ1960" s="47"/>
      <c r="AK1960" s="47"/>
      <c r="AL1960" s="47"/>
      <c r="AM1960" s="47"/>
    </row>
    <row r="1961">
      <c r="A1961" s="47"/>
      <c r="B1961" s="47"/>
      <c r="C1961" s="3"/>
      <c r="D1961" s="47"/>
      <c r="E1961" s="3"/>
      <c r="F1961" s="43"/>
      <c r="G1961" s="47"/>
      <c r="H1961" s="47"/>
      <c r="I1961" s="47"/>
      <c r="J1961" s="47"/>
      <c r="K1961" s="47"/>
      <c r="L1961" s="47"/>
      <c r="M1961" s="47"/>
      <c r="N1961" s="47"/>
      <c r="O1961" s="47"/>
      <c r="P1961" s="47"/>
      <c r="Q1961" s="47"/>
      <c r="R1961" s="47"/>
      <c r="S1961" s="47"/>
      <c r="T1961" s="47"/>
      <c r="U1961" s="47"/>
      <c r="V1961" s="47"/>
      <c r="W1961" s="47"/>
      <c r="X1961" s="47"/>
      <c r="Y1961" s="47"/>
      <c r="Z1961" s="47"/>
      <c r="AA1961" s="47"/>
      <c r="AB1961" s="47"/>
      <c r="AC1961" s="47"/>
      <c r="AD1961" s="47"/>
      <c r="AE1961" s="47"/>
      <c r="AF1961" s="47"/>
      <c r="AG1961" s="47"/>
      <c r="AH1961" s="47"/>
      <c r="AI1961" s="47"/>
      <c r="AJ1961" s="47"/>
      <c r="AK1961" s="47"/>
      <c r="AL1961" s="47"/>
      <c r="AM1961" s="47"/>
    </row>
    <row r="1962">
      <c r="A1962" s="47"/>
      <c r="B1962" s="47"/>
      <c r="C1962" s="3"/>
      <c r="D1962" s="47"/>
      <c r="E1962" s="3"/>
      <c r="F1962" s="43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  <c r="S1962" s="47"/>
      <c r="T1962" s="47"/>
      <c r="U1962" s="47"/>
      <c r="V1962" s="47"/>
      <c r="W1962" s="47"/>
      <c r="X1962" s="47"/>
      <c r="Y1962" s="47"/>
      <c r="Z1962" s="47"/>
      <c r="AA1962" s="47"/>
      <c r="AB1962" s="47"/>
      <c r="AC1962" s="47"/>
      <c r="AD1962" s="47"/>
      <c r="AE1962" s="47"/>
      <c r="AF1962" s="47"/>
      <c r="AG1962" s="47"/>
      <c r="AH1962" s="47"/>
      <c r="AI1962" s="47"/>
      <c r="AJ1962" s="47"/>
      <c r="AK1962" s="47"/>
      <c r="AL1962" s="47"/>
      <c r="AM1962" s="47"/>
    </row>
    <row r="1963">
      <c r="A1963" s="47"/>
      <c r="B1963" s="47"/>
      <c r="C1963" s="3"/>
      <c r="D1963" s="47"/>
      <c r="E1963" s="3"/>
      <c r="F1963" s="43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  <c r="S1963" s="47"/>
      <c r="T1963" s="47"/>
      <c r="U1963" s="47"/>
      <c r="V1963" s="47"/>
      <c r="W1963" s="47"/>
      <c r="X1963" s="47"/>
      <c r="Y1963" s="47"/>
      <c r="Z1963" s="47"/>
      <c r="AA1963" s="47"/>
      <c r="AB1963" s="47"/>
      <c r="AC1963" s="47"/>
      <c r="AD1963" s="47"/>
      <c r="AE1963" s="47"/>
      <c r="AF1963" s="47"/>
      <c r="AG1963" s="47"/>
      <c r="AH1963" s="47"/>
      <c r="AI1963" s="47"/>
      <c r="AJ1963" s="47"/>
      <c r="AK1963" s="47"/>
      <c r="AL1963" s="47"/>
      <c r="AM1963" s="47"/>
    </row>
    <row r="1964">
      <c r="A1964" s="47"/>
      <c r="B1964" s="47"/>
      <c r="C1964" s="3"/>
      <c r="D1964" s="47"/>
      <c r="E1964" s="3"/>
      <c r="F1964" s="43"/>
      <c r="G1964" s="47"/>
      <c r="H1964" s="47"/>
      <c r="I1964" s="47"/>
      <c r="J1964" s="47"/>
      <c r="K1964" s="47"/>
      <c r="L1964" s="47"/>
      <c r="M1964" s="47"/>
      <c r="N1964" s="47"/>
      <c r="O1964" s="47"/>
      <c r="P1964" s="47"/>
      <c r="Q1964" s="47"/>
      <c r="R1964" s="47"/>
      <c r="S1964" s="47"/>
      <c r="T1964" s="47"/>
      <c r="U1964" s="47"/>
      <c r="V1964" s="47"/>
      <c r="W1964" s="47"/>
      <c r="X1964" s="47"/>
      <c r="Y1964" s="47"/>
      <c r="Z1964" s="47"/>
      <c r="AA1964" s="47"/>
      <c r="AB1964" s="47"/>
      <c r="AC1964" s="47"/>
      <c r="AD1964" s="47"/>
      <c r="AE1964" s="47"/>
      <c r="AF1964" s="47"/>
      <c r="AG1964" s="47"/>
      <c r="AH1964" s="47"/>
      <c r="AI1964" s="47"/>
      <c r="AJ1964" s="47"/>
      <c r="AK1964" s="47"/>
      <c r="AL1964" s="47"/>
      <c r="AM1964" s="47"/>
    </row>
    <row r="1965">
      <c r="A1965" s="47"/>
      <c r="B1965" s="47"/>
      <c r="C1965" s="3"/>
      <c r="D1965" s="47"/>
      <c r="E1965" s="3"/>
      <c r="F1965" s="43"/>
      <c r="G1965" s="47"/>
      <c r="H1965" s="47"/>
      <c r="I1965" s="47"/>
      <c r="J1965" s="47"/>
      <c r="K1965" s="47"/>
      <c r="L1965" s="47"/>
      <c r="M1965" s="47"/>
      <c r="N1965" s="47"/>
      <c r="O1965" s="47"/>
      <c r="P1965" s="47"/>
      <c r="Q1965" s="47"/>
      <c r="R1965" s="47"/>
      <c r="S1965" s="47"/>
      <c r="T1965" s="47"/>
      <c r="U1965" s="47"/>
      <c r="V1965" s="47"/>
      <c r="W1965" s="47"/>
      <c r="X1965" s="47"/>
      <c r="Y1965" s="47"/>
      <c r="Z1965" s="47"/>
      <c r="AA1965" s="47"/>
      <c r="AB1965" s="47"/>
      <c r="AC1965" s="47"/>
      <c r="AD1965" s="47"/>
      <c r="AE1965" s="47"/>
      <c r="AF1965" s="47"/>
      <c r="AG1965" s="47"/>
      <c r="AH1965" s="47"/>
      <c r="AI1965" s="47"/>
      <c r="AJ1965" s="47"/>
      <c r="AK1965" s="47"/>
      <c r="AL1965" s="47"/>
      <c r="AM1965" s="47"/>
    </row>
    <row r="1966">
      <c r="A1966" s="47"/>
      <c r="B1966" s="47"/>
      <c r="C1966" s="3"/>
      <c r="D1966" s="47"/>
      <c r="E1966" s="3"/>
      <c r="F1966" s="43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  <c r="S1966" s="47"/>
      <c r="T1966" s="47"/>
      <c r="U1966" s="47"/>
      <c r="V1966" s="47"/>
      <c r="W1966" s="47"/>
      <c r="X1966" s="47"/>
      <c r="Y1966" s="47"/>
      <c r="Z1966" s="47"/>
      <c r="AA1966" s="47"/>
      <c r="AB1966" s="47"/>
      <c r="AC1966" s="47"/>
      <c r="AD1966" s="47"/>
      <c r="AE1966" s="47"/>
      <c r="AF1966" s="47"/>
      <c r="AG1966" s="47"/>
      <c r="AH1966" s="47"/>
      <c r="AI1966" s="47"/>
      <c r="AJ1966" s="47"/>
      <c r="AK1966" s="47"/>
      <c r="AL1966" s="47"/>
      <c r="AM1966" s="47"/>
    </row>
    <row r="1967">
      <c r="A1967" s="47"/>
      <c r="B1967" s="47"/>
      <c r="C1967" s="3"/>
      <c r="D1967" s="47"/>
      <c r="E1967" s="3"/>
      <c r="F1967" s="43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  <c r="S1967" s="47"/>
      <c r="T1967" s="47"/>
      <c r="U1967" s="47"/>
      <c r="V1967" s="47"/>
      <c r="W1967" s="47"/>
      <c r="X1967" s="47"/>
      <c r="Y1967" s="47"/>
      <c r="Z1967" s="47"/>
      <c r="AA1967" s="47"/>
      <c r="AB1967" s="47"/>
      <c r="AC1967" s="47"/>
      <c r="AD1967" s="47"/>
      <c r="AE1967" s="47"/>
      <c r="AF1967" s="47"/>
      <c r="AG1967" s="47"/>
      <c r="AH1967" s="47"/>
      <c r="AI1967" s="47"/>
      <c r="AJ1967" s="47"/>
      <c r="AK1967" s="47"/>
      <c r="AL1967" s="47"/>
      <c r="AM1967" s="47"/>
    </row>
    <row r="1968">
      <c r="A1968" s="47"/>
      <c r="B1968" s="47"/>
      <c r="C1968" s="3"/>
      <c r="D1968" s="47"/>
      <c r="E1968" s="3"/>
      <c r="F1968" s="43"/>
      <c r="G1968" s="47"/>
      <c r="H1968" s="47"/>
      <c r="I1968" s="47"/>
      <c r="J1968" s="47"/>
      <c r="K1968" s="47"/>
      <c r="L1968" s="47"/>
      <c r="M1968" s="47"/>
      <c r="N1968" s="47"/>
      <c r="O1968" s="47"/>
      <c r="P1968" s="47"/>
      <c r="Q1968" s="47"/>
      <c r="R1968" s="47"/>
      <c r="S1968" s="47"/>
      <c r="T1968" s="47"/>
      <c r="U1968" s="47"/>
      <c r="V1968" s="47"/>
      <c r="W1968" s="47"/>
      <c r="X1968" s="47"/>
      <c r="Y1968" s="47"/>
      <c r="Z1968" s="47"/>
      <c r="AA1968" s="47"/>
      <c r="AB1968" s="47"/>
      <c r="AC1968" s="47"/>
      <c r="AD1968" s="47"/>
      <c r="AE1968" s="47"/>
      <c r="AF1968" s="47"/>
      <c r="AG1968" s="47"/>
      <c r="AH1968" s="47"/>
      <c r="AI1968" s="47"/>
      <c r="AJ1968" s="47"/>
      <c r="AK1968" s="47"/>
      <c r="AL1968" s="47"/>
      <c r="AM1968" s="47"/>
    </row>
    <row r="1969">
      <c r="A1969" s="47"/>
      <c r="B1969" s="47"/>
      <c r="C1969" s="3"/>
      <c r="D1969" s="47"/>
      <c r="E1969" s="3"/>
      <c r="F1969" s="43"/>
      <c r="G1969" s="47"/>
      <c r="H1969" s="47"/>
      <c r="I1969" s="47"/>
      <c r="J1969" s="47"/>
      <c r="K1969" s="47"/>
      <c r="L1969" s="47"/>
      <c r="M1969" s="47"/>
      <c r="N1969" s="47"/>
      <c r="O1969" s="47"/>
      <c r="P1969" s="47"/>
      <c r="Q1969" s="47"/>
      <c r="R1969" s="47"/>
      <c r="S1969" s="47"/>
      <c r="T1969" s="47"/>
      <c r="U1969" s="47"/>
      <c r="V1969" s="47"/>
      <c r="W1969" s="47"/>
      <c r="X1969" s="47"/>
      <c r="Y1969" s="47"/>
      <c r="Z1969" s="47"/>
      <c r="AA1969" s="47"/>
      <c r="AB1969" s="47"/>
      <c r="AC1969" s="47"/>
      <c r="AD1969" s="47"/>
      <c r="AE1969" s="47"/>
      <c r="AF1969" s="47"/>
      <c r="AG1969" s="47"/>
      <c r="AH1969" s="47"/>
      <c r="AI1969" s="47"/>
      <c r="AJ1969" s="47"/>
      <c r="AK1969" s="47"/>
      <c r="AL1969" s="47"/>
      <c r="AM1969" s="47"/>
    </row>
    <row r="1970">
      <c r="A1970" s="47"/>
      <c r="B1970" s="47"/>
      <c r="C1970" s="3"/>
      <c r="D1970" s="47"/>
      <c r="E1970" s="3"/>
      <c r="F1970" s="43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  <c r="S1970" s="47"/>
      <c r="T1970" s="47"/>
      <c r="U1970" s="47"/>
      <c r="V1970" s="47"/>
      <c r="W1970" s="47"/>
      <c r="X1970" s="47"/>
      <c r="Y1970" s="47"/>
      <c r="Z1970" s="47"/>
      <c r="AA1970" s="47"/>
      <c r="AB1970" s="47"/>
      <c r="AC1970" s="47"/>
      <c r="AD1970" s="47"/>
      <c r="AE1970" s="47"/>
      <c r="AF1970" s="47"/>
      <c r="AG1970" s="47"/>
      <c r="AH1970" s="47"/>
      <c r="AI1970" s="47"/>
      <c r="AJ1970" s="47"/>
      <c r="AK1970" s="47"/>
      <c r="AL1970" s="47"/>
      <c r="AM1970" s="47"/>
    </row>
    <row r="1971">
      <c r="A1971" s="47"/>
      <c r="B1971" s="47"/>
      <c r="C1971" s="3"/>
      <c r="D1971" s="47"/>
      <c r="E1971" s="3"/>
      <c r="F1971" s="43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  <c r="S1971" s="47"/>
      <c r="T1971" s="47"/>
      <c r="U1971" s="47"/>
      <c r="V1971" s="47"/>
      <c r="W1971" s="47"/>
      <c r="X1971" s="47"/>
      <c r="Y1971" s="47"/>
      <c r="Z1971" s="47"/>
      <c r="AA1971" s="47"/>
      <c r="AB1971" s="47"/>
      <c r="AC1971" s="47"/>
      <c r="AD1971" s="47"/>
      <c r="AE1971" s="47"/>
      <c r="AF1971" s="47"/>
      <c r="AG1971" s="47"/>
      <c r="AH1971" s="47"/>
      <c r="AI1971" s="47"/>
      <c r="AJ1971" s="47"/>
      <c r="AK1971" s="47"/>
      <c r="AL1971" s="47"/>
      <c r="AM1971" s="47"/>
    </row>
    <row r="1972">
      <c r="A1972" s="47"/>
      <c r="B1972" s="47"/>
      <c r="C1972" s="3"/>
      <c r="D1972" s="47"/>
      <c r="E1972" s="3"/>
      <c r="F1972" s="43"/>
      <c r="G1972" s="47"/>
      <c r="H1972" s="47"/>
      <c r="I1972" s="47"/>
      <c r="J1972" s="47"/>
      <c r="K1972" s="47"/>
      <c r="L1972" s="47"/>
      <c r="M1972" s="47"/>
      <c r="N1972" s="47"/>
      <c r="O1972" s="47"/>
      <c r="P1972" s="47"/>
      <c r="Q1972" s="47"/>
      <c r="R1972" s="47"/>
      <c r="S1972" s="47"/>
      <c r="T1972" s="47"/>
      <c r="U1972" s="47"/>
      <c r="V1972" s="47"/>
      <c r="W1972" s="47"/>
      <c r="X1972" s="47"/>
      <c r="Y1972" s="47"/>
      <c r="Z1972" s="47"/>
      <c r="AA1972" s="47"/>
      <c r="AB1972" s="47"/>
      <c r="AC1972" s="47"/>
      <c r="AD1972" s="47"/>
      <c r="AE1972" s="47"/>
      <c r="AF1972" s="47"/>
      <c r="AG1972" s="47"/>
      <c r="AH1972" s="47"/>
      <c r="AI1972" s="47"/>
      <c r="AJ1972" s="47"/>
      <c r="AK1972" s="47"/>
      <c r="AL1972" s="47"/>
      <c r="AM1972" s="47"/>
    </row>
    <row r="1973">
      <c r="A1973" s="47"/>
      <c r="B1973" s="47"/>
      <c r="C1973" s="3"/>
      <c r="D1973" s="47"/>
      <c r="E1973" s="3"/>
      <c r="F1973" s="43"/>
      <c r="G1973" s="47"/>
      <c r="H1973" s="47"/>
      <c r="I1973" s="47"/>
      <c r="J1973" s="47"/>
      <c r="K1973" s="47"/>
      <c r="L1973" s="47"/>
      <c r="M1973" s="47"/>
      <c r="N1973" s="47"/>
      <c r="O1973" s="47"/>
      <c r="P1973" s="47"/>
      <c r="Q1973" s="47"/>
      <c r="R1973" s="47"/>
      <c r="S1973" s="47"/>
      <c r="T1973" s="47"/>
      <c r="U1973" s="47"/>
      <c r="V1973" s="47"/>
      <c r="W1973" s="47"/>
      <c r="X1973" s="47"/>
      <c r="Y1973" s="47"/>
      <c r="Z1973" s="47"/>
      <c r="AA1973" s="47"/>
      <c r="AB1973" s="47"/>
      <c r="AC1973" s="47"/>
      <c r="AD1973" s="47"/>
      <c r="AE1973" s="47"/>
      <c r="AF1973" s="47"/>
      <c r="AG1973" s="47"/>
      <c r="AH1973" s="47"/>
      <c r="AI1973" s="47"/>
      <c r="AJ1973" s="47"/>
      <c r="AK1973" s="47"/>
      <c r="AL1973" s="47"/>
      <c r="AM1973" s="47"/>
    </row>
    <row r="1974">
      <c r="A1974" s="47"/>
      <c r="B1974" s="47"/>
      <c r="C1974" s="3"/>
      <c r="D1974" s="47"/>
      <c r="E1974" s="3"/>
      <c r="F1974" s="43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  <c r="S1974" s="47"/>
      <c r="T1974" s="47"/>
      <c r="U1974" s="47"/>
      <c r="V1974" s="47"/>
      <c r="W1974" s="47"/>
      <c r="X1974" s="47"/>
      <c r="Y1974" s="47"/>
      <c r="Z1974" s="47"/>
      <c r="AA1974" s="47"/>
      <c r="AB1974" s="47"/>
      <c r="AC1974" s="47"/>
      <c r="AD1974" s="47"/>
      <c r="AE1974" s="47"/>
      <c r="AF1974" s="47"/>
      <c r="AG1974" s="47"/>
      <c r="AH1974" s="47"/>
      <c r="AI1974" s="47"/>
      <c r="AJ1974" s="47"/>
      <c r="AK1974" s="47"/>
      <c r="AL1974" s="47"/>
      <c r="AM1974" s="47"/>
    </row>
    <row r="1975">
      <c r="A1975" s="47"/>
      <c r="B1975" s="47"/>
      <c r="C1975" s="3"/>
      <c r="D1975" s="47"/>
      <c r="E1975" s="3"/>
      <c r="F1975" s="43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7"/>
      <c r="U1975" s="47"/>
      <c r="V1975" s="47"/>
      <c r="W1975" s="47"/>
      <c r="X1975" s="47"/>
      <c r="Y1975" s="47"/>
      <c r="Z1975" s="47"/>
      <c r="AA1975" s="47"/>
      <c r="AB1975" s="47"/>
      <c r="AC1975" s="47"/>
      <c r="AD1975" s="47"/>
      <c r="AE1975" s="47"/>
      <c r="AF1975" s="47"/>
      <c r="AG1975" s="47"/>
      <c r="AH1975" s="47"/>
      <c r="AI1975" s="47"/>
      <c r="AJ1975" s="47"/>
      <c r="AK1975" s="47"/>
      <c r="AL1975" s="47"/>
      <c r="AM1975" s="47"/>
    </row>
    <row r="1976">
      <c r="A1976" s="47"/>
      <c r="B1976" s="47"/>
      <c r="C1976" s="3"/>
      <c r="D1976" s="47"/>
      <c r="E1976" s="3"/>
      <c r="F1976" s="43"/>
      <c r="G1976" s="47"/>
      <c r="H1976" s="47"/>
      <c r="I1976" s="47"/>
      <c r="J1976" s="47"/>
      <c r="K1976" s="47"/>
      <c r="L1976" s="47"/>
      <c r="M1976" s="47"/>
      <c r="N1976" s="47"/>
      <c r="O1976" s="47"/>
      <c r="P1976" s="47"/>
      <c r="Q1976" s="47"/>
      <c r="R1976" s="47"/>
      <c r="S1976" s="47"/>
      <c r="T1976" s="47"/>
      <c r="U1976" s="47"/>
      <c r="V1976" s="47"/>
      <c r="W1976" s="47"/>
      <c r="X1976" s="47"/>
      <c r="Y1976" s="47"/>
      <c r="Z1976" s="47"/>
      <c r="AA1976" s="47"/>
      <c r="AB1976" s="47"/>
      <c r="AC1976" s="47"/>
      <c r="AD1976" s="47"/>
      <c r="AE1976" s="47"/>
      <c r="AF1976" s="47"/>
      <c r="AG1976" s="47"/>
      <c r="AH1976" s="47"/>
      <c r="AI1976" s="47"/>
      <c r="AJ1976" s="47"/>
      <c r="AK1976" s="47"/>
      <c r="AL1976" s="47"/>
      <c r="AM1976" s="47"/>
    </row>
    <row r="1977">
      <c r="A1977" s="47"/>
      <c r="B1977" s="47"/>
      <c r="C1977" s="3"/>
      <c r="D1977" s="47"/>
      <c r="E1977" s="3"/>
      <c r="F1977" s="43"/>
      <c r="G1977" s="47"/>
      <c r="H1977" s="47"/>
      <c r="I1977" s="47"/>
      <c r="J1977" s="47"/>
      <c r="K1977" s="47"/>
      <c r="L1977" s="47"/>
      <c r="M1977" s="47"/>
      <c r="N1977" s="47"/>
      <c r="O1977" s="47"/>
      <c r="P1977" s="47"/>
      <c r="Q1977" s="47"/>
      <c r="R1977" s="47"/>
      <c r="S1977" s="47"/>
      <c r="T1977" s="47"/>
      <c r="U1977" s="47"/>
      <c r="V1977" s="47"/>
      <c r="W1977" s="47"/>
      <c r="X1977" s="47"/>
      <c r="Y1977" s="47"/>
      <c r="Z1977" s="47"/>
      <c r="AA1977" s="47"/>
      <c r="AB1977" s="47"/>
      <c r="AC1977" s="47"/>
      <c r="AD1977" s="47"/>
      <c r="AE1977" s="47"/>
      <c r="AF1977" s="47"/>
      <c r="AG1977" s="47"/>
      <c r="AH1977" s="47"/>
      <c r="AI1977" s="47"/>
      <c r="AJ1977" s="47"/>
      <c r="AK1977" s="47"/>
      <c r="AL1977" s="47"/>
      <c r="AM1977" s="47"/>
    </row>
    <row r="1978">
      <c r="A1978" s="47"/>
      <c r="B1978" s="47"/>
      <c r="C1978" s="3"/>
      <c r="D1978" s="47"/>
      <c r="E1978" s="3"/>
      <c r="F1978" s="43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  <c r="S1978" s="47"/>
      <c r="T1978" s="47"/>
      <c r="U1978" s="47"/>
      <c r="V1978" s="47"/>
      <c r="W1978" s="47"/>
      <c r="X1978" s="47"/>
      <c r="Y1978" s="47"/>
      <c r="Z1978" s="47"/>
      <c r="AA1978" s="47"/>
      <c r="AB1978" s="47"/>
      <c r="AC1978" s="47"/>
      <c r="AD1978" s="47"/>
      <c r="AE1978" s="47"/>
      <c r="AF1978" s="47"/>
      <c r="AG1978" s="47"/>
      <c r="AH1978" s="47"/>
      <c r="AI1978" s="47"/>
      <c r="AJ1978" s="47"/>
      <c r="AK1978" s="47"/>
      <c r="AL1978" s="47"/>
      <c r="AM1978" s="47"/>
    </row>
    <row r="1979">
      <c r="A1979" s="47"/>
      <c r="B1979" s="47"/>
      <c r="C1979" s="3"/>
      <c r="D1979" s="47"/>
      <c r="E1979" s="3"/>
      <c r="F1979" s="43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  <c r="S1979" s="47"/>
      <c r="T1979" s="47"/>
      <c r="U1979" s="47"/>
      <c r="V1979" s="47"/>
      <c r="W1979" s="47"/>
      <c r="X1979" s="47"/>
      <c r="Y1979" s="47"/>
      <c r="Z1979" s="47"/>
      <c r="AA1979" s="47"/>
      <c r="AB1979" s="47"/>
      <c r="AC1979" s="47"/>
      <c r="AD1979" s="47"/>
      <c r="AE1979" s="47"/>
      <c r="AF1979" s="47"/>
      <c r="AG1979" s="47"/>
      <c r="AH1979" s="47"/>
      <c r="AI1979" s="47"/>
      <c r="AJ1979" s="47"/>
      <c r="AK1979" s="47"/>
      <c r="AL1979" s="47"/>
      <c r="AM1979" s="47"/>
    </row>
    <row r="1980">
      <c r="A1980" s="47"/>
      <c r="B1980" s="47"/>
      <c r="C1980" s="3"/>
      <c r="D1980" s="47"/>
      <c r="E1980" s="3"/>
      <c r="F1980" s="43"/>
      <c r="G1980" s="47"/>
      <c r="H1980" s="47"/>
      <c r="I1980" s="47"/>
      <c r="J1980" s="47"/>
      <c r="K1980" s="47"/>
      <c r="L1980" s="47"/>
      <c r="M1980" s="47"/>
      <c r="N1980" s="47"/>
      <c r="O1980" s="47"/>
      <c r="P1980" s="47"/>
      <c r="Q1980" s="47"/>
      <c r="R1980" s="47"/>
      <c r="S1980" s="47"/>
      <c r="T1980" s="47"/>
      <c r="U1980" s="47"/>
      <c r="V1980" s="47"/>
      <c r="W1980" s="47"/>
      <c r="X1980" s="47"/>
      <c r="Y1980" s="47"/>
      <c r="Z1980" s="47"/>
      <c r="AA1980" s="47"/>
      <c r="AB1980" s="47"/>
      <c r="AC1980" s="47"/>
      <c r="AD1980" s="47"/>
      <c r="AE1980" s="47"/>
      <c r="AF1980" s="47"/>
      <c r="AG1980" s="47"/>
      <c r="AH1980" s="47"/>
      <c r="AI1980" s="47"/>
      <c r="AJ1980" s="47"/>
      <c r="AK1980" s="47"/>
      <c r="AL1980" s="47"/>
      <c r="AM1980" s="47"/>
    </row>
    <row r="1981">
      <c r="A1981" s="47"/>
      <c r="B1981" s="47"/>
      <c r="C1981" s="3"/>
      <c r="D1981" s="47"/>
      <c r="E1981" s="3"/>
      <c r="F1981" s="43"/>
      <c r="G1981" s="47"/>
      <c r="H1981" s="47"/>
      <c r="I1981" s="47"/>
      <c r="J1981" s="47"/>
      <c r="K1981" s="47"/>
      <c r="L1981" s="47"/>
      <c r="M1981" s="47"/>
      <c r="N1981" s="47"/>
      <c r="O1981" s="47"/>
      <c r="P1981" s="47"/>
      <c r="Q1981" s="47"/>
      <c r="R1981" s="47"/>
      <c r="S1981" s="47"/>
      <c r="T1981" s="47"/>
      <c r="U1981" s="47"/>
      <c r="V1981" s="47"/>
      <c r="W1981" s="47"/>
      <c r="X1981" s="47"/>
      <c r="Y1981" s="47"/>
      <c r="Z1981" s="47"/>
      <c r="AA1981" s="47"/>
      <c r="AB1981" s="47"/>
      <c r="AC1981" s="47"/>
      <c r="AD1981" s="47"/>
      <c r="AE1981" s="47"/>
      <c r="AF1981" s="47"/>
      <c r="AG1981" s="47"/>
      <c r="AH1981" s="47"/>
      <c r="AI1981" s="47"/>
      <c r="AJ1981" s="47"/>
      <c r="AK1981" s="47"/>
      <c r="AL1981" s="47"/>
      <c r="AM1981" s="47"/>
    </row>
    <row r="1982">
      <c r="A1982" s="47"/>
      <c r="B1982" s="47"/>
      <c r="C1982" s="3"/>
      <c r="D1982" s="47"/>
      <c r="E1982" s="3"/>
      <c r="F1982" s="43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7"/>
      <c r="AB1982" s="47"/>
      <c r="AC1982" s="47"/>
      <c r="AD1982" s="47"/>
      <c r="AE1982" s="47"/>
      <c r="AF1982" s="47"/>
      <c r="AG1982" s="47"/>
      <c r="AH1982" s="47"/>
      <c r="AI1982" s="47"/>
      <c r="AJ1982" s="47"/>
      <c r="AK1982" s="47"/>
      <c r="AL1982" s="47"/>
      <c r="AM1982" s="47"/>
    </row>
    <row r="1983">
      <c r="A1983" s="47"/>
      <c r="B1983" s="47"/>
      <c r="C1983" s="3"/>
      <c r="D1983" s="47"/>
      <c r="E1983" s="3"/>
      <c r="F1983" s="43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  <c r="S1983" s="47"/>
      <c r="T1983" s="47"/>
      <c r="U1983" s="47"/>
      <c r="V1983" s="47"/>
      <c r="W1983" s="47"/>
      <c r="X1983" s="47"/>
      <c r="Y1983" s="47"/>
      <c r="Z1983" s="47"/>
      <c r="AA1983" s="47"/>
      <c r="AB1983" s="47"/>
      <c r="AC1983" s="47"/>
      <c r="AD1983" s="47"/>
      <c r="AE1983" s="47"/>
      <c r="AF1983" s="47"/>
      <c r="AG1983" s="47"/>
      <c r="AH1983" s="47"/>
      <c r="AI1983" s="47"/>
      <c r="AJ1983" s="47"/>
      <c r="AK1983" s="47"/>
      <c r="AL1983" s="47"/>
      <c r="AM1983" s="47"/>
    </row>
    <row r="1984">
      <c r="A1984" s="47"/>
      <c r="B1984" s="47"/>
      <c r="C1984" s="3"/>
      <c r="D1984" s="47"/>
      <c r="E1984" s="3"/>
      <c r="F1984" s="43"/>
      <c r="G1984" s="47"/>
      <c r="H1984" s="47"/>
      <c r="I1984" s="47"/>
      <c r="J1984" s="47"/>
      <c r="K1984" s="47"/>
      <c r="L1984" s="47"/>
      <c r="M1984" s="47"/>
      <c r="N1984" s="47"/>
      <c r="O1984" s="47"/>
      <c r="P1984" s="47"/>
      <c r="Q1984" s="47"/>
      <c r="R1984" s="47"/>
      <c r="S1984" s="47"/>
      <c r="T1984" s="47"/>
      <c r="U1984" s="47"/>
      <c r="V1984" s="47"/>
      <c r="W1984" s="47"/>
      <c r="X1984" s="47"/>
      <c r="Y1984" s="47"/>
      <c r="Z1984" s="47"/>
      <c r="AA1984" s="47"/>
      <c r="AB1984" s="47"/>
      <c r="AC1984" s="47"/>
      <c r="AD1984" s="47"/>
      <c r="AE1984" s="47"/>
      <c r="AF1984" s="47"/>
      <c r="AG1984" s="47"/>
      <c r="AH1984" s="47"/>
      <c r="AI1984" s="47"/>
      <c r="AJ1984" s="47"/>
      <c r="AK1984" s="47"/>
      <c r="AL1984" s="47"/>
      <c r="AM1984" s="47"/>
    </row>
    <row r="1985">
      <c r="A1985" s="47"/>
      <c r="B1985" s="47"/>
      <c r="C1985" s="3"/>
      <c r="D1985" s="47"/>
      <c r="E1985" s="3"/>
      <c r="F1985" s="43"/>
      <c r="G1985" s="47"/>
      <c r="H1985" s="47"/>
      <c r="I1985" s="47"/>
      <c r="J1985" s="47"/>
      <c r="K1985" s="47"/>
      <c r="L1985" s="47"/>
      <c r="M1985" s="47"/>
      <c r="N1985" s="47"/>
      <c r="O1985" s="47"/>
      <c r="P1985" s="47"/>
      <c r="Q1985" s="47"/>
      <c r="R1985" s="47"/>
      <c r="S1985" s="47"/>
      <c r="T1985" s="47"/>
      <c r="U1985" s="47"/>
      <c r="V1985" s="47"/>
      <c r="W1985" s="47"/>
      <c r="X1985" s="47"/>
      <c r="Y1985" s="47"/>
      <c r="Z1985" s="47"/>
      <c r="AA1985" s="47"/>
      <c r="AB1985" s="47"/>
      <c r="AC1985" s="47"/>
      <c r="AD1985" s="47"/>
      <c r="AE1985" s="47"/>
      <c r="AF1985" s="47"/>
      <c r="AG1985" s="47"/>
      <c r="AH1985" s="47"/>
      <c r="AI1985" s="47"/>
      <c r="AJ1985" s="47"/>
      <c r="AK1985" s="47"/>
      <c r="AL1985" s="47"/>
      <c r="AM1985" s="47"/>
    </row>
    <row r="1986">
      <c r="A1986" s="47"/>
      <c r="B1986" s="47"/>
      <c r="C1986" s="3"/>
      <c r="D1986" s="47"/>
      <c r="E1986" s="3"/>
      <c r="F1986" s="43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  <c r="S1986" s="47"/>
      <c r="T1986" s="47"/>
      <c r="U1986" s="47"/>
      <c r="V1986" s="47"/>
      <c r="W1986" s="47"/>
      <c r="X1986" s="47"/>
      <c r="Y1986" s="47"/>
      <c r="Z1986" s="47"/>
      <c r="AA1986" s="47"/>
      <c r="AB1986" s="47"/>
      <c r="AC1986" s="47"/>
      <c r="AD1986" s="47"/>
      <c r="AE1986" s="47"/>
      <c r="AF1986" s="47"/>
      <c r="AG1986" s="47"/>
      <c r="AH1986" s="47"/>
      <c r="AI1986" s="47"/>
      <c r="AJ1986" s="47"/>
      <c r="AK1986" s="47"/>
      <c r="AL1986" s="47"/>
      <c r="AM1986" s="47"/>
    </row>
    <row r="1987">
      <c r="A1987" s="47"/>
      <c r="B1987" s="47"/>
      <c r="C1987" s="3"/>
      <c r="D1987" s="47"/>
      <c r="E1987" s="3"/>
      <c r="F1987" s="43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  <c r="S1987" s="47"/>
      <c r="T1987" s="47"/>
      <c r="U1987" s="47"/>
      <c r="V1987" s="47"/>
      <c r="W1987" s="47"/>
      <c r="X1987" s="47"/>
      <c r="Y1987" s="47"/>
      <c r="Z1987" s="47"/>
      <c r="AA1987" s="47"/>
      <c r="AB1987" s="47"/>
      <c r="AC1987" s="47"/>
      <c r="AD1987" s="47"/>
      <c r="AE1987" s="47"/>
      <c r="AF1987" s="47"/>
      <c r="AG1987" s="47"/>
      <c r="AH1987" s="47"/>
      <c r="AI1987" s="47"/>
      <c r="AJ1987" s="47"/>
      <c r="AK1987" s="47"/>
      <c r="AL1987" s="47"/>
      <c r="AM1987" s="47"/>
    </row>
    <row r="1988">
      <c r="A1988" s="47"/>
      <c r="B1988" s="47"/>
      <c r="C1988" s="3"/>
      <c r="D1988" s="47"/>
      <c r="E1988" s="3"/>
      <c r="F1988" s="43"/>
      <c r="G1988" s="47"/>
      <c r="H1988" s="47"/>
      <c r="I1988" s="47"/>
      <c r="J1988" s="47"/>
      <c r="K1988" s="47"/>
      <c r="L1988" s="47"/>
      <c r="M1988" s="47"/>
      <c r="N1988" s="47"/>
      <c r="O1988" s="47"/>
      <c r="P1988" s="47"/>
      <c r="Q1988" s="47"/>
      <c r="R1988" s="47"/>
      <c r="S1988" s="47"/>
      <c r="T1988" s="47"/>
      <c r="U1988" s="47"/>
      <c r="V1988" s="47"/>
      <c r="W1988" s="47"/>
      <c r="X1988" s="47"/>
      <c r="Y1988" s="47"/>
      <c r="Z1988" s="47"/>
      <c r="AA1988" s="47"/>
      <c r="AB1988" s="47"/>
      <c r="AC1988" s="47"/>
      <c r="AD1988" s="47"/>
      <c r="AE1988" s="47"/>
      <c r="AF1988" s="47"/>
      <c r="AG1988" s="47"/>
      <c r="AH1988" s="47"/>
      <c r="AI1988" s="47"/>
      <c r="AJ1988" s="47"/>
      <c r="AK1988" s="47"/>
      <c r="AL1988" s="47"/>
      <c r="AM1988" s="47"/>
    </row>
    <row r="1989">
      <c r="A1989" s="47"/>
      <c r="B1989" s="47"/>
      <c r="C1989" s="3"/>
      <c r="D1989" s="47"/>
      <c r="E1989" s="3"/>
      <c r="F1989" s="43"/>
      <c r="G1989" s="47"/>
      <c r="H1989" s="47"/>
      <c r="I1989" s="47"/>
      <c r="J1989" s="47"/>
      <c r="K1989" s="47"/>
      <c r="L1989" s="47"/>
      <c r="M1989" s="47"/>
      <c r="N1989" s="47"/>
      <c r="O1989" s="47"/>
      <c r="P1989" s="47"/>
      <c r="Q1989" s="47"/>
      <c r="R1989" s="47"/>
      <c r="S1989" s="47"/>
      <c r="T1989" s="47"/>
      <c r="U1989" s="47"/>
      <c r="V1989" s="47"/>
      <c r="W1989" s="47"/>
      <c r="X1989" s="47"/>
      <c r="Y1989" s="47"/>
      <c r="Z1989" s="47"/>
      <c r="AA1989" s="47"/>
      <c r="AB1989" s="47"/>
      <c r="AC1989" s="47"/>
      <c r="AD1989" s="47"/>
      <c r="AE1989" s="47"/>
      <c r="AF1989" s="47"/>
      <c r="AG1989" s="47"/>
      <c r="AH1989" s="47"/>
      <c r="AI1989" s="47"/>
      <c r="AJ1989" s="47"/>
      <c r="AK1989" s="47"/>
      <c r="AL1989" s="47"/>
      <c r="AM1989" s="47"/>
    </row>
    <row r="1990">
      <c r="A1990" s="47"/>
      <c r="B1990" s="47"/>
      <c r="C1990" s="3"/>
      <c r="D1990" s="47"/>
      <c r="E1990" s="3"/>
      <c r="F1990" s="43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  <c r="S1990" s="47"/>
      <c r="T1990" s="47"/>
      <c r="U1990" s="47"/>
      <c r="V1990" s="47"/>
      <c r="W1990" s="47"/>
      <c r="X1990" s="47"/>
      <c r="Y1990" s="47"/>
      <c r="Z1990" s="47"/>
      <c r="AA1990" s="47"/>
      <c r="AB1990" s="47"/>
      <c r="AC1990" s="47"/>
      <c r="AD1990" s="47"/>
      <c r="AE1990" s="47"/>
      <c r="AF1990" s="47"/>
      <c r="AG1990" s="47"/>
      <c r="AH1990" s="47"/>
      <c r="AI1990" s="47"/>
      <c r="AJ1990" s="47"/>
      <c r="AK1990" s="47"/>
      <c r="AL1990" s="47"/>
      <c r="AM1990" s="47"/>
    </row>
    <row r="1991">
      <c r="A1991" s="47"/>
      <c r="B1991" s="47"/>
      <c r="C1991" s="3"/>
      <c r="D1991" s="47"/>
      <c r="E1991" s="3"/>
      <c r="F1991" s="43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  <c r="S1991" s="47"/>
      <c r="T1991" s="47"/>
      <c r="U1991" s="47"/>
      <c r="V1991" s="47"/>
      <c r="W1991" s="47"/>
      <c r="X1991" s="47"/>
      <c r="Y1991" s="47"/>
      <c r="Z1991" s="47"/>
      <c r="AA1991" s="47"/>
      <c r="AB1991" s="47"/>
      <c r="AC1991" s="47"/>
      <c r="AD1991" s="47"/>
      <c r="AE1991" s="47"/>
      <c r="AF1991" s="47"/>
      <c r="AG1991" s="47"/>
      <c r="AH1991" s="47"/>
      <c r="AI1991" s="47"/>
      <c r="AJ1991" s="47"/>
      <c r="AK1991" s="47"/>
      <c r="AL1991" s="47"/>
      <c r="AM1991" s="47"/>
    </row>
    <row r="1992">
      <c r="A1992" s="47"/>
      <c r="B1992" s="47"/>
      <c r="C1992" s="3"/>
      <c r="D1992" s="47"/>
      <c r="E1992" s="3"/>
      <c r="F1992" s="43"/>
      <c r="G1992" s="47"/>
      <c r="H1992" s="47"/>
      <c r="I1992" s="47"/>
      <c r="J1992" s="47"/>
      <c r="K1992" s="47"/>
      <c r="L1992" s="47"/>
      <c r="M1992" s="47"/>
      <c r="N1992" s="47"/>
      <c r="O1992" s="47"/>
      <c r="P1992" s="47"/>
      <c r="Q1992" s="47"/>
      <c r="R1992" s="47"/>
      <c r="S1992" s="47"/>
      <c r="T1992" s="47"/>
      <c r="U1992" s="47"/>
      <c r="V1992" s="47"/>
      <c r="W1992" s="47"/>
      <c r="X1992" s="47"/>
      <c r="Y1992" s="47"/>
      <c r="Z1992" s="47"/>
      <c r="AA1992" s="47"/>
      <c r="AB1992" s="47"/>
      <c r="AC1992" s="47"/>
      <c r="AD1992" s="47"/>
      <c r="AE1992" s="47"/>
      <c r="AF1992" s="47"/>
      <c r="AG1992" s="47"/>
      <c r="AH1992" s="47"/>
      <c r="AI1992" s="47"/>
      <c r="AJ1992" s="47"/>
      <c r="AK1992" s="47"/>
      <c r="AL1992" s="47"/>
      <c r="AM1992" s="47"/>
    </row>
    <row r="1993">
      <c r="A1993" s="47"/>
      <c r="B1993" s="47"/>
      <c r="C1993" s="3"/>
      <c r="D1993" s="47"/>
      <c r="E1993" s="3"/>
      <c r="F1993" s="43"/>
      <c r="G1993" s="47"/>
      <c r="H1993" s="47"/>
      <c r="I1993" s="47"/>
      <c r="J1993" s="47"/>
      <c r="K1993" s="47"/>
      <c r="L1993" s="47"/>
      <c r="M1993" s="47"/>
      <c r="N1993" s="47"/>
      <c r="O1993" s="47"/>
      <c r="P1993" s="47"/>
      <c r="Q1993" s="47"/>
      <c r="R1993" s="47"/>
      <c r="S1993" s="47"/>
      <c r="T1993" s="47"/>
      <c r="U1993" s="47"/>
      <c r="V1993" s="47"/>
      <c r="W1993" s="47"/>
      <c r="X1993" s="47"/>
      <c r="Y1993" s="47"/>
      <c r="Z1993" s="47"/>
      <c r="AA1993" s="47"/>
      <c r="AB1993" s="47"/>
      <c r="AC1993" s="47"/>
      <c r="AD1993" s="47"/>
      <c r="AE1993" s="47"/>
      <c r="AF1993" s="47"/>
      <c r="AG1993" s="47"/>
      <c r="AH1993" s="47"/>
      <c r="AI1993" s="47"/>
      <c r="AJ1993" s="47"/>
      <c r="AK1993" s="47"/>
      <c r="AL1993" s="47"/>
      <c r="AM1993" s="47"/>
    </row>
    <row r="1994">
      <c r="A1994" s="47"/>
      <c r="B1994" s="47"/>
      <c r="C1994" s="3"/>
      <c r="D1994" s="47"/>
      <c r="E1994" s="3"/>
      <c r="F1994" s="43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  <c r="S1994" s="47"/>
      <c r="T1994" s="47"/>
      <c r="U1994" s="47"/>
      <c r="V1994" s="47"/>
      <c r="W1994" s="47"/>
      <c r="X1994" s="47"/>
      <c r="Y1994" s="47"/>
      <c r="Z1994" s="47"/>
      <c r="AA1994" s="47"/>
      <c r="AB1994" s="47"/>
      <c r="AC1994" s="47"/>
      <c r="AD1994" s="47"/>
      <c r="AE1994" s="47"/>
      <c r="AF1994" s="47"/>
      <c r="AG1994" s="47"/>
      <c r="AH1994" s="47"/>
      <c r="AI1994" s="47"/>
      <c r="AJ1994" s="47"/>
      <c r="AK1994" s="47"/>
      <c r="AL1994" s="47"/>
      <c r="AM1994" s="47"/>
    </row>
    <row r="1995">
      <c r="A1995" s="47"/>
      <c r="B1995" s="47"/>
      <c r="C1995" s="3"/>
      <c r="D1995" s="47"/>
      <c r="E1995" s="3"/>
      <c r="F1995" s="43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  <c r="S1995" s="47"/>
      <c r="T1995" s="47"/>
      <c r="U1995" s="47"/>
      <c r="V1995" s="47"/>
      <c r="W1995" s="47"/>
      <c r="X1995" s="47"/>
      <c r="Y1995" s="47"/>
      <c r="Z1995" s="47"/>
      <c r="AA1995" s="47"/>
      <c r="AB1995" s="47"/>
      <c r="AC1995" s="47"/>
      <c r="AD1995" s="47"/>
      <c r="AE1995" s="47"/>
      <c r="AF1995" s="47"/>
      <c r="AG1995" s="47"/>
      <c r="AH1995" s="47"/>
      <c r="AI1995" s="47"/>
      <c r="AJ1995" s="47"/>
      <c r="AK1995" s="47"/>
      <c r="AL1995" s="47"/>
      <c r="AM1995" s="47"/>
    </row>
    <row r="1996">
      <c r="A1996" s="47"/>
      <c r="B1996" s="47"/>
      <c r="C1996" s="3"/>
      <c r="D1996" s="47"/>
      <c r="E1996" s="3"/>
      <c r="F1996" s="43"/>
      <c r="G1996" s="47"/>
      <c r="H1996" s="47"/>
      <c r="I1996" s="47"/>
      <c r="J1996" s="47"/>
      <c r="K1996" s="47"/>
      <c r="L1996" s="47"/>
      <c r="M1996" s="47"/>
      <c r="N1996" s="47"/>
      <c r="O1996" s="47"/>
      <c r="P1996" s="47"/>
      <c r="Q1996" s="47"/>
      <c r="R1996" s="47"/>
      <c r="S1996" s="47"/>
      <c r="T1996" s="47"/>
      <c r="U1996" s="47"/>
      <c r="V1996" s="47"/>
      <c r="W1996" s="47"/>
      <c r="X1996" s="47"/>
      <c r="Y1996" s="47"/>
      <c r="Z1996" s="47"/>
      <c r="AA1996" s="47"/>
      <c r="AB1996" s="47"/>
      <c r="AC1996" s="47"/>
      <c r="AD1996" s="47"/>
      <c r="AE1996" s="47"/>
      <c r="AF1996" s="47"/>
      <c r="AG1996" s="47"/>
      <c r="AH1996" s="47"/>
      <c r="AI1996" s="47"/>
      <c r="AJ1996" s="47"/>
      <c r="AK1996" s="47"/>
      <c r="AL1996" s="47"/>
      <c r="AM1996" s="47"/>
    </row>
    <row r="1997">
      <c r="A1997" s="47"/>
      <c r="B1997" s="47"/>
      <c r="C1997" s="3"/>
      <c r="D1997" s="47"/>
      <c r="E1997" s="3"/>
      <c r="F1997" s="43"/>
      <c r="G1997" s="47"/>
      <c r="H1997" s="47"/>
      <c r="I1997" s="47"/>
      <c r="J1997" s="47"/>
      <c r="K1997" s="47"/>
      <c r="L1997" s="47"/>
      <c r="M1997" s="47"/>
      <c r="N1997" s="47"/>
      <c r="O1997" s="47"/>
      <c r="P1997" s="47"/>
      <c r="Q1997" s="47"/>
      <c r="R1997" s="47"/>
      <c r="S1997" s="47"/>
      <c r="T1997" s="47"/>
      <c r="U1997" s="47"/>
      <c r="V1997" s="47"/>
      <c r="W1997" s="47"/>
      <c r="X1997" s="47"/>
      <c r="Y1997" s="47"/>
      <c r="Z1997" s="47"/>
      <c r="AA1997" s="47"/>
      <c r="AB1997" s="47"/>
      <c r="AC1997" s="47"/>
      <c r="AD1997" s="47"/>
      <c r="AE1997" s="47"/>
      <c r="AF1997" s="47"/>
      <c r="AG1997" s="47"/>
      <c r="AH1997" s="47"/>
      <c r="AI1997" s="47"/>
      <c r="AJ1997" s="47"/>
      <c r="AK1997" s="47"/>
      <c r="AL1997" s="47"/>
      <c r="AM1997" s="47"/>
    </row>
    <row r="1998">
      <c r="A1998" s="47"/>
      <c r="B1998" s="47"/>
      <c r="C1998" s="3"/>
      <c r="D1998" s="47"/>
      <c r="E1998" s="3"/>
      <c r="F1998" s="43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  <c r="S1998" s="47"/>
      <c r="T1998" s="47"/>
      <c r="U1998" s="47"/>
      <c r="V1998" s="47"/>
      <c r="W1998" s="47"/>
      <c r="X1998" s="47"/>
      <c r="Y1998" s="47"/>
      <c r="Z1998" s="47"/>
      <c r="AA1998" s="47"/>
      <c r="AB1998" s="47"/>
      <c r="AC1998" s="47"/>
      <c r="AD1998" s="47"/>
      <c r="AE1998" s="47"/>
      <c r="AF1998" s="47"/>
      <c r="AG1998" s="47"/>
      <c r="AH1998" s="47"/>
      <c r="AI1998" s="47"/>
      <c r="AJ1998" s="47"/>
      <c r="AK1998" s="47"/>
      <c r="AL1998" s="47"/>
      <c r="AM1998" s="47"/>
    </row>
    <row r="1999">
      <c r="A1999" s="47"/>
      <c r="B1999" s="47"/>
      <c r="C1999" s="3"/>
      <c r="D1999" s="47"/>
      <c r="E1999" s="3"/>
      <c r="F1999" s="43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  <c r="S1999" s="47"/>
      <c r="T1999" s="47"/>
      <c r="U1999" s="47"/>
      <c r="V1999" s="47"/>
      <c r="W1999" s="47"/>
      <c r="X1999" s="47"/>
      <c r="Y1999" s="47"/>
      <c r="Z1999" s="47"/>
      <c r="AA1999" s="47"/>
      <c r="AB1999" s="47"/>
      <c r="AC1999" s="47"/>
      <c r="AD1999" s="47"/>
      <c r="AE1999" s="47"/>
      <c r="AF1999" s="47"/>
      <c r="AG1999" s="47"/>
      <c r="AH1999" s="47"/>
      <c r="AI1999" s="47"/>
      <c r="AJ1999" s="47"/>
      <c r="AK1999" s="47"/>
      <c r="AL1999" s="47"/>
      <c r="AM1999" s="47"/>
    </row>
    <row r="2000">
      <c r="A2000" s="47"/>
      <c r="B2000" s="47"/>
      <c r="C2000" s="3"/>
      <c r="D2000" s="47"/>
      <c r="E2000" s="3"/>
      <c r="F2000" s="43"/>
      <c r="G2000" s="47"/>
      <c r="H2000" s="47"/>
      <c r="I2000" s="47"/>
      <c r="J2000" s="47"/>
      <c r="K2000" s="47"/>
      <c r="L2000" s="47"/>
      <c r="M2000" s="47"/>
      <c r="N2000" s="47"/>
      <c r="O2000" s="47"/>
      <c r="P2000" s="47"/>
      <c r="Q2000" s="47"/>
      <c r="R2000" s="47"/>
      <c r="S2000" s="47"/>
      <c r="T2000" s="47"/>
      <c r="U2000" s="47"/>
      <c r="V2000" s="47"/>
      <c r="W2000" s="47"/>
      <c r="X2000" s="47"/>
      <c r="Y2000" s="47"/>
      <c r="Z2000" s="47"/>
      <c r="AA2000" s="47"/>
      <c r="AB2000" s="47"/>
      <c r="AC2000" s="47"/>
      <c r="AD2000" s="47"/>
      <c r="AE2000" s="47"/>
      <c r="AF2000" s="47"/>
      <c r="AG2000" s="47"/>
      <c r="AH2000" s="47"/>
      <c r="AI2000" s="47"/>
      <c r="AJ2000" s="47"/>
      <c r="AK2000" s="47"/>
      <c r="AL2000" s="47"/>
      <c r="AM2000" s="47"/>
    </row>
    <row r="2001">
      <c r="A2001" s="47"/>
      <c r="B2001" s="47"/>
      <c r="C2001" s="3"/>
      <c r="D2001" s="47"/>
      <c r="E2001" s="3"/>
      <c r="F2001" s="43"/>
      <c r="G2001" s="47"/>
      <c r="H2001" s="47"/>
      <c r="I2001" s="47"/>
      <c r="J2001" s="47"/>
      <c r="K2001" s="47"/>
      <c r="L2001" s="47"/>
      <c r="M2001" s="47"/>
      <c r="N2001" s="47"/>
      <c r="O2001" s="47"/>
      <c r="P2001" s="47"/>
      <c r="Q2001" s="47"/>
      <c r="R2001" s="47"/>
      <c r="S2001" s="47"/>
      <c r="T2001" s="47"/>
      <c r="U2001" s="47"/>
      <c r="V2001" s="47"/>
      <c r="W2001" s="47"/>
      <c r="X2001" s="47"/>
      <c r="Y2001" s="47"/>
      <c r="Z2001" s="47"/>
      <c r="AA2001" s="47"/>
      <c r="AB2001" s="47"/>
      <c r="AC2001" s="47"/>
      <c r="AD2001" s="47"/>
      <c r="AE2001" s="47"/>
      <c r="AF2001" s="47"/>
      <c r="AG2001" s="47"/>
      <c r="AH2001" s="47"/>
      <c r="AI2001" s="47"/>
      <c r="AJ2001" s="47"/>
      <c r="AK2001" s="47"/>
      <c r="AL2001" s="47"/>
      <c r="AM2001" s="47"/>
    </row>
    <row r="2002">
      <c r="A2002" s="47"/>
      <c r="B2002" s="47"/>
      <c r="C2002" s="3"/>
      <c r="D2002" s="47"/>
      <c r="E2002" s="3"/>
      <c r="F2002" s="43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  <c r="S2002" s="47"/>
      <c r="T2002" s="47"/>
      <c r="U2002" s="47"/>
      <c r="V2002" s="47"/>
      <c r="W2002" s="47"/>
      <c r="X2002" s="47"/>
      <c r="Y2002" s="47"/>
      <c r="Z2002" s="47"/>
      <c r="AA2002" s="47"/>
      <c r="AB2002" s="47"/>
      <c r="AC2002" s="47"/>
      <c r="AD2002" s="47"/>
      <c r="AE2002" s="47"/>
      <c r="AF2002" s="47"/>
      <c r="AG2002" s="47"/>
      <c r="AH2002" s="47"/>
      <c r="AI2002" s="47"/>
      <c r="AJ2002" s="47"/>
      <c r="AK2002" s="47"/>
      <c r="AL2002" s="47"/>
      <c r="AM2002" s="47"/>
    </row>
    <row r="2003">
      <c r="A2003" s="47"/>
      <c r="B2003" s="47"/>
      <c r="C2003" s="3"/>
      <c r="D2003" s="47"/>
      <c r="E2003" s="3"/>
      <c r="F2003" s="43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  <c r="S2003" s="47"/>
      <c r="T2003" s="47"/>
      <c r="U2003" s="47"/>
      <c r="V2003" s="47"/>
      <c r="W2003" s="47"/>
      <c r="X2003" s="47"/>
      <c r="Y2003" s="47"/>
      <c r="Z2003" s="47"/>
      <c r="AA2003" s="47"/>
      <c r="AB2003" s="47"/>
      <c r="AC2003" s="47"/>
      <c r="AD2003" s="47"/>
      <c r="AE2003" s="47"/>
      <c r="AF2003" s="47"/>
      <c r="AG2003" s="47"/>
      <c r="AH2003" s="47"/>
      <c r="AI2003" s="47"/>
      <c r="AJ2003" s="47"/>
      <c r="AK2003" s="47"/>
      <c r="AL2003" s="47"/>
      <c r="AM2003" s="47"/>
    </row>
    <row r="2004">
      <c r="A2004" s="47"/>
      <c r="B2004" s="47"/>
      <c r="C2004" s="3"/>
      <c r="D2004" s="47"/>
      <c r="E2004" s="3"/>
      <c r="F2004" s="43"/>
      <c r="G2004" s="47"/>
      <c r="H2004" s="47"/>
      <c r="I2004" s="47"/>
      <c r="J2004" s="47"/>
      <c r="K2004" s="47"/>
      <c r="L2004" s="47"/>
      <c r="M2004" s="47"/>
      <c r="N2004" s="47"/>
      <c r="O2004" s="47"/>
      <c r="P2004" s="47"/>
      <c r="Q2004" s="47"/>
      <c r="R2004" s="47"/>
      <c r="S2004" s="47"/>
      <c r="T2004" s="47"/>
      <c r="U2004" s="47"/>
      <c r="V2004" s="47"/>
      <c r="W2004" s="47"/>
      <c r="X2004" s="47"/>
      <c r="Y2004" s="47"/>
      <c r="Z2004" s="47"/>
      <c r="AA2004" s="47"/>
      <c r="AB2004" s="47"/>
      <c r="AC2004" s="47"/>
      <c r="AD2004" s="47"/>
      <c r="AE2004" s="47"/>
      <c r="AF2004" s="47"/>
      <c r="AG2004" s="47"/>
      <c r="AH2004" s="47"/>
      <c r="AI2004" s="47"/>
      <c r="AJ2004" s="47"/>
      <c r="AK2004" s="47"/>
      <c r="AL2004" s="47"/>
      <c r="AM2004" s="47"/>
    </row>
    <row r="2005">
      <c r="A2005" s="47"/>
      <c r="B2005" s="47"/>
      <c r="C2005" s="3"/>
      <c r="D2005" s="47"/>
      <c r="E2005" s="3"/>
      <c r="F2005" s="43"/>
      <c r="G2005" s="47"/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/>
      <c r="S2005" s="47"/>
      <c r="T2005" s="47"/>
      <c r="U2005" s="47"/>
      <c r="V2005" s="47"/>
      <c r="W2005" s="47"/>
      <c r="X2005" s="47"/>
      <c r="Y2005" s="47"/>
      <c r="Z2005" s="47"/>
      <c r="AA2005" s="47"/>
      <c r="AB2005" s="47"/>
      <c r="AC2005" s="47"/>
      <c r="AD2005" s="47"/>
      <c r="AE2005" s="47"/>
      <c r="AF2005" s="47"/>
      <c r="AG2005" s="47"/>
      <c r="AH2005" s="47"/>
      <c r="AI2005" s="47"/>
      <c r="AJ2005" s="47"/>
      <c r="AK2005" s="47"/>
      <c r="AL2005" s="47"/>
      <c r="AM2005" s="47"/>
    </row>
    <row r="2006">
      <c r="A2006" s="47"/>
      <c r="B2006" s="47"/>
      <c r="C2006" s="3"/>
      <c r="D2006" s="47"/>
      <c r="E2006" s="3"/>
      <c r="F2006" s="43"/>
      <c r="G2006" s="47"/>
      <c r="H2006" s="47"/>
      <c r="I2006" s="47"/>
      <c r="J2006" s="47"/>
      <c r="K2006" s="47"/>
      <c r="L2006" s="47"/>
      <c r="M2006" s="47"/>
      <c r="N2006" s="47"/>
      <c r="O2006" s="47"/>
      <c r="P2006" s="47"/>
      <c r="Q2006" s="47"/>
      <c r="R2006" s="47"/>
      <c r="S2006" s="47"/>
      <c r="T2006" s="47"/>
      <c r="U2006" s="47"/>
      <c r="V2006" s="47"/>
      <c r="W2006" s="47"/>
      <c r="X2006" s="47"/>
      <c r="Y2006" s="47"/>
      <c r="Z2006" s="47"/>
      <c r="AA2006" s="47"/>
      <c r="AB2006" s="47"/>
      <c r="AC2006" s="47"/>
      <c r="AD2006" s="47"/>
      <c r="AE2006" s="47"/>
      <c r="AF2006" s="47"/>
      <c r="AG2006" s="47"/>
      <c r="AH2006" s="47"/>
      <c r="AI2006" s="47"/>
      <c r="AJ2006" s="47"/>
      <c r="AK2006" s="47"/>
      <c r="AL2006" s="47"/>
      <c r="AM2006" s="47"/>
    </row>
    <row r="2007">
      <c r="A2007" s="47"/>
      <c r="B2007" s="47"/>
      <c r="C2007" s="3"/>
      <c r="D2007" s="47"/>
      <c r="E2007" s="3"/>
      <c r="F2007" s="43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  <c r="S2007" s="47"/>
      <c r="T2007" s="47"/>
      <c r="U2007" s="47"/>
      <c r="V2007" s="47"/>
      <c r="W2007" s="47"/>
      <c r="X2007" s="47"/>
      <c r="Y2007" s="47"/>
      <c r="Z2007" s="47"/>
      <c r="AA2007" s="47"/>
      <c r="AB2007" s="47"/>
      <c r="AC2007" s="47"/>
      <c r="AD2007" s="47"/>
      <c r="AE2007" s="47"/>
      <c r="AF2007" s="47"/>
      <c r="AG2007" s="47"/>
      <c r="AH2007" s="47"/>
      <c r="AI2007" s="47"/>
      <c r="AJ2007" s="47"/>
      <c r="AK2007" s="47"/>
      <c r="AL2007" s="47"/>
      <c r="AM2007" s="47"/>
    </row>
    <row r="2008">
      <c r="A2008" s="47"/>
      <c r="B2008" s="47"/>
      <c r="C2008" s="3"/>
      <c r="D2008" s="47"/>
      <c r="E2008" s="3"/>
      <c r="F2008" s="43"/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7"/>
      <c r="U2008" s="47"/>
      <c r="V2008" s="47"/>
      <c r="W2008" s="47"/>
      <c r="X2008" s="47"/>
      <c r="Y2008" s="47"/>
      <c r="Z2008" s="47"/>
      <c r="AA2008" s="47"/>
      <c r="AB2008" s="47"/>
      <c r="AC2008" s="47"/>
      <c r="AD2008" s="47"/>
      <c r="AE2008" s="47"/>
      <c r="AF2008" s="47"/>
      <c r="AG2008" s="47"/>
      <c r="AH2008" s="47"/>
      <c r="AI2008" s="47"/>
      <c r="AJ2008" s="47"/>
      <c r="AK2008" s="47"/>
      <c r="AL2008" s="47"/>
      <c r="AM2008" s="47"/>
    </row>
    <row r="2009">
      <c r="A2009" s="47"/>
      <c r="B2009" s="47"/>
      <c r="C2009" s="3"/>
      <c r="D2009" s="47"/>
      <c r="E2009" s="3"/>
      <c r="F2009" s="43"/>
      <c r="G2009" s="47"/>
      <c r="H2009" s="47"/>
      <c r="I2009" s="47"/>
      <c r="J2009" s="47"/>
      <c r="K2009" s="47"/>
      <c r="L2009" s="47"/>
      <c r="M2009" s="47"/>
      <c r="N2009" s="47"/>
      <c r="O2009" s="47"/>
      <c r="P2009" s="47"/>
      <c r="Q2009" s="47"/>
      <c r="R2009" s="47"/>
      <c r="S2009" s="47"/>
      <c r="T2009" s="47"/>
      <c r="U2009" s="47"/>
      <c r="V2009" s="47"/>
      <c r="W2009" s="47"/>
      <c r="X2009" s="47"/>
      <c r="Y2009" s="47"/>
      <c r="Z2009" s="47"/>
      <c r="AA2009" s="47"/>
      <c r="AB2009" s="47"/>
      <c r="AC2009" s="47"/>
      <c r="AD2009" s="47"/>
      <c r="AE2009" s="47"/>
      <c r="AF2009" s="47"/>
      <c r="AG2009" s="47"/>
      <c r="AH2009" s="47"/>
      <c r="AI2009" s="47"/>
      <c r="AJ2009" s="47"/>
      <c r="AK2009" s="47"/>
      <c r="AL2009" s="47"/>
      <c r="AM2009" s="47"/>
    </row>
    <row r="2010">
      <c r="A2010" s="47"/>
      <c r="B2010" s="47"/>
      <c r="C2010" s="3"/>
      <c r="D2010" s="47"/>
      <c r="E2010" s="3"/>
      <c r="F2010" s="43"/>
      <c r="G2010" s="47"/>
      <c r="H2010" s="47"/>
      <c r="I2010" s="47"/>
      <c r="J2010" s="47"/>
      <c r="K2010" s="47"/>
      <c r="L2010" s="47"/>
      <c r="M2010" s="47"/>
      <c r="N2010" s="47"/>
      <c r="O2010" s="47"/>
      <c r="P2010" s="47"/>
      <c r="Q2010" s="47"/>
      <c r="R2010" s="47"/>
      <c r="S2010" s="47"/>
      <c r="T2010" s="47"/>
      <c r="U2010" s="47"/>
      <c r="V2010" s="47"/>
      <c r="W2010" s="47"/>
      <c r="X2010" s="47"/>
      <c r="Y2010" s="47"/>
      <c r="Z2010" s="47"/>
      <c r="AA2010" s="47"/>
      <c r="AB2010" s="47"/>
      <c r="AC2010" s="47"/>
      <c r="AD2010" s="47"/>
      <c r="AE2010" s="47"/>
      <c r="AF2010" s="47"/>
      <c r="AG2010" s="47"/>
      <c r="AH2010" s="47"/>
      <c r="AI2010" s="47"/>
      <c r="AJ2010" s="47"/>
      <c r="AK2010" s="47"/>
      <c r="AL2010" s="47"/>
      <c r="AM2010" s="47"/>
    </row>
    <row r="2011">
      <c r="A2011" s="47"/>
      <c r="B2011" s="47"/>
      <c r="C2011" s="3"/>
      <c r="D2011" s="47"/>
      <c r="E2011" s="3"/>
      <c r="F2011" s="43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  <c r="S2011" s="47"/>
      <c r="T2011" s="47"/>
      <c r="U2011" s="47"/>
      <c r="V2011" s="47"/>
      <c r="W2011" s="47"/>
      <c r="X2011" s="47"/>
      <c r="Y2011" s="47"/>
      <c r="Z2011" s="47"/>
      <c r="AA2011" s="47"/>
      <c r="AB2011" s="47"/>
      <c r="AC2011" s="47"/>
      <c r="AD2011" s="47"/>
      <c r="AE2011" s="47"/>
      <c r="AF2011" s="47"/>
      <c r="AG2011" s="47"/>
      <c r="AH2011" s="47"/>
      <c r="AI2011" s="47"/>
      <c r="AJ2011" s="47"/>
      <c r="AK2011" s="47"/>
      <c r="AL2011" s="47"/>
      <c r="AM2011" s="47"/>
    </row>
    <row r="2012">
      <c r="A2012" s="47"/>
      <c r="B2012" s="47"/>
      <c r="C2012" s="3"/>
      <c r="D2012" s="47"/>
      <c r="E2012" s="3"/>
      <c r="F2012" s="43"/>
      <c r="G2012" s="47"/>
      <c r="H2012" s="47"/>
      <c r="I2012" s="47"/>
      <c r="J2012" s="47"/>
      <c r="K2012" s="47"/>
      <c r="L2012" s="47"/>
      <c r="M2012" s="47"/>
      <c r="N2012" s="47"/>
      <c r="O2012" s="47"/>
      <c r="P2012" s="47"/>
      <c r="Q2012" s="47"/>
      <c r="R2012" s="47"/>
      <c r="S2012" s="47"/>
      <c r="T2012" s="47"/>
      <c r="U2012" s="47"/>
      <c r="V2012" s="47"/>
      <c r="W2012" s="47"/>
      <c r="X2012" s="47"/>
      <c r="Y2012" s="47"/>
      <c r="Z2012" s="47"/>
      <c r="AA2012" s="47"/>
      <c r="AB2012" s="47"/>
      <c r="AC2012" s="47"/>
      <c r="AD2012" s="47"/>
      <c r="AE2012" s="47"/>
      <c r="AF2012" s="47"/>
      <c r="AG2012" s="47"/>
      <c r="AH2012" s="47"/>
      <c r="AI2012" s="47"/>
      <c r="AJ2012" s="47"/>
      <c r="AK2012" s="47"/>
      <c r="AL2012" s="47"/>
      <c r="AM2012" s="47"/>
    </row>
    <row r="2013">
      <c r="A2013" s="47"/>
      <c r="B2013" s="47"/>
      <c r="C2013" s="3"/>
      <c r="D2013" s="47"/>
      <c r="E2013" s="3"/>
      <c r="F2013" s="43"/>
      <c r="G2013" s="47"/>
      <c r="H2013" s="47"/>
      <c r="I2013" s="47"/>
      <c r="J2013" s="47"/>
      <c r="K2013" s="47"/>
      <c r="L2013" s="47"/>
      <c r="M2013" s="47"/>
      <c r="N2013" s="47"/>
      <c r="O2013" s="47"/>
      <c r="P2013" s="47"/>
      <c r="Q2013" s="47"/>
      <c r="R2013" s="47"/>
      <c r="S2013" s="47"/>
      <c r="T2013" s="47"/>
      <c r="U2013" s="47"/>
      <c r="V2013" s="47"/>
      <c r="W2013" s="47"/>
      <c r="X2013" s="47"/>
      <c r="Y2013" s="47"/>
      <c r="Z2013" s="47"/>
      <c r="AA2013" s="47"/>
      <c r="AB2013" s="47"/>
      <c r="AC2013" s="47"/>
      <c r="AD2013" s="47"/>
      <c r="AE2013" s="47"/>
      <c r="AF2013" s="47"/>
      <c r="AG2013" s="47"/>
      <c r="AH2013" s="47"/>
      <c r="AI2013" s="47"/>
      <c r="AJ2013" s="47"/>
      <c r="AK2013" s="47"/>
      <c r="AL2013" s="47"/>
      <c r="AM2013" s="47"/>
    </row>
    <row r="2014">
      <c r="A2014" s="47"/>
      <c r="B2014" s="47"/>
      <c r="C2014" s="3"/>
      <c r="D2014" s="47"/>
      <c r="E2014" s="3"/>
      <c r="F2014" s="43"/>
      <c r="G2014" s="47"/>
      <c r="H2014" s="47"/>
      <c r="I2014" s="47"/>
      <c r="J2014" s="47"/>
      <c r="K2014" s="47"/>
      <c r="L2014" s="47"/>
      <c r="M2014" s="47"/>
      <c r="N2014" s="47"/>
      <c r="O2014" s="47"/>
      <c r="P2014" s="47"/>
      <c r="Q2014" s="47"/>
      <c r="R2014" s="47"/>
      <c r="S2014" s="47"/>
      <c r="T2014" s="47"/>
      <c r="U2014" s="47"/>
      <c r="V2014" s="47"/>
      <c r="W2014" s="47"/>
      <c r="X2014" s="47"/>
      <c r="Y2014" s="47"/>
      <c r="Z2014" s="47"/>
      <c r="AA2014" s="47"/>
      <c r="AB2014" s="47"/>
      <c r="AC2014" s="47"/>
      <c r="AD2014" s="47"/>
      <c r="AE2014" s="47"/>
      <c r="AF2014" s="47"/>
      <c r="AG2014" s="47"/>
      <c r="AH2014" s="47"/>
      <c r="AI2014" s="47"/>
      <c r="AJ2014" s="47"/>
      <c r="AK2014" s="47"/>
      <c r="AL2014" s="47"/>
      <c r="AM2014" s="47"/>
    </row>
    <row r="2015">
      <c r="A2015" s="47"/>
      <c r="B2015" s="47"/>
      <c r="C2015" s="3"/>
      <c r="D2015" s="47"/>
      <c r="E2015" s="3"/>
      <c r="F2015" s="43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  <c r="S2015" s="47"/>
      <c r="T2015" s="47"/>
      <c r="U2015" s="47"/>
      <c r="V2015" s="47"/>
      <c r="W2015" s="47"/>
      <c r="X2015" s="47"/>
      <c r="Y2015" s="47"/>
      <c r="Z2015" s="47"/>
      <c r="AA2015" s="47"/>
      <c r="AB2015" s="47"/>
      <c r="AC2015" s="47"/>
      <c r="AD2015" s="47"/>
      <c r="AE2015" s="47"/>
      <c r="AF2015" s="47"/>
      <c r="AG2015" s="47"/>
      <c r="AH2015" s="47"/>
      <c r="AI2015" s="47"/>
      <c r="AJ2015" s="47"/>
      <c r="AK2015" s="47"/>
      <c r="AL2015" s="47"/>
      <c r="AM2015" s="47"/>
    </row>
    <row r="2016">
      <c r="A2016" s="47"/>
      <c r="B2016" s="47"/>
      <c r="C2016" s="3"/>
      <c r="D2016" s="47"/>
      <c r="E2016" s="3"/>
      <c r="F2016" s="43"/>
      <c r="G2016" s="47"/>
      <c r="H2016" s="47"/>
      <c r="I2016" s="47"/>
      <c r="J2016" s="47"/>
      <c r="K2016" s="47"/>
      <c r="L2016" s="47"/>
      <c r="M2016" s="47"/>
      <c r="N2016" s="47"/>
      <c r="O2016" s="47"/>
      <c r="P2016" s="47"/>
      <c r="Q2016" s="47"/>
      <c r="R2016" s="47"/>
      <c r="S2016" s="47"/>
      <c r="T2016" s="47"/>
      <c r="U2016" s="47"/>
      <c r="V2016" s="47"/>
      <c r="W2016" s="47"/>
      <c r="X2016" s="47"/>
      <c r="Y2016" s="47"/>
      <c r="Z2016" s="47"/>
      <c r="AA2016" s="47"/>
      <c r="AB2016" s="47"/>
      <c r="AC2016" s="47"/>
      <c r="AD2016" s="47"/>
      <c r="AE2016" s="47"/>
      <c r="AF2016" s="47"/>
      <c r="AG2016" s="47"/>
      <c r="AH2016" s="47"/>
      <c r="AI2016" s="47"/>
      <c r="AJ2016" s="47"/>
      <c r="AK2016" s="47"/>
      <c r="AL2016" s="47"/>
      <c r="AM2016" s="47"/>
    </row>
    <row r="2017">
      <c r="A2017" s="47"/>
      <c r="B2017" s="47"/>
      <c r="C2017" s="3"/>
      <c r="D2017" s="47"/>
      <c r="E2017" s="3"/>
      <c r="F2017" s="43"/>
      <c r="G2017" s="47"/>
      <c r="H2017" s="47"/>
      <c r="I2017" s="47"/>
      <c r="J2017" s="47"/>
      <c r="K2017" s="47"/>
      <c r="L2017" s="47"/>
      <c r="M2017" s="47"/>
      <c r="N2017" s="47"/>
      <c r="O2017" s="47"/>
      <c r="P2017" s="47"/>
      <c r="Q2017" s="47"/>
      <c r="R2017" s="47"/>
      <c r="S2017" s="47"/>
      <c r="T2017" s="47"/>
      <c r="U2017" s="47"/>
      <c r="V2017" s="47"/>
      <c r="W2017" s="47"/>
      <c r="X2017" s="47"/>
      <c r="Y2017" s="47"/>
      <c r="Z2017" s="47"/>
      <c r="AA2017" s="47"/>
      <c r="AB2017" s="47"/>
      <c r="AC2017" s="47"/>
      <c r="AD2017" s="47"/>
      <c r="AE2017" s="47"/>
      <c r="AF2017" s="47"/>
      <c r="AG2017" s="47"/>
      <c r="AH2017" s="47"/>
      <c r="AI2017" s="47"/>
      <c r="AJ2017" s="47"/>
      <c r="AK2017" s="47"/>
      <c r="AL2017" s="47"/>
      <c r="AM2017" s="47"/>
    </row>
    <row r="2018">
      <c r="A2018" s="47"/>
      <c r="B2018" s="47"/>
      <c r="C2018" s="3"/>
      <c r="D2018" s="47"/>
      <c r="E2018" s="3"/>
      <c r="F2018" s="43"/>
      <c r="G2018" s="47"/>
      <c r="H2018" s="47"/>
      <c r="I2018" s="47"/>
      <c r="J2018" s="47"/>
      <c r="K2018" s="47"/>
      <c r="L2018" s="47"/>
      <c r="M2018" s="47"/>
      <c r="N2018" s="47"/>
      <c r="O2018" s="47"/>
      <c r="P2018" s="47"/>
      <c r="Q2018" s="47"/>
      <c r="R2018" s="47"/>
      <c r="S2018" s="47"/>
      <c r="T2018" s="47"/>
      <c r="U2018" s="47"/>
      <c r="V2018" s="47"/>
      <c r="W2018" s="47"/>
      <c r="X2018" s="47"/>
      <c r="Y2018" s="47"/>
      <c r="Z2018" s="47"/>
      <c r="AA2018" s="47"/>
      <c r="AB2018" s="47"/>
      <c r="AC2018" s="47"/>
      <c r="AD2018" s="47"/>
      <c r="AE2018" s="47"/>
      <c r="AF2018" s="47"/>
      <c r="AG2018" s="47"/>
      <c r="AH2018" s="47"/>
      <c r="AI2018" s="47"/>
      <c r="AJ2018" s="47"/>
      <c r="AK2018" s="47"/>
      <c r="AL2018" s="47"/>
      <c r="AM2018" s="47"/>
    </row>
    <row r="2019">
      <c r="A2019" s="47"/>
      <c r="B2019" s="47"/>
      <c r="C2019" s="3"/>
      <c r="D2019" s="47"/>
      <c r="E2019" s="3"/>
      <c r="F2019" s="43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  <c r="S2019" s="47"/>
      <c r="T2019" s="47"/>
      <c r="U2019" s="47"/>
      <c r="V2019" s="47"/>
      <c r="W2019" s="47"/>
      <c r="X2019" s="47"/>
      <c r="Y2019" s="47"/>
      <c r="Z2019" s="47"/>
      <c r="AA2019" s="47"/>
      <c r="AB2019" s="47"/>
      <c r="AC2019" s="47"/>
      <c r="AD2019" s="47"/>
      <c r="AE2019" s="47"/>
      <c r="AF2019" s="47"/>
      <c r="AG2019" s="47"/>
      <c r="AH2019" s="47"/>
      <c r="AI2019" s="47"/>
      <c r="AJ2019" s="47"/>
      <c r="AK2019" s="47"/>
      <c r="AL2019" s="47"/>
      <c r="AM2019" s="47"/>
    </row>
    <row r="2020">
      <c r="A2020" s="47"/>
      <c r="B2020" s="47"/>
      <c r="C2020" s="3"/>
      <c r="D2020" s="47"/>
      <c r="E2020" s="3"/>
      <c r="F2020" s="43"/>
      <c r="G2020" s="47"/>
      <c r="H2020" s="47"/>
      <c r="I2020" s="47"/>
      <c r="J2020" s="47"/>
      <c r="K2020" s="47"/>
      <c r="L2020" s="47"/>
      <c r="M2020" s="47"/>
      <c r="N2020" s="47"/>
      <c r="O2020" s="47"/>
      <c r="P2020" s="47"/>
      <c r="Q2020" s="47"/>
      <c r="R2020" s="47"/>
      <c r="S2020" s="47"/>
      <c r="T2020" s="47"/>
      <c r="U2020" s="47"/>
      <c r="V2020" s="47"/>
      <c r="W2020" s="47"/>
      <c r="X2020" s="47"/>
      <c r="Y2020" s="47"/>
      <c r="Z2020" s="47"/>
      <c r="AA2020" s="47"/>
      <c r="AB2020" s="47"/>
      <c r="AC2020" s="47"/>
      <c r="AD2020" s="47"/>
      <c r="AE2020" s="47"/>
      <c r="AF2020" s="47"/>
      <c r="AG2020" s="47"/>
      <c r="AH2020" s="47"/>
      <c r="AI2020" s="47"/>
      <c r="AJ2020" s="47"/>
      <c r="AK2020" s="47"/>
      <c r="AL2020" s="47"/>
      <c r="AM2020" s="47"/>
    </row>
    <row r="2021">
      <c r="A2021" s="47"/>
      <c r="B2021" s="47"/>
      <c r="C2021" s="3"/>
      <c r="D2021" s="47"/>
      <c r="E2021" s="3"/>
      <c r="F2021" s="43"/>
      <c r="G2021" s="47"/>
      <c r="H2021" s="47"/>
      <c r="I2021" s="47"/>
      <c r="J2021" s="47"/>
      <c r="K2021" s="47"/>
      <c r="L2021" s="47"/>
      <c r="M2021" s="47"/>
      <c r="N2021" s="47"/>
      <c r="O2021" s="47"/>
      <c r="P2021" s="47"/>
      <c r="Q2021" s="47"/>
      <c r="R2021" s="47"/>
      <c r="S2021" s="47"/>
      <c r="T2021" s="47"/>
      <c r="U2021" s="47"/>
      <c r="V2021" s="47"/>
      <c r="W2021" s="47"/>
      <c r="X2021" s="47"/>
      <c r="Y2021" s="47"/>
      <c r="Z2021" s="47"/>
      <c r="AA2021" s="47"/>
      <c r="AB2021" s="47"/>
      <c r="AC2021" s="47"/>
      <c r="AD2021" s="47"/>
      <c r="AE2021" s="47"/>
      <c r="AF2021" s="47"/>
      <c r="AG2021" s="47"/>
      <c r="AH2021" s="47"/>
      <c r="AI2021" s="47"/>
      <c r="AJ2021" s="47"/>
      <c r="AK2021" s="47"/>
      <c r="AL2021" s="47"/>
      <c r="AM2021" s="47"/>
    </row>
    <row r="2022">
      <c r="A2022" s="47"/>
      <c r="B2022" s="47"/>
      <c r="C2022" s="3"/>
      <c r="D2022" s="47"/>
      <c r="E2022" s="3"/>
      <c r="F2022" s="43"/>
      <c r="G2022" s="47"/>
      <c r="H2022" s="47"/>
      <c r="I2022" s="47"/>
      <c r="J2022" s="47"/>
      <c r="K2022" s="47"/>
      <c r="L2022" s="47"/>
      <c r="M2022" s="47"/>
      <c r="N2022" s="47"/>
      <c r="O2022" s="47"/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7"/>
      <c r="AB2022" s="47"/>
      <c r="AC2022" s="47"/>
      <c r="AD2022" s="47"/>
      <c r="AE2022" s="47"/>
      <c r="AF2022" s="47"/>
      <c r="AG2022" s="47"/>
      <c r="AH2022" s="47"/>
      <c r="AI2022" s="47"/>
      <c r="AJ2022" s="47"/>
      <c r="AK2022" s="47"/>
      <c r="AL2022" s="47"/>
      <c r="AM2022" s="47"/>
    </row>
    <row r="2023">
      <c r="A2023" s="47"/>
      <c r="B2023" s="47"/>
      <c r="C2023" s="3"/>
      <c r="D2023" s="47"/>
      <c r="E2023" s="3"/>
      <c r="F2023" s="43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  <c r="S2023" s="47"/>
      <c r="T2023" s="47"/>
      <c r="U2023" s="47"/>
      <c r="V2023" s="47"/>
      <c r="W2023" s="47"/>
      <c r="X2023" s="47"/>
      <c r="Y2023" s="47"/>
      <c r="Z2023" s="47"/>
      <c r="AA2023" s="47"/>
      <c r="AB2023" s="47"/>
      <c r="AC2023" s="47"/>
      <c r="AD2023" s="47"/>
      <c r="AE2023" s="47"/>
      <c r="AF2023" s="47"/>
      <c r="AG2023" s="47"/>
      <c r="AH2023" s="47"/>
      <c r="AI2023" s="47"/>
      <c r="AJ2023" s="47"/>
      <c r="AK2023" s="47"/>
      <c r="AL2023" s="47"/>
      <c r="AM2023" s="47"/>
    </row>
    <row r="2024">
      <c r="A2024" s="47"/>
      <c r="B2024" s="47"/>
      <c r="C2024" s="3"/>
      <c r="D2024" s="47"/>
      <c r="E2024" s="3"/>
      <c r="F2024" s="43"/>
      <c r="G2024" s="47"/>
      <c r="H2024" s="47"/>
      <c r="I2024" s="47"/>
      <c r="J2024" s="47"/>
      <c r="K2024" s="47"/>
      <c r="L2024" s="47"/>
      <c r="M2024" s="47"/>
      <c r="N2024" s="47"/>
      <c r="O2024" s="47"/>
      <c r="P2024" s="47"/>
      <c r="Q2024" s="47"/>
      <c r="R2024" s="47"/>
      <c r="S2024" s="47"/>
      <c r="T2024" s="47"/>
      <c r="U2024" s="47"/>
      <c r="V2024" s="47"/>
      <c r="W2024" s="47"/>
      <c r="X2024" s="47"/>
      <c r="Y2024" s="47"/>
      <c r="Z2024" s="47"/>
      <c r="AA2024" s="47"/>
      <c r="AB2024" s="47"/>
      <c r="AC2024" s="47"/>
      <c r="AD2024" s="47"/>
      <c r="AE2024" s="47"/>
      <c r="AF2024" s="47"/>
      <c r="AG2024" s="47"/>
      <c r="AH2024" s="47"/>
      <c r="AI2024" s="47"/>
      <c r="AJ2024" s="47"/>
      <c r="AK2024" s="47"/>
      <c r="AL2024" s="47"/>
      <c r="AM2024" s="47"/>
    </row>
    <row r="2025">
      <c r="A2025" s="47"/>
      <c r="B2025" s="47"/>
      <c r="C2025" s="3"/>
      <c r="D2025" s="47"/>
      <c r="E2025" s="3"/>
      <c r="F2025" s="43"/>
      <c r="G2025" s="47"/>
      <c r="H2025" s="47"/>
      <c r="I2025" s="47"/>
      <c r="J2025" s="47"/>
      <c r="K2025" s="47"/>
      <c r="L2025" s="47"/>
      <c r="M2025" s="47"/>
      <c r="N2025" s="47"/>
      <c r="O2025" s="47"/>
      <c r="P2025" s="47"/>
      <c r="Q2025" s="47"/>
      <c r="R2025" s="47"/>
      <c r="S2025" s="47"/>
      <c r="T2025" s="47"/>
      <c r="U2025" s="47"/>
      <c r="V2025" s="47"/>
      <c r="W2025" s="47"/>
      <c r="X2025" s="47"/>
      <c r="Y2025" s="47"/>
      <c r="Z2025" s="47"/>
      <c r="AA2025" s="47"/>
      <c r="AB2025" s="47"/>
      <c r="AC2025" s="47"/>
      <c r="AD2025" s="47"/>
      <c r="AE2025" s="47"/>
      <c r="AF2025" s="47"/>
      <c r="AG2025" s="47"/>
      <c r="AH2025" s="47"/>
      <c r="AI2025" s="47"/>
      <c r="AJ2025" s="47"/>
      <c r="AK2025" s="47"/>
      <c r="AL2025" s="47"/>
      <c r="AM2025" s="47"/>
    </row>
    <row r="2026">
      <c r="A2026" s="47"/>
      <c r="B2026" s="47"/>
      <c r="C2026" s="3"/>
      <c r="D2026" s="47"/>
      <c r="E2026" s="3"/>
      <c r="F2026" s="43"/>
      <c r="G2026" s="47"/>
      <c r="H2026" s="47"/>
      <c r="I2026" s="47"/>
      <c r="J2026" s="47"/>
      <c r="K2026" s="47"/>
      <c r="L2026" s="47"/>
      <c r="M2026" s="47"/>
      <c r="N2026" s="47"/>
      <c r="O2026" s="47"/>
      <c r="P2026" s="47"/>
      <c r="Q2026" s="47"/>
      <c r="R2026" s="47"/>
      <c r="S2026" s="47"/>
      <c r="T2026" s="47"/>
      <c r="U2026" s="47"/>
      <c r="V2026" s="47"/>
      <c r="W2026" s="47"/>
      <c r="X2026" s="47"/>
      <c r="Y2026" s="47"/>
      <c r="Z2026" s="47"/>
      <c r="AA2026" s="47"/>
      <c r="AB2026" s="47"/>
      <c r="AC2026" s="47"/>
      <c r="AD2026" s="47"/>
      <c r="AE2026" s="47"/>
      <c r="AF2026" s="47"/>
      <c r="AG2026" s="47"/>
      <c r="AH2026" s="47"/>
      <c r="AI2026" s="47"/>
      <c r="AJ2026" s="47"/>
      <c r="AK2026" s="47"/>
      <c r="AL2026" s="47"/>
      <c r="AM2026" s="47"/>
    </row>
  </sheetData>
  <customSheetViews>
    <customSheetView guid="{F416E44B-99DF-4A78-82F4-A3F74CBF0DAC}" filter="1" showAutoFilter="1">
      <autoFilter ref="$A$16:$E$840">
        <filterColumn colId="2">
          <filters>
            <filter val="35.65277069"/>
            <filter val="35.45277069"/>
            <filter val="35.75277069"/>
            <filter val="35.55277069"/>
            <filter val="36.14877069"/>
            <filter val="35.73677069"/>
            <filter val="36.20477069"/>
            <filter val="35.63677069"/>
            <filter val="35.53677069"/>
            <filter val="35.15277069"/>
            <filter val="35.42077069"/>
            <filter val="35.84877069"/>
            <filter val="35.58477069"/>
            <filter val="35.78477069"/>
            <filter val="35.64877069"/>
            <filter val="35.44877069"/>
            <filter val="36.18077069"/>
            <filter val="35.18477069"/>
            <filter val="35.12477069"/>
            <filter val="35.60477069"/>
            <filter val="35.40477069"/>
            <filter val="35.69677069"/>
            <filter val="35.38477069"/>
            <filter val="35.54077069"/>
            <filter val="35.76877069"/>
            <filter val="35.80477069"/>
            <filter val="35.62077069"/>
            <filter val="35.82077069"/>
            <filter val="36.05277069"/>
            <filter val="35.48077069"/>
            <filter val="35.41677069"/>
            <filter val="35.51677069"/>
            <filter val="36.20077069"/>
            <filter val="35.62477069"/>
            <filter val="35.58077069"/>
            <filter val="35.11677069"/>
            <filter val="35.32477069"/>
            <filter val="35.70877069"/>
            <filter val="35.81677069"/>
            <filter val="34.91277069"/>
            <filter val="35.46477069"/>
            <filter val="35.67277069"/>
            <filter val="35.56477069"/>
            <filter val="35.25677069"/>
            <filter val="35.35677069"/>
            <filter val="35.18077069"/>
            <filter val="36.17677069"/>
            <filter val="35.80077069"/>
            <filter val="35.52077069"/>
            <filter val="35.68477069"/>
            <filter val="35.54877069"/>
            <filter val="35.75677069"/>
            <filter val="35.47677069"/>
            <filter val="35.24077069"/>
            <filter val="35.40077069"/>
            <filter val="36.21677069"/>
            <filter val="35.50477069"/>
            <filter val="35.43277069"/>
            <filter val="35.71277069"/>
            <filter val="35.28477069"/>
            <filter val="35.78877069"/>
            <filter val="35.38877069"/>
            <filter val="35.12077069"/>
            <filter val="35.59677069"/>
            <filter val="36.12877069"/>
            <filter val="35.76077069"/>
            <filter val="35.14477069"/>
            <filter val="35.54477069"/>
            <filter val="35.66077069"/>
            <filter val="35.42877069"/>
            <filter val="35.52877069"/>
            <filter val="35.62877069"/>
            <filter val="35.32877069"/>
            <filter val="35.46077069"/>
            <filter val="35.56077069"/>
            <filter val="35.64477069"/>
            <filter val="35.72877069"/>
            <filter val="35.57677069"/>
            <filter val="35.77677069"/>
            <filter val="35.37677069"/>
            <filter val="35.65677069"/>
            <filter val="35.79277069"/>
            <filter val="35.17677069"/>
            <filter val="35.70077069"/>
            <filter val="35.81277069"/>
            <filter val="35.39277069"/>
            <filter val="35.48877069"/>
            <filter val="35.53277069"/>
            <filter val="35.68877069"/>
            <filter val="35.59277069"/>
            <filter val="36.04477069"/>
            <filter val="35.17277069"/>
            <filter val="35.82477069"/>
            <filter val="35.61677069"/>
            <filter val="35.68077069"/>
            <filter val="35.31677069"/>
            <filter val="35.78077069"/>
            <filter val="35.38077069"/>
            <filter val="35.73277069"/>
            <filter val="35.42477069"/>
            <filter val="35.21677069"/>
            <filter val="35.63277069"/>
            <filter val="35.52477069"/>
            <filter val="35.40877069"/>
            <filter val="35.50877069"/>
            <filter val="35.55677069"/>
            <filter val="35.24877069"/>
            <filter val="35.15677069"/>
            <filter val="35.45677069"/>
            <filter val="35.66477069"/>
            <filter val="35.76477069"/>
            <filter val="35.36477069"/>
            <filter val="35.57277069"/>
            <filter val="36.09277069"/>
            <filter val="35.74877069"/>
            <filter val="35.32077069"/>
            <filter val="35.46877069"/>
            <filter val="35.27677069"/>
            <filter val="35.48477069"/>
            <filter val="35.60077069"/>
            <filter val="36.08077069"/>
            <filter val="35.79677069"/>
            <filter val="35.58877069"/>
            <filter val="35.29277069"/>
            <filter val="35.69277069"/>
            <filter val="35.44077069"/>
            <filter val="35.39677069"/>
            <filter val="35.51277069"/>
            <filter val="35.70477069"/>
            <filter val="36.13677069"/>
          </filters>
        </filterColumn>
      </autoFilter>
      <extLst>
        <ext uri="GoogleSheetsCustomDataVersion1">
          <go:sheetsCustomData xmlns:go="http://customooxmlschemas.google.com/" filterViewId="644080544"/>
        </ext>
      </extLst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16" max="16" width="11.88"/>
    <col customWidth="1" min="17" max="17" width="14.0"/>
    <col customWidth="1" min="18" max="18" width="12.38"/>
    <col customWidth="1" min="19" max="19" width="14.5"/>
  </cols>
  <sheetData>
    <row r="1">
      <c r="A1" s="95" t="s">
        <v>586</v>
      </c>
      <c r="B1" s="117" t="s">
        <v>587</v>
      </c>
      <c r="C1" s="87"/>
      <c r="D1" s="99" t="s">
        <v>588</v>
      </c>
      <c r="E1" s="100"/>
      <c r="F1" s="106"/>
      <c r="G1" s="11"/>
      <c r="H1" s="11"/>
      <c r="J1" s="87"/>
      <c r="K1" s="87"/>
      <c r="L1" s="87"/>
      <c r="M1" s="87"/>
      <c r="N1" s="87"/>
      <c r="O1" s="87"/>
      <c r="P1" s="11"/>
      <c r="Q1" s="11"/>
      <c r="R1" s="11"/>
      <c r="S1" s="11"/>
      <c r="V1" s="118"/>
    </row>
    <row r="2">
      <c r="A2" s="95"/>
      <c r="B2" s="119"/>
      <c r="C2" s="87"/>
      <c r="D2" s="99"/>
      <c r="E2" s="100"/>
      <c r="F2" s="106"/>
      <c r="G2" s="11"/>
      <c r="H2" s="11"/>
      <c r="J2" s="87"/>
      <c r="K2" s="87"/>
      <c r="L2" s="87"/>
      <c r="M2" s="87"/>
      <c r="N2" s="87"/>
      <c r="O2" s="87"/>
      <c r="P2" s="11"/>
      <c r="Q2" s="11"/>
      <c r="R2" s="11"/>
      <c r="S2" s="11"/>
      <c r="V2" s="118"/>
    </row>
    <row r="3">
      <c r="A3" s="95" t="s">
        <v>589</v>
      </c>
      <c r="B3" s="119" t="s">
        <v>590</v>
      </c>
      <c r="C3" s="87"/>
      <c r="D3" s="99">
        <v>33356.4095</v>
      </c>
      <c r="E3" s="100">
        <v>1.0E-14</v>
      </c>
      <c r="F3" s="106">
        <v>5468.0</v>
      </c>
      <c r="G3" s="11" t="s">
        <v>441</v>
      </c>
      <c r="H3" s="11" t="s">
        <v>68</v>
      </c>
      <c r="J3" s="87"/>
      <c r="K3" s="87"/>
      <c r="L3" s="87"/>
      <c r="M3" s="87"/>
      <c r="N3" s="87"/>
      <c r="O3" s="87"/>
      <c r="P3" s="11" t="s">
        <v>591</v>
      </c>
      <c r="Q3" s="11" t="s">
        <v>592</v>
      </c>
      <c r="R3" s="11" t="s">
        <v>593</v>
      </c>
      <c r="S3" s="11" t="s">
        <v>594</v>
      </c>
      <c r="V3" s="118" t="s">
        <v>595</v>
      </c>
    </row>
    <row r="4">
      <c r="A4" s="87" t="s">
        <v>596</v>
      </c>
      <c r="C4" s="87">
        <v>2454270.835</v>
      </c>
      <c r="D4" s="87" t="s">
        <v>304</v>
      </c>
      <c r="E4" s="87">
        <v>0.711</v>
      </c>
      <c r="F4" s="87">
        <v>0.025</v>
      </c>
      <c r="G4" s="14">
        <f t="shared" ref="G4:G390" si="1">$D$3*(E4*$E$3)*$F$3^2*1000</f>
        <v>7.090974267</v>
      </c>
      <c r="J4" s="87" t="s">
        <v>596</v>
      </c>
      <c r="K4" s="87">
        <v>2454270.832</v>
      </c>
      <c r="L4" s="87">
        <v>0.17</v>
      </c>
      <c r="M4" s="87">
        <v>0.018</v>
      </c>
      <c r="N4" s="87">
        <v>0.04</v>
      </c>
      <c r="O4" s="87">
        <v>0.009</v>
      </c>
      <c r="V4" s="120"/>
    </row>
    <row r="5">
      <c r="A5" s="87" t="s">
        <v>597</v>
      </c>
      <c r="C5" s="87">
        <v>2454270.909</v>
      </c>
      <c r="D5" s="87" t="s">
        <v>304</v>
      </c>
      <c r="E5" s="87">
        <v>0.71</v>
      </c>
      <c r="F5" s="87">
        <v>0.02</v>
      </c>
      <c r="G5" s="14">
        <f t="shared" si="1"/>
        <v>7.081001026</v>
      </c>
      <c r="J5" s="87" t="s">
        <v>597</v>
      </c>
      <c r="K5" s="87">
        <v>2454270.904</v>
      </c>
      <c r="L5" s="87">
        <v>0.191</v>
      </c>
      <c r="M5" s="87">
        <v>0.012</v>
      </c>
      <c r="N5" s="87">
        <v>0.05</v>
      </c>
      <c r="O5" s="87">
        <v>0.006</v>
      </c>
      <c r="V5" s="121" t="s">
        <v>598</v>
      </c>
    </row>
    <row r="6">
      <c r="A6" s="87" t="s">
        <v>599</v>
      </c>
      <c r="C6" s="87">
        <v>2454276.542</v>
      </c>
      <c r="D6" s="87" t="s">
        <v>304</v>
      </c>
      <c r="E6" s="87">
        <v>0.718</v>
      </c>
      <c r="F6" s="87">
        <v>0.023</v>
      </c>
      <c r="G6" s="14">
        <f t="shared" si="1"/>
        <v>7.160786953</v>
      </c>
      <c r="J6" s="87" t="s">
        <v>599</v>
      </c>
      <c r="K6" s="87">
        <v>2454276.539</v>
      </c>
      <c r="L6" s="87">
        <v>0.292</v>
      </c>
      <c r="M6" s="87">
        <v>0.02</v>
      </c>
      <c r="N6" s="87">
        <v>0.09</v>
      </c>
      <c r="O6" s="87">
        <v>0.011</v>
      </c>
      <c r="V6" s="120"/>
    </row>
    <row r="7">
      <c r="A7" s="87" t="s">
        <v>600</v>
      </c>
      <c r="C7" s="87">
        <v>2454276.609</v>
      </c>
      <c r="D7" s="87" t="s">
        <v>304</v>
      </c>
      <c r="E7" s="87">
        <v>0.73</v>
      </c>
      <c r="F7" s="87">
        <v>0.023</v>
      </c>
      <c r="G7" s="14">
        <f t="shared" si="1"/>
        <v>7.280465844</v>
      </c>
      <c r="J7" s="87" t="s">
        <v>600</v>
      </c>
      <c r="K7" s="87">
        <v>2454276.605</v>
      </c>
      <c r="L7" s="87">
        <v>0.312</v>
      </c>
      <c r="M7" s="87">
        <v>0.023</v>
      </c>
      <c r="N7" s="87">
        <v>0.083</v>
      </c>
      <c r="O7" s="87">
        <v>0.012</v>
      </c>
      <c r="V7" s="121" t="s">
        <v>601</v>
      </c>
    </row>
    <row r="8">
      <c r="A8" s="87" t="s">
        <v>602</v>
      </c>
      <c r="C8" s="87">
        <v>2454283.361</v>
      </c>
      <c r="D8" s="87" t="s">
        <v>304</v>
      </c>
      <c r="E8" s="87">
        <v>0.733</v>
      </c>
      <c r="F8" s="87">
        <v>0.024</v>
      </c>
      <c r="G8" s="14">
        <f t="shared" si="1"/>
        <v>7.310385566</v>
      </c>
      <c r="J8" s="87" t="s">
        <v>602</v>
      </c>
      <c r="K8" s="87">
        <v>2454283.358</v>
      </c>
      <c r="L8" s="87">
        <v>0.29</v>
      </c>
      <c r="M8" s="87">
        <v>0.023</v>
      </c>
      <c r="N8" s="87">
        <v>0.081</v>
      </c>
      <c r="O8" s="87">
        <v>0.012</v>
      </c>
      <c r="V8" s="121" t="s">
        <v>603</v>
      </c>
    </row>
    <row r="9">
      <c r="A9" s="87" t="s">
        <v>604</v>
      </c>
      <c r="C9" s="87">
        <v>2454283.429</v>
      </c>
      <c r="D9" s="87" t="s">
        <v>304</v>
      </c>
      <c r="E9" s="87">
        <v>0.718</v>
      </c>
      <c r="F9" s="87">
        <v>0.024</v>
      </c>
      <c r="G9" s="14">
        <f t="shared" si="1"/>
        <v>7.160786953</v>
      </c>
      <c r="J9" s="87" t="s">
        <v>604</v>
      </c>
      <c r="K9" s="87">
        <v>2454283.426</v>
      </c>
      <c r="L9" s="87">
        <v>0.29</v>
      </c>
      <c r="M9" s="87">
        <v>0.023</v>
      </c>
      <c r="N9" s="87">
        <v>0.064</v>
      </c>
      <c r="O9" s="87">
        <v>0.01</v>
      </c>
      <c r="V9" s="121" t="s">
        <v>605</v>
      </c>
    </row>
    <row r="10">
      <c r="A10" s="87" t="s">
        <v>606</v>
      </c>
      <c r="C10" s="87">
        <v>2454283.494</v>
      </c>
      <c r="D10" s="87" t="s">
        <v>304</v>
      </c>
      <c r="E10" s="87">
        <v>0.749</v>
      </c>
      <c r="F10" s="87">
        <v>0.026</v>
      </c>
      <c r="G10" s="14">
        <f t="shared" si="1"/>
        <v>7.469957421</v>
      </c>
      <c r="J10" s="87" t="s">
        <v>606</v>
      </c>
      <c r="K10" s="87">
        <v>2454283.491</v>
      </c>
      <c r="L10" s="87">
        <v>0.25</v>
      </c>
      <c r="M10" s="87">
        <v>0.023</v>
      </c>
      <c r="N10" s="87">
        <v>0.056</v>
      </c>
      <c r="O10" s="87">
        <v>0.01</v>
      </c>
      <c r="V10" s="121" t="s">
        <v>607</v>
      </c>
    </row>
    <row r="11">
      <c r="A11" s="87" t="s">
        <v>608</v>
      </c>
      <c r="C11" s="87">
        <v>2454290.331</v>
      </c>
      <c r="D11" s="87" t="s">
        <v>304</v>
      </c>
      <c r="E11" s="87">
        <v>0.728</v>
      </c>
      <c r="F11" s="87">
        <v>0.028</v>
      </c>
      <c r="G11" s="14">
        <f t="shared" si="1"/>
        <v>7.260519362</v>
      </c>
      <c r="J11" s="87" t="s">
        <v>608</v>
      </c>
      <c r="K11" s="87">
        <v>2454290.329</v>
      </c>
      <c r="L11" s="87">
        <v>0.604</v>
      </c>
      <c r="M11" s="87">
        <v>0.046</v>
      </c>
      <c r="N11" s="87">
        <v>0.141</v>
      </c>
      <c r="O11" s="87">
        <v>0.022</v>
      </c>
      <c r="V11" s="120"/>
    </row>
    <row r="12">
      <c r="A12" s="87" t="s">
        <v>609</v>
      </c>
      <c r="C12" s="87">
        <v>2454290.38</v>
      </c>
      <c r="D12" s="87" t="s">
        <v>304</v>
      </c>
      <c r="E12" s="87">
        <v>0.745</v>
      </c>
      <c r="F12" s="87">
        <v>0.024</v>
      </c>
      <c r="G12" s="14">
        <f t="shared" si="1"/>
        <v>7.430064457</v>
      </c>
      <c r="J12" s="87" t="s">
        <v>609</v>
      </c>
      <c r="K12" s="87">
        <v>2454290.377</v>
      </c>
      <c r="L12" s="87">
        <v>0.604</v>
      </c>
      <c r="M12" s="87">
        <v>0.034</v>
      </c>
      <c r="N12" s="87">
        <v>0.17</v>
      </c>
      <c r="O12" s="87">
        <v>0.018</v>
      </c>
      <c r="V12" s="121" t="s">
        <v>610</v>
      </c>
    </row>
    <row r="13">
      <c r="A13" s="87" t="s">
        <v>611</v>
      </c>
      <c r="C13" s="87">
        <v>2454290.448</v>
      </c>
      <c r="D13" s="87" t="s">
        <v>304</v>
      </c>
      <c r="E13" s="87">
        <v>0.758</v>
      </c>
      <c r="F13" s="87">
        <v>0.023</v>
      </c>
      <c r="G13" s="14">
        <f t="shared" si="1"/>
        <v>7.559716589</v>
      </c>
      <c r="J13" s="87" t="s">
        <v>611</v>
      </c>
      <c r="K13" s="87">
        <v>2454290.444</v>
      </c>
      <c r="L13" s="87">
        <v>0.708</v>
      </c>
      <c r="M13" s="87">
        <v>0.043</v>
      </c>
      <c r="N13" s="87">
        <v>0.152</v>
      </c>
      <c r="O13" s="87">
        <v>0.02</v>
      </c>
      <c r="V13" s="121" t="s">
        <v>612</v>
      </c>
    </row>
    <row r="14">
      <c r="A14" s="87" t="s">
        <v>613</v>
      </c>
      <c r="C14" s="87">
        <v>2454290.516</v>
      </c>
      <c r="D14" s="87" t="s">
        <v>304</v>
      </c>
      <c r="E14" s="87">
        <v>0.719</v>
      </c>
      <c r="F14" s="87">
        <v>0.021</v>
      </c>
      <c r="G14" s="14">
        <f t="shared" si="1"/>
        <v>7.170760194</v>
      </c>
      <c r="J14" s="87" t="s">
        <v>613</v>
      </c>
      <c r="K14" s="87">
        <v>2454290.507</v>
      </c>
      <c r="L14" s="87">
        <v>0.715</v>
      </c>
      <c r="M14" s="87">
        <v>0.058</v>
      </c>
      <c r="N14" s="87">
        <v>0.203</v>
      </c>
      <c r="O14" s="87">
        <v>0.03</v>
      </c>
      <c r="V14" s="121" t="s">
        <v>614</v>
      </c>
    </row>
    <row r="15">
      <c r="A15" s="87" t="s">
        <v>615</v>
      </c>
      <c r="C15" s="87">
        <v>2454290.586</v>
      </c>
      <c r="D15" s="87" t="s">
        <v>304</v>
      </c>
      <c r="E15" s="87">
        <v>0.758</v>
      </c>
      <c r="F15" s="87">
        <v>0.021</v>
      </c>
      <c r="G15" s="14">
        <f t="shared" si="1"/>
        <v>7.559716589</v>
      </c>
      <c r="J15" s="87" t="s">
        <v>615</v>
      </c>
      <c r="K15" s="87">
        <v>2454290.581</v>
      </c>
      <c r="L15" s="87">
        <v>0.67</v>
      </c>
      <c r="M15" s="87">
        <v>0.029</v>
      </c>
      <c r="N15" s="87">
        <v>0.179</v>
      </c>
      <c r="O15" s="87">
        <v>0.015</v>
      </c>
      <c r="V15" s="121" t="s">
        <v>616</v>
      </c>
    </row>
    <row r="16">
      <c r="A16" s="87" t="s">
        <v>617</v>
      </c>
      <c r="C16" s="87">
        <v>2454297.156</v>
      </c>
      <c r="D16" s="87" t="s">
        <v>304</v>
      </c>
      <c r="E16" s="87">
        <v>0.736</v>
      </c>
      <c r="F16" s="87">
        <v>0.021</v>
      </c>
      <c r="G16" s="14">
        <f t="shared" si="1"/>
        <v>7.340305289</v>
      </c>
      <c r="J16" s="87" t="s">
        <v>618</v>
      </c>
      <c r="K16" s="87">
        <v>2454297.151</v>
      </c>
      <c r="L16" s="87">
        <v>0.35</v>
      </c>
      <c r="M16" s="87">
        <v>0.021</v>
      </c>
      <c r="N16" s="87">
        <v>0.081</v>
      </c>
      <c r="O16" s="87">
        <v>0.01</v>
      </c>
      <c r="V16" s="121" t="s">
        <v>619</v>
      </c>
    </row>
    <row r="17">
      <c r="A17" s="88" t="str">
        <f>===============================================================================</f>
        <v>#ERROR!</v>
      </c>
      <c r="C17" s="87">
        <v>2454297.223</v>
      </c>
      <c r="D17" s="87" t="s">
        <v>304</v>
      </c>
      <c r="E17" s="87">
        <v>0.722</v>
      </c>
      <c r="F17" s="87">
        <v>0.022</v>
      </c>
      <c r="G17" s="14">
        <f t="shared" si="1"/>
        <v>7.200679917</v>
      </c>
      <c r="J17" s="88" t="str">
        <f>===============================================================================</f>
        <v>#ERROR!</v>
      </c>
      <c r="K17" s="87">
        <v>2454297.222</v>
      </c>
      <c r="L17" s="87">
        <v>0.335</v>
      </c>
      <c r="M17" s="87">
        <v>0.025</v>
      </c>
      <c r="N17" s="87">
        <v>0.062</v>
      </c>
      <c r="O17" s="87">
        <v>0.011</v>
      </c>
      <c r="V17" s="120"/>
    </row>
    <row r="18">
      <c r="A18" s="87" t="s">
        <v>620</v>
      </c>
      <c r="C18" s="87">
        <v>2454304.043</v>
      </c>
      <c r="D18" s="87" t="s">
        <v>304</v>
      </c>
      <c r="E18" s="87">
        <v>0.724</v>
      </c>
      <c r="F18" s="87">
        <v>0.022</v>
      </c>
      <c r="G18" s="14">
        <f t="shared" si="1"/>
        <v>7.220626399</v>
      </c>
      <c r="J18" s="87" t="s">
        <v>621</v>
      </c>
      <c r="K18" s="87">
        <v>2454304.039</v>
      </c>
      <c r="L18" s="87">
        <v>0.828</v>
      </c>
      <c r="M18" s="87">
        <v>0.045</v>
      </c>
      <c r="N18" s="87">
        <v>0.216</v>
      </c>
      <c r="O18" s="87">
        <v>0.023</v>
      </c>
      <c r="V18" s="120"/>
    </row>
    <row r="19">
      <c r="A19" s="87" t="s">
        <v>513</v>
      </c>
      <c r="C19" s="87">
        <v>2454304.111</v>
      </c>
      <c r="D19" s="87" t="s">
        <v>304</v>
      </c>
      <c r="E19" s="87">
        <v>0.781</v>
      </c>
      <c r="F19" s="87">
        <v>0.027</v>
      </c>
      <c r="G19" s="14">
        <f t="shared" si="1"/>
        <v>7.789101129</v>
      </c>
      <c r="J19" s="87" t="s">
        <v>513</v>
      </c>
      <c r="K19" s="87">
        <v>2454304.109</v>
      </c>
      <c r="L19" s="87">
        <v>0.814</v>
      </c>
      <c r="M19" s="87">
        <v>0.054</v>
      </c>
      <c r="N19" s="87">
        <v>0.17</v>
      </c>
      <c r="O19" s="87">
        <v>0.025</v>
      </c>
      <c r="V19" s="121" t="s">
        <v>622</v>
      </c>
    </row>
    <row r="20">
      <c r="A20" s="87" t="s">
        <v>514</v>
      </c>
      <c r="C20" s="87">
        <v>2454304.179</v>
      </c>
      <c r="D20" s="87" t="s">
        <v>304</v>
      </c>
      <c r="E20" s="87">
        <v>0.762</v>
      </c>
      <c r="F20" s="87">
        <v>0.035</v>
      </c>
      <c r="G20" s="14">
        <f t="shared" si="1"/>
        <v>7.599609552</v>
      </c>
      <c r="J20" s="87" t="s">
        <v>623</v>
      </c>
      <c r="K20" s="87">
        <v>2454304.178</v>
      </c>
      <c r="L20" s="87">
        <v>0.808</v>
      </c>
      <c r="M20" s="87">
        <v>0.094</v>
      </c>
      <c r="N20" s="87">
        <v>0.151</v>
      </c>
      <c r="O20" s="87">
        <v>0.041</v>
      </c>
      <c r="V20" s="121" t="s">
        <v>624</v>
      </c>
    </row>
    <row r="21">
      <c r="A21" s="87" t="s">
        <v>513</v>
      </c>
      <c r="C21" s="87">
        <v>2454310.95</v>
      </c>
      <c r="D21" s="87" t="s">
        <v>304</v>
      </c>
      <c r="E21" s="87">
        <v>0.759</v>
      </c>
      <c r="F21" s="87">
        <v>0.023</v>
      </c>
      <c r="G21" s="14">
        <f t="shared" si="1"/>
        <v>7.569689829</v>
      </c>
      <c r="J21" s="87" t="s">
        <v>513</v>
      </c>
      <c r="K21" s="87">
        <v>2454310.946</v>
      </c>
      <c r="L21" s="87">
        <v>0.558</v>
      </c>
      <c r="M21" s="87">
        <v>0.032</v>
      </c>
      <c r="N21" s="87">
        <v>0.125</v>
      </c>
      <c r="O21" s="87">
        <v>0.015</v>
      </c>
      <c r="V21" s="121" t="s">
        <v>625</v>
      </c>
    </row>
    <row r="22">
      <c r="A22" s="87" t="s">
        <v>626</v>
      </c>
      <c r="C22" s="87">
        <v>2454311.017</v>
      </c>
      <c r="D22" s="87" t="s">
        <v>304</v>
      </c>
      <c r="E22" s="87">
        <v>0.753</v>
      </c>
      <c r="F22" s="87">
        <v>0.023</v>
      </c>
      <c r="G22" s="14">
        <f t="shared" si="1"/>
        <v>7.509850384</v>
      </c>
      <c r="J22" s="87" t="s">
        <v>627</v>
      </c>
      <c r="K22" s="87">
        <v>2454311.013</v>
      </c>
      <c r="L22" s="87">
        <v>0.523</v>
      </c>
      <c r="M22" s="87">
        <v>0.032</v>
      </c>
      <c r="N22" s="87">
        <v>0.141</v>
      </c>
      <c r="O22" s="87">
        <v>0.017</v>
      </c>
      <c r="V22" s="121" t="s">
        <v>628</v>
      </c>
    </row>
    <row r="23">
      <c r="A23" s="87" t="s">
        <v>629</v>
      </c>
      <c r="C23" s="87">
        <v>2454311.068</v>
      </c>
      <c r="D23" s="87" t="s">
        <v>304</v>
      </c>
      <c r="E23" s="87">
        <v>0.698</v>
      </c>
      <c r="F23" s="87">
        <v>0.029</v>
      </c>
      <c r="G23" s="14">
        <f t="shared" si="1"/>
        <v>6.961322136</v>
      </c>
      <c r="J23" s="87" t="s">
        <v>630</v>
      </c>
      <c r="K23" s="87">
        <v>2454311.067</v>
      </c>
      <c r="L23" s="87">
        <v>0.542</v>
      </c>
      <c r="M23" s="87">
        <v>0.055</v>
      </c>
      <c r="N23" s="87">
        <v>0.143</v>
      </c>
      <c r="O23" s="87">
        <v>0.029</v>
      </c>
      <c r="V23" s="120"/>
    </row>
    <row r="24">
      <c r="A24" s="87" t="s">
        <v>631</v>
      </c>
      <c r="C24" s="87">
        <v>2454317.961</v>
      </c>
      <c r="D24" s="87" t="s">
        <v>304</v>
      </c>
      <c r="E24" s="87">
        <v>0.727</v>
      </c>
      <c r="F24" s="87">
        <v>0.027</v>
      </c>
      <c r="G24" s="14">
        <f t="shared" si="1"/>
        <v>7.250546121</v>
      </c>
      <c r="J24" s="87" t="s">
        <v>632</v>
      </c>
      <c r="K24" s="87">
        <v>2454317.958</v>
      </c>
      <c r="L24" s="87">
        <v>0.24</v>
      </c>
      <c r="M24" s="87">
        <v>0.023</v>
      </c>
      <c r="N24" s="87">
        <v>0.068</v>
      </c>
      <c r="O24" s="87">
        <v>0.012</v>
      </c>
      <c r="V24" s="121" t="s">
        <v>633</v>
      </c>
    </row>
    <row r="25">
      <c r="A25" s="87" t="s">
        <v>634</v>
      </c>
      <c r="C25" s="87">
        <v>2456431.673</v>
      </c>
      <c r="D25" s="87" t="s">
        <v>304</v>
      </c>
      <c r="E25" s="87">
        <v>0.952</v>
      </c>
      <c r="F25" s="87">
        <v>0.036</v>
      </c>
      <c r="G25" s="14">
        <f t="shared" si="1"/>
        <v>9.49452532</v>
      </c>
      <c r="J25" s="87" t="s">
        <v>635</v>
      </c>
      <c r="K25" s="87">
        <v>2456431.671</v>
      </c>
      <c r="L25" s="87">
        <v>0.228</v>
      </c>
      <c r="M25" s="87">
        <v>0.023</v>
      </c>
      <c r="N25" s="87">
        <v>0.024</v>
      </c>
      <c r="O25" s="87">
        <v>0.007</v>
      </c>
      <c r="V25" s="121" t="s">
        <v>636</v>
      </c>
    </row>
    <row r="26">
      <c r="A26" s="87" t="s">
        <v>513</v>
      </c>
      <c r="C26" s="87">
        <v>2456431.804</v>
      </c>
      <c r="D26" s="87" t="s">
        <v>304</v>
      </c>
      <c r="E26" s="87">
        <v>0.972</v>
      </c>
      <c r="F26" s="87">
        <v>0.032</v>
      </c>
      <c r="G26" s="14">
        <f t="shared" si="1"/>
        <v>9.693990137</v>
      </c>
      <c r="J26" s="87" t="s">
        <v>637</v>
      </c>
      <c r="K26" s="87">
        <v>2456431.801</v>
      </c>
      <c r="L26" s="87">
        <v>0.247</v>
      </c>
      <c r="M26" s="87">
        <v>0.019</v>
      </c>
      <c r="N26" s="87">
        <v>0.016</v>
      </c>
      <c r="O26" s="87">
        <v>0.005</v>
      </c>
      <c r="V26" s="120"/>
    </row>
    <row r="27">
      <c r="A27" s="87" t="s">
        <v>638</v>
      </c>
      <c r="C27" s="87">
        <v>2456432.82</v>
      </c>
      <c r="D27" s="87" t="s">
        <v>304</v>
      </c>
      <c r="E27" s="87">
        <v>0.958</v>
      </c>
      <c r="F27" s="87">
        <v>0.036</v>
      </c>
      <c r="G27" s="14">
        <f t="shared" si="1"/>
        <v>9.554364765</v>
      </c>
      <c r="J27" s="87" t="s">
        <v>513</v>
      </c>
      <c r="K27" s="87">
        <v>2456432.818</v>
      </c>
      <c r="L27" s="87">
        <v>0.23</v>
      </c>
      <c r="M27" s="87">
        <v>0.023</v>
      </c>
      <c r="N27" s="87">
        <v>0.025</v>
      </c>
      <c r="O27" s="87">
        <v>0.008</v>
      </c>
      <c r="V27" s="120"/>
    </row>
    <row r="28">
      <c r="A28" s="87" t="s">
        <v>639</v>
      </c>
      <c r="C28" s="87">
        <v>2456437.952</v>
      </c>
      <c r="D28" s="87" t="s">
        <v>304</v>
      </c>
      <c r="E28" s="87">
        <v>0.98</v>
      </c>
      <c r="F28" s="87">
        <v>0.027</v>
      </c>
      <c r="G28" s="14">
        <f t="shared" si="1"/>
        <v>9.773776064</v>
      </c>
      <c r="J28" s="87" t="s">
        <v>638</v>
      </c>
      <c r="K28" s="87">
        <v>2456437.947</v>
      </c>
      <c r="L28" s="87">
        <v>0.455</v>
      </c>
      <c r="M28" s="87">
        <v>0.027</v>
      </c>
      <c r="N28" s="87">
        <v>0.026</v>
      </c>
      <c r="O28" s="87">
        <v>0.006</v>
      </c>
      <c r="V28" s="122" t="s">
        <v>640</v>
      </c>
    </row>
    <row r="29">
      <c r="A29" s="87" t="s">
        <v>641</v>
      </c>
      <c r="C29" s="87">
        <v>2456443.966</v>
      </c>
      <c r="D29" s="87" t="s">
        <v>304</v>
      </c>
      <c r="E29" s="87">
        <v>1.02</v>
      </c>
      <c r="F29" s="87">
        <v>0.032</v>
      </c>
      <c r="G29" s="14">
        <f t="shared" si="1"/>
        <v>10.1727057</v>
      </c>
      <c r="J29" s="87" t="s">
        <v>642</v>
      </c>
      <c r="K29" s="87">
        <v>2456443.963</v>
      </c>
      <c r="L29" s="87">
        <v>0.401</v>
      </c>
      <c r="M29" s="87">
        <v>0.03</v>
      </c>
      <c r="N29" s="87">
        <v>0.014</v>
      </c>
      <c r="O29" s="87">
        <v>0.006</v>
      </c>
      <c r="V29" s="123"/>
    </row>
    <row r="30">
      <c r="A30" s="87" t="s">
        <v>513</v>
      </c>
      <c r="C30" s="87">
        <v>2456444.033</v>
      </c>
      <c r="D30" s="87" t="s">
        <v>304</v>
      </c>
      <c r="E30" s="87">
        <v>0.986</v>
      </c>
      <c r="F30" s="87">
        <v>0.034</v>
      </c>
      <c r="G30" s="14">
        <f t="shared" si="1"/>
        <v>9.83361551</v>
      </c>
      <c r="J30" s="87" t="s">
        <v>643</v>
      </c>
      <c r="K30" s="87">
        <v>2456444.031</v>
      </c>
      <c r="L30" s="87">
        <v>0.397</v>
      </c>
      <c r="M30" s="87">
        <v>0.034</v>
      </c>
      <c r="N30" s="87">
        <v>0.027</v>
      </c>
      <c r="O30" s="87">
        <v>0.009</v>
      </c>
      <c r="V30" s="124" t="s">
        <v>644</v>
      </c>
    </row>
    <row r="31">
      <c r="C31" s="87">
        <v>2456452.114</v>
      </c>
      <c r="D31" s="87" t="s">
        <v>304</v>
      </c>
      <c r="E31" s="87">
        <v>0.935</v>
      </c>
      <c r="F31" s="87">
        <v>0.033</v>
      </c>
      <c r="G31" s="14">
        <f t="shared" si="1"/>
        <v>9.324980225</v>
      </c>
      <c r="J31" s="87" t="s">
        <v>513</v>
      </c>
      <c r="K31" s="87">
        <v>2456452.034</v>
      </c>
      <c r="L31" s="87">
        <v>0.218</v>
      </c>
      <c r="M31" s="87">
        <v>0.027</v>
      </c>
      <c r="N31" s="87">
        <v>0.023</v>
      </c>
      <c r="O31" s="87">
        <v>0.009</v>
      </c>
      <c r="V31" s="123"/>
    </row>
    <row r="32">
      <c r="C32" s="87">
        <v>2456453.971</v>
      </c>
      <c r="D32" s="87" t="s">
        <v>304</v>
      </c>
      <c r="E32" s="87">
        <v>0.958</v>
      </c>
      <c r="F32" s="87">
        <v>0.033</v>
      </c>
      <c r="G32" s="14">
        <f t="shared" si="1"/>
        <v>9.554364765</v>
      </c>
      <c r="J32" s="11" t="s">
        <v>645</v>
      </c>
      <c r="K32" s="87">
        <v>2456453.973</v>
      </c>
      <c r="L32" s="87">
        <v>0.163</v>
      </c>
      <c r="M32" s="87">
        <v>0.013</v>
      </c>
      <c r="N32" s="87">
        <v>0.016</v>
      </c>
      <c r="O32" s="87">
        <v>0.004</v>
      </c>
      <c r="V32" s="123"/>
    </row>
    <row r="33">
      <c r="C33" s="87">
        <v>2456454.037</v>
      </c>
      <c r="D33" s="87" t="s">
        <v>304</v>
      </c>
      <c r="E33" s="87">
        <v>0.958</v>
      </c>
      <c r="F33" s="87">
        <v>0.033</v>
      </c>
      <c r="G33" s="14">
        <f t="shared" si="1"/>
        <v>9.554364765</v>
      </c>
      <c r="K33" s="87">
        <v>2456454.04</v>
      </c>
      <c r="L33" s="87">
        <v>0.134</v>
      </c>
      <c r="M33" s="87">
        <v>0.01</v>
      </c>
      <c r="N33" s="87">
        <v>0.008</v>
      </c>
      <c r="O33" s="87">
        <v>0.003</v>
      </c>
      <c r="V33" s="123"/>
    </row>
    <row r="34">
      <c r="C34" s="87">
        <v>2456456.039</v>
      </c>
      <c r="D34" s="87" t="s">
        <v>304</v>
      </c>
      <c r="E34" s="87">
        <v>0.947</v>
      </c>
      <c r="F34" s="87">
        <v>0.034</v>
      </c>
      <c r="G34" s="14">
        <f t="shared" si="1"/>
        <v>9.444659115</v>
      </c>
      <c r="K34" s="87">
        <v>2456456.042</v>
      </c>
      <c r="L34" s="87">
        <v>0.16</v>
      </c>
      <c r="M34" s="87">
        <v>0.013</v>
      </c>
      <c r="N34" s="87">
        <v>0.007</v>
      </c>
      <c r="O34" s="87">
        <v>0.004</v>
      </c>
      <c r="V34" s="108" t="s">
        <v>646</v>
      </c>
    </row>
    <row r="35">
      <c r="C35" s="87">
        <v>2456456.108</v>
      </c>
      <c r="D35" s="87" t="s">
        <v>304</v>
      </c>
      <c r="E35" s="87">
        <v>1.01</v>
      </c>
      <c r="F35" s="87">
        <v>0.035</v>
      </c>
      <c r="G35" s="14">
        <f t="shared" si="1"/>
        <v>10.07297329</v>
      </c>
      <c r="K35" s="87">
        <v>2456456.112</v>
      </c>
      <c r="L35" s="87">
        <v>0.177</v>
      </c>
      <c r="M35" s="87">
        <v>0.011</v>
      </c>
      <c r="N35" s="87">
        <v>0.014</v>
      </c>
      <c r="O35" s="87">
        <v>0.003</v>
      </c>
      <c r="V35" s="123"/>
    </row>
    <row r="36">
      <c r="C36" s="87">
        <v>2456457.647</v>
      </c>
      <c r="D36" s="87" t="s">
        <v>304</v>
      </c>
      <c r="E36" s="87">
        <v>0.976</v>
      </c>
      <c r="F36" s="87">
        <v>0.027</v>
      </c>
      <c r="G36" s="14">
        <f t="shared" si="1"/>
        <v>9.733883101</v>
      </c>
      <c r="K36" s="87">
        <v>2456457.643</v>
      </c>
      <c r="L36" s="87">
        <v>0.223</v>
      </c>
      <c r="M36" s="87">
        <v>0.014</v>
      </c>
      <c r="N36" s="87">
        <v>0.02</v>
      </c>
      <c r="O36" s="87">
        <v>0.004</v>
      </c>
      <c r="V36" s="108" t="s">
        <v>647</v>
      </c>
    </row>
    <row r="37">
      <c r="C37" s="87">
        <v>2456459.525</v>
      </c>
      <c r="D37" s="87" t="s">
        <v>304</v>
      </c>
      <c r="E37" s="87">
        <v>0.952</v>
      </c>
      <c r="F37" s="87">
        <v>0.036</v>
      </c>
      <c r="G37" s="14">
        <f t="shared" si="1"/>
        <v>9.49452532</v>
      </c>
      <c r="K37" s="87">
        <v>2456459.523</v>
      </c>
      <c r="L37" s="87">
        <v>0.234</v>
      </c>
      <c r="M37" s="87">
        <v>0.023</v>
      </c>
      <c r="N37" s="87">
        <v>0.013</v>
      </c>
      <c r="O37" s="87">
        <v>0.005</v>
      </c>
      <c r="V37" s="123"/>
    </row>
    <row r="38">
      <c r="C38" s="87">
        <v>2456459.578</v>
      </c>
      <c r="D38" s="87" t="s">
        <v>304</v>
      </c>
      <c r="E38" s="87">
        <v>0.995</v>
      </c>
      <c r="F38" s="87">
        <v>0.032</v>
      </c>
      <c r="G38" s="14">
        <f t="shared" si="1"/>
        <v>9.923374678</v>
      </c>
      <c r="K38" s="87">
        <v>2456459.576</v>
      </c>
      <c r="L38" s="87">
        <v>0.201</v>
      </c>
      <c r="M38" s="87">
        <v>0.016</v>
      </c>
      <c r="N38" s="87">
        <v>0.015</v>
      </c>
      <c r="O38" s="87">
        <v>0.005</v>
      </c>
      <c r="V38" s="123"/>
    </row>
    <row r="39">
      <c r="C39" s="87">
        <v>2456461.929</v>
      </c>
      <c r="D39" s="87" t="s">
        <v>304</v>
      </c>
      <c r="E39" s="87">
        <v>0.985</v>
      </c>
      <c r="F39" s="87">
        <v>0.037</v>
      </c>
      <c r="G39" s="14">
        <f t="shared" si="1"/>
        <v>9.823642269</v>
      </c>
      <c r="K39" s="87">
        <v>2456461.927</v>
      </c>
      <c r="L39" s="87">
        <v>0.273</v>
      </c>
      <c r="M39" s="87">
        <v>0.024</v>
      </c>
      <c r="N39" s="87">
        <v>0.008</v>
      </c>
      <c r="O39" s="87">
        <v>0.004</v>
      </c>
      <c r="V39" s="123"/>
    </row>
    <row r="40">
      <c r="C40" s="87">
        <v>2456465.733</v>
      </c>
      <c r="D40" s="87" t="s">
        <v>304</v>
      </c>
      <c r="E40" s="87">
        <v>0.947</v>
      </c>
      <c r="F40" s="87">
        <v>0.03</v>
      </c>
      <c r="G40" s="14">
        <f t="shared" si="1"/>
        <v>9.444659115</v>
      </c>
      <c r="K40" s="87">
        <v>2456465.723</v>
      </c>
      <c r="L40" s="87">
        <v>0.176</v>
      </c>
      <c r="M40" s="87">
        <v>0.011</v>
      </c>
      <c r="N40" s="87">
        <v>0.022</v>
      </c>
      <c r="O40" s="87">
        <v>0.004</v>
      </c>
      <c r="V40" s="108" t="s">
        <v>648</v>
      </c>
    </row>
    <row r="41">
      <c r="C41" s="87">
        <v>2456465.797</v>
      </c>
      <c r="D41" s="87" t="s">
        <v>304</v>
      </c>
      <c r="E41" s="87">
        <v>0.923</v>
      </c>
      <c r="F41" s="87">
        <v>0.034</v>
      </c>
      <c r="G41" s="14">
        <f t="shared" si="1"/>
        <v>9.205301334</v>
      </c>
      <c r="K41" s="87">
        <v>2456465.785</v>
      </c>
      <c r="L41" s="87">
        <v>0.183</v>
      </c>
      <c r="M41" s="87">
        <v>0.014</v>
      </c>
      <c r="N41" s="87">
        <v>0.017</v>
      </c>
      <c r="O41" s="87">
        <v>0.004</v>
      </c>
      <c r="V41" s="123"/>
    </row>
    <row r="42">
      <c r="C42" s="87">
        <v>2456469.808</v>
      </c>
      <c r="D42" s="87" t="s">
        <v>304</v>
      </c>
      <c r="E42" s="87">
        <v>0.975</v>
      </c>
      <c r="F42" s="87">
        <v>0.03</v>
      </c>
      <c r="G42" s="14">
        <f t="shared" si="1"/>
        <v>9.72390986</v>
      </c>
      <c r="K42" s="87">
        <v>2456469.669</v>
      </c>
      <c r="L42" s="87">
        <v>0.226</v>
      </c>
      <c r="M42" s="87">
        <v>0.014</v>
      </c>
      <c r="N42" s="87">
        <v>0.015</v>
      </c>
      <c r="O42" s="87">
        <v>0.004</v>
      </c>
      <c r="V42" s="108" t="s">
        <v>649</v>
      </c>
    </row>
    <row r="43">
      <c r="C43" s="87">
        <v>2456469.876</v>
      </c>
      <c r="D43" s="87" t="s">
        <v>304</v>
      </c>
      <c r="E43" s="87">
        <v>1.0</v>
      </c>
      <c r="F43" s="87">
        <v>0.037</v>
      </c>
      <c r="G43" s="14">
        <f t="shared" si="1"/>
        <v>9.973240882</v>
      </c>
      <c r="K43" s="87">
        <v>2456469.736</v>
      </c>
      <c r="L43" s="87">
        <v>0.231</v>
      </c>
      <c r="M43" s="87">
        <v>0.014</v>
      </c>
      <c r="N43" s="87">
        <v>0.022</v>
      </c>
      <c r="O43" s="87">
        <v>0.004</v>
      </c>
      <c r="V43" s="125"/>
    </row>
    <row r="44">
      <c r="C44" s="87">
        <v>2456472.344</v>
      </c>
      <c r="D44" s="87" t="s">
        <v>304</v>
      </c>
      <c r="E44" s="87">
        <v>0.979</v>
      </c>
      <c r="F44" s="87">
        <v>0.03</v>
      </c>
      <c r="G44" s="14">
        <f t="shared" si="1"/>
        <v>9.763802823</v>
      </c>
      <c r="K44" s="87">
        <v>2456472.206</v>
      </c>
      <c r="L44" s="87">
        <v>0.478</v>
      </c>
      <c r="M44" s="87">
        <v>0.029</v>
      </c>
      <c r="N44" s="87">
        <v>0.024</v>
      </c>
      <c r="O44" s="87">
        <v>0.006</v>
      </c>
      <c r="V44" s="125"/>
    </row>
    <row r="45">
      <c r="C45" s="87">
        <v>2456472.478</v>
      </c>
      <c r="D45" s="87" t="s">
        <v>304</v>
      </c>
      <c r="E45" s="87">
        <v>1.04</v>
      </c>
      <c r="F45" s="87">
        <v>0.031</v>
      </c>
      <c r="G45" s="14">
        <f t="shared" si="1"/>
        <v>10.37217052</v>
      </c>
      <c r="K45" s="87">
        <v>2456472.475</v>
      </c>
      <c r="L45" s="87">
        <v>0.399</v>
      </c>
      <c r="M45" s="87">
        <v>0.025</v>
      </c>
      <c r="N45" s="87">
        <v>0.029</v>
      </c>
      <c r="O45" s="87">
        <v>0.007</v>
      </c>
    </row>
    <row r="46">
      <c r="C46" s="87">
        <v>2456472.87</v>
      </c>
      <c r="D46" s="87" t="s">
        <v>304</v>
      </c>
      <c r="E46" s="87">
        <v>1.0</v>
      </c>
      <c r="F46" s="87">
        <v>0.027</v>
      </c>
      <c r="G46" s="14">
        <f t="shared" si="1"/>
        <v>9.973240882</v>
      </c>
      <c r="K46" s="87">
        <v>2456472.866</v>
      </c>
      <c r="L46" s="87">
        <v>0.469</v>
      </c>
      <c r="M46" s="87">
        <v>0.023</v>
      </c>
      <c r="N46" s="87">
        <v>0.015</v>
      </c>
      <c r="O46" s="87">
        <v>0.004</v>
      </c>
    </row>
    <row r="47">
      <c r="C47" s="87">
        <v>2456474.478</v>
      </c>
      <c r="D47" s="87" t="s">
        <v>304</v>
      </c>
      <c r="E47" s="87">
        <v>1.01</v>
      </c>
      <c r="F47" s="87">
        <v>0.028</v>
      </c>
      <c r="G47" s="14">
        <f t="shared" si="1"/>
        <v>10.07297329</v>
      </c>
      <c r="K47" s="87">
        <v>2456474.474</v>
      </c>
      <c r="L47" s="87">
        <v>0.644</v>
      </c>
      <c r="M47" s="87">
        <v>0.029</v>
      </c>
      <c r="N47" s="87">
        <v>0.025</v>
      </c>
      <c r="O47" s="87">
        <v>0.006</v>
      </c>
    </row>
    <row r="48">
      <c r="C48" s="87">
        <v>2456474.804</v>
      </c>
      <c r="D48" s="87" t="s">
        <v>304</v>
      </c>
      <c r="E48" s="87">
        <v>1.04</v>
      </c>
      <c r="F48" s="87">
        <v>0.029</v>
      </c>
      <c r="G48" s="14">
        <f t="shared" si="1"/>
        <v>10.37217052</v>
      </c>
      <c r="K48" s="87">
        <v>2456474.8</v>
      </c>
      <c r="L48" s="87">
        <v>0.594</v>
      </c>
      <c r="M48" s="87">
        <v>0.03</v>
      </c>
      <c r="N48" s="87">
        <v>0.028</v>
      </c>
      <c r="O48" s="87">
        <v>0.007</v>
      </c>
    </row>
    <row r="49">
      <c r="C49" s="87">
        <v>2456475.743</v>
      </c>
      <c r="D49" s="87" t="s">
        <v>304</v>
      </c>
      <c r="E49" s="87">
        <v>0.993</v>
      </c>
      <c r="F49" s="87">
        <v>0.034</v>
      </c>
      <c r="G49" s="14">
        <f t="shared" si="1"/>
        <v>9.903428196</v>
      </c>
      <c r="K49" s="87">
        <v>2456475.74</v>
      </c>
      <c r="L49" s="87">
        <v>0.456</v>
      </c>
      <c r="M49" s="87">
        <v>0.037</v>
      </c>
      <c r="N49" s="87">
        <v>0.02</v>
      </c>
      <c r="O49" s="87">
        <v>0.008</v>
      </c>
    </row>
    <row r="50">
      <c r="C50" s="87">
        <v>2456475.814</v>
      </c>
      <c r="D50" s="87" t="s">
        <v>304</v>
      </c>
      <c r="E50" s="87">
        <v>1.04</v>
      </c>
      <c r="F50" s="87">
        <v>0.03</v>
      </c>
      <c r="G50" s="14">
        <f t="shared" si="1"/>
        <v>10.37217052</v>
      </c>
      <c r="K50" s="87">
        <v>2456475.81</v>
      </c>
      <c r="L50" s="87">
        <v>0.537</v>
      </c>
      <c r="M50" s="87">
        <v>0.029</v>
      </c>
      <c r="N50" s="87">
        <v>0.024</v>
      </c>
      <c r="O50" s="87">
        <v>0.006</v>
      </c>
    </row>
    <row r="51">
      <c r="C51" s="87">
        <v>2456477.205</v>
      </c>
      <c r="D51" s="87" t="s">
        <v>304</v>
      </c>
      <c r="E51" s="87">
        <v>1.02</v>
      </c>
      <c r="F51" s="87">
        <v>0.028</v>
      </c>
      <c r="G51" s="14">
        <f t="shared" si="1"/>
        <v>10.1727057</v>
      </c>
      <c r="K51" s="87">
        <v>2456477.2</v>
      </c>
      <c r="L51" s="87">
        <v>0.499</v>
      </c>
      <c r="M51" s="87">
        <v>0.027</v>
      </c>
      <c r="N51" s="87">
        <v>0.016</v>
      </c>
      <c r="O51" s="87">
        <v>0.005</v>
      </c>
    </row>
    <row r="52">
      <c r="C52" s="87">
        <v>2456478.272</v>
      </c>
      <c r="D52" s="87" t="s">
        <v>304</v>
      </c>
      <c r="E52" s="87">
        <v>1.05</v>
      </c>
      <c r="F52" s="87">
        <v>0.029</v>
      </c>
      <c r="G52" s="14">
        <f t="shared" si="1"/>
        <v>10.47190293</v>
      </c>
      <c r="K52" s="87">
        <v>2456478.268</v>
      </c>
      <c r="L52" s="87">
        <v>0.445</v>
      </c>
      <c r="M52" s="87">
        <v>0.024</v>
      </c>
      <c r="N52" s="87">
        <v>0.03</v>
      </c>
      <c r="O52" s="87">
        <v>0.006</v>
      </c>
    </row>
    <row r="53">
      <c r="C53" s="87">
        <v>2456478.545</v>
      </c>
      <c r="D53" s="87" t="s">
        <v>304</v>
      </c>
      <c r="E53" s="87">
        <v>1.01</v>
      </c>
      <c r="F53" s="87">
        <v>0.028</v>
      </c>
      <c r="G53" s="14">
        <f t="shared" si="1"/>
        <v>10.07297329</v>
      </c>
      <c r="K53" s="87">
        <v>2456478.54</v>
      </c>
      <c r="L53" s="87">
        <v>0.368</v>
      </c>
      <c r="M53" s="87">
        <v>0.018</v>
      </c>
      <c r="N53" s="87">
        <v>0.017</v>
      </c>
      <c r="O53" s="87">
        <v>0.004</v>
      </c>
    </row>
    <row r="54">
      <c r="C54" s="87">
        <v>2456479.874</v>
      </c>
      <c r="D54" s="87" t="s">
        <v>304</v>
      </c>
      <c r="E54" s="87">
        <v>1.0</v>
      </c>
      <c r="F54" s="87">
        <v>0.028</v>
      </c>
      <c r="G54" s="14">
        <f t="shared" si="1"/>
        <v>9.973240882</v>
      </c>
      <c r="K54" s="87">
        <v>2456479.87</v>
      </c>
      <c r="L54" s="87">
        <v>0.546</v>
      </c>
      <c r="M54" s="87">
        <v>0.032</v>
      </c>
      <c r="N54" s="87">
        <v>0.038</v>
      </c>
      <c r="O54" s="87">
        <v>0.009</v>
      </c>
    </row>
    <row r="55">
      <c r="C55" s="87">
        <v>2456480.545</v>
      </c>
      <c r="D55" s="87" t="s">
        <v>304</v>
      </c>
      <c r="E55" s="87">
        <v>1.01</v>
      </c>
      <c r="F55" s="87">
        <v>0.028</v>
      </c>
      <c r="G55" s="14">
        <f t="shared" si="1"/>
        <v>10.07297329</v>
      </c>
      <c r="K55" s="87">
        <v>2456480.54</v>
      </c>
      <c r="L55" s="87">
        <v>0.372</v>
      </c>
      <c r="M55" s="87">
        <v>0.021</v>
      </c>
      <c r="N55" s="87">
        <v>0.02</v>
      </c>
      <c r="O55" s="87">
        <v>0.005</v>
      </c>
    </row>
    <row r="56">
      <c r="C56" s="87">
        <v>2456481.683</v>
      </c>
      <c r="D56" s="87" t="s">
        <v>304</v>
      </c>
      <c r="E56" s="87">
        <v>1.0</v>
      </c>
      <c r="F56" s="87">
        <v>0.028</v>
      </c>
      <c r="G56" s="14">
        <f t="shared" si="1"/>
        <v>9.973240882</v>
      </c>
      <c r="K56" s="87">
        <v>2456481.541</v>
      </c>
      <c r="L56" s="87">
        <v>0.341</v>
      </c>
      <c r="M56" s="87">
        <v>0.02</v>
      </c>
      <c r="N56" s="87">
        <v>0.012</v>
      </c>
      <c r="O56" s="87">
        <v>0.004</v>
      </c>
    </row>
    <row r="57">
      <c r="C57" s="87">
        <v>2456482.546</v>
      </c>
      <c r="D57" s="87" t="s">
        <v>304</v>
      </c>
      <c r="E57" s="87">
        <v>1.02</v>
      </c>
      <c r="F57" s="87">
        <v>0.028</v>
      </c>
      <c r="G57" s="14">
        <f t="shared" si="1"/>
        <v>10.1727057</v>
      </c>
      <c r="K57" s="87">
        <v>2456482.541</v>
      </c>
      <c r="L57" s="87">
        <v>0.389</v>
      </c>
      <c r="M57" s="87">
        <v>0.02</v>
      </c>
      <c r="N57" s="87">
        <v>0.024</v>
      </c>
      <c r="O57" s="87">
        <v>0.005</v>
      </c>
    </row>
    <row r="58">
      <c r="C58" s="87">
        <v>2456483.605</v>
      </c>
      <c r="D58" s="87" t="s">
        <v>304</v>
      </c>
      <c r="E58" s="87">
        <v>0.983</v>
      </c>
      <c r="F58" s="87">
        <v>0.035</v>
      </c>
      <c r="G58" s="14">
        <f t="shared" si="1"/>
        <v>9.803695787</v>
      </c>
      <c r="K58" s="87">
        <v>2456483.603</v>
      </c>
      <c r="L58" s="87">
        <v>0.507</v>
      </c>
      <c r="M58" s="87">
        <v>0.036</v>
      </c>
      <c r="N58" s="87">
        <v>0.028</v>
      </c>
      <c r="O58" s="87">
        <v>0.009</v>
      </c>
    </row>
    <row r="59">
      <c r="C59" s="87">
        <v>2456485.224</v>
      </c>
      <c r="D59" s="87" t="s">
        <v>304</v>
      </c>
      <c r="E59" s="87">
        <v>1.05</v>
      </c>
      <c r="F59" s="87">
        <v>0.029</v>
      </c>
      <c r="G59" s="14">
        <f t="shared" si="1"/>
        <v>10.47190293</v>
      </c>
      <c r="K59" s="87">
        <v>2456485.219</v>
      </c>
      <c r="L59" s="87">
        <v>0.543</v>
      </c>
      <c r="M59" s="87">
        <v>0.026</v>
      </c>
      <c r="N59" s="87">
        <v>0.022</v>
      </c>
      <c r="O59" s="87">
        <v>0.005</v>
      </c>
    </row>
    <row r="60">
      <c r="C60" s="87">
        <v>2456486.016</v>
      </c>
      <c r="D60" s="87" t="s">
        <v>304</v>
      </c>
      <c r="E60" s="87">
        <v>1.06</v>
      </c>
      <c r="F60" s="87">
        <v>0.029</v>
      </c>
      <c r="G60" s="14">
        <f t="shared" si="1"/>
        <v>10.57163533</v>
      </c>
      <c r="K60" s="87">
        <v>2456486.012</v>
      </c>
      <c r="L60" s="87">
        <v>0.527</v>
      </c>
      <c r="M60" s="87">
        <v>0.026</v>
      </c>
      <c r="N60" s="87">
        <v>0.028</v>
      </c>
      <c r="O60" s="87">
        <v>0.006</v>
      </c>
    </row>
    <row r="61">
      <c r="C61" s="87">
        <v>2456486.944</v>
      </c>
      <c r="D61" s="87" t="s">
        <v>304</v>
      </c>
      <c r="E61" s="87">
        <v>1.02</v>
      </c>
      <c r="F61" s="87">
        <v>0.031</v>
      </c>
      <c r="G61" s="14">
        <f t="shared" si="1"/>
        <v>10.1727057</v>
      </c>
      <c r="K61" s="87">
        <v>2456486.941</v>
      </c>
      <c r="L61" s="87">
        <v>0.525</v>
      </c>
      <c r="M61" s="87">
        <v>0.032</v>
      </c>
      <c r="N61" s="87">
        <v>0.027</v>
      </c>
      <c r="O61" s="87">
        <v>0.007</v>
      </c>
    </row>
    <row r="62">
      <c r="C62" s="87">
        <v>2456487.007</v>
      </c>
      <c r="D62" s="87" t="s">
        <v>304</v>
      </c>
      <c r="E62" s="87">
        <v>0.963</v>
      </c>
      <c r="F62" s="87">
        <v>0.039</v>
      </c>
      <c r="G62" s="14">
        <f t="shared" si="1"/>
        <v>9.604230969</v>
      </c>
      <c r="K62" s="87">
        <v>2456487.005</v>
      </c>
      <c r="L62" s="87">
        <v>0.444</v>
      </c>
      <c r="M62" s="87">
        <v>0.04</v>
      </c>
      <c r="N62" s="87">
        <v>0.007</v>
      </c>
      <c r="O62" s="87">
        <v>0.005</v>
      </c>
    </row>
    <row r="63">
      <c r="C63" s="87">
        <v>2456487.742</v>
      </c>
      <c r="D63" s="87" t="s">
        <v>304</v>
      </c>
      <c r="E63" s="87">
        <v>1.07</v>
      </c>
      <c r="F63" s="87">
        <v>0.047</v>
      </c>
      <c r="G63" s="14">
        <f t="shared" si="1"/>
        <v>10.67136774</v>
      </c>
      <c r="K63" s="87">
        <v>2456487.74</v>
      </c>
      <c r="L63" s="87">
        <v>0.494</v>
      </c>
      <c r="M63" s="87">
        <v>0.052</v>
      </c>
      <c r="N63" s="87">
        <v>0.032</v>
      </c>
      <c r="O63" s="87">
        <v>0.013</v>
      </c>
    </row>
    <row r="64">
      <c r="C64" s="87">
        <v>2456487.808</v>
      </c>
      <c r="D64" s="87" t="s">
        <v>304</v>
      </c>
      <c r="E64" s="87">
        <v>1.01</v>
      </c>
      <c r="F64" s="87">
        <v>0.044</v>
      </c>
      <c r="G64" s="14">
        <f t="shared" si="1"/>
        <v>10.07297329</v>
      </c>
      <c r="K64" s="87">
        <v>2456487.807</v>
      </c>
      <c r="L64" s="87">
        <v>0.517</v>
      </c>
      <c r="M64" s="87">
        <v>0.054</v>
      </c>
      <c r="N64" s="87">
        <v>0.014</v>
      </c>
      <c r="O64" s="87">
        <v>0.01</v>
      </c>
    </row>
    <row r="65">
      <c r="C65" s="87">
        <v>2456488.542</v>
      </c>
      <c r="D65" s="87" t="s">
        <v>304</v>
      </c>
      <c r="E65" s="87">
        <v>1.01</v>
      </c>
      <c r="F65" s="87">
        <v>0.038</v>
      </c>
      <c r="G65" s="14">
        <f t="shared" si="1"/>
        <v>10.07297329</v>
      </c>
      <c r="K65" s="87">
        <v>2456488.54</v>
      </c>
      <c r="L65" s="87">
        <v>0.538</v>
      </c>
      <c r="M65" s="87">
        <v>0.06</v>
      </c>
      <c r="N65" s="87">
        <v>0.02</v>
      </c>
      <c r="O65" s="87">
        <v>0.01</v>
      </c>
    </row>
    <row r="66">
      <c r="C66" s="87">
        <v>2456488.609</v>
      </c>
      <c r="D66" s="87" t="s">
        <v>304</v>
      </c>
      <c r="E66" s="87">
        <v>1.05</v>
      </c>
      <c r="F66" s="87">
        <v>0.039</v>
      </c>
      <c r="G66" s="14">
        <f t="shared" si="1"/>
        <v>10.47190293</v>
      </c>
      <c r="K66" s="87">
        <v>2456488.607</v>
      </c>
      <c r="L66" s="87">
        <v>0.381</v>
      </c>
      <c r="M66" s="87">
        <v>0.029</v>
      </c>
      <c r="N66" s="87">
        <v>0.014</v>
      </c>
      <c r="O66" s="87">
        <v>0.006</v>
      </c>
    </row>
    <row r="67">
      <c r="C67" s="87">
        <v>2456491.163</v>
      </c>
      <c r="D67" s="87" t="s">
        <v>304</v>
      </c>
      <c r="E67" s="87">
        <v>1.06</v>
      </c>
      <c r="F67" s="87">
        <v>0.029</v>
      </c>
      <c r="G67" s="14">
        <f t="shared" si="1"/>
        <v>10.57163533</v>
      </c>
      <c r="K67" s="87">
        <v>2456491.159</v>
      </c>
      <c r="L67" s="87">
        <v>0.447</v>
      </c>
      <c r="M67" s="87">
        <v>0.024</v>
      </c>
      <c r="N67" s="87">
        <v>0.017</v>
      </c>
      <c r="O67" s="87">
        <v>0.005</v>
      </c>
    </row>
    <row r="68">
      <c r="C68" s="87">
        <v>2456491.882</v>
      </c>
      <c r="D68" s="87" t="s">
        <v>304</v>
      </c>
      <c r="E68" s="87">
        <v>1.09</v>
      </c>
      <c r="F68" s="87">
        <v>0.035</v>
      </c>
      <c r="G68" s="14">
        <f t="shared" si="1"/>
        <v>10.87083256</v>
      </c>
      <c r="K68" s="87">
        <v>2456491.886</v>
      </c>
      <c r="L68" s="87">
        <v>0.348</v>
      </c>
      <c r="M68" s="87">
        <v>0.017</v>
      </c>
      <c r="N68" s="87">
        <v>0.014</v>
      </c>
      <c r="O68" s="87">
        <v>0.003</v>
      </c>
    </row>
    <row r="69">
      <c r="C69" s="87">
        <v>2456491.949</v>
      </c>
      <c r="D69" s="87" t="s">
        <v>304</v>
      </c>
      <c r="E69" s="87">
        <v>1.08</v>
      </c>
      <c r="F69" s="87">
        <v>0.036</v>
      </c>
      <c r="G69" s="14">
        <f t="shared" si="1"/>
        <v>10.77110015</v>
      </c>
      <c r="K69" s="87">
        <v>2456491.952</v>
      </c>
      <c r="L69" s="87">
        <v>0.371</v>
      </c>
      <c r="M69" s="87">
        <v>0.02</v>
      </c>
      <c r="N69" s="87">
        <v>0.024</v>
      </c>
      <c r="O69" s="87">
        <v>0.005</v>
      </c>
    </row>
    <row r="70">
      <c r="C70" s="87">
        <v>2456492.899</v>
      </c>
      <c r="D70" s="87" t="s">
        <v>304</v>
      </c>
      <c r="E70" s="87">
        <v>1.08</v>
      </c>
      <c r="F70" s="87">
        <v>0.029</v>
      </c>
      <c r="G70" s="14">
        <f t="shared" si="1"/>
        <v>10.77110015</v>
      </c>
      <c r="K70" s="87">
        <v>2456492.894</v>
      </c>
      <c r="L70" s="87">
        <v>0.343</v>
      </c>
      <c r="M70" s="87">
        <v>0.017</v>
      </c>
      <c r="N70" s="87">
        <v>0.02</v>
      </c>
      <c r="O70" s="87">
        <v>0.004</v>
      </c>
    </row>
    <row r="71">
      <c r="C71" s="87">
        <v>2456494.092</v>
      </c>
      <c r="D71" s="87" t="s">
        <v>304</v>
      </c>
      <c r="E71" s="87">
        <v>1.1</v>
      </c>
      <c r="F71" s="87">
        <v>0.03</v>
      </c>
      <c r="G71" s="14">
        <f t="shared" si="1"/>
        <v>10.97056497</v>
      </c>
      <c r="K71" s="87">
        <v>2456494.09</v>
      </c>
      <c r="L71" s="87">
        <v>0.387</v>
      </c>
      <c r="M71" s="87">
        <v>0.025</v>
      </c>
      <c r="N71" s="87">
        <v>0.017</v>
      </c>
      <c r="O71" s="87">
        <v>0.006</v>
      </c>
    </row>
    <row r="72">
      <c r="C72" s="87">
        <v>2456494.964</v>
      </c>
      <c r="D72" s="87" t="s">
        <v>304</v>
      </c>
      <c r="E72" s="87">
        <v>1.1</v>
      </c>
      <c r="F72" s="87">
        <v>0.035</v>
      </c>
      <c r="G72" s="14">
        <f t="shared" si="1"/>
        <v>10.97056497</v>
      </c>
      <c r="K72" s="87">
        <v>2456494.962</v>
      </c>
      <c r="L72" s="87">
        <v>0.312</v>
      </c>
      <c r="M72" s="87">
        <v>0.032</v>
      </c>
      <c r="N72" s="87">
        <v>0.019</v>
      </c>
      <c r="O72" s="87">
        <v>0.008</v>
      </c>
    </row>
    <row r="73">
      <c r="C73" s="87">
        <v>2456495.031</v>
      </c>
      <c r="D73" s="87" t="s">
        <v>304</v>
      </c>
      <c r="E73" s="87">
        <v>1.05</v>
      </c>
      <c r="F73" s="87">
        <v>0.036</v>
      </c>
      <c r="G73" s="14">
        <f t="shared" si="1"/>
        <v>10.47190293</v>
      </c>
      <c r="K73" s="87">
        <v>2456495.028</v>
      </c>
      <c r="L73" s="87">
        <v>0.353</v>
      </c>
      <c r="M73" s="87">
        <v>0.03</v>
      </c>
      <c r="N73" s="87">
        <v>0.019</v>
      </c>
      <c r="O73" s="87">
        <v>0.007</v>
      </c>
    </row>
    <row r="74">
      <c r="C74" s="87">
        <v>2456496.162</v>
      </c>
      <c r="D74" s="87" t="s">
        <v>304</v>
      </c>
      <c r="E74" s="87">
        <v>1.11</v>
      </c>
      <c r="F74" s="87">
        <v>0.03</v>
      </c>
      <c r="G74" s="14">
        <f t="shared" si="1"/>
        <v>11.07029738</v>
      </c>
      <c r="K74" s="87">
        <v>2456496.157</v>
      </c>
      <c r="L74" s="87">
        <v>0.331</v>
      </c>
      <c r="M74" s="87">
        <v>0.019</v>
      </c>
      <c r="N74" s="87">
        <v>0.02</v>
      </c>
      <c r="O74" s="87">
        <v>0.004</v>
      </c>
    </row>
    <row r="75">
      <c r="C75" s="87">
        <v>2456496.561</v>
      </c>
      <c r="D75" s="87" t="s">
        <v>304</v>
      </c>
      <c r="E75" s="87">
        <v>1.07</v>
      </c>
      <c r="F75" s="87">
        <v>0.03</v>
      </c>
      <c r="G75" s="14">
        <f t="shared" si="1"/>
        <v>10.67136774</v>
      </c>
      <c r="K75" s="87">
        <v>2456496.557</v>
      </c>
      <c r="L75" s="87">
        <v>0.37</v>
      </c>
      <c r="M75" s="87">
        <v>0.021</v>
      </c>
      <c r="N75" s="87">
        <v>0.022</v>
      </c>
      <c r="O75" s="87">
        <v>0.005</v>
      </c>
    </row>
    <row r="76">
      <c r="C76" s="87">
        <v>2456497.634</v>
      </c>
      <c r="D76" s="87" t="s">
        <v>304</v>
      </c>
      <c r="E76" s="87">
        <v>1.14</v>
      </c>
      <c r="F76" s="87">
        <v>0.031</v>
      </c>
      <c r="G76" s="14">
        <f t="shared" si="1"/>
        <v>11.36949461</v>
      </c>
      <c r="K76" s="87">
        <v>2456497.629</v>
      </c>
      <c r="L76" s="87">
        <v>0.351</v>
      </c>
      <c r="M76" s="87">
        <v>0.019</v>
      </c>
      <c r="N76" s="87">
        <v>0.02</v>
      </c>
      <c r="O76" s="87">
        <v>0.005</v>
      </c>
    </row>
    <row r="77">
      <c r="C77" s="87">
        <v>2456498.558</v>
      </c>
      <c r="D77" s="87" t="s">
        <v>304</v>
      </c>
      <c r="E77" s="87">
        <v>1.21</v>
      </c>
      <c r="F77" s="87">
        <v>0.039</v>
      </c>
      <c r="G77" s="14">
        <f t="shared" si="1"/>
        <v>12.06762147</v>
      </c>
      <c r="K77" s="87">
        <v>2456498.556</v>
      </c>
      <c r="L77" s="87">
        <v>0.419</v>
      </c>
      <c r="M77" s="87">
        <v>0.035</v>
      </c>
      <c r="N77" s="87">
        <v>0.016</v>
      </c>
      <c r="O77" s="87">
        <v>0.007</v>
      </c>
    </row>
    <row r="78">
      <c r="C78" s="87">
        <v>2456502.98</v>
      </c>
      <c r="D78" s="87" t="s">
        <v>304</v>
      </c>
      <c r="E78" s="87">
        <v>1.15</v>
      </c>
      <c r="F78" s="87">
        <v>0.031</v>
      </c>
      <c r="G78" s="14">
        <f t="shared" si="1"/>
        <v>11.46922701</v>
      </c>
      <c r="K78" s="87">
        <v>2456502.975</v>
      </c>
      <c r="L78" s="87">
        <v>0.422</v>
      </c>
      <c r="M78" s="87">
        <v>0.022</v>
      </c>
      <c r="N78" s="87">
        <v>0.02</v>
      </c>
      <c r="O78" s="87">
        <v>0.005</v>
      </c>
    </row>
    <row r="79">
      <c r="C79" s="87">
        <v>2456503.384</v>
      </c>
      <c r="D79" s="87" t="s">
        <v>304</v>
      </c>
      <c r="E79" s="87">
        <v>1.13</v>
      </c>
      <c r="F79" s="87">
        <v>0.04</v>
      </c>
      <c r="G79" s="14">
        <f t="shared" si="1"/>
        <v>11.2697622</v>
      </c>
      <c r="K79" s="87">
        <v>2456503.382</v>
      </c>
      <c r="L79" s="87">
        <v>0.457</v>
      </c>
      <c r="M79" s="87">
        <v>0.04</v>
      </c>
      <c r="N79" s="87">
        <v>0.018</v>
      </c>
      <c r="O79" s="87">
        <v>0.008</v>
      </c>
    </row>
    <row r="80">
      <c r="C80" s="87">
        <v>2456503.431</v>
      </c>
      <c r="D80" s="87" t="s">
        <v>304</v>
      </c>
      <c r="E80" s="87">
        <v>1.17</v>
      </c>
      <c r="F80" s="87">
        <v>0.04</v>
      </c>
      <c r="G80" s="14">
        <f t="shared" si="1"/>
        <v>11.66869183</v>
      </c>
      <c r="K80" s="87">
        <v>2456503.429</v>
      </c>
      <c r="L80" s="87">
        <v>0.442</v>
      </c>
      <c r="M80" s="87">
        <v>0.04</v>
      </c>
      <c r="N80" s="87">
        <v>0.02</v>
      </c>
      <c r="O80" s="87">
        <v>0.009</v>
      </c>
    </row>
    <row r="81">
      <c r="C81" s="87">
        <v>2456503.498</v>
      </c>
      <c r="D81" s="87" t="s">
        <v>304</v>
      </c>
      <c r="E81" s="87">
        <v>1.15</v>
      </c>
      <c r="F81" s="87">
        <v>0.04</v>
      </c>
      <c r="G81" s="14">
        <f t="shared" si="1"/>
        <v>11.46922701</v>
      </c>
      <c r="K81" s="87">
        <v>2456503.496</v>
      </c>
      <c r="L81" s="87">
        <v>0.403</v>
      </c>
      <c r="M81" s="87">
        <v>0.037</v>
      </c>
      <c r="N81" s="87">
        <v>0.007</v>
      </c>
      <c r="O81" s="87">
        <v>0.005</v>
      </c>
    </row>
    <row r="82">
      <c r="C82" s="87">
        <v>2456505.05</v>
      </c>
      <c r="D82" s="87" t="s">
        <v>304</v>
      </c>
      <c r="E82" s="87">
        <v>1.14</v>
      </c>
      <c r="F82" s="87">
        <v>0.031</v>
      </c>
      <c r="G82" s="14">
        <f t="shared" si="1"/>
        <v>11.36949461</v>
      </c>
      <c r="K82" s="87">
        <v>2456505.046</v>
      </c>
      <c r="L82" s="87">
        <v>0.337</v>
      </c>
      <c r="M82" s="87">
        <v>0.018</v>
      </c>
      <c r="N82" s="87">
        <v>0.028</v>
      </c>
      <c r="O82" s="87">
        <v>0.005</v>
      </c>
    </row>
    <row r="83">
      <c r="C83" s="87">
        <v>2456505.902</v>
      </c>
      <c r="D83" s="87" t="s">
        <v>304</v>
      </c>
      <c r="E83" s="87">
        <v>1.13</v>
      </c>
      <c r="F83" s="87">
        <v>0.039</v>
      </c>
      <c r="G83" s="14">
        <f t="shared" si="1"/>
        <v>11.2697622</v>
      </c>
      <c r="K83" s="87">
        <v>2456505.901</v>
      </c>
      <c r="L83" s="87">
        <v>0.297</v>
      </c>
      <c r="M83" s="87">
        <v>0.038</v>
      </c>
      <c r="N83" s="87">
        <v>0.018</v>
      </c>
      <c r="O83" s="87">
        <v>0.01</v>
      </c>
    </row>
    <row r="84">
      <c r="C84" s="87">
        <v>2456505.973</v>
      </c>
      <c r="D84" s="87" t="s">
        <v>304</v>
      </c>
      <c r="E84" s="87">
        <v>1.12</v>
      </c>
      <c r="F84" s="87">
        <v>0.032</v>
      </c>
      <c r="G84" s="14">
        <f t="shared" si="1"/>
        <v>11.17002979</v>
      </c>
      <c r="K84" s="87">
        <v>2456505.969</v>
      </c>
      <c r="L84" s="87">
        <v>0.412</v>
      </c>
      <c r="M84" s="87">
        <v>0.027</v>
      </c>
      <c r="N84" s="87">
        <v>0.03</v>
      </c>
      <c r="O84" s="87">
        <v>0.008</v>
      </c>
    </row>
    <row r="85">
      <c r="C85" s="87">
        <v>2456507.854</v>
      </c>
      <c r="D85" s="87" t="s">
        <v>304</v>
      </c>
      <c r="E85" s="87">
        <v>1.15</v>
      </c>
      <c r="F85" s="87">
        <v>0.031</v>
      </c>
      <c r="G85" s="14">
        <f t="shared" si="1"/>
        <v>11.46922701</v>
      </c>
      <c r="K85" s="87">
        <v>2456507.849</v>
      </c>
      <c r="L85" s="87">
        <v>0.669</v>
      </c>
      <c r="M85" s="87">
        <v>0.039</v>
      </c>
      <c r="N85" s="87">
        <v>0.026</v>
      </c>
      <c r="O85" s="87">
        <v>0.008</v>
      </c>
    </row>
    <row r="86">
      <c r="C86" s="87">
        <v>2456509.256</v>
      </c>
      <c r="D86" s="87" t="s">
        <v>304</v>
      </c>
      <c r="E86" s="87">
        <v>1.16</v>
      </c>
      <c r="F86" s="87">
        <v>0.033</v>
      </c>
      <c r="G86" s="14">
        <f t="shared" si="1"/>
        <v>11.56895942</v>
      </c>
      <c r="K86" s="87">
        <v>2456509.252</v>
      </c>
      <c r="L86" s="87">
        <v>0.542</v>
      </c>
      <c r="M86" s="87">
        <v>0.029</v>
      </c>
      <c r="N86" s="87">
        <v>0.032</v>
      </c>
      <c r="O86" s="87">
        <v>0.007</v>
      </c>
    </row>
    <row r="87">
      <c r="C87" s="87">
        <v>2456509.458</v>
      </c>
      <c r="D87" s="87" t="s">
        <v>304</v>
      </c>
      <c r="E87" s="87">
        <v>1.17</v>
      </c>
      <c r="F87" s="87">
        <v>0.037</v>
      </c>
      <c r="G87" s="14">
        <f t="shared" si="1"/>
        <v>11.66869183</v>
      </c>
      <c r="K87" s="87">
        <v>2456509.455</v>
      </c>
      <c r="L87" s="87">
        <v>0.497</v>
      </c>
      <c r="M87" s="87">
        <v>0.037</v>
      </c>
      <c r="N87" s="87">
        <v>0.03</v>
      </c>
      <c r="O87" s="87">
        <v>0.009</v>
      </c>
    </row>
    <row r="88">
      <c r="C88" s="87">
        <v>2456512.509</v>
      </c>
      <c r="D88" s="87" t="s">
        <v>304</v>
      </c>
      <c r="E88" s="87">
        <v>1.22</v>
      </c>
      <c r="F88" s="87">
        <v>0.03</v>
      </c>
      <c r="G88" s="14">
        <f t="shared" si="1"/>
        <v>12.16735388</v>
      </c>
      <c r="K88" s="87">
        <v>2456512.506</v>
      </c>
      <c r="L88" s="87">
        <v>0.477</v>
      </c>
      <c r="M88" s="87">
        <v>0.042</v>
      </c>
      <c r="N88" s="87">
        <v>0.037</v>
      </c>
      <c r="O88" s="87">
        <v>0.012</v>
      </c>
    </row>
    <row r="89">
      <c r="C89" s="87">
        <v>2456512.776</v>
      </c>
      <c r="D89" s="87" t="s">
        <v>304</v>
      </c>
      <c r="E89" s="87">
        <v>1.13</v>
      </c>
      <c r="F89" s="87">
        <v>0.035</v>
      </c>
      <c r="G89" s="14">
        <f t="shared" si="1"/>
        <v>11.2697622</v>
      </c>
      <c r="K89" s="87">
        <v>2456512.775</v>
      </c>
      <c r="L89" s="87">
        <v>0.445</v>
      </c>
      <c r="M89" s="87">
        <v>0.061</v>
      </c>
      <c r="N89" s="87">
        <v>0.04</v>
      </c>
      <c r="O89" s="87">
        <v>0.019</v>
      </c>
    </row>
    <row r="90">
      <c r="C90" s="87">
        <v>2456514.933</v>
      </c>
      <c r="D90" s="87" t="s">
        <v>304</v>
      </c>
      <c r="E90" s="87">
        <v>1.21</v>
      </c>
      <c r="F90" s="87">
        <v>0.034</v>
      </c>
      <c r="G90" s="14">
        <f t="shared" si="1"/>
        <v>12.06762147</v>
      </c>
      <c r="K90" s="87">
        <v>2456514.931</v>
      </c>
      <c r="L90" s="87">
        <v>0.485</v>
      </c>
      <c r="M90" s="87">
        <v>0.048</v>
      </c>
      <c r="N90" s="87">
        <v>0.025</v>
      </c>
      <c r="O90" s="87">
        <v>0.012</v>
      </c>
    </row>
    <row r="91">
      <c r="C91" s="87">
        <v>2456515.449</v>
      </c>
      <c r="D91" s="87" t="s">
        <v>304</v>
      </c>
      <c r="E91" s="87">
        <v>1.22</v>
      </c>
      <c r="F91" s="87">
        <v>0.028</v>
      </c>
      <c r="G91" s="14">
        <f t="shared" si="1"/>
        <v>12.16735388</v>
      </c>
      <c r="K91" s="87">
        <v>2456515.445</v>
      </c>
      <c r="L91" s="87">
        <v>0.429</v>
      </c>
      <c r="M91" s="87">
        <v>0.031</v>
      </c>
      <c r="N91" s="87">
        <v>0.029</v>
      </c>
      <c r="O91" s="87">
        <v>0.008</v>
      </c>
    </row>
    <row r="92">
      <c r="C92" s="87">
        <v>2456516.988</v>
      </c>
      <c r="D92" s="87" t="s">
        <v>304</v>
      </c>
      <c r="E92" s="87">
        <v>1.23</v>
      </c>
      <c r="F92" s="87">
        <v>0.028</v>
      </c>
      <c r="G92" s="14">
        <f t="shared" si="1"/>
        <v>12.26708628</v>
      </c>
      <c r="K92" s="87">
        <v>2456516.984</v>
      </c>
      <c r="L92" s="87">
        <v>0.437</v>
      </c>
      <c r="M92" s="87">
        <v>0.027</v>
      </c>
      <c r="N92" s="87">
        <v>0.023</v>
      </c>
      <c r="O92" s="87">
        <v>0.006</v>
      </c>
    </row>
    <row r="93">
      <c r="C93" s="87">
        <v>2456518.784</v>
      </c>
      <c r="D93" s="87" t="s">
        <v>304</v>
      </c>
      <c r="E93" s="87">
        <v>1.19</v>
      </c>
      <c r="F93" s="87">
        <v>0.028</v>
      </c>
      <c r="G93" s="14">
        <f t="shared" si="1"/>
        <v>11.86815665</v>
      </c>
      <c r="K93" s="87">
        <v>2456518.781</v>
      </c>
      <c r="L93" s="87">
        <v>0.356</v>
      </c>
      <c r="M93" s="87">
        <v>0.029</v>
      </c>
      <c r="N93" s="87">
        <v>0.017</v>
      </c>
      <c r="O93" s="87">
        <v>0.006</v>
      </c>
    </row>
    <row r="94">
      <c r="C94" s="87">
        <v>2456518.852</v>
      </c>
      <c r="D94" s="87" t="s">
        <v>304</v>
      </c>
      <c r="E94" s="87">
        <v>1.23</v>
      </c>
      <c r="F94" s="87">
        <v>0.031</v>
      </c>
      <c r="G94" s="14">
        <f t="shared" si="1"/>
        <v>12.26708628</v>
      </c>
      <c r="K94" s="87">
        <v>2456518.85</v>
      </c>
      <c r="L94" s="87">
        <v>0.302</v>
      </c>
      <c r="M94" s="87">
        <v>0.03</v>
      </c>
      <c r="N94" s="87">
        <v>0.034</v>
      </c>
      <c r="O94" s="87">
        <v>0.01</v>
      </c>
    </row>
    <row r="95">
      <c r="C95" s="87">
        <v>2456523.056</v>
      </c>
      <c r="D95" s="87" t="s">
        <v>304</v>
      </c>
      <c r="E95" s="87">
        <v>1.25</v>
      </c>
      <c r="F95" s="87">
        <v>0.033</v>
      </c>
      <c r="G95" s="14">
        <f t="shared" si="1"/>
        <v>12.4665511</v>
      </c>
      <c r="K95" s="87">
        <v>2456523.052</v>
      </c>
      <c r="L95" s="87">
        <v>0.336</v>
      </c>
      <c r="M95" s="87">
        <v>0.03</v>
      </c>
      <c r="N95" s="87">
        <v>0.032</v>
      </c>
      <c r="O95" s="87">
        <v>0.009</v>
      </c>
    </row>
    <row r="96">
      <c r="C96" s="87">
        <v>2456524.726</v>
      </c>
      <c r="D96" s="87" t="s">
        <v>304</v>
      </c>
      <c r="E96" s="87">
        <v>1.25</v>
      </c>
      <c r="F96" s="87">
        <v>0.028</v>
      </c>
      <c r="G96" s="14">
        <f t="shared" si="1"/>
        <v>12.4665511</v>
      </c>
      <c r="K96" s="87">
        <v>2456524.722</v>
      </c>
      <c r="L96" s="87">
        <v>0.412</v>
      </c>
      <c r="M96" s="87">
        <v>0.028</v>
      </c>
      <c r="N96" s="87">
        <v>0.024</v>
      </c>
      <c r="O96" s="87">
        <v>0.007</v>
      </c>
    </row>
    <row r="97">
      <c r="C97" s="87">
        <v>2456526.997</v>
      </c>
      <c r="D97" s="87" t="s">
        <v>304</v>
      </c>
      <c r="E97" s="87">
        <v>1.25</v>
      </c>
      <c r="F97" s="87">
        <v>0.029</v>
      </c>
      <c r="G97" s="14">
        <f t="shared" si="1"/>
        <v>12.4665511</v>
      </c>
      <c r="K97" s="87">
        <v>2456526.994</v>
      </c>
      <c r="L97" s="87">
        <v>0.525</v>
      </c>
      <c r="M97" s="87">
        <v>0.035</v>
      </c>
      <c r="N97" s="87">
        <v>0.04</v>
      </c>
      <c r="O97" s="87">
        <v>0.01</v>
      </c>
    </row>
    <row r="98">
      <c r="C98" s="87">
        <v>2456528.598</v>
      </c>
      <c r="D98" s="87" t="s">
        <v>304</v>
      </c>
      <c r="E98" s="87">
        <v>1.24</v>
      </c>
      <c r="F98" s="87">
        <v>0.028</v>
      </c>
      <c r="G98" s="14">
        <f t="shared" si="1"/>
        <v>12.36681869</v>
      </c>
      <c r="K98" s="87">
        <v>2456528.594</v>
      </c>
      <c r="L98" s="87">
        <v>0.776</v>
      </c>
      <c r="M98" s="87">
        <v>0.038</v>
      </c>
      <c r="N98" s="87">
        <v>0.06</v>
      </c>
      <c r="O98" s="87">
        <v>0.011</v>
      </c>
    </row>
    <row r="99">
      <c r="C99" s="87">
        <v>2456533.194</v>
      </c>
      <c r="D99" s="87" t="s">
        <v>304</v>
      </c>
      <c r="E99" s="87">
        <v>1.25</v>
      </c>
      <c r="F99" s="87">
        <v>0.033</v>
      </c>
      <c r="G99" s="14">
        <f t="shared" si="1"/>
        <v>12.4665511</v>
      </c>
      <c r="K99" s="87">
        <v>2456533.193</v>
      </c>
      <c r="L99" s="87">
        <v>0.933</v>
      </c>
      <c r="M99" s="87">
        <v>0.089</v>
      </c>
      <c r="N99" s="87">
        <v>0.151</v>
      </c>
      <c r="O99" s="87">
        <v>0.036</v>
      </c>
    </row>
    <row r="100">
      <c r="C100" s="87">
        <v>2456533.261</v>
      </c>
      <c r="D100" s="87" t="s">
        <v>304</v>
      </c>
      <c r="E100" s="87">
        <v>1.26</v>
      </c>
      <c r="F100" s="87">
        <v>0.032</v>
      </c>
      <c r="G100" s="14">
        <f t="shared" si="1"/>
        <v>12.56628351</v>
      </c>
      <c r="K100" s="87">
        <v>2456533.259</v>
      </c>
      <c r="L100" s="87">
        <v>1.024</v>
      </c>
      <c r="M100" s="87">
        <v>0.114</v>
      </c>
      <c r="N100" s="87">
        <v>0.142</v>
      </c>
      <c r="O100" s="87">
        <v>0.043</v>
      </c>
    </row>
    <row r="101">
      <c r="C101" s="87">
        <v>2456533.328</v>
      </c>
      <c r="D101" s="87" t="s">
        <v>304</v>
      </c>
      <c r="E101" s="87">
        <v>1.27</v>
      </c>
      <c r="F101" s="87">
        <v>0.034</v>
      </c>
      <c r="G101" s="14">
        <f t="shared" si="1"/>
        <v>12.66601592</v>
      </c>
      <c r="K101" s="87">
        <v>2456533.327</v>
      </c>
      <c r="L101" s="87">
        <v>0.768</v>
      </c>
      <c r="M101" s="87">
        <v>0.087</v>
      </c>
      <c r="N101" s="87">
        <v>0.095</v>
      </c>
      <c r="O101" s="87">
        <v>0.03</v>
      </c>
    </row>
    <row r="102">
      <c r="C102" s="87">
        <v>2456533.395</v>
      </c>
      <c r="D102" s="87" t="s">
        <v>304</v>
      </c>
      <c r="E102" s="87">
        <v>1.2</v>
      </c>
      <c r="F102" s="87">
        <v>0.032</v>
      </c>
      <c r="G102" s="14">
        <f t="shared" si="1"/>
        <v>11.96788906</v>
      </c>
      <c r="K102" s="87">
        <v>2456533.393</v>
      </c>
      <c r="L102" s="87">
        <v>1.051</v>
      </c>
      <c r="M102" s="87">
        <v>0.091</v>
      </c>
      <c r="N102" s="87">
        <v>0.124</v>
      </c>
      <c r="O102" s="87">
        <v>0.031</v>
      </c>
    </row>
    <row r="103">
      <c r="C103" s="87">
        <v>2456534.945</v>
      </c>
      <c r="D103" s="87" t="s">
        <v>304</v>
      </c>
      <c r="E103" s="87">
        <v>1.28</v>
      </c>
      <c r="F103" s="87">
        <v>0.029</v>
      </c>
      <c r="G103" s="14">
        <f t="shared" si="1"/>
        <v>12.76574833</v>
      </c>
      <c r="K103" s="87">
        <v>2456534.941</v>
      </c>
      <c r="L103" s="87">
        <v>0.866</v>
      </c>
      <c r="M103" s="87">
        <v>0.04</v>
      </c>
      <c r="N103" s="87">
        <v>0.116</v>
      </c>
      <c r="O103" s="87">
        <v>0.015</v>
      </c>
    </row>
    <row r="104">
      <c r="C104" s="87">
        <v>2456537.275</v>
      </c>
      <c r="D104" s="87" t="s">
        <v>304</v>
      </c>
      <c r="E104" s="87">
        <v>1.28</v>
      </c>
      <c r="F104" s="87">
        <v>0.029</v>
      </c>
      <c r="G104" s="14">
        <f t="shared" si="1"/>
        <v>12.76574833</v>
      </c>
      <c r="K104" s="87">
        <v>2456537.271</v>
      </c>
      <c r="L104" s="87">
        <v>0.649</v>
      </c>
      <c r="M104" s="87">
        <v>0.039</v>
      </c>
      <c r="N104" s="87">
        <v>0.051</v>
      </c>
      <c r="O104" s="87">
        <v>0.011</v>
      </c>
    </row>
    <row r="105">
      <c r="C105" s="87">
        <v>2456538.735</v>
      </c>
      <c r="D105" s="87" t="s">
        <v>304</v>
      </c>
      <c r="E105" s="87">
        <v>1.26</v>
      </c>
      <c r="F105" s="87">
        <v>0.031</v>
      </c>
      <c r="G105" s="14">
        <f t="shared" si="1"/>
        <v>12.56628351</v>
      </c>
      <c r="K105" s="87">
        <v>2456538.733</v>
      </c>
      <c r="L105" s="87">
        <v>0.447</v>
      </c>
      <c r="M105" s="87">
        <v>0.041</v>
      </c>
      <c r="N105" s="87">
        <v>0.045</v>
      </c>
      <c r="O105" s="87">
        <v>0.012</v>
      </c>
    </row>
    <row r="106">
      <c r="C106" s="87">
        <v>2456538.804</v>
      </c>
      <c r="D106" s="87" t="s">
        <v>304</v>
      </c>
      <c r="E106" s="87">
        <v>1.27</v>
      </c>
      <c r="F106" s="87">
        <v>0.03</v>
      </c>
      <c r="G106" s="14">
        <f t="shared" si="1"/>
        <v>12.66601592</v>
      </c>
      <c r="K106" s="87">
        <v>2456538.801</v>
      </c>
      <c r="L106" s="87">
        <v>0.35</v>
      </c>
      <c r="M106" s="87">
        <v>0.027</v>
      </c>
      <c r="N106" s="87">
        <v>0.047</v>
      </c>
      <c r="O106" s="87">
        <v>0.01</v>
      </c>
    </row>
    <row r="107">
      <c r="C107" s="87">
        <v>2456542.96</v>
      </c>
      <c r="D107" s="87" t="s">
        <v>304</v>
      </c>
      <c r="E107" s="87">
        <v>1.25</v>
      </c>
      <c r="F107" s="87">
        <v>0.029</v>
      </c>
      <c r="G107" s="14">
        <f t="shared" si="1"/>
        <v>12.4665511</v>
      </c>
      <c r="K107" s="87">
        <v>2456542.956</v>
      </c>
      <c r="L107" s="87">
        <v>0.508</v>
      </c>
      <c r="M107" s="87">
        <v>0.031</v>
      </c>
      <c r="N107" s="87">
        <v>0.055</v>
      </c>
      <c r="O107" s="87">
        <v>0.011</v>
      </c>
    </row>
    <row r="108">
      <c r="C108" s="87">
        <v>2456547.421</v>
      </c>
      <c r="D108" s="87" t="s">
        <v>304</v>
      </c>
      <c r="E108" s="87">
        <v>1.33</v>
      </c>
      <c r="F108" s="87">
        <v>0.03</v>
      </c>
      <c r="G108" s="14">
        <f t="shared" si="1"/>
        <v>13.26441037</v>
      </c>
      <c r="K108" s="87">
        <v>2456547.416</v>
      </c>
      <c r="L108" s="87">
        <v>0.53</v>
      </c>
      <c r="M108" s="87">
        <v>0.027</v>
      </c>
      <c r="N108" s="87">
        <v>0.075</v>
      </c>
      <c r="O108" s="87">
        <v>0.01</v>
      </c>
    </row>
    <row r="109">
      <c r="C109" s="87">
        <v>2456547.479</v>
      </c>
      <c r="D109" s="87" t="s">
        <v>304</v>
      </c>
      <c r="E109" s="87">
        <v>1.31</v>
      </c>
      <c r="F109" s="87">
        <v>0.032</v>
      </c>
      <c r="G109" s="14">
        <f t="shared" si="1"/>
        <v>13.06494556</v>
      </c>
      <c r="K109" s="87">
        <v>2456547.477</v>
      </c>
      <c r="L109" s="87">
        <v>0.636</v>
      </c>
      <c r="M109" s="87">
        <v>0.061</v>
      </c>
      <c r="N109" s="87">
        <v>0.086</v>
      </c>
      <c r="O109" s="87">
        <v>0.023</v>
      </c>
    </row>
    <row r="110">
      <c r="C110" s="87">
        <v>2456613.761</v>
      </c>
      <c r="D110" s="87" t="s">
        <v>304</v>
      </c>
      <c r="E110" s="87">
        <v>1.14</v>
      </c>
      <c r="F110" s="87">
        <v>0.026</v>
      </c>
      <c r="G110" s="14">
        <f t="shared" si="1"/>
        <v>11.36949461</v>
      </c>
      <c r="K110" s="87">
        <v>2456613.757</v>
      </c>
      <c r="L110" s="87">
        <v>0.349</v>
      </c>
      <c r="M110" s="87">
        <v>0.023</v>
      </c>
      <c r="N110" s="87">
        <v>0.023</v>
      </c>
      <c r="O110" s="87">
        <v>0.006</v>
      </c>
    </row>
    <row r="111">
      <c r="C111" s="87">
        <v>2456615.971</v>
      </c>
      <c r="D111" s="87" t="s">
        <v>304</v>
      </c>
      <c r="E111" s="87">
        <v>1.09</v>
      </c>
      <c r="F111" s="87">
        <v>0.025</v>
      </c>
      <c r="G111" s="14">
        <f t="shared" si="1"/>
        <v>10.87083256</v>
      </c>
      <c r="K111" s="87">
        <v>2456615.967</v>
      </c>
      <c r="L111" s="87">
        <v>0.299</v>
      </c>
      <c r="M111" s="87">
        <v>0.019</v>
      </c>
      <c r="N111" s="87">
        <v>0.017</v>
      </c>
      <c r="O111" s="87">
        <v>0.005</v>
      </c>
    </row>
    <row r="112">
      <c r="C112" s="87">
        <v>2456617.696</v>
      </c>
      <c r="D112" s="87" t="s">
        <v>304</v>
      </c>
      <c r="E112" s="87">
        <v>1.12</v>
      </c>
      <c r="F112" s="87">
        <v>0.026</v>
      </c>
      <c r="G112" s="14">
        <f t="shared" si="1"/>
        <v>11.17002979</v>
      </c>
      <c r="K112" s="87">
        <v>2456617.692</v>
      </c>
      <c r="L112" s="87">
        <v>0.269</v>
      </c>
      <c r="M112" s="87">
        <v>0.016</v>
      </c>
      <c r="N112" s="87">
        <v>0.019</v>
      </c>
      <c r="O112" s="87">
        <v>0.004</v>
      </c>
    </row>
    <row r="113">
      <c r="C113" s="87">
        <v>2456620.232</v>
      </c>
      <c r="D113" s="87" t="s">
        <v>304</v>
      </c>
      <c r="E113" s="87">
        <v>1.16</v>
      </c>
      <c r="F113" s="87">
        <v>0.027</v>
      </c>
      <c r="G113" s="14">
        <f t="shared" si="1"/>
        <v>11.56895942</v>
      </c>
      <c r="K113" s="87">
        <v>2456620.228</v>
      </c>
      <c r="L113" s="87">
        <v>0.365</v>
      </c>
      <c r="M113" s="87">
        <v>0.025</v>
      </c>
      <c r="N113" s="87">
        <v>0.022</v>
      </c>
      <c r="O113" s="87">
        <v>0.007</v>
      </c>
    </row>
    <row r="114">
      <c r="C114" s="87">
        <v>2456622.297</v>
      </c>
      <c r="D114" s="87" t="s">
        <v>304</v>
      </c>
      <c r="E114" s="87">
        <v>1.19</v>
      </c>
      <c r="F114" s="87">
        <v>0.027</v>
      </c>
      <c r="G114" s="14">
        <f t="shared" si="1"/>
        <v>11.86815665</v>
      </c>
      <c r="K114" s="87">
        <v>2456622.293</v>
      </c>
      <c r="L114" s="87">
        <v>0.519</v>
      </c>
      <c r="M114" s="87">
        <v>0.038</v>
      </c>
      <c r="N114" s="87">
        <v>0.029</v>
      </c>
      <c r="O114" s="87">
        <v>0.01</v>
      </c>
    </row>
    <row r="115">
      <c r="C115" s="87">
        <v>2456626.033</v>
      </c>
      <c r="D115" s="87" t="s">
        <v>304</v>
      </c>
      <c r="E115" s="87">
        <v>1.23</v>
      </c>
      <c r="F115" s="87">
        <v>0.028</v>
      </c>
      <c r="G115" s="14">
        <f t="shared" si="1"/>
        <v>12.26708628</v>
      </c>
      <c r="K115" s="87">
        <v>2456626.029</v>
      </c>
      <c r="L115" s="87">
        <v>0.451</v>
      </c>
      <c r="M115" s="87">
        <v>0.027</v>
      </c>
      <c r="N115" s="87">
        <v>0.02</v>
      </c>
      <c r="O115" s="87">
        <v>0.006</v>
      </c>
    </row>
    <row r="116">
      <c r="C116" s="87">
        <v>2456630.301</v>
      </c>
      <c r="D116" s="87" t="s">
        <v>304</v>
      </c>
      <c r="E116" s="87">
        <v>1.23</v>
      </c>
      <c r="F116" s="87">
        <v>0.031</v>
      </c>
      <c r="G116" s="14">
        <f t="shared" si="1"/>
        <v>12.26708628</v>
      </c>
      <c r="K116" s="87">
        <v>2456630.299</v>
      </c>
      <c r="L116" s="87">
        <v>0.456</v>
      </c>
      <c r="M116" s="87">
        <v>0.049</v>
      </c>
      <c r="N116" s="87">
        <v>0.032</v>
      </c>
      <c r="O116" s="87">
        <v>0.014</v>
      </c>
    </row>
    <row r="117">
      <c r="C117" s="87">
        <v>2456632.185</v>
      </c>
      <c r="D117" s="87" t="s">
        <v>304</v>
      </c>
      <c r="E117" s="87">
        <v>1.21</v>
      </c>
      <c r="F117" s="87">
        <v>0.028</v>
      </c>
      <c r="G117" s="14">
        <f t="shared" si="1"/>
        <v>12.06762147</v>
      </c>
      <c r="K117" s="87">
        <v>2456632.181</v>
      </c>
      <c r="L117" s="87">
        <v>0.469</v>
      </c>
      <c r="M117" s="87">
        <v>0.029</v>
      </c>
      <c r="N117" s="87">
        <v>0.031</v>
      </c>
      <c r="O117" s="87">
        <v>0.007</v>
      </c>
    </row>
    <row r="118">
      <c r="C118" s="87">
        <v>2456635.981</v>
      </c>
      <c r="D118" s="87" t="s">
        <v>304</v>
      </c>
      <c r="E118" s="87">
        <v>1.21</v>
      </c>
      <c r="F118" s="87">
        <v>0.028</v>
      </c>
      <c r="G118" s="14">
        <f t="shared" si="1"/>
        <v>12.06762147</v>
      </c>
      <c r="K118" s="87">
        <v>2456635.978</v>
      </c>
      <c r="L118" s="87">
        <v>0.606</v>
      </c>
      <c r="M118" s="87">
        <v>0.04</v>
      </c>
      <c r="N118" s="87">
        <v>0.037</v>
      </c>
      <c r="O118" s="87">
        <v>0.01</v>
      </c>
    </row>
    <row r="119">
      <c r="C119" s="87">
        <v>2456638.443</v>
      </c>
      <c r="D119" s="87" t="s">
        <v>304</v>
      </c>
      <c r="E119" s="87">
        <v>1.18</v>
      </c>
      <c r="F119" s="87">
        <v>0.027</v>
      </c>
      <c r="G119" s="14">
        <f t="shared" si="1"/>
        <v>11.76842424</v>
      </c>
      <c r="K119" s="87">
        <v>2456638.439</v>
      </c>
      <c r="L119" s="87">
        <v>0.377</v>
      </c>
      <c r="M119" s="87">
        <v>0.026</v>
      </c>
      <c r="N119" s="87">
        <v>0.038</v>
      </c>
      <c r="O119" s="87">
        <v>0.008</v>
      </c>
    </row>
    <row r="120">
      <c r="C120" s="87">
        <v>2456640.449</v>
      </c>
      <c r="D120" s="87" t="s">
        <v>304</v>
      </c>
      <c r="E120" s="87">
        <v>1.17</v>
      </c>
      <c r="F120" s="87">
        <v>0.027</v>
      </c>
      <c r="G120" s="14">
        <f t="shared" si="1"/>
        <v>11.66869183</v>
      </c>
      <c r="K120" s="87">
        <v>2456640.445</v>
      </c>
      <c r="L120" s="87">
        <v>0.298</v>
      </c>
      <c r="M120" s="87">
        <v>0.02</v>
      </c>
      <c r="N120" s="87">
        <v>0.028</v>
      </c>
      <c r="O120" s="87">
        <v>0.006</v>
      </c>
    </row>
    <row r="121">
      <c r="C121" s="87">
        <v>2456641.589</v>
      </c>
      <c r="D121" s="87" t="s">
        <v>304</v>
      </c>
      <c r="E121" s="87">
        <v>1.15</v>
      </c>
      <c r="F121" s="87">
        <v>0.026</v>
      </c>
      <c r="G121" s="14">
        <f t="shared" si="1"/>
        <v>11.46922701</v>
      </c>
      <c r="K121" s="87">
        <v>2456641.586</v>
      </c>
      <c r="L121" s="87">
        <v>0.34</v>
      </c>
      <c r="M121" s="87">
        <v>0.02</v>
      </c>
      <c r="N121" s="87">
        <v>0.018</v>
      </c>
      <c r="O121" s="87">
        <v>0.005</v>
      </c>
    </row>
    <row r="122">
      <c r="C122" s="87">
        <v>2456645.655</v>
      </c>
      <c r="D122" s="87" t="s">
        <v>304</v>
      </c>
      <c r="E122" s="87">
        <v>1.17</v>
      </c>
      <c r="F122" s="87">
        <v>0.027</v>
      </c>
      <c r="G122" s="14">
        <f t="shared" si="1"/>
        <v>11.66869183</v>
      </c>
      <c r="K122" s="87">
        <v>2456645.651</v>
      </c>
      <c r="L122" s="87">
        <v>0.335</v>
      </c>
      <c r="M122" s="87">
        <v>0.02</v>
      </c>
      <c r="N122" s="87">
        <v>0.022</v>
      </c>
      <c r="O122" s="87">
        <v>0.005</v>
      </c>
    </row>
    <row r="123">
      <c r="C123" s="87">
        <v>2456647.795</v>
      </c>
      <c r="D123" s="87" t="s">
        <v>304</v>
      </c>
      <c r="E123" s="87">
        <v>1.17</v>
      </c>
      <c r="F123" s="87">
        <v>0.027</v>
      </c>
      <c r="G123" s="14">
        <f t="shared" si="1"/>
        <v>11.66869183</v>
      </c>
      <c r="K123" s="87">
        <v>2456647.785</v>
      </c>
      <c r="L123" s="87">
        <v>0.284</v>
      </c>
      <c r="M123" s="87">
        <v>0.014</v>
      </c>
      <c r="N123" s="87">
        <v>0.022</v>
      </c>
      <c r="O123" s="87">
        <v>0.004</v>
      </c>
    </row>
    <row r="124">
      <c r="C124" s="87">
        <v>2456650.185</v>
      </c>
      <c r="D124" s="87" t="s">
        <v>304</v>
      </c>
      <c r="E124" s="87">
        <v>1.16</v>
      </c>
      <c r="F124" s="87">
        <v>0.027</v>
      </c>
      <c r="G124" s="14">
        <f t="shared" si="1"/>
        <v>11.56895942</v>
      </c>
      <c r="K124" s="87">
        <v>2456650.181</v>
      </c>
      <c r="L124" s="87">
        <v>0.288</v>
      </c>
      <c r="M124" s="87">
        <v>0.021</v>
      </c>
      <c r="N124" s="87">
        <v>0.015</v>
      </c>
      <c r="O124" s="87">
        <v>0.004</v>
      </c>
    </row>
    <row r="125">
      <c r="C125" s="87">
        <v>2456652.254</v>
      </c>
      <c r="D125" s="87" t="s">
        <v>304</v>
      </c>
      <c r="E125" s="87">
        <v>1.16</v>
      </c>
      <c r="F125" s="87">
        <v>0.027</v>
      </c>
      <c r="G125" s="14">
        <f t="shared" si="1"/>
        <v>11.56895942</v>
      </c>
      <c r="K125" s="87">
        <v>2456652.25</v>
      </c>
      <c r="L125" s="87">
        <v>0.35</v>
      </c>
      <c r="M125" s="87">
        <v>0.024</v>
      </c>
      <c r="N125" s="87">
        <v>0.024</v>
      </c>
      <c r="O125" s="87">
        <v>0.006</v>
      </c>
    </row>
    <row r="126">
      <c r="C126" s="87">
        <v>2456654.331</v>
      </c>
      <c r="D126" s="87" t="s">
        <v>304</v>
      </c>
      <c r="E126" s="87">
        <v>1.12</v>
      </c>
      <c r="F126" s="87">
        <v>0.026</v>
      </c>
      <c r="G126" s="14">
        <f t="shared" si="1"/>
        <v>11.17002979</v>
      </c>
      <c r="K126" s="87">
        <v>2456654.328</v>
      </c>
      <c r="L126" s="87">
        <v>0.217</v>
      </c>
      <c r="M126" s="87">
        <v>0.017</v>
      </c>
      <c r="N126" s="87">
        <v>0.025</v>
      </c>
      <c r="O126" s="87">
        <v>0.006</v>
      </c>
    </row>
    <row r="127">
      <c r="C127" s="87">
        <v>2456656.13</v>
      </c>
      <c r="D127" s="87" t="s">
        <v>304</v>
      </c>
      <c r="E127" s="87">
        <v>1.11</v>
      </c>
      <c r="F127" s="87">
        <v>0.032</v>
      </c>
      <c r="G127" s="14">
        <f t="shared" si="1"/>
        <v>11.07029738</v>
      </c>
      <c r="K127" s="87">
        <v>2456656.126</v>
      </c>
      <c r="L127" s="87">
        <v>0.311</v>
      </c>
      <c r="M127" s="87">
        <v>0.026</v>
      </c>
      <c r="N127" s="87">
        <v>0.015</v>
      </c>
      <c r="O127" s="87">
        <v>0.006</v>
      </c>
    </row>
    <row r="128">
      <c r="C128" s="87">
        <v>2456658.261</v>
      </c>
      <c r="D128" s="87" t="s">
        <v>304</v>
      </c>
      <c r="E128" s="87">
        <v>1.1</v>
      </c>
      <c r="F128" s="87">
        <v>0.025</v>
      </c>
      <c r="G128" s="14">
        <f t="shared" si="1"/>
        <v>10.97056497</v>
      </c>
      <c r="K128" s="87">
        <v>2456658.257</v>
      </c>
      <c r="L128" s="87">
        <v>0.255</v>
      </c>
      <c r="M128" s="87">
        <v>0.019</v>
      </c>
      <c r="N128" s="87">
        <v>0.016</v>
      </c>
      <c r="O128" s="87">
        <v>0.005</v>
      </c>
    </row>
    <row r="129">
      <c r="C129" s="87">
        <v>2456660.129</v>
      </c>
      <c r="D129" s="87" t="s">
        <v>304</v>
      </c>
      <c r="E129" s="87">
        <v>1.13</v>
      </c>
      <c r="F129" s="87">
        <v>0.026</v>
      </c>
      <c r="G129" s="14">
        <f t="shared" si="1"/>
        <v>11.2697622</v>
      </c>
      <c r="K129" s="87">
        <v>2456660.125</v>
      </c>
      <c r="L129" s="87">
        <v>0.272</v>
      </c>
      <c r="M129" s="87">
        <v>0.027</v>
      </c>
      <c r="N129" s="87">
        <v>0.018</v>
      </c>
      <c r="O129" s="87">
        <v>0.007</v>
      </c>
    </row>
    <row r="130">
      <c r="C130" s="87">
        <v>2456664.141</v>
      </c>
      <c r="D130" s="87" t="s">
        <v>304</v>
      </c>
      <c r="E130" s="87">
        <v>1.11</v>
      </c>
      <c r="F130" s="87">
        <v>0.026</v>
      </c>
      <c r="G130" s="14">
        <f t="shared" si="1"/>
        <v>11.07029738</v>
      </c>
      <c r="K130" s="87">
        <v>2456664.137</v>
      </c>
      <c r="L130" s="87">
        <v>0.393</v>
      </c>
      <c r="M130" s="87">
        <v>0.025</v>
      </c>
      <c r="N130" s="87">
        <v>0.036</v>
      </c>
      <c r="O130" s="87">
        <v>0.008</v>
      </c>
    </row>
    <row r="131">
      <c r="C131" s="87">
        <v>2456666.075</v>
      </c>
      <c r="D131" s="87" t="s">
        <v>304</v>
      </c>
      <c r="E131" s="87">
        <v>1.13</v>
      </c>
      <c r="F131" s="87">
        <v>0.041</v>
      </c>
      <c r="G131" s="14">
        <f t="shared" si="1"/>
        <v>11.2697622</v>
      </c>
      <c r="K131" s="87">
        <v>2456666.073</v>
      </c>
      <c r="L131" s="87">
        <v>0.442</v>
      </c>
      <c r="M131" s="87">
        <v>0.043</v>
      </c>
      <c r="N131" s="87">
        <v>0.027</v>
      </c>
      <c r="O131" s="87">
        <v>0.011</v>
      </c>
    </row>
    <row r="132">
      <c r="C132" s="87">
        <v>2456668.282</v>
      </c>
      <c r="D132" s="87" t="s">
        <v>304</v>
      </c>
      <c r="E132" s="87">
        <v>1.15</v>
      </c>
      <c r="F132" s="87">
        <v>0.043</v>
      </c>
      <c r="G132" s="14">
        <f t="shared" si="1"/>
        <v>11.46922701</v>
      </c>
      <c r="K132" s="87">
        <v>2456668.28</v>
      </c>
      <c r="L132" s="87">
        <v>0.462</v>
      </c>
      <c r="M132" s="87">
        <v>0.039</v>
      </c>
      <c r="N132" s="87">
        <v>0.021</v>
      </c>
      <c r="O132" s="87">
        <v>0.01</v>
      </c>
    </row>
    <row r="133">
      <c r="C133" s="87">
        <v>2456668.475</v>
      </c>
      <c r="D133" s="87" t="s">
        <v>304</v>
      </c>
      <c r="E133" s="87">
        <v>1.12</v>
      </c>
      <c r="F133" s="87">
        <v>0.034</v>
      </c>
      <c r="G133" s="14">
        <f t="shared" si="1"/>
        <v>11.17002979</v>
      </c>
      <c r="K133" s="87">
        <v>2456668.472</v>
      </c>
      <c r="L133" s="87">
        <v>0.391</v>
      </c>
      <c r="M133" s="87">
        <v>0.026</v>
      </c>
      <c r="N133" s="87">
        <v>0.013</v>
      </c>
      <c r="O133" s="87">
        <v>0.006</v>
      </c>
    </row>
    <row r="134">
      <c r="C134" s="87">
        <v>2456670.47</v>
      </c>
      <c r="D134" s="87" t="s">
        <v>304</v>
      </c>
      <c r="E134" s="87">
        <v>1.15</v>
      </c>
      <c r="F134" s="87">
        <v>0.035</v>
      </c>
      <c r="G134" s="14">
        <f t="shared" si="1"/>
        <v>11.46922701</v>
      </c>
      <c r="K134" s="87">
        <v>2456670.466</v>
      </c>
      <c r="L134" s="87">
        <v>0.432</v>
      </c>
      <c r="M134" s="87">
        <v>0.027</v>
      </c>
      <c r="N134" s="87">
        <v>0.026</v>
      </c>
      <c r="O134" s="87">
        <v>0.007</v>
      </c>
    </row>
    <row r="135">
      <c r="C135" s="87">
        <v>2456672.352</v>
      </c>
      <c r="D135" s="87" t="s">
        <v>304</v>
      </c>
      <c r="E135" s="87">
        <v>1.15</v>
      </c>
      <c r="F135" s="87">
        <v>0.034</v>
      </c>
      <c r="G135" s="14">
        <f t="shared" si="1"/>
        <v>11.46922701</v>
      </c>
      <c r="K135" s="87">
        <v>2456672.349</v>
      </c>
      <c r="L135" s="87">
        <v>0.481</v>
      </c>
      <c r="M135" s="87">
        <v>0.03</v>
      </c>
      <c r="N135" s="87">
        <v>0.05</v>
      </c>
      <c r="O135" s="87">
        <v>0.01</v>
      </c>
    </row>
    <row r="136">
      <c r="C136" s="87">
        <v>2456674.074</v>
      </c>
      <c r="D136" s="87" t="s">
        <v>304</v>
      </c>
      <c r="E136" s="87">
        <v>1.22</v>
      </c>
      <c r="F136" s="87">
        <v>0.036</v>
      </c>
      <c r="G136" s="14">
        <f t="shared" si="1"/>
        <v>12.16735388</v>
      </c>
      <c r="K136" s="87">
        <v>2456674.071</v>
      </c>
      <c r="L136" s="87">
        <v>0.347</v>
      </c>
      <c r="M136" s="87">
        <v>0.029</v>
      </c>
      <c r="N136" s="87">
        <v>0.021</v>
      </c>
      <c r="O136" s="87">
        <v>0.007</v>
      </c>
    </row>
    <row r="137">
      <c r="C137" s="87">
        <v>2456676.489</v>
      </c>
      <c r="D137" s="87" t="s">
        <v>304</v>
      </c>
      <c r="E137" s="87">
        <v>1.17</v>
      </c>
      <c r="F137" s="87">
        <v>0.038</v>
      </c>
      <c r="G137" s="14">
        <f t="shared" si="1"/>
        <v>11.66869183</v>
      </c>
      <c r="K137" s="87">
        <v>2456676.487</v>
      </c>
      <c r="L137" s="87">
        <v>0.451</v>
      </c>
      <c r="M137" s="87">
        <v>0.035</v>
      </c>
      <c r="N137" s="87">
        <v>0.034</v>
      </c>
      <c r="O137" s="87">
        <v>0.01</v>
      </c>
    </row>
    <row r="138">
      <c r="C138" s="87">
        <v>2456682.009</v>
      </c>
      <c r="D138" s="87" t="s">
        <v>304</v>
      </c>
      <c r="E138" s="87">
        <v>1.19</v>
      </c>
      <c r="F138" s="87">
        <v>0.035</v>
      </c>
      <c r="G138" s="14">
        <f t="shared" si="1"/>
        <v>11.86815665</v>
      </c>
      <c r="K138" s="87">
        <v>2456682.006</v>
      </c>
      <c r="L138" s="87">
        <v>0.571</v>
      </c>
      <c r="M138" s="87">
        <v>0.033</v>
      </c>
      <c r="N138" s="87">
        <v>0.023</v>
      </c>
      <c r="O138" s="87">
        <v>0.007</v>
      </c>
    </row>
    <row r="139">
      <c r="C139" s="87">
        <v>2456684.358</v>
      </c>
      <c r="D139" s="87" t="s">
        <v>304</v>
      </c>
      <c r="E139" s="87">
        <v>1.15</v>
      </c>
      <c r="F139" s="87">
        <v>0.033</v>
      </c>
      <c r="G139" s="14">
        <f t="shared" si="1"/>
        <v>11.46922701</v>
      </c>
      <c r="K139" s="87">
        <v>2456684.354</v>
      </c>
      <c r="L139" s="87">
        <v>0.418</v>
      </c>
      <c r="M139" s="87">
        <v>0.024</v>
      </c>
      <c r="N139" s="87">
        <v>0.042</v>
      </c>
      <c r="O139" s="87">
        <v>0.008</v>
      </c>
    </row>
    <row r="140">
      <c r="C140" s="87">
        <v>2456685.824</v>
      </c>
      <c r="D140" s="87" t="s">
        <v>304</v>
      </c>
      <c r="E140" s="87">
        <v>1.2</v>
      </c>
      <c r="F140" s="87">
        <v>0.035</v>
      </c>
      <c r="G140" s="14">
        <f t="shared" si="1"/>
        <v>11.96788906</v>
      </c>
      <c r="K140" s="87">
        <v>2456685.821</v>
      </c>
      <c r="L140" s="87">
        <v>0.371</v>
      </c>
      <c r="M140" s="87">
        <v>0.023</v>
      </c>
      <c r="N140" s="87">
        <v>0.04</v>
      </c>
      <c r="O140" s="87">
        <v>0.008</v>
      </c>
    </row>
    <row r="141">
      <c r="C141" s="87">
        <v>2456690.429</v>
      </c>
      <c r="D141" s="87" t="s">
        <v>304</v>
      </c>
      <c r="E141" s="87">
        <v>1.17</v>
      </c>
      <c r="F141" s="87">
        <v>0.036</v>
      </c>
      <c r="G141" s="14">
        <f t="shared" si="1"/>
        <v>11.66869183</v>
      </c>
      <c r="K141" s="87">
        <v>2456690.426</v>
      </c>
      <c r="L141" s="87">
        <v>0.466</v>
      </c>
      <c r="M141" s="87">
        <v>0.031</v>
      </c>
      <c r="N141" s="87">
        <v>0.039</v>
      </c>
      <c r="O141" s="87">
        <v>0.009</v>
      </c>
    </row>
    <row r="142">
      <c r="C142" s="87">
        <v>2456698.363</v>
      </c>
      <c r="D142" s="87" t="s">
        <v>304</v>
      </c>
      <c r="E142" s="87">
        <v>1.22</v>
      </c>
      <c r="F142" s="87">
        <v>0.034</v>
      </c>
      <c r="G142" s="14">
        <f t="shared" si="1"/>
        <v>12.16735388</v>
      </c>
      <c r="K142" s="87">
        <v>2456698.359</v>
      </c>
      <c r="L142" s="87">
        <v>0.67</v>
      </c>
      <c r="M142" s="87">
        <v>0.034</v>
      </c>
      <c r="N142" s="87">
        <v>0.055</v>
      </c>
      <c r="O142" s="87">
        <v>0.01</v>
      </c>
    </row>
    <row r="143">
      <c r="C143" s="87">
        <v>2456706.489</v>
      </c>
      <c r="D143" s="87" t="s">
        <v>304</v>
      </c>
      <c r="E143" s="87">
        <v>1.24</v>
      </c>
      <c r="F143" s="87">
        <v>0.037</v>
      </c>
      <c r="G143" s="14">
        <f t="shared" si="1"/>
        <v>12.36681869</v>
      </c>
      <c r="K143" s="87">
        <v>2456706.485</v>
      </c>
      <c r="L143" s="87">
        <v>0.635</v>
      </c>
      <c r="M143" s="87">
        <v>0.038</v>
      </c>
      <c r="N143" s="87">
        <v>0.062</v>
      </c>
      <c r="O143" s="87">
        <v>0.012</v>
      </c>
    </row>
    <row r="144">
      <c r="C144" s="87">
        <v>2456708.23</v>
      </c>
      <c r="D144" s="87" t="s">
        <v>304</v>
      </c>
      <c r="E144" s="87">
        <v>1.22</v>
      </c>
      <c r="F144" s="87">
        <v>0.036</v>
      </c>
      <c r="G144" s="14">
        <f t="shared" si="1"/>
        <v>12.16735388</v>
      </c>
      <c r="K144" s="87">
        <v>2456708.227</v>
      </c>
      <c r="L144" s="87">
        <v>0.452</v>
      </c>
      <c r="M144" s="87">
        <v>0.029</v>
      </c>
      <c r="N144" s="87">
        <v>0.051</v>
      </c>
      <c r="O144" s="87">
        <v>0.01</v>
      </c>
    </row>
    <row r="145">
      <c r="C145" s="87">
        <v>2456709.563</v>
      </c>
      <c r="D145" s="87" t="s">
        <v>304</v>
      </c>
      <c r="E145" s="87">
        <v>1.23</v>
      </c>
      <c r="F145" s="87">
        <v>0.048</v>
      </c>
      <c r="G145" s="14">
        <f t="shared" si="1"/>
        <v>12.26708628</v>
      </c>
      <c r="K145" s="87">
        <v>2456709.561</v>
      </c>
      <c r="L145" s="87">
        <v>0.506</v>
      </c>
      <c r="M145" s="87">
        <v>0.049</v>
      </c>
      <c r="N145" s="87">
        <v>0.032</v>
      </c>
      <c r="O145" s="87">
        <v>0.013</v>
      </c>
    </row>
    <row r="146">
      <c r="C146" s="87">
        <v>2456710.105</v>
      </c>
      <c r="D146" s="87" t="s">
        <v>304</v>
      </c>
      <c r="E146" s="87">
        <v>1.22</v>
      </c>
      <c r="F146" s="87">
        <v>0.042</v>
      </c>
      <c r="G146" s="14">
        <f t="shared" si="1"/>
        <v>12.16735388</v>
      </c>
      <c r="K146" s="87">
        <v>2456710.103</v>
      </c>
      <c r="L146" s="87">
        <v>0.35</v>
      </c>
      <c r="M146" s="87">
        <v>0.03</v>
      </c>
      <c r="N146" s="87">
        <v>0.042</v>
      </c>
      <c r="O146" s="87">
        <v>0.01</v>
      </c>
    </row>
    <row r="147">
      <c r="C147" s="87">
        <v>2456710.167</v>
      </c>
      <c r="D147" s="87" t="s">
        <v>304</v>
      </c>
      <c r="E147" s="87">
        <v>1.18</v>
      </c>
      <c r="F147" s="87">
        <v>0.042</v>
      </c>
      <c r="G147" s="14">
        <f t="shared" si="1"/>
        <v>11.76842424</v>
      </c>
      <c r="K147" s="87">
        <v>2456710.165</v>
      </c>
      <c r="L147" s="87">
        <v>0.408</v>
      </c>
      <c r="M147" s="87">
        <v>0.038</v>
      </c>
      <c r="N147" s="87">
        <v>0.049</v>
      </c>
      <c r="O147" s="87">
        <v>0.013</v>
      </c>
    </row>
    <row r="148">
      <c r="C148" s="87">
        <v>2456710.637</v>
      </c>
      <c r="D148" s="87" t="s">
        <v>304</v>
      </c>
      <c r="E148" s="87">
        <v>1.21</v>
      </c>
      <c r="F148" s="87">
        <v>0.04</v>
      </c>
      <c r="G148" s="14">
        <f t="shared" si="1"/>
        <v>12.06762147</v>
      </c>
      <c r="K148" s="87">
        <v>2456710.634</v>
      </c>
      <c r="L148" s="87">
        <v>0.663</v>
      </c>
      <c r="M148" s="87">
        <v>0.054</v>
      </c>
      <c r="N148" s="87">
        <v>0.054</v>
      </c>
      <c r="O148" s="87">
        <v>0.016</v>
      </c>
    </row>
    <row r="149">
      <c r="C149" s="87">
        <v>2456711.023</v>
      </c>
      <c r="D149" s="87" t="s">
        <v>304</v>
      </c>
      <c r="E149" s="87">
        <v>1.11</v>
      </c>
      <c r="F149" s="87">
        <v>0.04</v>
      </c>
      <c r="G149" s="14">
        <f t="shared" si="1"/>
        <v>11.07029738</v>
      </c>
      <c r="K149" s="87">
        <v>2456711.021</v>
      </c>
      <c r="L149" s="87">
        <v>0.354</v>
      </c>
      <c r="M149" s="87">
        <v>0.036</v>
      </c>
      <c r="N149" s="87">
        <v>0.039</v>
      </c>
      <c r="O149" s="87">
        <v>0.011</v>
      </c>
    </row>
    <row r="150">
      <c r="C150" s="87">
        <v>2456711.357</v>
      </c>
      <c r="D150" s="87" t="s">
        <v>304</v>
      </c>
      <c r="E150" s="87">
        <v>1.15</v>
      </c>
      <c r="F150" s="87">
        <v>0.043</v>
      </c>
      <c r="G150" s="14">
        <f t="shared" si="1"/>
        <v>11.46922701</v>
      </c>
      <c r="K150" s="87">
        <v>2456711.355</v>
      </c>
      <c r="L150" s="87">
        <v>0.432</v>
      </c>
      <c r="M150" s="87">
        <v>0.046</v>
      </c>
      <c r="N150" s="87">
        <v>0.046</v>
      </c>
      <c r="O150" s="87">
        <v>0.015</v>
      </c>
    </row>
    <row r="151">
      <c r="C151" s="87">
        <v>2456712.093</v>
      </c>
      <c r="D151" s="87" t="s">
        <v>304</v>
      </c>
      <c r="E151" s="87">
        <v>1.15</v>
      </c>
      <c r="F151" s="87">
        <v>0.039</v>
      </c>
      <c r="G151" s="14">
        <f t="shared" si="1"/>
        <v>11.46922701</v>
      </c>
      <c r="K151" s="87">
        <v>2456712.09</v>
      </c>
      <c r="L151" s="87">
        <v>0.382</v>
      </c>
      <c r="M151" s="87">
        <v>0.031</v>
      </c>
      <c r="N151" s="87">
        <v>0.036</v>
      </c>
      <c r="O151" s="87">
        <v>0.009</v>
      </c>
    </row>
    <row r="152">
      <c r="C152" s="87">
        <v>2456713.228</v>
      </c>
      <c r="D152" s="87" t="s">
        <v>304</v>
      </c>
      <c r="E152" s="87">
        <v>1.21</v>
      </c>
      <c r="F152" s="87">
        <v>0.043</v>
      </c>
      <c r="G152" s="14">
        <f t="shared" si="1"/>
        <v>12.06762147</v>
      </c>
      <c r="K152" s="87">
        <v>2456713.226</v>
      </c>
      <c r="L152" s="87">
        <v>0.573</v>
      </c>
      <c r="M152" s="87">
        <v>0.046</v>
      </c>
      <c r="N152" s="87">
        <v>0.027</v>
      </c>
      <c r="O152" s="87">
        <v>0.011</v>
      </c>
    </row>
    <row r="153">
      <c r="C153" s="87">
        <v>2456713.51</v>
      </c>
      <c r="D153" s="87" t="s">
        <v>304</v>
      </c>
      <c r="E153" s="87">
        <v>1.15</v>
      </c>
      <c r="F153" s="87">
        <v>0.04</v>
      </c>
      <c r="G153" s="14">
        <f t="shared" si="1"/>
        <v>11.46922701</v>
      </c>
      <c r="K153" s="87">
        <v>2456713.508</v>
      </c>
      <c r="L153" s="87">
        <v>0.555</v>
      </c>
      <c r="M153" s="87">
        <v>0.048</v>
      </c>
      <c r="N153" s="87">
        <v>0.053</v>
      </c>
      <c r="O153" s="87">
        <v>0.015</v>
      </c>
    </row>
    <row r="154">
      <c r="C154" s="87">
        <v>2456713.958</v>
      </c>
      <c r="D154" s="87" t="s">
        <v>304</v>
      </c>
      <c r="E154" s="87">
        <v>1.18</v>
      </c>
      <c r="F154" s="87">
        <v>0.042</v>
      </c>
      <c r="G154" s="14">
        <f t="shared" si="1"/>
        <v>11.76842424</v>
      </c>
      <c r="K154" s="87">
        <v>2456713.956</v>
      </c>
      <c r="L154" s="87">
        <v>0.585</v>
      </c>
      <c r="M154" s="87">
        <v>0.048</v>
      </c>
      <c r="N154" s="87">
        <v>0.045</v>
      </c>
      <c r="O154" s="87">
        <v>0.014</v>
      </c>
    </row>
    <row r="155">
      <c r="C155" s="87">
        <v>2456714.225</v>
      </c>
      <c r="D155" s="87" t="s">
        <v>304</v>
      </c>
      <c r="E155" s="87">
        <v>1.24</v>
      </c>
      <c r="F155" s="87">
        <v>0.042</v>
      </c>
      <c r="G155" s="14">
        <f t="shared" si="1"/>
        <v>12.36681869</v>
      </c>
      <c r="K155" s="87">
        <v>2456714.223</v>
      </c>
      <c r="L155" s="87">
        <v>0.606</v>
      </c>
      <c r="M155" s="87">
        <v>0.064</v>
      </c>
      <c r="N155" s="87">
        <v>0.052</v>
      </c>
      <c r="O155" s="87">
        <v>0.019</v>
      </c>
    </row>
    <row r="156">
      <c r="C156" s="87">
        <v>2456714.51</v>
      </c>
      <c r="D156" s="87" t="s">
        <v>304</v>
      </c>
      <c r="E156" s="87">
        <v>1.15</v>
      </c>
      <c r="F156" s="87">
        <v>0.041</v>
      </c>
      <c r="G156" s="14">
        <f t="shared" si="1"/>
        <v>11.46922701</v>
      </c>
      <c r="K156" s="87">
        <v>2456714.508</v>
      </c>
      <c r="L156" s="87">
        <v>0.557</v>
      </c>
      <c r="M156" s="87">
        <v>0.053</v>
      </c>
      <c r="N156" s="87">
        <v>0.049</v>
      </c>
      <c r="O156" s="87">
        <v>0.016</v>
      </c>
    </row>
    <row r="157">
      <c r="C157" s="87">
        <v>2456715.042</v>
      </c>
      <c r="D157" s="87" t="s">
        <v>304</v>
      </c>
      <c r="E157" s="87">
        <v>1.2</v>
      </c>
      <c r="F157" s="87">
        <v>0.042</v>
      </c>
      <c r="G157" s="14">
        <f t="shared" si="1"/>
        <v>11.96788906</v>
      </c>
      <c r="K157" s="87">
        <v>2456715.04</v>
      </c>
      <c r="L157" s="87">
        <v>0.449</v>
      </c>
      <c r="M157" s="87">
        <v>0.04</v>
      </c>
      <c r="N157" s="87">
        <v>0.041</v>
      </c>
      <c r="O157" s="87">
        <v>0.012</v>
      </c>
    </row>
    <row r="158">
      <c r="C158" s="87">
        <v>2456717.038</v>
      </c>
      <c r="D158" s="87" t="s">
        <v>304</v>
      </c>
      <c r="E158" s="87">
        <v>1.15</v>
      </c>
      <c r="F158" s="87">
        <v>0.04</v>
      </c>
      <c r="G158" s="14">
        <f t="shared" si="1"/>
        <v>11.46922701</v>
      </c>
      <c r="K158" s="87">
        <v>2456717.036</v>
      </c>
      <c r="L158" s="87">
        <v>0.389</v>
      </c>
      <c r="M158" s="87">
        <v>0.031</v>
      </c>
      <c r="N158" s="87">
        <v>0.029</v>
      </c>
      <c r="O158" s="87">
        <v>0.008</v>
      </c>
    </row>
    <row r="159">
      <c r="C159" s="87">
        <v>2456718.368</v>
      </c>
      <c r="D159" s="87" t="s">
        <v>304</v>
      </c>
      <c r="E159" s="87">
        <v>1.1</v>
      </c>
      <c r="F159" s="87">
        <v>0.036</v>
      </c>
      <c r="G159" s="14">
        <f t="shared" si="1"/>
        <v>10.97056497</v>
      </c>
      <c r="K159" s="87">
        <v>2456718.365</v>
      </c>
      <c r="L159" s="87">
        <v>0.319</v>
      </c>
      <c r="M159" s="87">
        <v>0.027</v>
      </c>
      <c r="N159" s="87">
        <v>0.031</v>
      </c>
      <c r="O159" s="87">
        <v>0.008</v>
      </c>
    </row>
    <row r="160">
      <c r="C160" s="87">
        <v>2456718.637</v>
      </c>
      <c r="D160" s="87" t="s">
        <v>304</v>
      </c>
      <c r="E160" s="87">
        <v>1.1</v>
      </c>
      <c r="F160" s="87">
        <v>0.039</v>
      </c>
      <c r="G160" s="14">
        <f t="shared" si="1"/>
        <v>10.97056497</v>
      </c>
      <c r="K160" s="87">
        <v>2456718.635</v>
      </c>
      <c r="L160" s="87">
        <v>0.364</v>
      </c>
      <c r="M160" s="87">
        <v>0.03</v>
      </c>
      <c r="N160" s="87">
        <v>0.024</v>
      </c>
      <c r="O160" s="87">
        <v>0.008</v>
      </c>
    </row>
    <row r="161">
      <c r="C161" s="87">
        <v>2456719.71</v>
      </c>
      <c r="D161" s="87" t="s">
        <v>304</v>
      </c>
      <c r="E161" s="87">
        <v>1.18</v>
      </c>
      <c r="F161" s="87">
        <v>0.039</v>
      </c>
      <c r="G161" s="14">
        <f t="shared" si="1"/>
        <v>11.76842424</v>
      </c>
      <c r="K161" s="87">
        <v>2456719.708</v>
      </c>
      <c r="L161" s="87">
        <v>0.356</v>
      </c>
      <c r="M161" s="87">
        <v>0.026</v>
      </c>
      <c r="N161" s="87">
        <v>0.029</v>
      </c>
      <c r="O161" s="87">
        <v>0.007</v>
      </c>
    </row>
    <row r="162">
      <c r="C162" s="87">
        <v>2456720.099</v>
      </c>
      <c r="D162" s="87" t="s">
        <v>304</v>
      </c>
      <c r="E162" s="87">
        <v>1.08</v>
      </c>
      <c r="F162" s="87">
        <v>0.04</v>
      </c>
      <c r="G162" s="14">
        <f t="shared" si="1"/>
        <v>10.77110015</v>
      </c>
      <c r="K162" s="87">
        <v>2456720.097</v>
      </c>
      <c r="L162" s="87">
        <v>0.383</v>
      </c>
      <c r="M162" s="87">
        <v>0.037</v>
      </c>
      <c r="N162" s="87">
        <v>0.04</v>
      </c>
      <c r="O162" s="87">
        <v>0.012</v>
      </c>
    </row>
    <row r="163">
      <c r="C163" s="87">
        <v>2456720.376</v>
      </c>
      <c r="D163" s="87" t="s">
        <v>304</v>
      </c>
      <c r="E163" s="87">
        <v>1.14</v>
      </c>
      <c r="F163" s="87">
        <v>0.037</v>
      </c>
      <c r="G163" s="14">
        <f t="shared" si="1"/>
        <v>11.36949461</v>
      </c>
      <c r="K163" s="87">
        <v>2456720.374</v>
      </c>
      <c r="L163" s="87">
        <v>0.33</v>
      </c>
      <c r="M163" s="87">
        <v>0.025</v>
      </c>
      <c r="N163" s="87">
        <v>0.021</v>
      </c>
      <c r="O163" s="87">
        <v>0.006</v>
      </c>
    </row>
    <row r="164">
      <c r="C164" s="87">
        <v>2456720.637</v>
      </c>
      <c r="D164" s="87" t="s">
        <v>304</v>
      </c>
      <c r="E164" s="87">
        <v>1.06</v>
      </c>
      <c r="F164" s="87">
        <v>0.038</v>
      </c>
      <c r="G164" s="14">
        <f t="shared" si="1"/>
        <v>10.57163533</v>
      </c>
      <c r="K164" s="87">
        <v>2456720.635</v>
      </c>
      <c r="L164" s="87">
        <v>0.317</v>
      </c>
      <c r="M164" s="87">
        <v>0.028</v>
      </c>
      <c r="N164" s="87">
        <v>0.018</v>
      </c>
      <c r="O164" s="87">
        <v>0.007</v>
      </c>
    </row>
    <row r="165">
      <c r="C165" s="87">
        <v>2456720.967</v>
      </c>
      <c r="D165" s="87" t="s">
        <v>304</v>
      </c>
      <c r="E165" s="87">
        <v>1.16</v>
      </c>
      <c r="F165" s="87">
        <v>0.038</v>
      </c>
      <c r="G165" s="14">
        <f t="shared" si="1"/>
        <v>11.56895942</v>
      </c>
      <c r="K165" s="87">
        <v>2456720.965</v>
      </c>
      <c r="L165" s="87">
        <v>0.244</v>
      </c>
      <c r="M165" s="87">
        <v>0.02</v>
      </c>
      <c r="N165" s="87">
        <v>0.032</v>
      </c>
      <c r="O165" s="87">
        <v>0.007</v>
      </c>
    </row>
    <row r="166">
      <c r="C166" s="87">
        <v>2456721.38</v>
      </c>
      <c r="D166" s="87" t="s">
        <v>304</v>
      </c>
      <c r="E166" s="87">
        <v>1.04</v>
      </c>
      <c r="F166" s="87">
        <v>0.035</v>
      </c>
      <c r="G166" s="14">
        <f t="shared" si="1"/>
        <v>10.37217052</v>
      </c>
      <c r="K166" s="87">
        <v>2456721.378</v>
      </c>
      <c r="L166" s="87">
        <v>0.237</v>
      </c>
      <c r="M166" s="87">
        <v>0.025</v>
      </c>
      <c r="N166" s="87">
        <v>0.024</v>
      </c>
      <c r="O166" s="87">
        <v>0.007</v>
      </c>
    </row>
    <row r="167">
      <c r="C167" s="87">
        <v>2456721.569</v>
      </c>
      <c r="D167" s="87" t="s">
        <v>304</v>
      </c>
      <c r="E167" s="87">
        <v>1.12</v>
      </c>
      <c r="F167" s="87">
        <v>0.04</v>
      </c>
      <c r="G167" s="14">
        <f t="shared" si="1"/>
        <v>11.17002979</v>
      </c>
      <c r="K167" s="87">
        <v>2456721.566</v>
      </c>
      <c r="L167" s="87">
        <v>0.277</v>
      </c>
      <c r="M167" s="87">
        <v>0.032</v>
      </c>
      <c r="N167" s="87">
        <v>0.025</v>
      </c>
      <c r="O167" s="87">
        <v>0.01</v>
      </c>
    </row>
    <row r="168">
      <c r="C168" s="87">
        <v>2456722.37</v>
      </c>
      <c r="D168" s="87" t="s">
        <v>304</v>
      </c>
      <c r="E168" s="87">
        <v>1.08</v>
      </c>
      <c r="F168" s="87">
        <v>0.037</v>
      </c>
      <c r="G168" s="14">
        <f t="shared" si="1"/>
        <v>10.77110015</v>
      </c>
      <c r="K168" s="87">
        <v>2456722.368</v>
      </c>
      <c r="L168" s="87">
        <v>0.391</v>
      </c>
      <c r="M168" s="87">
        <v>0.032</v>
      </c>
      <c r="N168" s="87">
        <v>0.027</v>
      </c>
      <c r="O168" s="87">
        <v>0.008</v>
      </c>
    </row>
    <row r="169">
      <c r="C169" s="87">
        <v>2456722.842</v>
      </c>
      <c r="D169" s="87" t="s">
        <v>304</v>
      </c>
      <c r="E169" s="87">
        <v>1.08</v>
      </c>
      <c r="F169" s="87">
        <v>0.039</v>
      </c>
      <c r="G169" s="14">
        <f t="shared" si="1"/>
        <v>10.77110015</v>
      </c>
      <c r="K169" s="87">
        <v>2456722.84</v>
      </c>
      <c r="L169" s="87">
        <v>0.265</v>
      </c>
      <c r="M169" s="87">
        <v>0.023</v>
      </c>
      <c r="N169" s="87">
        <v>0.036</v>
      </c>
      <c r="O169" s="87">
        <v>0.009</v>
      </c>
    </row>
    <row r="170">
      <c r="C170" s="87">
        <v>2456723.111</v>
      </c>
      <c r="D170" s="87" t="s">
        <v>304</v>
      </c>
      <c r="E170" s="87">
        <v>1.08</v>
      </c>
      <c r="F170" s="87">
        <v>0.038</v>
      </c>
      <c r="G170" s="14">
        <f t="shared" si="1"/>
        <v>10.77110015</v>
      </c>
      <c r="K170" s="87">
        <v>2456723.109</v>
      </c>
      <c r="L170" s="87">
        <v>0.296</v>
      </c>
      <c r="M170" s="87">
        <v>0.026</v>
      </c>
      <c r="N170" s="87">
        <v>0.014</v>
      </c>
      <c r="O170" s="87">
        <v>0.005</v>
      </c>
    </row>
    <row r="171">
      <c r="C171" s="87">
        <v>2456723.443</v>
      </c>
      <c r="D171" s="87" t="s">
        <v>304</v>
      </c>
      <c r="E171" s="87">
        <v>1.03</v>
      </c>
      <c r="F171" s="87">
        <v>0.035</v>
      </c>
      <c r="G171" s="14">
        <f t="shared" si="1"/>
        <v>10.27243811</v>
      </c>
      <c r="K171" s="87">
        <v>2456723.441</v>
      </c>
      <c r="L171" s="87">
        <v>0.311</v>
      </c>
      <c r="M171" s="87">
        <v>0.023</v>
      </c>
      <c r="N171" s="87">
        <v>0.02</v>
      </c>
      <c r="O171" s="87">
        <v>0.006</v>
      </c>
    </row>
    <row r="172">
      <c r="C172" s="87">
        <v>2456723.894</v>
      </c>
      <c r="D172" s="87" t="s">
        <v>304</v>
      </c>
      <c r="E172" s="87">
        <v>1.04</v>
      </c>
      <c r="F172" s="87">
        <v>0.037</v>
      </c>
      <c r="G172" s="14">
        <f t="shared" si="1"/>
        <v>10.37217052</v>
      </c>
      <c r="K172" s="87">
        <v>2456723.892</v>
      </c>
      <c r="L172" s="87">
        <v>0.297</v>
      </c>
      <c r="M172" s="87">
        <v>0.024</v>
      </c>
      <c r="N172" s="87">
        <v>0.03</v>
      </c>
      <c r="O172" s="87">
        <v>0.008</v>
      </c>
    </row>
    <row r="173">
      <c r="C173" s="87">
        <v>2456724.448</v>
      </c>
      <c r="D173" s="87" t="s">
        <v>304</v>
      </c>
      <c r="E173" s="87">
        <v>1.06</v>
      </c>
      <c r="F173" s="87">
        <v>0.036</v>
      </c>
      <c r="G173" s="14">
        <f t="shared" si="1"/>
        <v>10.57163533</v>
      </c>
      <c r="K173" s="87">
        <v>2456724.446</v>
      </c>
      <c r="L173" s="87">
        <v>0.348</v>
      </c>
      <c r="M173" s="87">
        <v>0.027</v>
      </c>
      <c r="N173" s="87">
        <v>0.016</v>
      </c>
      <c r="O173" s="87">
        <v>0.006</v>
      </c>
    </row>
    <row r="174">
      <c r="C174" s="87">
        <v>2456724.568</v>
      </c>
      <c r="D174" s="87" t="s">
        <v>304</v>
      </c>
      <c r="E174" s="87">
        <v>1.11</v>
      </c>
      <c r="F174" s="87">
        <v>0.039</v>
      </c>
      <c r="G174" s="14">
        <f t="shared" si="1"/>
        <v>11.07029738</v>
      </c>
      <c r="K174" s="87">
        <v>2456724.566</v>
      </c>
      <c r="L174" s="87">
        <v>0.325</v>
      </c>
      <c r="M174" s="87">
        <v>0.028</v>
      </c>
      <c r="N174" s="87">
        <v>0.029</v>
      </c>
      <c r="O174" s="87">
        <v>0.008</v>
      </c>
    </row>
    <row r="175">
      <c r="C175" s="87">
        <v>2456724.828</v>
      </c>
      <c r="D175" s="87" t="s">
        <v>304</v>
      </c>
      <c r="E175" s="87">
        <v>1.09</v>
      </c>
      <c r="F175" s="87">
        <v>0.04</v>
      </c>
      <c r="G175" s="14">
        <f t="shared" si="1"/>
        <v>10.87083256</v>
      </c>
      <c r="K175" s="87">
        <v>2456724.826</v>
      </c>
      <c r="L175" s="87">
        <v>0.272</v>
      </c>
      <c r="M175" s="87">
        <v>0.034</v>
      </c>
      <c r="N175" s="87">
        <v>0.02</v>
      </c>
      <c r="O175" s="87">
        <v>0.01</v>
      </c>
    </row>
    <row r="176">
      <c r="C176" s="87">
        <v>2456725.167</v>
      </c>
      <c r="D176" s="87" t="s">
        <v>304</v>
      </c>
      <c r="E176" s="87">
        <v>1.04</v>
      </c>
      <c r="F176" s="87">
        <v>0.037</v>
      </c>
      <c r="G176" s="14">
        <f t="shared" si="1"/>
        <v>10.37217052</v>
      </c>
      <c r="K176" s="87">
        <v>2456725.165</v>
      </c>
      <c r="L176" s="87">
        <v>0.444</v>
      </c>
      <c r="M176" s="87">
        <v>0.036</v>
      </c>
      <c r="N176" s="87">
        <v>0.024</v>
      </c>
      <c r="O176" s="87">
        <v>0.008</v>
      </c>
    </row>
    <row r="177">
      <c r="C177" s="87">
        <v>2456725.295</v>
      </c>
      <c r="D177" s="87" t="s">
        <v>304</v>
      </c>
      <c r="E177" s="87">
        <v>1.05</v>
      </c>
      <c r="F177" s="87">
        <v>0.037</v>
      </c>
      <c r="G177" s="14">
        <f t="shared" si="1"/>
        <v>10.47190293</v>
      </c>
      <c r="K177" s="87">
        <v>2456725.293</v>
      </c>
      <c r="L177" s="87">
        <v>0.556</v>
      </c>
      <c r="M177" s="87">
        <v>0.057</v>
      </c>
      <c r="N177" s="87">
        <v>0.02</v>
      </c>
      <c r="O177" s="87">
        <v>0.012</v>
      </c>
    </row>
    <row r="178">
      <c r="C178" s="87">
        <v>2456725.638</v>
      </c>
      <c r="D178" s="87" t="s">
        <v>304</v>
      </c>
      <c r="E178" s="87">
        <v>1.07</v>
      </c>
      <c r="F178" s="87">
        <v>0.038</v>
      </c>
      <c r="G178" s="14">
        <f t="shared" si="1"/>
        <v>10.67136774</v>
      </c>
      <c r="K178" s="87">
        <v>2456725.635</v>
      </c>
      <c r="L178" s="87">
        <v>0.423</v>
      </c>
      <c r="M178" s="87">
        <v>0.037</v>
      </c>
      <c r="N178" s="87">
        <v>0.018</v>
      </c>
      <c r="O178" s="87">
        <v>0.008</v>
      </c>
    </row>
    <row r="179">
      <c r="C179" s="87">
        <v>2456726.028</v>
      </c>
      <c r="D179" s="87" t="s">
        <v>304</v>
      </c>
      <c r="E179" s="87">
        <v>1.12</v>
      </c>
      <c r="F179" s="87">
        <v>0.043</v>
      </c>
      <c r="G179" s="14">
        <f t="shared" si="1"/>
        <v>11.17002979</v>
      </c>
      <c r="K179" s="87">
        <v>2456726.025</v>
      </c>
      <c r="L179" s="87">
        <v>0.599</v>
      </c>
      <c r="M179" s="87">
        <v>0.052</v>
      </c>
      <c r="N179" s="87">
        <v>0.025</v>
      </c>
      <c r="O179" s="87">
        <v>0.011</v>
      </c>
    </row>
    <row r="180">
      <c r="C180" s="87">
        <v>2456726.311</v>
      </c>
      <c r="D180" s="87" t="s">
        <v>304</v>
      </c>
      <c r="E180" s="87">
        <v>1.08</v>
      </c>
      <c r="F180" s="87">
        <v>0.035</v>
      </c>
      <c r="G180" s="14">
        <f t="shared" si="1"/>
        <v>10.77110015</v>
      </c>
      <c r="K180" s="87">
        <v>2456726.308</v>
      </c>
      <c r="L180" s="87">
        <v>0.42</v>
      </c>
      <c r="M180" s="87">
        <v>0.028</v>
      </c>
      <c r="N180" s="87">
        <v>0.018</v>
      </c>
      <c r="O180" s="87">
        <v>0.006</v>
      </c>
    </row>
    <row r="181">
      <c r="C181" s="87">
        <v>2456727.029</v>
      </c>
      <c r="D181" s="87" t="s">
        <v>304</v>
      </c>
      <c r="E181" s="87">
        <v>1.076</v>
      </c>
      <c r="F181" s="87">
        <v>0.027</v>
      </c>
      <c r="G181" s="14">
        <f t="shared" si="1"/>
        <v>10.73120719</v>
      </c>
      <c r="K181" s="87">
        <v>2456727.027</v>
      </c>
      <c r="L181" s="87">
        <v>0.548</v>
      </c>
      <c r="M181" s="87">
        <v>0.045</v>
      </c>
      <c r="N181" s="87">
        <v>0.021</v>
      </c>
      <c r="O181" s="87">
        <v>0.009</v>
      </c>
    </row>
    <row r="182">
      <c r="C182" s="87">
        <v>2456727.31</v>
      </c>
      <c r="D182" s="87" t="s">
        <v>304</v>
      </c>
      <c r="E182" s="87">
        <v>1.07</v>
      </c>
      <c r="F182" s="87">
        <v>0.034</v>
      </c>
      <c r="G182" s="14">
        <f t="shared" si="1"/>
        <v>10.67136774</v>
      </c>
      <c r="K182" s="87">
        <v>2456727.308</v>
      </c>
      <c r="L182" s="87">
        <v>0.534</v>
      </c>
      <c r="M182" s="87">
        <v>0.041</v>
      </c>
      <c r="N182" s="87">
        <v>0.024</v>
      </c>
      <c r="O182" s="87">
        <v>0.008</v>
      </c>
    </row>
    <row r="183">
      <c r="C183" s="87">
        <v>2456727.51</v>
      </c>
      <c r="D183" s="87" t="s">
        <v>304</v>
      </c>
      <c r="E183" s="87">
        <v>1.07</v>
      </c>
      <c r="F183" s="87">
        <v>0.039</v>
      </c>
      <c r="G183" s="14">
        <f t="shared" si="1"/>
        <v>10.67136774</v>
      </c>
      <c r="K183" s="87">
        <v>2456727.509</v>
      </c>
      <c r="L183" s="87">
        <v>0.284</v>
      </c>
      <c r="M183" s="87">
        <v>0.03</v>
      </c>
      <c r="N183" s="87">
        <v>0.012</v>
      </c>
      <c r="O183" s="87">
        <v>0.006</v>
      </c>
    </row>
    <row r="184">
      <c r="C184" s="87">
        <v>2456727.845</v>
      </c>
      <c r="D184" s="87" t="s">
        <v>304</v>
      </c>
      <c r="E184" s="87">
        <v>1.11</v>
      </c>
      <c r="F184" s="87">
        <v>0.038</v>
      </c>
      <c r="G184" s="14">
        <f t="shared" si="1"/>
        <v>11.07029738</v>
      </c>
      <c r="K184" s="87">
        <v>2456727.843</v>
      </c>
      <c r="L184" s="87">
        <v>0.5</v>
      </c>
      <c r="M184" s="87">
        <v>0.042</v>
      </c>
      <c r="N184" s="87">
        <v>0.02</v>
      </c>
      <c r="O184" s="87">
        <v>0.009</v>
      </c>
    </row>
    <row r="185">
      <c r="C185" s="87">
        <v>2456728.58</v>
      </c>
      <c r="D185" s="87" t="s">
        <v>304</v>
      </c>
      <c r="E185" s="87">
        <v>1.08</v>
      </c>
      <c r="F185" s="87">
        <v>0.037</v>
      </c>
      <c r="G185" s="14">
        <f t="shared" si="1"/>
        <v>10.77110015</v>
      </c>
      <c r="K185" s="87">
        <v>2456728.577</v>
      </c>
      <c r="L185" s="87">
        <v>0.519</v>
      </c>
      <c r="M185" s="87">
        <v>0.04</v>
      </c>
      <c r="N185" s="87">
        <v>0.034</v>
      </c>
      <c r="O185" s="87">
        <v>0.011</v>
      </c>
    </row>
    <row r="186">
      <c r="C186" s="87">
        <v>2456728.845</v>
      </c>
      <c r="D186" s="87" t="s">
        <v>304</v>
      </c>
      <c r="E186" s="87">
        <v>1.05</v>
      </c>
      <c r="F186" s="87">
        <v>0.035</v>
      </c>
      <c r="G186" s="14">
        <f t="shared" si="1"/>
        <v>10.47190293</v>
      </c>
      <c r="K186" s="87">
        <v>2456728.842</v>
      </c>
      <c r="L186" s="87">
        <v>0.442</v>
      </c>
      <c r="M186" s="87">
        <v>0.034</v>
      </c>
      <c r="N186" s="87">
        <v>0.009</v>
      </c>
      <c r="O186" s="87">
        <v>0.005</v>
      </c>
    </row>
    <row r="187">
      <c r="C187" s="87">
        <v>2456729.642</v>
      </c>
      <c r="D187" s="87" t="s">
        <v>304</v>
      </c>
      <c r="E187" s="87">
        <v>1.13</v>
      </c>
      <c r="F187" s="87">
        <v>0.038</v>
      </c>
      <c r="G187" s="14">
        <f t="shared" si="1"/>
        <v>11.2697622</v>
      </c>
      <c r="K187" s="87">
        <v>2456729.64</v>
      </c>
      <c r="L187" s="87">
        <v>0.434</v>
      </c>
      <c r="M187" s="87">
        <v>0.044</v>
      </c>
      <c r="N187" s="87">
        <v>0.02</v>
      </c>
      <c r="O187" s="87">
        <v>0.009</v>
      </c>
    </row>
    <row r="188">
      <c r="C188" s="87">
        <v>2456730.036</v>
      </c>
      <c r="D188" s="87" t="s">
        <v>304</v>
      </c>
      <c r="E188" s="87">
        <v>1.1</v>
      </c>
      <c r="F188" s="87">
        <v>0.039</v>
      </c>
      <c r="G188" s="14">
        <f t="shared" si="1"/>
        <v>10.97056497</v>
      </c>
      <c r="K188" s="87">
        <v>2456730.034</v>
      </c>
      <c r="L188" s="87">
        <v>0.594</v>
      </c>
      <c r="M188" s="87">
        <v>0.063</v>
      </c>
      <c r="N188" s="87">
        <v>0.039</v>
      </c>
      <c r="O188" s="87">
        <v>0.016</v>
      </c>
    </row>
    <row r="189">
      <c r="C189" s="87">
        <v>2456730.373</v>
      </c>
      <c r="D189" s="87" t="s">
        <v>304</v>
      </c>
      <c r="E189" s="87">
        <v>1.07</v>
      </c>
      <c r="F189" s="87">
        <v>0.035</v>
      </c>
      <c r="G189" s="14">
        <f t="shared" si="1"/>
        <v>10.67136774</v>
      </c>
      <c r="K189" s="87">
        <v>2456730.371</v>
      </c>
      <c r="L189" s="87">
        <v>0.551</v>
      </c>
      <c r="M189" s="87">
        <v>0.04</v>
      </c>
      <c r="N189" s="87">
        <v>0.031</v>
      </c>
      <c r="O189" s="87">
        <v>0.009</v>
      </c>
    </row>
    <row r="190">
      <c r="C190" s="87">
        <v>2456730.634</v>
      </c>
      <c r="D190" s="87" t="s">
        <v>304</v>
      </c>
      <c r="E190" s="87">
        <v>1.09</v>
      </c>
      <c r="F190" s="87">
        <v>0.036</v>
      </c>
      <c r="G190" s="14">
        <f t="shared" si="1"/>
        <v>10.87083256</v>
      </c>
      <c r="K190" s="87">
        <v>2456730.631</v>
      </c>
      <c r="L190" s="87">
        <v>0.418</v>
      </c>
      <c r="M190" s="87">
        <v>0.034</v>
      </c>
      <c r="N190" s="87">
        <v>0.029</v>
      </c>
      <c r="O190" s="87">
        <v>0.009</v>
      </c>
    </row>
    <row r="191">
      <c r="C191" s="87">
        <v>2456730.964</v>
      </c>
      <c r="D191" s="87" t="s">
        <v>304</v>
      </c>
      <c r="E191" s="87">
        <v>1.08</v>
      </c>
      <c r="F191" s="87">
        <v>0.035</v>
      </c>
      <c r="G191" s="14">
        <f t="shared" si="1"/>
        <v>10.77110015</v>
      </c>
      <c r="K191" s="87">
        <v>2456730.961</v>
      </c>
      <c r="L191" s="87">
        <v>0.432</v>
      </c>
      <c r="M191" s="87">
        <v>0.036</v>
      </c>
      <c r="N191" s="87">
        <v>0.021</v>
      </c>
      <c r="O191" s="87">
        <v>0.009</v>
      </c>
    </row>
    <row r="192">
      <c r="C192" s="87">
        <v>2456731.367</v>
      </c>
      <c r="D192" s="87" t="s">
        <v>304</v>
      </c>
      <c r="E192" s="87">
        <v>1.06</v>
      </c>
      <c r="F192" s="87">
        <v>0.038</v>
      </c>
      <c r="G192" s="14">
        <f t="shared" si="1"/>
        <v>10.57163533</v>
      </c>
      <c r="K192" s="87">
        <v>2456731.363</v>
      </c>
      <c r="L192" s="87">
        <v>0.46</v>
      </c>
      <c r="M192" s="87">
        <v>0.04</v>
      </c>
      <c r="N192" s="87">
        <v>0.019</v>
      </c>
      <c r="O192" s="87">
        <v>0.008</v>
      </c>
    </row>
    <row r="193">
      <c r="C193" s="87">
        <v>2456731.631</v>
      </c>
      <c r="D193" s="87" t="s">
        <v>304</v>
      </c>
      <c r="E193" s="87">
        <v>1.13</v>
      </c>
      <c r="F193" s="87">
        <v>0.037</v>
      </c>
      <c r="G193" s="14">
        <f t="shared" si="1"/>
        <v>11.2697622</v>
      </c>
      <c r="K193" s="87">
        <v>2456731.628</v>
      </c>
      <c r="L193" s="87">
        <v>0.565</v>
      </c>
      <c r="M193" s="87">
        <v>0.038</v>
      </c>
      <c r="N193" s="87">
        <v>0.027</v>
      </c>
      <c r="O193" s="87">
        <v>0.009</v>
      </c>
    </row>
    <row r="194">
      <c r="C194" s="87">
        <v>2456732.046</v>
      </c>
      <c r="D194" s="87" t="s">
        <v>304</v>
      </c>
      <c r="E194" s="87">
        <v>1.08</v>
      </c>
      <c r="F194" s="87">
        <v>0.036</v>
      </c>
      <c r="G194" s="14">
        <f t="shared" si="1"/>
        <v>10.77110015</v>
      </c>
      <c r="K194" s="87">
        <v>2456732.043</v>
      </c>
      <c r="L194" s="87">
        <v>0.464</v>
      </c>
      <c r="M194" s="87">
        <v>0.038</v>
      </c>
      <c r="N194" s="87">
        <v>0.042</v>
      </c>
      <c r="O194" s="87">
        <v>0.012</v>
      </c>
    </row>
    <row r="195">
      <c r="C195" s="87">
        <v>2456732.372</v>
      </c>
      <c r="D195" s="87" t="s">
        <v>304</v>
      </c>
      <c r="E195" s="87">
        <v>1.11</v>
      </c>
      <c r="F195" s="87">
        <v>0.035</v>
      </c>
      <c r="G195" s="14">
        <f t="shared" si="1"/>
        <v>11.07029738</v>
      </c>
      <c r="K195" s="87">
        <v>2456732.369</v>
      </c>
      <c r="L195" s="87">
        <v>0.533</v>
      </c>
      <c r="M195" s="87">
        <v>0.039</v>
      </c>
      <c r="N195" s="87">
        <v>0.031</v>
      </c>
      <c r="O195" s="87">
        <v>0.01</v>
      </c>
    </row>
    <row r="196">
      <c r="C196" s="87">
        <v>2456732.716</v>
      </c>
      <c r="D196" s="87" t="s">
        <v>304</v>
      </c>
      <c r="E196" s="87">
        <v>1.07</v>
      </c>
      <c r="F196" s="87">
        <v>0.036</v>
      </c>
      <c r="G196" s="14">
        <f t="shared" si="1"/>
        <v>10.67136774</v>
      </c>
      <c r="K196" s="87">
        <v>2456732.713</v>
      </c>
      <c r="L196" s="87">
        <v>0.384</v>
      </c>
      <c r="M196" s="87">
        <v>0.03</v>
      </c>
      <c r="N196" s="87">
        <v>0.024</v>
      </c>
      <c r="O196" s="87">
        <v>0.008</v>
      </c>
    </row>
    <row r="197">
      <c r="C197" s="87">
        <v>2456732.98</v>
      </c>
      <c r="D197" s="87" t="s">
        <v>304</v>
      </c>
      <c r="E197" s="87">
        <v>1.09</v>
      </c>
      <c r="F197" s="87">
        <v>0.036</v>
      </c>
      <c r="G197" s="14">
        <f t="shared" si="1"/>
        <v>10.87083256</v>
      </c>
      <c r="K197" s="87">
        <v>2456732.977</v>
      </c>
      <c r="L197" s="87">
        <v>0.277</v>
      </c>
      <c r="M197" s="87">
        <v>0.032</v>
      </c>
      <c r="N197" s="87">
        <v>0.011</v>
      </c>
      <c r="O197" s="87">
        <v>0.007</v>
      </c>
    </row>
    <row r="198">
      <c r="C198" s="87">
        <v>2456733.231</v>
      </c>
      <c r="D198" s="87" t="s">
        <v>304</v>
      </c>
      <c r="E198" s="87">
        <v>1.1</v>
      </c>
      <c r="F198" s="87">
        <v>0.035</v>
      </c>
      <c r="G198" s="14">
        <f t="shared" si="1"/>
        <v>10.97056497</v>
      </c>
      <c r="K198" s="87">
        <v>2456733.229</v>
      </c>
      <c r="L198" s="87">
        <v>0.417</v>
      </c>
      <c r="M198" s="87">
        <v>0.03</v>
      </c>
      <c r="N198" s="87">
        <v>0.017</v>
      </c>
      <c r="O198" s="87">
        <v>0.006</v>
      </c>
    </row>
    <row r="199">
      <c r="C199" s="87">
        <v>2456733.575</v>
      </c>
      <c r="D199" s="87" t="s">
        <v>304</v>
      </c>
      <c r="E199" s="87">
        <v>1.04</v>
      </c>
      <c r="F199" s="87">
        <v>0.035</v>
      </c>
      <c r="G199" s="14">
        <f t="shared" si="1"/>
        <v>10.37217052</v>
      </c>
      <c r="K199" s="87">
        <v>2456733.572</v>
      </c>
      <c r="L199" s="87">
        <v>0.528</v>
      </c>
      <c r="M199" s="87">
        <v>0.045</v>
      </c>
      <c r="N199" s="87">
        <v>0.025</v>
      </c>
      <c r="O199" s="87">
        <v>0.01</v>
      </c>
    </row>
    <row r="200">
      <c r="C200" s="87">
        <v>2456733.971</v>
      </c>
      <c r="D200" s="87" t="s">
        <v>304</v>
      </c>
      <c r="E200" s="87">
        <v>1.08</v>
      </c>
      <c r="F200" s="87">
        <v>0.036</v>
      </c>
      <c r="G200" s="14">
        <f t="shared" si="1"/>
        <v>10.77110015</v>
      </c>
      <c r="K200" s="87">
        <v>2456733.969</v>
      </c>
      <c r="L200" s="87">
        <v>0.501</v>
      </c>
      <c r="M200" s="87">
        <v>0.039</v>
      </c>
      <c r="N200" s="87">
        <v>0.018</v>
      </c>
      <c r="O200" s="87">
        <v>0.008</v>
      </c>
    </row>
    <row r="201">
      <c r="C201" s="87">
        <v>2456734.238</v>
      </c>
      <c r="D201" s="87" t="s">
        <v>304</v>
      </c>
      <c r="E201" s="87">
        <v>1.06</v>
      </c>
      <c r="F201" s="87">
        <v>0.033</v>
      </c>
      <c r="G201" s="14">
        <f t="shared" si="1"/>
        <v>10.57163533</v>
      </c>
      <c r="K201" s="87">
        <v>2456734.235</v>
      </c>
      <c r="L201" s="87">
        <v>0.588</v>
      </c>
      <c r="M201" s="87">
        <v>0.04</v>
      </c>
      <c r="N201" s="87">
        <v>0.027</v>
      </c>
      <c r="O201" s="87">
        <v>0.008</v>
      </c>
    </row>
    <row r="202">
      <c r="C202" s="87">
        <v>2456734.512</v>
      </c>
      <c r="D202" s="87" t="s">
        <v>304</v>
      </c>
      <c r="E202" s="87">
        <v>1.1</v>
      </c>
      <c r="F202" s="87">
        <v>0.037</v>
      </c>
      <c r="G202" s="14">
        <f t="shared" si="1"/>
        <v>10.97056497</v>
      </c>
      <c r="K202" s="87">
        <v>2456734.509</v>
      </c>
      <c r="L202" s="87">
        <v>0.543</v>
      </c>
      <c r="M202" s="87">
        <v>0.055</v>
      </c>
      <c r="N202" s="87">
        <v>0.035</v>
      </c>
      <c r="O202" s="87">
        <v>0.014</v>
      </c>
    </row>
    <row r="203">
      <c r="C203" s="87">
        <v>2456734.897</v>
      </c>
      <c r="D203" s="87" t="s">
        <v>304</v>
      </c>
      <c r="E203" s="87">
        <v>1.13</v>
      </c>
      <c r="F203" s="87">
        <v>0.038</v>
      </c>
      <c r="G203" s="14">
        <f t="shared" si="1"/>
        <v>11.2697622</v>
      </c>
      <c r="K203" s="87">
        <v>2456734.894</v>
      </c>
      <c r="L203" s="87">
        <v>0.431</v>
      </c>
      <c r="M203" s="87">
        <v>0.036</v>
      </c>
      <c r="N203" s="87">
        <v>0.019</v>
      </c>
      <c r="O203" s="87">
        <v>0.008</v>
      </c>
    </row>
    <row r="204">
      <c r="C204" s="87">
        <v>2456735.298</v>
      </c>
      <c r="D204" s="87" t="s">
        <v>304</v>
      </c>
      <c r="E204" s="87">
        <v>1.13</v>
      </c>
      <c r="F204" s="87">
        <v>0.035</v>
      </c>
      <c r="G204" s="14">
        <f t="shared" si="1"/>
        <v>11.2697622</v>
      </c>
      <c r="K204" s="87">
        <v>2456735.296</v>
      </c>
      <c r="L204" s="87">
        <v>0.675</v>
      </c>
      <c r="M204" s="87">
        <v>0.043</v>
      </c>
      <c r="N204" s="87">
        <v>0.026</v>
      </c>
      <c r="O204" s="87">
        <v>0.009</v>
      </c>
    </row>
    <row r="205">
      <c r="C205" s="87">
        <v>2456735.638</v>
      </c>
      <c r="D205" s="87" t="s">
        <v>304</v>
      </c>
      <c r="E205" s="87">
        <v>1.07</v>
      </c>
      <c r="F205" s="87">
        <v>0.036</v>
      </c>
      <c r="G205" s="14">
        <f t="shared" si="1"/>
        <v>10.67136774</v>
      </c>
      <c r="K205" s="87">
        <v>2456735.636</v>
      </c>
      <c r="L205" s="87">
        <v>0.624</v>
      </c>
      <c r="M205" s="87">
        <v>0.044</v>
      </c>
      <c r="N205" s="87">
        <v>0.058</v>
      </c>
      <c r="O205" s="87">
        <v>0.014</v>
      </c>
    </row>
    <row r="206">
      <c r="C206" s="87">
        <v>2456735.971</v>
      </c>
      <c r="D206" s="87" t="s">
        <v>304</v>
      </c>
      <c r="E206" s="87">
        <v>1.03</v>
      </c>
      <c r="F206" s="87">
        <v>0.034</v>
      </c>
      <c r="G206" s="14">
        <f t="shared" si="1"/>
        <v>10.27243811</v>
      </c>
      <c r="K206" s="87">
        <v>2456735.968</v>
      </c>
      <c r="L206" s="87">
        <v>0.876</v>
      </c>
      <c r="M206" s="87">
        <v>0.049</v>
      </c>
      <c r="N206" s="87">
        <v>0.053</v>
      </c>
      <c r="O206" s="87">
        <v>0.012</v>
      </c>
    </row>
    <row r="207">
      <c r="C207" s="87">
        <v>2456736.298</v>
      </c>
      <c r="D207" s="87" t="s">
        <v>304</v>
      </c>
      <c r="E207" s="87">
        <v>1.15</v>
      </c>
      <c r="F207" s="87">
        <v>0.037</v>
      </c>
      <c r="G207" s="14">
        <f t="shared" si="1"/>
        <v>11.46922701</v>
      </c>
      <c r="K207" s="87">
        <v>2456736.296</v>
      </c>
      <c r="L207" s="87">
        <v>0.944</v>
      </c>
      <c r="M207" s="87">
        <v>0.05</v>
      </c>
      <c r="N207" s="87">
        <v>0.063</v>
      </c>
      <c r="O207" s="87">
        <v>0.013</v>
      </c>
    </row>
    <row r="208">
      <c r="C208" s="87">
        <v>2456736.563</v>
      </c>
      <c r="D208" s="87" t="s">
        <v>304</v>
      </c>
      <c r="E208" s="87">
        <v>1.1</v>
      </c>
      <c r="F208" s="87">
        <v>0.038</v>
      </c>
      <c r="G208" s="14">
        <f t="shared" si="1"/>
        <v>10.97056497</v>
      </c>
      <c r="K208" s="87">
        <v>2456736.561</v>
      </c>
      <c r="L208" s="87">
        <v>1.018</v>
      </c>
      <c r="M208" s="87">
        <v>0.072</v>
      </c>
      <c r="N208" s="87">
        <v>0.087</v>
      </c>
      <c r="O208" s="87">
        <v>0.021</v>
      </c>
    </row>
    <row r="209">
      <c r="C209" s="87">
        <v>2456736.897</v>
      </c>
      <c r="D209" s="87" t="s">
        <v>304</v>
      </c>
      <c r="E209" s="87">
        <v>1.08</v>
      </c>
      <c r="F209" s="87">
        <v>0.037</v>
      </c>
      <c r="G209" s="14">
        <f t="shared" si="1"/>
        <v>10.77110015</v>
      </c>
      <c r="K209" s="87">
        <v>2456736.894</v>
      </c>
      <c r="L209" s="87">
        <v>0.97</v>
      </c>
      <c r="M209" s="87">
        <v>0.078</v>
      </c>
      <c r="N209" s="87">
        <v>0.086</v>
      </c>
      <c r="O209" s="87">
        <v>0.023</v>
      </c>
    </row>
    <row r="210">
      <c r="C210" s="87">
        <v>2456737.511</v>
      </c>
      <c r="D210" s="87" t="s">
        <v>304</v>
      </c>
      <c r="E210" s="87">
        <v>1.2</v>
      </c>
      <c r="F210" s="87">
        <v>0.042</v>
      </c>
      <c r="G210" s="14">
        <f t="shared" si="1"/>
        <v>11.96788906</v>
      </c>
      <c r="K210" s="87">
        <v>2456737.509</v>
      </c>
      <c r="L210" s="87">
        <v>0.769</v>
      </c>
      <c r="M210" s="87">
        <v>0.062</v>
      </c>
      <c r="N210" s="87">
        <v>0.069</v>
      </c>
      <c r="O210" s="87">
        <v>0.019</v>
      </c>
    </row>
    <row r="211">
      <c r="C211" s="87">
        <v>2456737.897</v>
      </c>
      <c r="D211" s="87" t="s">
        <v>304</v>
      </c>
      <c r="E211" s="87">
        <v>1.11</v>
      </c>
      <c r="F211" s="87">
        <v>0.04</v>
      </c>
      <c r="G211" s="14">
        <f t="shared" si="1"/>
        <v>11.07029738</v>
      </c>
      <c r="K211" s="87">
        <v>2456737.895</v>
      </c>
      <c r="L211" s="87">
        <v>0.672</v>
      </c>
      <c r="M211" s="87">
        <v>0.053</v>
      </c>
      <c r="N211" s="87">
        <v>0.053</v>
      </c>
      <c r="O211" s="87">
        <v>0.015</v>
      </c>
    </row>
    <row r="212">
      <c r="C212" s="87">
        <v>2456738.231</v>
      </c>
      <c r="D212" s="87" t="s">
        <v>304</v>
      </c>
      <c r="E212" s="87">
        <v>1.14</v>
      </c>
      <c r="F212" s="87">
        <v>0.037</v>
      </c>
      <c r="G212" s="14">
        <f t="shared" si="1"/>
        <v>11.36949461</v>
      </c>
      <c r="K212" s="87">
        <v>2456738.229</v>
      </c>
      <c r="L212" s="87">
        <v>0.691</v>
      </c>
      <c r="M212" s="87">
        <v>0.052</v>
      </c>
      <c r="N212" s="87">
        <v>0.037</v>
      </c>
      <c r="O212" s="87">
        <v>0.012</v>
      </c>
    </row>
    <row r="213">
      <c r="C213" s="87">
        <v>2456738.513</v>
      </c>
      <c r="D213" s="87" t="s">
        <v>304</v>
      </c>
      <c r="E213" s="87">
        <v>1.19</v>
      </c>
      <c r="F213" s="87">
        <v>0.043</v>
      </c>
      <c r="G213" s="14">
        <f t="shared" si="1"/>
        <v>11.86815665</v>
      </c>
      <c r="K213" s="87">
        <v>2456738.511</v>
      </c>
      <c r="L213" s="87">
        <v>0.727</v>
      </c>
      <c r="M213" s="87">
        <v>0.061</v>
      </c>
      <c r="N213" s="87">
        <v>0.07</v>
      </c>
      <c r="O213" s="87">
        <v>0.019</v>
      </c>
    </row>
    <row r="214">
      <c r="C214" s="87">
        <v>2456738.897</v>
      </c>
      <c r="D214" s="87" t="s">
        <v>304</v>
      </c>
      <c r="E214" s="87">
        <v>1.19</v>
      </c>
      <c r="F214" s="87">
        <v>0.041</v>
      </c>
      <c r="G214" s="14">
        <f t="shared" si="1"/>
        <v>11.86815665</v>
      </c>
      <c r="K214" s="87">
        <v>2456738.895</v>
      </c>
      <c r="L214" s="87">
        <v>0.729</v>
      </c>
      <c r="M214" s="87">
        <v>0.049</v>
      </c>
      <c r="N214" s="87">
        <v>0.058</v>
      </c>
      <c r="O214" s="87">
        <v>0.014</v>
      </c>
    </row>
    <row r="215">
      <c r="C215" s="87">
        <v>2456739.231</v>
      </c>
      <c r="D215" s="87" t="s">
        <v>304</v>
      </c>
      <c r="E215" s="87">
        <v>1.15</v>
      </c>
      <c r="F215" s="87">
        <v>0.037</v>
      </c>
      <c r="G215" s="14">
        <f t="shared" si="1"/>
        <v>11.46922701</v>
      </c>
      <c r="K215" s="87">
        <v>2456739.229</v>
      </c>
      <c r="L215" s="87">
        <v>0.712</v>
      </c>
      <c r="M215" s="87">
        <v>0.045</v>
      </c>
      <c r="N215" s="87">
        <v>0.089</v>
      </c>
      <c r="O215" s="87">
        <v>0.016</v>
      </c>
    </row>
    <row r="216">
      <c r="C216" s="87">
        <v>2456739.584</v>
      </c>
      <c r="D216" s="87" t="s">
        <v>304</v>
      </c>
      <c r="E216" s="87">
        <v>1.17</v>
      </c>
      <c r="F216" s="87">
        <v>0.042</v>
      </c>
      <c r="G216" s="14">
        <f t="shared" si="1"/>
        <v>11.66869183</v>
      </c>
      <c r="K216" s="87">
        <v>2456739.582</v>
      </c>
      <c r="L216" s="87">
        <v>0.699</v>
      </c>
      <c r="M216" s="87">
        <v>0.054</v>
      </c>
      <c r="N216" s="87">
        <v>0.077</v>
      </c>
      <c r="O216" s="87">
        <v>0.018</v>
      </c>
    </row>
    <row r="217">
      <c r="C217" s="87">
        <v>2456739.982</v>
      </c>
      <c r="D217" s="87" t="s">
        <v>304</v>
      </c>
      <c r="E217" s="87">
        <v>1.17</v>
      </c>
      <c r="F217" s="87">
        <v>0.039</v>
      </c>
      <c r="G217" s="14">
        <f t="shared" si="1"/>
        <v>11.66869183</v>
      </c>
      <c r="K217" s="87">
        <v>2456739.98</v>
      </c>
      <c r="L217" s="87">
        <v>0.85</v>
      </c>
      <c r="M217" s="87">
        <v>0.067</v>
      </c>
      <c r="N217" s="87">
        <v>0.076</v>
      </c>
      <c r="O217" s="87">
        <v>0.02</v>
      </c>
    </row>
    <row r="218">
      <c r="C218" s="87">
        <v>2456740.317</v>
      </c>
      <c r="D218" s="87" t="s">
        <v>304</v>
      </c>
      <c r="E218" s="87">
        <v>1.25</v>
      </c>
      <c r="F218" s="87">
        <v>0.04</v>
      </c>
      <c r="G218" s="14">
        <f t="shared" si="1"/>
        <v>12.4665511</v>
      </c>
      <c r="K218" s="87">
        <v>2456740.315</v>
      </c>
      <c r="L218" s="87">
        <v>0.716</v>
      </c>
      <c r="M218" s="87">
        <v>0.049</v>
      </c>
      <c r="N218" s="87">
        <v>0.084</v>
      </c>
      <c r="O218" s="87">
        <v>0.017</v>
      </c>
    </row>
    <row r="219">
      <c r="C219" s="87">
        <v>2456740.518</v>
      </c>
      <c r="D219" s="87" t="s">
        <v>304</v>
      </c>
      <c r="E219" s="87">
        <v>1.25</v>
      </c>
      <c r="F219" s="87">
        <v>0.042</v>
      </c>
      <c r="G219" s="14">
        <f t="shared" si="1"/>
        <v>12.4665511</v>
      </c>
      <c r="K219" s="87">
        <v>2456740.516</v>
      </c>
      <c r="L219" s="87">
        <v>0.606</v>
      </c>
      <c r="M219" s="87">
        <v>0.052</v>
      </c>
      <c r="N219" s="87">
        <v>0.068</v>
      </c>
      <c r="O219" s="87">
        <v>0.017</v>
      </c>
    </row>
    <row r="220">
      <c r="C220" s="87">
        <v>2456740.913</v>
      </c>
      <c r="D220" s="87" t="s">
        <v>304</v>
      </c>
      <c r="E220" s="87">
        <v>1.23</v>
      </c>
      <c r="F220" s="87">
        <v>0.041</v>
      </c>
      <c r="G220" s="14">
        <f t="shared" si="1"/>
        <v>12.26708628</v>
      </c>
      <c r="K220" s="87">
        <v>2456740.911</v>
      </c>
      <c r="L220" s="87">
        <v>0.683</v>
      </c>
      <c r="M220" s="87">
        <v>0.064</v>
      </c>
      <c r="N220" s="87">
        <v>0.095</v>
      </c>
      <c r="O220" s="87">
        <v>0.024</v>
      </c>
    </row>
    <row r="221">
      <c r="C221" s="87">
        <v>2456741.318</v>
      </c>
      <c r="D221" s="87" t="s">
        <v>304</v>
      </c>
      <c r="E221" s="87">
        <v>1.25</v>
      </c>
      <c r="F221" s="87">
        <v>0.041</v>
      </c>
      <c r="G221" s="14">
        <f t="shared" si="1"/>
        <v>12.4665511</v>
      </c>
      <c r="K221" s="87">
        <v>2456741.315</v>
      </c>
      <c r="L221" s="87">
        <v>0.723</v>
      </c>
      <c r="M221" s="87">
        <v>0.077</v>
      </c>
      <c r="N221" s="87">
        <v>0.082</v>
      </c>
      <c r="O221" s="87">
        <v>0.027</v>
      </c>
    </row>
    <row r="222">
      <c r="C222" s="87">
        <v>2456741.511</v>
      </c>
      <c r="D222" s="87" t="s">
        <v>304</v>
      </c>
      <c r="E222" s="87">
        <v>1.24</v>
      </c>
      <c r="F222" s="87">
        <v>0.043</v>
      </c>
      <c r="G222" s="14">
        <f t="shared" si="1"/>
        <v>12.36681869</v>
      </c>
      <c r="K222" s="87">
        <v>2456741.509</v>
      </c>
      <c r="L222" s="87">
        <v>0.681</v>
      </c>
      <c r="M222" s="87">
        <v>0.057</v>
      </c>
      <c r="N222" s="87">
        <v>0.084</v>
      </c>
      <c r="O222" s="87">
        <v>0.021</v>
      </c>
    </row>
    <row r="223">
      <c r="C223" s="87">
        <v>2456741.897</v>
      </c>
      <c r="D223" s="87" t="s">
        <v>304</v>
      </c>
      <c r="E223" s="87">
        <v>1.21</v>
      </c>
      <c r="F223" s="87">
        <v>0.04</v>
      </c>
      <c r="G223" s="14">
        <f t="shared" si="1"/>
        <v>12.06762147</v>
      </c>
      <c r="K223" s="87">
        <v>2456741.895</v>
      </c>
      <c r="L223" s="87">
        <v>0.682</v>
      </c>
      <c r="M223" s="87">
        <v>0.049</v>
      </c>
      <c r="N223" s="87">
        <v>0.099</v>
      </c>
      <c r="O223" s="87">
        <v>0.019</v>
      </c>
    </row>
    <row r="224">
      <c r="C224" s="87">
        <v>2456742.231</v>
      </c>
      <c r="D224" s="87" t="s">
        <v>304</v>
      </c>
      <c r="E224" s="87">
        <v>1.21</v>
      </c>
      <c r="F224" s="87">
        <v>0.039</v>
      </c>
      <c r="G224" s="14">
        <f t="shared" si="1"/>
        <v>12.06762147</v>
      </c>
      <c r="K224" s="87">
        <v>2456742.229</v>
      </c>
      <c r="L224" s="87">
        <v>0.812</v>
      </c>
      <c r="M224" s="87">
        <v>0.047</v>
      </c>
      <c r="N224" s="87">
        <v>0.121</v>
      </c>
      <c r="O224" s="87">
        <v>0.018</v>
      </c>
    </row>
    <row r="225">
      <c r="C225" s="87">
        <v>2456742.715</v>
      </c>
      <c r="D225" s="87" t="s">
        <v>304</v>
      </c>
      <c r="E225" s="87">
        <v>1.26</v>
      </c>
      <c r="F225" s="87">
        <v>0.044</v>
      </c>
      <c r="G225" s="14">
        <f t="shared" si="1"/>
        <v>12.56628351</v>
      </c>
      <c r="K225" s="87">
        <v>2456742.713</v>
      </c>
      <c r="L225" s="87">
        <v>1.709</v>
      </c>
      <c r="M225" s="87">
        <v>0.136</v>
      </c>
      <c r="N225" s="87">
        <v>0.363</v>
      </c>
      <c r="O225" s="87">
        <v>0.063</v>
      </c>
    </row>
    <row r="226">
      <c r="C226" s="87">
        <v>2456742.964</v>
      </c>
      <c r="D226" s="87" t="s">
        <v>304</v>
      </c>
      <c r="E226" s="87">
        <v>1.27</v>
      </c>
      <c r="F226" s="87">
        <v>0.041</v>
      </c>
      <c r="G226" s="14">
        <f t="shared" si="1"/>
        <v>12.66601592</v>
      </c>
      <c r="K226" s="87">
        <v>2456742.962</v>
      </c>
      <c r="L226" s="87">
        <v>1.078</v>
      </c>
      <c r="M226" s="87">
        <v>0.091</v>
      </c>
      <c r="N226" s="87">
        <v>0.174</v>
      </c>
      <c r="O226" s="87">
        <v>0.037</v>
      </c>
    </row>
    <row r="227">
      <c r="C227" s="87">
        <v>2456743.371</v>
      </c>
      <c r="D227" s="87" t="s">
        <v>304</v>
      </c>
      <c r="E227" s="87">
        <v>1.27</v>
      </c>
      <c r="F227" s="87">
        <v>0.04</v>
      </c>
      <c r="G227" s="14">
        <f t="shared" si="1"/>
        <v>12.66601592</v>
      </c>
      <c r="K227" s="87">
        <v>2456743.369</v>
      </c>
      <c r="L227" s="87">
        <v>0.766</v>
      </c>
      <c r="M227" s="87">
        <v>0.046</v>
      </c>
      <c r="N227" s="87">
        <v>0.141</v>
      </c>
      <c r="O227" s="87">
        <v>0.02</v>
      </c>
    </row>
    <row r="228">
      <c r="C228" s="87">
        <v>2456743.511</v>
      </c>
      <c r="D228" s="87" t="s">
        <v>304</v>
      </c>
      <c r="E228" s="87">
        <v>1.29</v>
      </c>
      <c r="F228" s="87">
        <v>0.043</v>
      </c>
      <c r="G228" s="14">
        <f t="shared" si="1"/>
        <v>12.86548074</v>
      </c>
      <c r="K228" s="87">
        <v>2456743.51</v>
      </c>
      <c r="L228" s="87">
        <v>2.146</v>
      </c>
      <c r="M228" s="87">
        <v>0.168</v>
      </c>
      <c r="N228" s="87">
        <v>0.206</v>
      </c>
      <c r="O228" s="87">
        <v>0.052</v>
      </c>
    </row>
    <row r="229">
      <c r="C229" s="87">
        <v>2456744.439</v>
      </c>
      <c r="D229" s="87" t="s">
        <v>304</v>
      </c>
      <c r="E229" s="87">
        <v>1.305</v>
      </c>
      <c r="F229" s="87">
        <v>0.028</v>
      </c>
      <c r="G229" s="14">
        <f t="shared" si="1"/>
        <v>13.01507935</v>
      </c>
      <c r="K229" s="87">
        <v>2456744.437</v>
      </c>
      <c r="L229" s="87">
        <v>0.796</v>
      </c>
      <c r="M229" s="87">
        <v>0.048</v>
      </c>
      <c r="N229" s="87">
        <v>0.173</v>
      </c>
      <c r="O229" s="87">
        <v>0.022</v>
      </c>
    </row>
    <row r="230">
      <c r="C230" s="87">
        <v>2456744.512</v>
      </c>
      <c r="D230" s="87" t="s">
        <v>304</v>
      </c>
      <c r="E230" s="87">
        <v>1.29</v>
      </c>
      <c r="F230" s="87">
        <v>0.042</v>
      </c>
      <c r="G230" s="14">
        <f t="shared" si="1"/>
        <v>12.86548074</v>
      </c>
      <c r="K230" s="87">
        <v>2456744.51</v>
      </c>
      <c r="L230" s="87">
        <v>0.772</v>
      </c>
      <c r="M230" s="87">
        <v>0.074</v>
      </c>
      <c r="N230" s="87">
        <v>0.214</v>
      </c>
      <c r="O230" s="87">
        <v>0.039</v>
      </c>
    </row>
    <row r="231">
      <c r="C231" s="87">
        <v>2456745.377</v>
      </c>
      <c r="D231" s="87" t="s">
        <v>304</v>
      </c>
      <c r="E231" s="87">
        <v>1.28</v>
      </c>
      <c r="F231" s="87">
        <v>0.044</v>
      </c>
      <c r="G231" s="14">
        <f t="shared" si="1"/>
        <v>12.76574833</v>
      </c>
      <c r="K231" s="87">
        <v>2456745.375</v>
      </c>
      <c r="L231" s="87">
        <v>0.792</v>
      </c>
      <c r="M231" s="87">
        <v>0.056</v>
      </c>
      <c r="N231" s="87">
        <v>0.14</v>
      </c>
      <c r="O231" s="87">
        <v>0.024</v>
      </c>
    </row>
    <row r="232">
      <c r="C232" s="87">
        <v>2456745.581</v>
      </c>
      <c r="D232" s="87" t="s">
        <v>304</v>
      </c>
      <c r="E232" s="87">
        <v>1.32</v>
      </c>
      <c r="F232" s="87">
        <v>0.045</v>
      </c>
      <c r="G232" s="14">
        <f t="shared" si="1"/>
        <v>13.16467796</v>
      </c>
      <c r="K232" s="87">
        <v>2456745.579</v>
      </c>
      <c r="L232" s="87">
        <v>1.122</v>
      </c>
      <c r="M232" s="87">
        <v>0.094</v>
      </c>
      <c r="N232" s="87">
        <v>0.213</v>
      </c>
      <c r="O232" s="87">
        <v>0.041</v>
      </c>
    </row>
    <row r="233">
      <c r="C233" s="87">
        <v>2456745.902</v>
      </c>
      <c r="D233" s="87" t="s">
        <v>304</v>
      </c>
      <c r="E233" s="87">
        <v>1.32</v>
      </c>
      <c r="F233" s="87">
        <v>0.045</v>
      </c>
      <c r="G233" s="14">
        <f t="shared" si="1"/>
        <v>13.16467796</v>
      </c>
      <c r="K233" s="87">
        <v>2456745.9</v>
      </c>
      <c r="L233" s="87">
        <v>0.824</v>
      </c>
      <c r="M233" s="87">
        <v>0.054</v>
      </c>
      <c r="N233" s="87">
        <v>0.148</v>
      </c>
      <c r="O233" s="87">
        <v>0.023</v>
      </c>
    </row>
    <row r="234">
      <c r="C234" s="87">
        <v>2456746.239</v>
      </c>
      <c r="D234" s="87" t="s">
        <v>304</v>
      </c>
      <c r="E234" s="87">
        <v>1.3</v>
      </c>
      <c r="F234" s="87">
        <v>0.042</v>
      </c>
      <c r="G234" s="14">
        <f t="shared" si="1"/>
        <v>12.96521315</v>
      </c>
      <c r="K234" s="87">
        <v>2456746.237</v>
      </c>
      <c r="L234" s="87">
        <v>0.64</v>
      </c>
      <c r="M234" s="87">
        <v>0.045</v>
      </c>
      <c r="N234" s="87">
        <v>0.097</v>
      </c>
      <c r="O234" s="87">
        <v>0.018</v>
      </c>
    </row>
    <row r="235">
      <c r="C235" s="87">
        <v>2456746.573</v>
      </c>
      <c r="D235" s="87" t="s">
        <v>304</v>
      </c>
      <c r="E235" s="87">
        <v>1.28</v>
      </c>
      <c r="F235" s="87">
        <v>0.044</v>
      </c>
      <c r="G235" s="14">
        <f t="shared" si="1"/>
        <v>12.76574833</v>
      </c>
      <c r="K235" s="87">
        <v>2456746.571</v>
      </c>
      <c r="L235" s="87">
        <v>0.602</v>
      </c>
      <c r="M235" s="87">
        <v>0.046</v>
      </c>
      <c r="N235" s="87">
        <v>0.108</v>
      </c>
      <c r="O235" s="87">
        <v>0.02</v>
      </c>
    </row>
    <row r="236">
      <c r="C236" s="87">
        <v>2456746.898</v>
      </c>
      <c r="D236" s="87" t="s">
        <v>304</v>
      </c>
      <c r="E236" s="87">
        <v>1.32</v>
      </c>
      <c r="F236" s="87">
        <v>0.044</v>
      </c>
      <c r="G236" s="14">
        <f t="shared" si="1"/>
        <v>13.16467796</v>
      </c>
      <c r="K236" s="87">
        <v>2456746.895</v>
      </c>
      <c r="L236" s="87">
        <v>0.938</v>
      </c>
      <c r="M236" s="87">
        <v>0.064</v>
      </c>
      <c r="N236" s="87">
        <v>0.17</v>
      </c>
      <c r="O236" s="87">
        <v>0.027</v>
      </c>
    </row>
    <row r="237">
      <c r="C237" s="87">
        <v>2456747.697</v>
      </c>
      <c r="D237" s="87" t="s">
        <v>304</v>
      </c>
      <c r="E237" s="87">
        <v>1.33</v>
      </c>
      <c r="F237" s="87">
        <v>0.044</v>
      </c>
      <c r="G237" s="14">
        <f t="shared" si="1"/>
        <v>13.26441037</v>
      </c>
      <c r="K237" s="87">
        <v>2456747.695</v>
      </c>
      <c r="L237" s="87">
        <v>0.789</v>
      </c>
      <c r="M237" s="87">
        <v>0.05</v>
      </c>
      <c r="N237" s="87">
        <v>0.161</v>
      </c>
      <c r="O237" s="87">
        <v>0.023</v>
      </c>
    </row>
    <row r="238">
      <c r="C238" s="87">
        <v>2456748.03</v>
      </c>
      <c r="D238" s="87" t="s">
        <v>304</v>
      </c>
      <c r="E238" s="87">
        <v>1.31</v>
      </c>
      <c r="F238" s="87">
        <v>0.043</v>
      </c>
      <c r="G238" s="14">
        <f t="shared" si="1"/>
        <v>13.06494556</v>
      </c>
      <c r="K238" s="87">
        <v>2456748.028</v>
      </c>
      <c r="L238" s="87">
        <v>1.19</v>
      </c>
      <c r="M238" s="87">
        <v>0.111</v>
      </c>
      <c r="N238" s="87">
        <v>0.267</v>
      </c>
      <c r="O238" s="87">
        <v>0.053</v>
      </c>
    </row>
    <row r="239">
      <c r="C239" s="87">
        <v>2456748.51</v>
      </c>
      <c r="D239" s="87" t="s">
        <v>304</v>
      </c>
      <c r="E239" s="87">
        <v>1.28</v>
      </c>
      <c r="F239" s="87">
        <v>0.046</v>
      </c>
      <c r="G239" s="14">
        <f t="shared" si="1"/>
        <v>12.76574833</v>
      </c>
      <c r="K239" s="87">
        <v>2456748.509</v>
      </c>
      <c r="L239" s="87">
        <v>0.801</v>
      </c>
      <c r="M239" s="87">
        <v>0.073</v>
      </c>
      <c r="N239" s="87">
        <v>0.062</v>
      </c>
      <c r="O239" s="87">
        <v>0.022</v>
      </c>
    </row>
    <row r="240">
      <c r="C240" s="87">
        <v>2456749.098</v>
      </c>
      <c r="D240" s="87" t="s">
        <v>304</v>
      </c>
      <c r="E240" s="87">
        <v>1.27</v>
      </c>
      <c r="F240" s="87">
        <v>0.041</v>
      </c>
      <c r="G240" s="14">
        <f t="shared" si="1"/>
        <v>12.66601592</v>
      </c>
      <c r="K240" s="87">
        <v>2456749.095</v>
      </c>
      <c r="L240" s="87">
        <v>0.754</v>
      </c>
      <c r="M240" s="87">
        <v>0.048</v>
      </c>
      <c r="N240" s="87">
        <v>0.17</v>
      </c>
      <c r="O240" s="87">
        <v>0.023</v>
      </c>
    </row>
    <row r="241">
      <c r="C241" s="87">
        <v>2456749.375</v>
      </c>
      <c r="D241" s="87" t="s">
        <v>304</v>
      </c>
      <c r="E241" s="87">
        <v>1.31</v>
      </c>
      <c r="F241" s="87">
        <v>0.043</v>
      </c>
      <c r="G241" s="14">
        <f t="shared" si="1"/>
        <v>13.06494556</v>
      </c>
      <c r="K241" s="87">
        <v>2456749.372</v>
      </c>
      <c r="L241" s="87">
        <v>1.717</v>
      </c>
      <c r="M241" s="87">
        <v>0.114</v>
      </c>
      <c r="N241" s="87">
        <v>0.222</v>
      </c>
      <c r="O241" s="87">
        <v>0.041</v>
      </c>
    </row>
    <row r="242">
      <c r="C242" s="87">
        <v>2456749.511</v>
      </c>
      <c r="D242" s="87" t="s">
        <v>304</v>
      </c>
      <c r="E242" s="87">
        <v>1.3</v>
      </c>
      <c r="F242" s="87">
        <v>0.045</v>
      </c>
      <c r="G242" s="14">
        <f t="shared" si="1"/>
        <v>12.96521315</v>
      </c>
      <c r="K242" s="87">
        <v>2456749.51</v>
      </c>
      <c r="L242" s="87">
        <v>0.788</v>
      </c>
      <c r="M242" s="87">
        <v>0.065</v>
      </c>
      <c r="N242" s="87">
        <v>0.124</v>
      </c>
      <c r="O242" s="87">
        <v>0.026</v>
      </c>
    </row>
    <row r="243">
      <c r="C243" s="87">
        <v>2456750.451</v>
      </c>
      <c r="D243" s="87" t="s">
        <v>304</v>
      </c>
      <c r="E243" s="87">
        <v>1.33</v>
      </c>
      <c r="F243" s="87">
        <v>0.043</v>
      </c>
      <c r="G243" s="14">
        <f t="shared" si="1"/>
        <v>13.26441037</v>
      </c>
      <c r="K243" s="87">
        <v>2456750.449</v>
      </c>
      <c r="L243" s="87">
        <v>0.926</v>
      </c>
      <c r="M243" s="87">
        <v>0.06</v>
      </c>
      <c r="N243" s="87">
        <v>0.155</v>
      </c>
      <c r="O243" s="87">
        <v>0.025</v>
      </c>
    </row>
    <row r="244">
      <c r="C244" s="87">
        <v>2456750.576</v>
      </c>
      <c r="D244" s="87" t="s">
        <v>304</v>
      </c>
      <c r="E244" s="87">
        <v>1.24</v>
      </c>
      <c r="F244" s="87">
        <v>0.042</v>
      </c>
      <c r="G244" s="14">
        <f t="shared" si="1"/>
        <v>12.36681869</v>
      </c>
      <c r="K244" s="87">
        <v>2456750.574</v>
      </c>
      <c r="L244" s="87">
        <v>1.822</v>
      </c>
      <c r="M244" s="87">
        <v>0.139</v>
      </c>
      <c r="N244" s="87">
        <v>0.496</v>
      </c>
      <c r="O244" s="87">
        <v>0.073</v>
      </c>
    </row>
    <row r="245">
      <c r="C245" s="87">
        <v>2456751.565</v>
      </c>
      <c r="D245" s="87" t="s">
        <v>304</v>
      </c>
      <c r="E245" s="87">
        <v>1.27</v>
      </c>
      <c r="F245" s="87">
        <v>0.044</v>
      </c>
      <c r="G245" s="14">
        <f t="shared" si="1"/>
        <v>12.66601592</v>
      </c>
      <c r="K245" s="87">
        <v>2456751.563</v>
      </c>
      <c r="L245" s="87">
        <v>1.668</v>
      </c>
      <c r="M245" s="87">
        <v>0.133</v>
      </c>
      <c r="N245" s="87">
        <v>0.31</v>
      </c>
      <c r="O245" s="87">
        <v>0.058</v>
      </c>
    </row>
    <row r="246">
      <c r="C246" s="87">
        <v>2456752.037</v>
      </c>
      <c r="D246" s="87" t="s">
        <v>304</v>
      </c>
      <c r="E246" s="87">
        <v>1.25</v>
      </c>
      <c r="F246" s="87">
        <v>0.043</v>
      </c>
      <c r="G246" s="14">
        <f t="shared" si="1"/>
        <v>12.4665511</v>
      </c>
      <c r="K246" s="87">
        <v>2456752.034</v>
      </c>
      <c r="L246" s="87">
        <v>0.967</v>
      </c>
      <c r="M246" s="87">
        <v>0.068</v>
      </c>
      <c r="N246" s="87">
        <v>0.13</v>
      </c>
      <c r="O246" s="87">
        <v>0.025</v>
      </c>
    </row>
    <row r="247">
      <c r="C247" s="87">
        <v>2456752.633</v>
      </c>
      <c r="D247" s="87" t="s">
        <v>304</v>
      </c>
      <c r="E247" s="87">
        <v>1.31</v>
      </c>
      <c r="F247" s="87">
        <v>0.046</v>
      </c>
      <c r="G247" s="14">
        <f t="shared" si="1"/>
        <v>13.06494556</v>
      </c>
      <c r="K247" s="87">
        <v>2456752.63</v>
      </c>
      <c r="L247" s="87">
        <v>0.675</v>
      </c>
      <c r="M247" s="87">
        <v>0.053</v>
      </c>
      <c r="N247" s="87">
        <v>0.098</v>
      </c>
      <c r="O247" s="87">
        <v>0.02</v>
      </c>
    </row>
    <row r="248">
      <c r="C248" s="87">
        <v>2456753.035</v>
      </c>
      <c r="D248" s="87" t="s">
        <v>304</v>
      </c>
      <c r="E248" s="87">
        <v>1.27</v>
      </c>
      <c r="F248" s="87">
        <v>0.043</v>
      </c>
      <c r="G248" s="14">
        <f t="shared" si="1"/>
        <v>12.66601592</v>
      </c>
      <c r="K248" s="87">
        <v>2456753.033</v>
      </c>
      <c r="L248" s="87">
        <v>0.489</v>
      </c>
      <c r="M248" s="87">
        <v>0.04</v>
      </c>
      <c r="N248" s="87">
        <v>0.061</v>
      </c>
      <c r="O248" s="87">
        <v>0.014</v>
      </c>
    </row>
    <row r="249">
      <c r="C249" s="87">
        <v>2456753.365</v>
      </c>
      <c r="D249" s="87" t="s">
        <v>304</v>
      </c>
      <c r="E249" s="87">
        <v>1.34</v>
      </c>
      <c r="F249" s="87">
        <v>0.044</v>
      </c>
      <c r="G249" s="14">
        <f t="shared" si="1"/>
        <v>13.36414278</v>
      </c>
      <c r="K249" s="87">
        <v>2456753.362</v>
      </c>
      <c r="L249" s="87">
        <v>0.291</v>
      </c>
      <c r="M249" s="87">
        <v>0.026</v>
      </c>
      <c r="N249" s="87">
        <v>0.036</v>
      </c>
      <c r="O249" s="87">
        <v>0.009</v>
      </c>
    </row>
    <row r="250">
      <c r="C250" s="87">
        <v>2456753.701</v>
      </c>
      <c r="D250" s="87" t="s">
        <v>304</v>
      </c>
      <c r="E250" s="87">
        <v>1.28</v>
      </c>
      <c r="F250" s="87">
        <v>0.045</v>
      </c>
      <c r="G250" s="14">
        <f t="shared" si="1"/>
        <v>12.76574833</v>
      </c>
      <c r="K250" s="87">
        <v>2456753.699</v>
      </c>
      <c r="L250" s="87">
        <v>0.52</v>
      </c>
      <c r="M250" s="87">
        <v>0.047</v>
      </c>
      <c r="N250" s="87">
        <v>0.05</v>
      </c>
      <c r="O250" s="87">
        <v>0.015</v>
      </c>
    </row>
    <row r="251">
      <c r="C251" s="87">
        <v>2456753.912</v>
      </c>
      <c r="D251" s="87" t="s">
        <v>304</v>
      </c>
      <c r="E251" s="87">
        <v>1.24</v>
      </c>
      <c r="F251" s="87">
        <v>0.04</v>
      </c>
      <c r="G251" s="14">
        <f t="shared" si="1"/>
        <v>12.36681869</v>
      </c>
      <c r="K251" s="87">
        <v>2456753.909</v>
      </c>
      <c r="L251" s="87">
        <v>0.359</v>
      </c>
      <c r="M251" s="87">
        <v>0.029</v>
      </c>
      <c r="N251" s="87">
        <v>0.05</v>
      </c>
      <c r="O251" s="87">
        <v>0.011</v>
      </c>
    </row>
    <row r="252">
      <c r="C252" s="87">
        <v>2456754.168</v>
      </c>
      <c r="D252" s="87" t="s">
        <v>304</v>
      </c>
      <c r="E252" s="87">
        <v>1.25</v>
      </c>
      <c r="F252" s="87">
        <v>0.041</v>
      </c>
      <c r="G252" s="14">
        <f t="shared" si="1"/>
        <v>12.4665511</v>
      </c>
      <c r="K252" s="87">
        <v>2456754.165</v>
      </c>
      <c r="L252" s="87">
        <v>0.421</v>
      </c>
      <c r="M252" s="87">
        <v>0.033</v>
      </c>
      <c r="N252" s="87">
        <v>0.035</v>
      </c>
      <c r="O252" s="87">
        <v>0.009</v>
      </c>
    </row>
    <row r="253">
      <c r="C253" s="87">
        <v>2456754.367</v>
      </c>
      <c r="D253" s="87" t="s">
        <v>304</v>
      </c>
      <c r="E253" s="87">
        <v>1.23</v>
      </c>
      <c r="F253" s="87">
        <v>0.038</v>
      </c>
      <c r="G253" s="14">
        <f t="shared" si="1"/>
        <v>12.26708628</v>
      </c>
      <c r="K253" s="87">
        <v>2456754.364</v>
      </c>
      <c r="L253" s="87">
        <v>0.389</v>
      </c>
      <c r="M253" s="87">
        <v>0.03</v>
      </c>
      <c r="N253" s="87">
        <v>0.037</v>
      </c>
      <c r="O253" s="87">
        <v>0.01</v>
      </c>
    </row>
    <row r="254">
      <c r="C254" s="87">
        <v>2456755.045</v>
      </c>
      <c r="D254" s="87" t="s">
        <v>304</v>
      </c>
      <c r="E254" s="87">
        <v>1.29</v>
      </c>
      <c r="F254" s="87">
        <v>0.044</v>
      </c>
      <c r="G254" s="14">
        <f t="shared" si="1"/>
        <v>12.86548074</v>
      </c>
      <c r="K254" s="87">
        <v>2456755.043</v>
      </c>
      <c r="L254" s="87">
        <v>0.545</v>
      </c>
      <c r="M254" s="87">
        <v>0.044</v>
      </c>
      <c r="N254" s="87">
        <v>0.064</v>
      </c>
      <c r="O254" s="87">
        <v>0.015</v>
      </c>
    </row>
    <row r="255">
      <c r="C255" s="87">
        <v>2456755.366</v>
      </c>
      <c r="D255" s="87" t="s">
        <v>304</v>
      </c>
      <c r="E255" s="87">
        <v>1.28</v>
      </c>
      <c r="F255" s="87">
        <v>0.042</v>
      </c>
      <c r="G255" s="14">
        <f t="shared" si="1"/>
        <v>12.76574833</v>
      </c>
      <c r="K255" s="87">
        <v>2456755.364</v>
      </c>
      <c r="L255" s="87">
        <v>0.538</v>
      </c>
      <c r="M255" s="87">
        <v>0.044</v>
      </c>
      <c r="N255" s="87">
        <v>0.043</v>
      </c>
      <c r="O255" s="87">
        <v>0.015</v>
      </c>
    </row>
    <row r="256">
      <c r="C256" s="87">
        <v>2456755.519</v>
      </c>
      <c r="D256" s="87" t="s">
        <v>304</v>
      </c>
      <c r="E256" s="87">
        <v>1.2</v>
      </c>
      <c r="F256" s="87">
        <v>0.041</v>
      </c>
      <c r="G256" s="14">
        <f t="shared" si="1"/>
        <v>11.96788906</v>
      </c>
      <c r="K256" s="87">
        <v>2456755.517</v>
      </c>
      <c r="L256" s="87">
        <v>0.604</v>
      </c>
      <c r="M256" s="87">
        <v>0.051</v>
      </c>
      <c r="N256" s="87">
        <v>0.103</v>
      </c>
      <c r="O256" s="87">
        <v>0.021</v>
      </c>
    </row>
    <row r="257">
      <c r="C257" s="87">
        <v>2456756.099</v>
      </c>
      <c r="D257" s="87" t="s">
        <v>304</v>
      </c>
      <c r="E257" s="87">
        <v>1.17</v>
      </c>
      <c r="F257" s="87">
        <v>0.04</v>
      </c>
      <c r="G257" s="14">
        <f t="shared" si="1"/>
        <v>11.66869183</v>
      </c>
      <c r="K257" s="87">
        <v>2456756.096</v>
      </c>
      <c r="L257" s="87">
        <v>0.962</v>
      </c>
      <c r="M257" s="87">
        <v>0.095</v>
      </c>
      <c r="N257" s="87">
        <v>0.15</v>
      </c>
      <c r="O257" s="87">
        <v>0.038</v>
      </c>
    </row>
    <row r="258">
      <c r="C258" s="87">
        <v>2456756.304</v>
      </c>
      <c r="D258" s="87" t="s">
        <v>304</v>
      </c>
      <c r="E258" s="87">
        <v>1.15</v>
      </c>
      <c r="F258" s="87">
        <v>0.038</v>
      </c>
      <c r="G258" s="14">
        <f t="shared" si="1"/>
        <v>11.46922701</v>
      </c>
      <c r="K258" s="87">
        <v>2456756.301</v>
      </c>
      <c r="L258" s="87">
        <v>0.962</v>
      </c>
      <c r="M258" s="87">
        <v>0.101</v>
      </c>
      <c r="N258" s="87">
        <v>0.131</v>
      </c>
      <c r="O258" s="87">
        <v>0.038</v>
      </c>
    </row>
    <row r="259">
      <c r="C259" s="87">
        <v>2456756.77</v>
      </c>
      <c r="D259" s="87" t="s">
        <v>304</v>
      </c>
      <c r="E259" s="87">
        <v>1.2</v>
      </c>
      <c r="F259" s="87">
        <v>0.041</v>
      </c>
      <c r="G259" s="14">
        <f t="shared" si="1"/>
        <v>11.96788906</v>
      </c>
      <c r="K259" s="87">
        <v>2456756.768</v>
      </c>
      <c r="L259" s="87">
        <v>0.942</v>
      </c>
      <c r="M259" s="87">
        <v>0.058</v>
      </c>
      <c r="N259" s="87">
        <v>0.12</v>
      </c>
      <c r="O259" s="87">
        <v>0.021</v>
      </c>
    </row>
    <row r="260">
      <c r="C260" s="87">
        <v>2456757.3</v>
      </c>
      <c r="D260" s="87" t="s">
        <v>304</v>
      </c>
      <c r="E260" s="87">
        <v>1.28</v>
      </c>
      <c r="F260" s="87">
        <v>0.042</v>
      </c>
      <c r="G260" s="14">
        <f t="shared" si="1"/>
        <v>12.76574833</v>
      </c>
      <c r="K260" s="87">
        <v>2456757.297</v>
      </c>
      <c r="L260" s="87">
        <v>0.932</v>
      </c>
      <c r="M260" s="87">
        <v>0.063</v>
      </c>
      <c r="N260" s="87">
        <v>0.057</v>
      </c>
      <c r="O260" s="87">
        <v>0.016</v>
      </c>
    </row>
    <row r="261">
      <c r="C261" s="87">
        <v>2456757.516</v>
      </c>
      <c r="D261" s="87" t="s">
        <v>304</v>
      </c>
      <c r="E261" s="87">
        <v>1.16</v>
      </c>
      <c r="F261" s="87">
        <v>0.038</v>
      </c>
      <c r="G261" s="14">
        <f t="shared" si="1"/>
        <v>11.56895942</v>
      </c>
      <c r="K261" s="87">
        <v>2456757.512</v>
      </c>
      <c r="L261" s="87">
        <v>0.897</v>
      </c>
      <c r="M261" s="87">
        <v>0.084</v>
      </c>
      <c r="N261" s="87">
        <v>0.04</v>
      </c>
      <c r="O261" s="87">
        <v>0.019</v>
      </c>
    </row>
    <row r="262">
      <c r="C262" s="87">
        <v>2456757.98</v>
      </c>
      <c r="D262" s="87" t="s">
        <v>304</v>
      </c>
      <c r="E262" s="87">
        <v>1.2</v>
      </c>
      <c r="F262" s="87">
        <v>0.039</v>
      </c>
      <c r="G262" s="14">
        <f t="shared" si="1"/>
        <v>11.96788906</v>
      </c>
      <c r="K262" s="87">
        <v>2456757.978</v>
      </c>
      <c r="L262" s="87">
        <v>0.711</v>
      </c>
      <c r="M262" s="87">
        <v>0.045</v>
      </c>
      <c r="N262" s="87">
        <v>0.083</v>
      </c>
      <c r="O262" s="87">
        <v>0.015</v>
      </c>
    </row>
    <row r="263">
      <c r="C263" s="87">
        <v>2456758.311</v>
      </c>
      <c r="D263" s="87" t="s">
        <v>304</v>
      </c>
      <c r="E263" s="87">
        <v>1.26</v>
      </c>
      <c r="F263" s="87">
        <v>0.041</v>
      </c>
      <c r="G263" s="14">
        <f t="shared" si="1"/>
        <v>12.56628351</v>
      </c>
      <c r="K263" s="87">
        <v>2456758.309</v>
      </c>
      <c r="L263" s="87">
        <v>0.806</v>
      </c>
      <c r="M263" s="87">
        <v>0.06</v>
      </c>
      <c r="N263" s="87">
        <v>0.097</v>
      </c>
      <c r="O263" s="87">
        <v>0.021</v>
      </c>
    </row>
    <row r="264">
      <c r="C264" s="87">
        <v>2456758.517</v>
      </c>
      <c r="D264" s="87" t="s">
        <v>304</v>
      </c>
      <c r="E264" s="87">
        <v>1.22</v>
      </c>
      <c r="F264" s="87">
        <v>0.039</v>
      </c>
      <c r="G264" s="14">
        <f t="shared" si="1"/>
        <v>12.16735388</v>
      </c>
      <c r="K264" s="87">
        <v>2456758.512</v>
      </c>
      <c r="L264" s="87">
        <v>0.539</v>
      </c>
      <c r="M264" s="87">
        <v>0.05</v>
      </c>
      <c r="N264" s="87">
        <v>0.1</v>
      </c>
      <c r="O264" s="87">
        <v>0.021</v>
      </c>
    </row>
    <row r="265">
      <c r="C265" s="87">
        <v>2456758.967</v>
      </c>
      <c r="D265" s="87" t="s">
        <v>304</v>
      </c>
      <c r="E265" s="87">
        <v>1.21</v>
      </c>
      <c r="F265" s="87">
        <v>0.039</v>
      </c>
      <c r="G265" s="14">
        <f t="shared" si="1"/>
        <v>12.06762147</v>
      </c>
      <c r="K265" s="87">
        <v>2456758.964</v>
      </c>
      <c r="L265" s="87">
        <v>0.66</v>
      </c>
      <c r="M265" s="87">
        <v>0.055</v>
      </c>
      <c r="N265" s="87">
        <v>0.103</v>
      </c>
      <c r="O265" s="87">
        <v>0.022</v>
      </c>
    </row>
    <row r="266">
      <c r="C266" s="87">
        <v>2456759.234</v>
      </c>
      <c r="D266" s="87" t="s">
        <v>304</v>
      </c>
      <c r="E266" s="87">
        <v>1.2</v>
      </c>
      <c r="F266" s="87">
        <v>0.038</v>
      </c>
      <c r="G266" s="14">
        <f t="shared" si="1"/>
        <v>11.96788906</v>
      </c>
      <c r="K266" s="87">
        <v>2456759.231</v>
      </c>
      <c r="L266" s="87">
        <v>0.738</v>
      </c>
      <c r="M266" s="87">
        <v>0.047</v>
      </c>
      <c r="N266" s="87">
        <v>0.113</v>
      </c>
      <c r="O266" s="87">
        <v>0.019</v>
      </c>
    </row>
    <row r="267">
      <c r="C267" s="87">
        <v>2456759.834</v>
      </c>
      <c r="D267" s="87" t="s">
        <v>304</v>
      </c>
      <c r="E267" s="87">
        <v>1.23</v>
      </c>
      <c r="F267" s="87">
        <v>0.039</v>
      </c>
      <c r="G267" s="14">
        <f t="shared" si="1"/>
        <v>12.26708628</v>
      </c>
      <c r="K267" s="87">
        <v>2456759.832</v>
      </c>
      <c r="L267" s="87">
        <v>0.723</v>
      </c>
      <c r="M267" s="87">
        <v>0.065</v>
      </c>
      <c r="N267" s="87">
        <v>0.071</v>
      </c>
      <c r="O267" s="87">
        <v>0.02</v>
      </c>
    </row>
    <row r="268">
      <c r="C268" s="87">
        <v>2456759.967</v>
      </c>
      <c r="D268" s="87" t="s">
        <v>304</v>
      </c>
      <c r="E268" s="87">
        <v>1.2</v>
      </c>
      <c r="F268" s="87">
        <v>0.039</v>
      </c>
      <c r="G268" s="14">
        <f t="shared" si="1"/>
        <v>11.96788906</v>
      </c>
      <c r="K268" s="87">
        <v>2456759.964</v>
      </c>
      <c r="L268" s="87">
        <v>1.898</v>
      </c>
      <c r="M268" s="87">
        <v>0.116</v>
      </c>
      <c r="N268" s="87">
        <v>0.202</v>
      </c>
      <c r="O268" s="87">
        <v>0.038</v>
      </c>
    </row>
    <row r="269">
      <c r="C269" s="87">
        <v>2456760.301</v>
      </c>
      <c r="D269" s="87" t="s">
        <v>304</v>
      </c>
      <c r="E269" s="87">
        <v>1.24</v>
      </c>
      <c r="F269" s="87">
        <v>0.04</v>
      </c>
      <c r="G269" s="14">
        <f t="shared" si="1"/>
        <v>12.36681869</v>
      </c>
      <c r="K269" s="87">
        <v>2456760.298</v>
      </c>
      <c r="L269" s="87">
        <v>0.648</v>
      </c>
      <c r="M269" s="87">
        <v>0.043</v>
      </c>
      <c r="N269" s="87">
        <v>0.102</v>
      </c>
      <c r="O269" s="87">
        <v>0.017</v>
      </c>
    </row>
    <row r="270">
      <c r="C270" s="87">
        <v>2456761.041</v>
      </c>
      <c r="D270" s="87" t="s">
        <v>304</v>
      </c>
      <c r="E270" s="87">
        <v>1.19</v>
      </c>
      <c r="F270" s="87">
        <v>0.038</v>
      </c>
      <c r="G270" s="14">
        <f t="shared" si="1"/>
        <v>11.86815665</v>
      </c>
      <c r="K270" s="87">
        <v>2456761.038</v>
      </c>
      <c r="L270" s="87">
        <v>0.691</v>
      </c>
      <c r="M270" s="87">
        <v>0.045</v>
      </c>
      <c r="N270" s="87">
        <v>0.13</v>
      </c>
      <c r="O270" s="87">
        <v>0.019</v>
      </c>
    </row>
    <row r="271">
      <c r="C271" s="87">
        <v>2456761.835</v>
      </c>
      <c r="D271" s="87" t="s">
        <v>304</v>
      </c>
      <c r="E271" s="87">
        <v>1.22</v>
      </c>
      <c r="F271" s="87">
        <v>0.038</v>
      </c>
      <c r="G271" s="14">
        <f t="shared" si="1"/>
        <v>12.16735388</v>
      </c>
      <c r="K271" s="87">
        <v>2456761.832</v>
      </c>
      <c r="L271" s="87">
        <v>0.913</v>
      </c>
      <c r="M271" s="87">
        <v>0.051</v>
      </c>
      <c r="N271" s="87">
        <v>0.161</v>
      </c>
      <c r="O271" s="87">
        <v>0.022</v>
      </c>
    </row>
    <row r="272">
      <c r="C272" s="87">
        <v>2456762.042</v>
      </c>
      <c r="D272" s="87" t="s">
        <v>304</v>
      </c>
      <c r="E272" s="87">
        <v>1.21</v>
      </c>
      <c r="F272" s="87">
        <v>0.039</v>
      </c>
      <c r="G272" s="14">
        <f t="shared" si="1"/>
        <v>12.06762147</v>
      </c>
      <c r="K272" s="87">
        <v>2456762.039</v>
      </c>
      <c r="L272" s="87">
        <v>0.995</v>
      </c>
      <c r="M272" s="87">
        <v>0.068</v>
      </c>
      <c r="N272" s="87">
        <v>0.125</v>
      </c>
      <c r="O272" s="87">
        <v>0.024</v>
      </c>
    </row>
    <row r="273">
      <c r="C273" s="87">
        <v>2456762.303</v>
      </c>
      <c r="D273" s="87" t="s">
        <v>304</v>
      </c>
      <c r="E273" s="87">
        <v>1.16</v>
      </c>
      <c r="F273" s="87">
        <v>0.037</v>
      </c>
      <c r="G273" s="14">
        <f t="shared" si="1"/>
        <v>11.56895942</v>
      </c>
      <c r="K273" s="87">
        <v>2456762.3</v>
      </c>
      <c r="L273" s="87">
        <v>0.769</v>
      </c>
      <c r="M273" s="87">
        <v>0.048</v>
      </c>
      <c r="N273" s="87">
        <v>0.097</v>
      </c>
      <c r="O273" s="87">
        <v>0.017</v>
      </c>
    </row>
    <row r="274">
      <c r="C274" s="87">
        <v>2456762.835</v>
      </c>
      <c r="D274" s="87" t="s">
        <v>304</v>
      </c>
      <c r="E274" s="87">
        <v>1.22</v>
      </c>
      <c r="F274" s="87">
        <v>0.043</v>
      </c>
      <c r="G274" s="14">
        <f t="shared" si="1"/>
        <v>12.16735388</v>
      </c>
      <c r="K274" s="87">
        <v>2456762.832</v>
      </c>
      <c r="L274" s="87">
        <v>0.815</v>
      </c>
      <c r="M274" s="87">
        <v>0.071</v>
      </c>
      <c r="N274" s="87">
        <v>0.125</v>
      </c>
      <c r="O274" s="87">
        <v>0.028</v>
      </c>
    </row>
    <row r="275">
      <c r="C275" s="87">
        <v>2456763.046</v>
      </c>
      <c r="D275" s="87" t="s">
        <v>304</v>
      </c>
      <c r="E275" s="87">
        <v>1.22</v>
      </c>
      <c r="F275" s="87">
        <v>0.041</v>
      </c>
      <c r="G275" s="14">
        <f t="shared" si="1"/>
        <v>12.16735388</v>
      </c>
      <c r="K275" s="87">
        <v>2456763.043</v>
      </c>
      <c r="L275" s="87">
        <v>0.821</v>
      </c>
      <c r="M275" s="87">
        <v>0.058</v>
      </c>
      <c r="N275" s="87">
        <v>0.141</v>
      </c>
      <c r="O275" s="87">
        <v>0.024</v>
      </c>
    </row>
    <row r="276">
      <c r="C276" s="87">
        <v>2456763.379</v>
      </c>
      <c r="D276" s="87" t="s">
        <v>304</v>
      </c>
      <c r="E276" s="87">
        <v>1.19</v>
      </c>
      <c r="F276" s="87">
        <v>0.039</v>
      </c>
      <c r="G276" s="14">
        <f t="shared" si="1"/>
        <v>11.86815665</v>
      </c>
      <c r="K276" s="87">
        <v>2456763.377</v>
      </c>
      <c r="L276" s="87">
        <v>0.818</v>
      </c>
      <c r="M276" s="87">
        <v>0.06</v>
      </c>
      <c r="N276" s="87">
        <v>0.114</v>
      </c>
      <c r="O276" s="87">
        <v>0.022</v>
      </c>
    </row>
    <row r="277">
      <c r="C277" s="87">
        <v>2456763.516</v>
      </c>
      <c r="D277" s="87" t="s">
        <v>304</v>
      </c>
      <c r="E277" s="87">
        <v>1.22</v>
      </c>
      <c r="F277" s="87">
        <v>0.04</v>
      </c>
      <c r="G277" s="14">
        <f t="shared" si="1"/>
        <v>12.16735388</v>
      </c>
      <c r="K277" s="87">
        <v>2456763.512</v>
      </c>
      <c r="L277" s="87">
        <v>0.839</v>
      </c>
      <c r="M277" s="87">
        <v>0.055</v>
      </c>
      <c r="N277" s="87">
        <v>0.109</v>
      </c>
      <c r="O277" s="87">
        <v>0.02</v>
      </c>
    </row>
    <row r="278">
      <c r="C278" s="87">
        <v>2456764.036</v>
      </c>
      <c r="D278" s="87" t="s">
        <v>304</v>
      </c>
      <c r="E278" s="87">
        <v>1.24</v>
      </c>
      <c r="F278" s="87">
        <v>0.039</v>
      </c>
      <c r="G278" s="14">
        <f t="shared" si="1"/>
        <v>12.36681869</v>
      </c>
      <c r="K278" s="87">
        <v>2456764.033</v>
      </c>
      <c r="L278" s="87">
        <v>0.883</v>
      </c>
      <c r="M278" s="87">
        <v>0.048</v>
      </c>
      <c r="N278" s="87">
        <v>0.14</v>
      </c>
      <c r="O278" s="87">
        <v>0.019</v>
      </c>
    </row>
    <row r="279">
      <c r="C279" s="87">
        <v>2456764.385</v>
      </c>
      <c r="D279" s="87" t="s">
        <v>304</v>
      </c>
      <c r="E279" s="87">
        <v>1.19</v>
      </c>
      <c r="F279" s="87">
        <v>0.038</v>
      </c>
      <c r="G279" s="14">
        <f t="shared" si="1"/>
        <v>11.86815665</v>
      </c>
      <c r="K279" s="87">
        <v>2456764.382</v>
      </c>
      <c r="L279" s="87">
        <v>0.809</v>
      </c>
      <c r="M279" s="87">
        <v>0.046</v>
      </c>
      <c r="N279" s="87">
        <v>0.114</v>
      </c>
      <c r="O279" s="87">
        <v>0.017</v>
      </c>
    </row>
    <row r="280">
      <c r="C280" s="87">
        <v>2456764.768</v>
      </c>
      <c r="D280" s="87" t="s">
        <v>304</v>
      </c>
      <c r="E280" s="87">
        <v>1.25</v>
      </c>
      <c r="F280" s="87">
        <v>0.041</v>
      </c>
      <c r="G280" s="14">
        <f t="shared" si="1"/>
        <v>12.4665511</v>
      </c>
      <c r="K280" s="87">
        <v>2456764.766</v>
      </c>
      <c r="L280" s="87">
        <v>0.683</v>
      </c>
      <c r="M280" s="87">
        <v>0.048</v>
      </c>
      <c r="N280" s="87">
        <v>0.122</v>
      </c>
      <c r="O280" s="87">
        <v>0.02</v>
      </c>
    </row>
    <row r="281">
      <c r="C281" s="87">
        <v>2456765.116</v>
      </c>
      <c r="D281" s="87" t="s">
        <v>304</v>
      </c>
      <c r="E281" s="87">
        <v>1.21</v>
      </c>
      <c r="F281" s="87">
        <v>0.042</v>
      </c>
      <c r="G281" s="14">
        <f t="shared" si="1"/>
        <v>12.06762147</v>
      </c>
      <c r="K281" s="87">
        <v>2456765.114</v>
      </c>
      <c r="L281" s="87">
        <v>0.605</v>
      </c>
      <c r="M281" s="87">
        <v>0.051</v>
      </c>
      <c r="N281" s="87">
        <v>0.086</v>
      </c>
      <c r="O281" s="87">
        <v>0.02</v>
      </c>
    </row>
    <row r="282">
      <c r="C282" s="87">
        <v>2456765.7</v>
      </c>
      <c r="D282" s="87" t="s">
        <v>304</v>
      </c>
      <c r="E282" s="87">
        <v>1.22</v>
      </c>
      <c r="F282" s="87">
        <v>0.044</v>
      </c>
      <c r="G282" s="14">
        <f t="shared" si="1"/>
        <v>12.16735388</v>
      </c>
      <c r="K282" s="87">
        <v>2456765.698</v>
      </c>
      <c r="L282" s="87">
        <v>0.73</v>
      </c>
      <c r="M282" s="87">
        <v>0.066</v>
      </c>
      <c r="N282" s="87">
        <v>0.116</v>
      </c>
      <c r="O282" s="87">
        <v>0.026</v>
      </c>
    </row>
    <row r="283">
      <c r="C283" s="87">
        <v>2456766.101</v>
      </c>
      <c r="D283" s="87" t="s">
        <v>304</v>
      </c>
      <c r="E283" s="87">
        <v>1.26</v>
      </c>
      <c r="F283" s="87">
        <v>0.043</v>
      </c>
      <c r="G283" s="14">
        <f t="shared" si="1"/>
        <v>12.56628351</v>
      </c>
      <c r="K283" s="87">
        <v>2456766.098</v>
      </c>
      <c r="L283" s="87">
        <v>0.863</v>
      </c>
      <c r="M283" s="87">
        <v>0.055</v>
      </c>
      <c r="N283" s="87">
        <v>0.13</v>
      </c>
      <c r="O283" s="87">
        <v>0.022</v>
      </c>
    </row>
    <row r="284">
      <c r="C284" s="87">
        <v>2456766.384</v>
      </c>
      <c r="D284" s="87" t="s">
        <v>304</v>
      </c>
      <c r="E284" s="87">
        <v>1.17</v>
      </c>
      <c r="F284" s="87">
        <v>0.043</v>
      </c>
      <c r="G284" s="14">
        <f t="shared" si="1"/>
        <v>11.66869183</v>
      </c>
      <c r="K284" s="87">
        <v>2456766.382</v>
      </c>
      <c r="L284" s="87">
        <v>0.856</v>
      </c>
      <c r="M284" s="87">
        <v>0.061</v>
      </c>
      <c r="N284" s="87">
        <v>0.105</v>
      </c>
      <c r="O284" s="87">
        <v>0.021</v>
      </c>
    </row>
    <row r="285">
      <c r="C285" s="87">
        <v>2456766.722</v>
      </c>
      <c r="D285" s="87" t="s">
        <v>304</v>
      </c>
      <c r="E285" s="87">
        <v>1.2</v>
      </c>
      <c r="F285" s="87">
        <v>0.043</v>
      </c>
      <c r="G285" s="14">
        <f t="shared" si="1"/>
        <v>11.96788906</v>
      </c>
      <c r="K285" s="87">
        <v>2456766.72</v>
      </c>
      <c r="L285" s="87">
        <v>0.663</v>
      </c>
      <c r="M285" s="87">
        <v>0.05</v>
      </c>
      <c r="N285" s="87">
        <v>0.116</v>
      </c>
      <c r="O285" s="87">
        <v>0.021</v>
      </c>
    </row>
    <row r="286">
      <c r="C286" s="87">
        <v>2456767.383</v>
      </c>
      <c r="D286" s="87" t="s">
        <v>304</v>
      </c>
      <c r="E286" s="87">
        <v>1.22</v>
      </c>
      <c r="F286" s="87">
        <v>0.042</v>
      </c>
      <c r="G286" s="14">
        <f t="shared" si="1"/>
        <v>12.16735388</v>
      </c>
      <c r="K286" s="87">
        <v>2456767.38</v>
      </c>
      <c r="L286" s="87">
        <v>0.502</v>
      </c>
      <c r="M286" s="87">
        <v>0.042</v>
      </c>
      <c r="N286" s="87">
        <v>0.099</v>
      </c>
      <c r="O286" s="87">
        <v>0.019</v>
      </c>
    </row>
    <row r="287">
      <c r="C287" s="87">
        <v>2456769.384</v>
      </c>
      <c r="D287" s="87" t="s">
        <v>304</v>
      </c>
      <c r="E287" s="87">
        <v>1.23</v>
      </c>
      <c r="F287" s="87">
        <v>0.041</v>
      </c>
      <c r="G287" s="14">
        <f t="shared" si="1"/>
        <v>12.26708628</v>
      </c>
      <c r="K287" s="87">
        <v>2456769.381</v>
      </c>
      <c r="L287" s="87">
        <v>0.793</v>
      </c>
      <c r="M287" s="87">
        <v>0.049</v>
      </c>
      <c r="N287" s="87">
        <v>0.16</v>
      </c>
      <c r="O287" s="87">
        <v>0.022</v>
      </c>
    </row>
    <row r="288">
      <c r="C288" s="87">
        <v>2456770.512</v>
      </c>
      <c r="D288" s="87" t="s">
        <v>304</v>
      </c>
      <c r="E288" s="87">
        <v>1.19</v>
      </c>
      <c r="F288" s="87">
        <v>0.041</v>
      </c>
      <c r="G288" s="14">
        <f t="shared" si="1"/>
        <v>11.86815665</v>
      </c>
      <c r="K288" s="87">
        <v>2456770.51</v>
      </c>
      <c r="L288" s="87">
        <v>0.747</v>
      </c>
      <c r="M288" s="87">
        <v>0.057</v>
      </c>
      <c r="N288" s="87">
        <v>0.162</v>
      </c>
      <c r="O288" s="87">
        <v>0.027</v>
      </c>
    </row>
    <row r="289">
      <c r="C289" s="87">
        <v>2456770.846</v>
      </c>
      <c r="D289" s="87" t="s">
        <v>304</v>
      </c>
      <c r="E289" s="87">
        <v>1.25</v>
      </c>
      <c r="F289" s="87">
        <v>0.041</v>
      </c>
      <c r="G289" s="14">
        <f t="shared" si="1"/>
        <v>12.4665511</v>
      </c>
      <c r="K289" s="87">
        <v>2456770.843</v>
      </c>
      <c r="L289" s="87">
        <v>0.784</v>
      </c>
      <c r="M289" s="87">
        <v>0.062</v>
      </c>
      <c r="N289" s="87">
        <v>0.194</v>
      </c>
      <c r="O289" s="87">
        <v>0.031</v>
      </c>
    </row>
    <row r="290">
      <c r="C290" s="87">
        <v>2456771.178</v>
      </c>
      <c r="D290" s="87" t="s">
        <v>304</v>
      </c>
      <c r="E290" s="87">
        <v>1.3</v>
      </c>
      <c r="F290" s="87">
        <v>0.042</v>
      </c>
      <c r="G290" s="14">
        <f t="shared" si="1"/>
        <v>12.96521315</v>
      </c>
      <c r="K290" s="87">
        <v>2456771.176</v>
      </c>
      <c r="L290" s="87">
        <v>0.736</v>
      </c>
      <c r="M290" s="87">
        <v>0.061</v>
      </c>
      <c r="N290" s="87">
        <v>0.146</v>
      </c>
      <c r="O290" s="87">
        <v>0.028</v>
      </c>
    </row>
    <row r="291">
      <c r="C291" s="87">
        <v>2456774.722</v>
      </c>
      <c r="D291" s="87" t="s">
        <v>304</v>
      </c>
      <c r="E291" s="87">
        <v>1.3</v>
      </c>
      <c r="F291" s="87">
        <v>0.047</v>
      </c>
      <c r="G291" s="14">
        <f t="shared" si="1"/>
        <v>12.96521315</v>
      </c>
      <c r="K291" s="87">
        <v>2456774.72</v>
      </c>
      <c r="L291" s="87">
        <v>0.721</v>
      </c>
      <c r="M291" s="87">
        <v>0.056</v>
      </c>
      <c r="N291" s="87">
        <v>0.138</v>
      </c>
      <c r="O291" s="87">
        <v>0.025</v>
      </c>
    </row>
    <row r="292">
      <c r="C292" s="87">
        <v>2456775.579</v>
      </c>
      <c r="D292" s="87" t="s">
        <v>304</v>
      </c>
      <c r="E292" s="87">
        <v>1.21</v>
      </c>
      <c r="F292" s="87">
        <v>0.04</v>
      </c>
      <c r="G292" s="14">
        <f t="shared" si="1"/>
        <v>12.06762147</v>
      </c>
      <c r="K292" s="87">
        <v>2456775.577</v>
      </c>
      <c r="L292" s="87">
        <v>0.738</v>
      </c>
      <c r="M292" s="87">
        <v>0.049</v>
      </c>
      <c r="N292" s="87">
        <v>0.165</v>
      </c>
      <c r="O292" s="87">
        <v>0.023</v>
      </c>
    </row>
    <row r="293">
      <c r="C293" s="87">
        <v>2456776.039</v>
      </c>
      <c r="D293" s="87" t="s">
        <v>304</v>
      </c>
      <c r="E293" s="87">
        <v>1.27</v>
      </c>
      <c r="F293" s="87">
        <v>0.041</v>
      </c>
      <c r="G293" s="14">
        <f t="shared" si="1"/>
        <v>12.66601592</v>
      </c>
      <c r="K293" s="87">
        <v>2456776.036</v>
      </c>
      <c r="L293" s="87">
        <v>0.553</v>
      </c>
      <c r="M293" s="87">
        <v>0.052</v>
      </c>
      <c r="N293" s="87">
        <v>0.118</v>
      </c>
      <c r="O293" s="87">
        <v>0.024</v>
      </c>
    </row>
    <row r="294">
      <c r="C294" s="87">
        <v>2456776.241</v>
      </c>
      <c r="D294" s="87" t="s">
        <v>304</v>
      </c>
      <c r="E294" s="87">
        <v>1.28</v>
      </c>
      <c r="F294" s="87">
        <v>0.039</v>
      </c>
      <c r="G294" s="14">
        <f t="shared" si="1"/>
        <v>12.76574833</v>
      </c>
      <c r="K294" s="87">
        <v>2456776.238</v>
      </c>
      <c r="L294" s="87">
        <v>0.722</v>
      </c>
      <c r="M294" s="87">
        <v>0.058</v>
      </c>
      <c r="N294" s="87">
        <v>0.118</v>
      </c>
      <c r="O294" s="87">
        <v>0.024</v>
      </c>
    </row>
    <row r="295">
      <c r="C295" s="87">
        <v>2456777.521</v>
      </c>
      <c r="D295" s="87" t="s">
        <v>304</v>
      </c>
      <c r="E295" s="87">
        <v>1.23</v>
      </c>
      <c r="F295" s="87">
        <v>0.042</v>
      </c>
      <c r="G295" s="14">
        <f t="shared" si="1"/>
        <v>12.26708628</v>
      </c>
      <c r="K295" s="87">
        <v>2456777.518</v>
      </c>
      <c r="L295" s="87">
        <v>0.729</v>
      </c>
      <c r="M295" s="87">
        <v>0.051</v>
      </c>
      <c r="N295" s="87">
        <v>0.157</v>
      </c>
      <c r="O295" s="87">
        <v>0.024</v>
      </c>
    </row>
    <row r="296">
      <c r="C296" s="87">
        <v>2456778.586</v>
      </c>
      <c r="D296" s="87" t="s">
        <v>304</v>
      </c>
      <c r="E296" s="87">
        <v>1.24</v>
      </c>
      <c r="F296" s="87">
        <v>0.042</v>
      </c>
      <c r="G296" s="14">
        <f t="shared" si="1"/>
        <v>12.36681869</v>
      </c>
      <c r="K296" s="87">
        <v>2456778.584</v>
      </c>
      <c r="L296" s="87">
        <v>0.607</v>
      </c>
      <c r="M296" s="87">
        <v>0.06</v>
      </c>
      <c r="N296" s="87">
        <v>0.085</v>
      </c>
      <c r="O296" s="87">
        <v>0.024</v>
      </c>
    </row>
    <row r="297">
      <c r="C297" s="87">
        <v>2456779.38</v>
      </c>
      <c r="D297" s="87" t="s">
        <v>304</v>
      </c>
      <c r="E297" s="87">
        <v>1.26</v>
      </c>
      <c r="F297" s="87">
        <v>0.044</v>
      </c>
      <c r="G297" s="14">
        <f t="shared" si="1"/>
        <v>12.56628351</v>
      </c>
      <c r="K297" s="87">
        <v>2456779.378</v>
      </c>
      <c r="L297" s="87">
        <v>0.215</v>
      </c>
      <c r="M297" s="87">
        <v>0.022</v>
      </c>
      <c r="N297" s="87">
        <v>0.041</v>
      </c>
      <c r="O297" s="87">
        <v>0.01</v>
      </c>
    </row>
    <row r="298">
      <c r="C298" s="87">
        <v>2456779.852</v>
      </c>
      <c r="D298" s="87" t="s">
        <v>304</v>
      </c>
      <c r="E298" s="87">
        <v>1.27</v>
      </c>
      <c r="F298" s="87">
        <v>0.042</v>
      </c>
      <c r="G298" s="14">
        <f t="shared" si="1"/>
        <v>12.66601592</v>
      </c>
      <c r="K298" s="87">
        <v>2456779.849</v>
      </c>
      <c r="L298" s="87">
        <v>0.553</v>
      </c>
      <c r="M298" s="87">
        <v>0.065</v>
      </c>
      <c r="N298" s="87">
        <v>0.096</v>
      </c>
      <c r="O298" s="87">
        <v>0.027</v>
      </c>
    </row>
    <row r="299">
      <c r="C299" s="87">
        <v>2456780.252</v>
      </c>
      <c r="D299" s="87" t="s">
        <v>304</v>
      </c>
      <c r="E299" s="87">
        <v>1.26</v>
      </c>
      <c r="F299" s="87">
        <v>0.042</v>
      </c>
      <c r="G299" s="14">
        <f t="shared" si="1"/>
        <v>12.56628351</v>
      </c>
      <c r="K299" s="87">
        <v>2456780.249</v>
      </c>
      <c r="L299" s="87">
        <v>0.664</v>
      </c>
      <c r="M299" s="87">
        <v>0.046</v>
      </c>
      <c r="N299" s="87">
        <v>0.105</v>
      </c>
      <c r="O299" s="87">
        <v>0.018</v>
      </c>
    </row>
    <row r="300">
      <c r="C300" s="87">
        <v>2456780.52</v>
      </c>
      <c r="D300" s="87" t="s">
        <v>304</v>
      </c>
      <c r="E300" s="87">
        <v>1.33</v>
      </c>
      <c r="F300" s="87">
        <v>0.047</v>
      </c>
      <c r="G300" s="14">
        <f t="shared" si="1"/>
        <v>13.26441037</v>
      </c>
      <c r="K300" s="87">
        <v>2456780.519</v>
      </c>
      <c r="L300" s="87">
        <v>0.992</v>
      </c>
      <c r="M300" s="87">
        <v>0.116</v>
      </c>
      <c r="N300" s="87">
        <v>0.111</v>
      </c>
      <c r="O300" s="87">
        <v>0.04</v>
      </c>
    </row>
    <row r="301">
      <c r="C301" s="87">
        <v>2456780.587</v>
      </c>
      <c r="D301" s="87" t="s">
        <v>304</v>
      </c>
      <c r="E301" s="87">
        <v>1.27</v>
      </c>
      <c r="F301" s="87">
        <v>0.045</v>
      </c>
      <c r="G301" s="14">
        <f t="shared" si="1"/>
        <v>12.66601592</v>
      </c>
      <c r="K301" s="87">
        <v>2456780.585</v>
      </c>
      <c r="L301" s="87">
        <v>0.725</v>
      </c>
      <c r="M301" s="87">
        <v>0.056</v>
      </c>
      <c r="N301" s="87">
        <v>0.09</v>
      </c>
      <c r="O301" s="87">
        <v>0.02</v>
      </c>
    </row>
    <row r="302">
      <c r="C302" s="87">
        <v>2456782.098</v>
      </c>
      <c r="D302" s="87" t="s">
        <v>304</v>
      </c>
      <c r="E302" s="87">
        <v>1.22</v>
      </c>
      <c r="F302" s="87">
        <v>0.041</v>
      </c>
      <c r="G302" s="14">
        <f t="shared" si="1"/>
        <v>12.16735388</v>
      </c>
      <c r="K302" s="87">
        <v>2456782.096</v>
      </c>
      <c r="L302" s="87">
        <v>0.462</v>
      </c>
      <c r="M302" s="87">
        <v>0.036</v>
      </c>
      <c r="N302" s="87">
        <v>0.055</v>
      </c>
      <c r="O302" s="87">
        <v>0.013</v>
      </c>
    </row>
    <row r="303">
      <c r="C303" s="87">
        <v>2456782.31</v>
      </c>
      <c r="D303" s="87" t="s">
        <v>304</v>
      </c>
      <c r="E303" s="87">
        <v>1.23</v>
      </c>
      <c r="F303" s="87">
        <v>0.039</v>
      </c>
      <c r="G303" s="14">
        <f t="shared" si="1"/>
        <v>12.26708628</v>
      </c>
      <c r="K303" s="87">
        <v>2456782.307</v>
      </c>
      <c r="L303" s="87">
        <v>0.382</v>
      </c>
      <c r="M303" s="87">
        <v>0.031</v>
      </c>
      <c r="N303" s="87">
        <v>0.033</v>
      </c>
      <c r="O303" s="87">
        <v>0.008</v>
      </c>
    </row>
    <row r="304">
      <c r="C304" s="87">
        <v>2456782.706</v>
      </c>
      <c r="D304" s="87" t="s">
        <v>304</v>
      </c>
      <c r="E304" s="87">
        <v>1.28</v>
      </c>
      <c r="F304" s="87">
        <v>0.043</v>
      </c>
      <c r="G304" s="14">
        <f t="shared" si="1"/>
        <v>12.76574833</v>
      </c>
      <c r="K304" s="87">
        <v>2456782.704</v>
      </c>
      <c r="L304" s="87">
        <v>0.481</v>
      </c>
      <c r="M304" s="87">
        <v>0.04</v>
      </c>
      <c r="N304" s="87">
        <v>0.061</v>
      </c>
      <c r="O304" s="87">
        <v>0.015</v>
      </c>
    </row>
    <row r="305">
      <c r="C305" s="87">
        <v>2456782.977</v>
      </c>
      <c r="D305" s="87" t="s">
        <v>304</v>
      </c>
      <c r="E305" s="87">
        <v>1.24</v>
      </c>
      <c r="F305" s="87">
        <v>0.042</v>
      </c>
      <c r="G305" s="14">
        <f t="shared" si="1"/>
        <v>12.36681869</v>
      </c>
      <c r="K305" s="87">
        <v>2456782.975</v>
      </c>
      <c r="L305" s="87">
        <v>0.526</v>
      </c>
      <c r="M305" s="87">
        <v>0.044</v>
      </c>
      <c r="N305" s="87">
        <v>0.031</v>
      </c>
      <c r="O305" s="87">
        <v>0.011</v>
      </c>
    </row>
    <row r="306">
      <c r="C306" s="87">
        <v>2456783.367</v>
      </c>
      <c r="D306" s="87" t="s">
        <v>304</v>
      </c>
      <c r="E306" s="87">
        <v>1.27</v>
      </c>
      <c r="F306" s="87">
        <v>0.044</v>
      </c>
      <c r="G306" s="14">
        <f t="shared" si="1"/>
        <v>12.66601592</v>
      </c>
      <c r="K306" s="87">
        <v>2456783.365</v>
      </c>
      <c r="L306" s="87">
        <v>0.54</v>
      </c>
      <c r="M306" s="87">
        <v>0.041</v>
      </c>
      <c r="N306" s="87">
        <v>0.052</v>
      </c>
      <c r="O306" s="87">
        <v>0.013</v>
      </c>
    </row>
    <row r="307">
      <c r="C307" s="87">
        <v>2456783.565</v>
      </c>
      <c r="D307" s="87" t="s">
        <v>304</v>
      </c>
      <c r="E307" s="87">
        <v>1.26</v>
      </c>
      <c r="F307" s="87">
        <v>0.043</v>
      </c>
      <c r="G307" s="14">
        <f t="shared" si="1"/>
        <v>12.56628351</v>
      </c>
      <c r="K307" s="87">
        <v>2456783.563</v>
      </c>
      <c r="L307" s="87">
        <v>0.574</v>
      </c>
      <c r="M307" s="87">
        <v>0.054</v>
      </c>
      <c r="N307" s="87">
        <v>0.073</v>
      </c>
      <c r="O307" s="87">
        <v>0.019</v>
      </c>
    </row>
    <row r="308">
      <c r="C308" s="87">
        <v>2456783.965</v>
      </c>
      <c r="D308" s="87" t="s">
        <v>304</v>
      </c>
      <c r="E308" s="87">
        <v>1.26</v>
      </c>
      <c r="F308" s="87">
        <v>0.042</v>
      </c>
      <c r="G308" s="14">
        <f t="shared" si="1"/>
        <v>12.56628351</v>
      </c>
      <c r="K308" s="87">
        <v>2456783.962</v>
      </c>
      <c r="L308" s="87">
        <v>0.723</v>
      </c>
      <c r="M308" s="87">
        <v>0.048</v>
      </c>
      <c r="N308" s="87">
        <v>0.098</v>
      </c>
      <c r="O308" s="87">
        <v>0.018</v>
      </c>
    </row>
    <row r="309">
      <c r="C309" s="87">
        <v>2456785.041</v>
      </c>
      <c r="D309" s="87" t="s">
        <v>304</v>
      </c>
      <c r="E309" s="87">
        <v>1.26</v>
      </c>
      <c r="F309" s="87">
        <v>0.044</v>
      </c>
      <c r="G309" s="14">
        <f t="shared" si="1"/>
        <v>12.56628351</v>
      </c>
      <c r="K309" s="87">
        <v>2456785.038</v>
      </c>
      <c r="L309" s="87">
        <v>0.724</v>
      </c>
      <c r="M309" s="87">
        <v>0.056</v>
      </c>
      <c r="N309" s="87">
        <v>0.137</v>
      </c>
      <c r="O309" s="87">
        <v>0.024</v>
      </c>
    </row>
    <row r="310">
      <c r="C310" s="87">
        <v>2456785.566</v>
      </c>
      <c r="D310" s="87" t="s">
        <v>304</v>
      </c>
      <c r="E310" s="87">
        <v>1.25</v>
      </c>
      <c r="F310" s="87">
        <v>0.043</v>
      </c>
      <c r="G310" s="14">
        <f t="shared" si="1"/>
        <v>12.4665511</v>
      </c>
      <c r="K310" s="87">
        <v>2456785.564</v>
      </c>
      <c r="L310" s="87">
        <v>0.765</v>
      </c>
      <c r="M310" s="87">
        <v>0.05</v>
      </c>
      <c r="N310" s="87">
        <v>0.12</v>
      </c>
      <c r="O310" s="87">
        <v>0.02</v>
      </c>
    </row>
    <row r="311">
      <c r="C311" s="87">
        <v>2456786.366</v>
      </c>
      <c r="D311" s="87" t="s">
        <v>304</v>
      </c>
      <c r="E311" s="87">
        <v>1.25</v>
      </c>
      <c r="F311" s="87">
        <v>0.04</v>
      </c>
      <c r="G311" s="14">
        <f t="shared" si="1"/>
        <v>12.4665511</v>
      </c>
      <c r="K311" s="87">
        <v>2456786.364</v>
      </c>
      <c r="L311" s="87">
        <v>0.843</v>
      </c>
      <c r="M311" s="87">
        <v>0.067</v>
      </c>
      <c r="N311" s="87">
        <v>0.059</v>
      </c>
      <c r="O311" s="87">
        <v>0.018</v>
      </c>
    </row>
    <row r="312">
      <c r="C312" s="87">
        <v>2456786.975</v>
      </c>
      <c r="D312" s="87" t="s">
        <v>304</v>
      </c>
      <c r="E312" s="87">
        <v>1.2</v>
      </c>
      <c r="F312" s="87">
        <v>0.041</v>
      </c>
      <c r="G312" s="14">
        <f t="shared" si="1"/>
        <v>11.96788906</v>
      </c>
      <c r="K312" s="87">
        <v>2456786.972</v>
      </c>
      <c r="L312" s="87">
        <v>0.627</v>
      </c>
      <c r="M312" s="87">
        <v>0.048</v>
      </c>
      <c r="N312" s="87">
        <v>0.077</v>
      </c>
      <c r="O312" s="87">
        <v>0.017</v>
      </c>
    </row>
    <row r="313">
      <c r="C313" s="87">
        <v>2456787.308</v>
      </c>
      <c r="D313" s="87" t="s">
        <v>304</v>
      </c>
      <c r="E313" s="87">
        <v>1.26</v>
      </c>
      <c r="F313" s="87">
        <v>0.041</v>
      </c>
      <c r="G313" s="14">
        <f t="shared" si="1"/>
        <v>12.56628351</v>
      </c>
      <c r="K313" s="87">
        <v>2456787.306</v>
      </c>
      <c r="L313" s="87">
        <v>0.522</v>
      </c>
      <c r="M313" s="87">
        <v>0.038</v>
      </c>
      <c r="N313" s="87">
        <v>0.077</v>
      </c>
      <c r="O313" s="87">
        <v>0.014</v>
      </c>
    </row>
    <row r="314">
      <c r="C314" s="87">
        <v>2456787.713</v>
      </c>
      <c r="D314" s="87" t="s">
        <v>304</v>
      </c>
      <c r="E314" s="87">
        <v>1.22</v>
      </c>
      <c r="F314" s="87">
        <v>0.043</v>
      </c>
      <c r="G314" s="14">
        <f t="shared" si="1"/>
        <v>12.16735388</v>
      </c>
      <c r="K314" s="87">
        <v>2456787.711</v>
      </c>
      <c r="L314" s="87">
        <v>0.435</v>
      </c>
      <c r="M314" s="87">
        <v>0.038</v>
      </c>
      <c r="N314" s="87">
        <v>0.052</v>
      </c>
      <c r="O314" s="87">
        <v>0.013</v>
      </c>
    </row>
    <row r="315">
      <c r="C315" s="87">
        <v>2456787.982</v>
      </c>
      <c r="D315" s="87" t="s">
        <v>304</v>
      </c>
      <c r="E315" s="87">
        <v>1.26</v>
      </c>
      <c r="F315" s="87">
        <v>0.043</v>
      </c>
      <c r="G315" s="14">
        <f t="shared" si="1"/>
        <v>12.56628351</v>
      </c>
      <c r="K315" s="87">
        <v>2456787.979</v>
      </c>
      <c r="L315" s="87">
        <v>1.099</v>
      </c>
      <c r="M315" s="87">
        <v>0.114</v>
      </c>
      <c r="N315" s="87">
        <v>0.134</v>
      </c>
      <c r="O315" s="87">
        <v>0.041</v>
      </c>
    </row>
    <row r="316">
      <c r="C316" s="87">
        <v>2456788.305</v>
      </c>
      <c r="D316" s="87" t="s">
        <v>304</v>
      </c>
      <c r="E316" s="87">
        <v>1.27</v>
      </c>
      <c r="F316" s="87">
        <v>0.043</v>
      </c>
      <c r="G316" s="14">
        <f t="shared" si="1"/>
        <v>12.66601592</v>
      </c>
      <c r="K316" s="87">
        <v>2456788.303</v>
      </c>
      <c r="L316" s="87">
        <v>0.473</v>
      </c>
      <c r="M316" s="87">
        <v>0.04</v>
      </c>
      <c r="N316" s="87">
        <v>0.055</v>
      </c>
      <c r="O316" s="87">
        <v>0.014</v>
      </c>
    </row>
    <row r="317">
      <c r="C317" s="87">
        <v>2456789.046</v>
      </c>
      <c r="D317" s="87" t="s">
        <v>304</v>
      </c>
      <c r="E317" s="87">
        <v>1.28</v>
      </c>
      <c r="F317" s="87">
        <v>0.041</v>
      </c>
      <c r="G317" s="14">
        <f t="shared" si="1"/>
        <v>12.76574833</v>
      </c>
      <c r="K317" s="87">
        <v>2456789.043</v>
      </c>
      <c r="L317" s="87">
        <v>0.428</v>
      </c>
      <c r="M317" s="87">
        <v>0.035</v>
      </c>
      <c r="N317" s="87">
        <v>0.043</v>
      </c>
      <c r="O317" s="87">
        <v>0.011</v>
      </c>
    </row>
    <row r="318">
      <c r="C318" s="87">
        <v>2456789.308</v>
      </c>
      <c r="D318" s="87" t="s">
        <v>304</v>
      </c>
      <c r="E318" s="87">
        <v>1.23</v>
      </c>
      <c r="F318" s="87">
        <v>0.04</v>
      </c>
      <c r="G318" s="14">
        <f t="shared" si="1"/>
        <v>12.26708628</v>
      </c>
      <c r="K318" s="87">
        <v>2456789.306</v>
      </c>
      <c r="L318" s="87">
        <v>0.449</v>
      </c>
      <c r="M318" s="87">
        <v>0.039</v>
      </c>
      <c r="N318" s="87">
        <v>0.036</v>
      </c>
      <c r="O318" s="87">
        <v>0.011</v>
      </c>
    </row>
    <row r="319">
      <c r="C319" s="87">
        <v>2456789.648</v>
      </c>
      <c r="D319" s="87" t="s">
        <v>304</v>
      </c>
      <c r="E319" s="87">
        <v>1.29</v>
      </c>
      <c r="F319" s="87">
        <v>0.045</v>
      </c>
      <c r="G319" s="14">
        <f t="shared" si="1"/>
        <v>12.86548074</v>
      </c>
      <c r="K319" s="87">
        <v>2456789.646</v>
      </c>
      <c r="L319" s="87">
        <v>0.452</v>
      </c>
      <c r="M319" s="87">
        <v>0.042</v>
      </c>
      <c r="N319" s="87">
        <v>0.055</v>
      </c>
      <c r="O319" s="87">
        <v>0.015</v>
      </c>
    </row>
    <row r="320">
      <c r="C320" s="87">
        <v>2456789.967</v>
      </c>
      <c r="D320" s="87" t="s">
        <v>304</v>
      </c>
      <c r="E320" s="87">
        <v>1.25</v>
      </c>
      <c r="F320" s="87">
        <v>0.041</v>
      </c>
      <c r="G320" s="14">
        <f t="shared" si="1"/>
        <v>12.4665511</v>
      </c>
      <c r="K320" s="87">
        <v>2456789.964</v>
      </c>
      <c r="L320" s="87">
        <v>0.516</v>
      </c>
      <c r="M320" s="87">
        <v>0.042</v>
      </c>
      <c r="N320" s="87">
        <v>0.034</v>
      </c>
      <c r="O320" s="87">
        <v>0.011</v>
      </c>
    </row>
    <row r="321">
      <c r="C321" s="87">
        <v>2456790.635</v>
      </c>
      <c r="D321" s="87" t="s">
        <v>304</v>
      </c>
      <c r="E321" s="87">
        <v>1.24</v>
      </c>
      <c r="F321" s="87">
        <v>0.042</v>
      </c>
      <c r="G321" s="14">
        <f t="shared" si="1"/>
        <v>12.36681869</v>
      </c>
      <c r="K321" s="87">
        <v>2456790.633</v>
      </c>
      <c r="L321" s="87">
        <v>0.535</v>
      </c>
      <c r="M321" s="87">
        <v>0.046</v>
      </c>
      <c r="N321" s="87">
        <v>0.051</v>
      </c>
      <c r="O321" s="87">
        <v>0.015</v>
      </c>
    </row>
    <row r="322">
      <c r="C322" s="87">
        <v>2456791.636</v>
      </c>
      <c r="D322" s="87" t="s">
        <v>304</v>
      </c>
      <c r="E322" s="87">
        <v>1.21</v>
      </c>
      <c r="F322" s="87">
        <v>0.042</v>
      </c>
      <c r="G322" s="14">
        <f t="shared" si="1"/>
        <v>12.06762147</v>
      </c>
      <c r="K322" s="87">
        <v>2456791.633</v>
      </c>
      <c r="L322" s="87">
        <v>0.522</v>
      </c>
      <c r="M322" s="87">
        <v>0.056</v>
      </c>
      <c r="N322" s="87">
        <v>0.082</v>
      </c>
      <c r="O322" s="87">
        <v>0.022</v>
      </c>
    </row>
    <row r="323">
      <c r="C323" s="87">
        <v>2456791.966</v>
      </c>
      <c r="D323" s="87" t="s">
        <v>304</v>
      </c>
      <c r="E323" s="87">
        <v>1.24</v>
      </c>
      <c r="F323" s="87">
        <v>0.04</v>
      </c>
      <c r="G323" s="14">
        <f t="shared" si="1"/>
        <v>12.36681869</v>
      </c>
      <c r="K323" s="87">
        <v>2456791.964</v>
      </c>
      <c r="L323" s="87">
        <v>0.673</v>
      </c>
      <c r="M323" s="87">
        <v>0.046</v>
      </c>
      <c r="N323" s="87">
        <v>0.059</v>
      </c>
      <c r="O323" s="87">
        <v>0.014</v>
      </c>
    </row>
    <row r="324">
      <c r="C324" s="87">
        <v>2456792.368</v>
      </c>
      <c r="D324" s="87" t="s">
        <v>304</v>
      </c>
      <c r="E324" s="87">
        <v>1.24</v>
      </c>
      <c r="F324" s="87">
        <v>0.043</v>
      </c>
      <c r="G324" s="14">
        <f t="shared" si="1"/>
        <v>12.36681869</v>
      </c>
      <c r="K324" s="87">
        <v>2456792.365</v>
      </c>
      <c r="L324" s="87">
        <v>0.784</v>
      </c>
      <c r="M324" s="87">
        <v>0.054</v>
      </c>
      <c r="N324" s="87">
        <v>0.117</v>
      </c>
      <c r="O324" s="87">
        <v>0.021</v>
      </c>
    </row>
    <row r="325">
      <c r="C325" s="87">
        <v>2456792.509</v>
      </c>
      <c r="D325" s="87" t="s">
        <v>304</v>
      </c>
      <c r="E325" s="87">
        <v>1.23</v>
      </c>
      <c r="F325" s="87">
        <v>0.045</v>
      </c>
      <c r="G325" s="14">
        <f t="shared" si="1"/>
        <v>12.26708628</v>
      </c>
      <c r="K325" s="87">
        <v>2456792.509</v>
      </c>
      <c r="L325" s="87">
        <v>0.548</v>
      </c>
      <c r="M325" s="87">
        <v>0.064</v>
      </c>
      <c r="N325" s="87">
        <v>0.052</v>
      </c>
      <c r="O325" s="87">
        <v>0.02</v>
      </c>
    </row>
    <row r="326">
      <c r="C326" s="87">
        <v>2456792.846</v>
      </c>
      <c r="D326" s="87" t="s">
        <v>304</v>
      </c>
      <c r="E326" s="87">
        <v>1.3</v>
      </c>
      <c r="F326" s="87">
        <v>0.042</v>
      </c>
      <c r="G326" s="14">
        <f t="shared" si="1"/>
        <v>12.96521315</v>
      </c>
      <c r="K326" s="87">
        <v>2456792.844</v>
      </c>
      <c r="L326" s="87">
        <v>0.508</v>
      </c>
      <c r="M326" s="87">
        <v>0.037</v>
      </c>
      <c r="N326" s="87">
        <v>0.057</v>
      </c>
      <c r="O326" s="87">
        <v>0.012</v>
      </c>
    </row>
    <row r="327">
      <c r="C327" s="87">
        <v>2456793.845</v>
      </c>
      <c r="D327" s="87" t="s">
        <v>304</v>
      </c>
      <c r="E327" s="87">
        <v>1.3</v>
      </c>
      <c r="F327" s="87">
        <v>0.041</v>
      </c>
      <c r="G327" s="14">
        <f t="shared" si="1"/>
        <v>12.96521315</v>
      </c>
      <c r="K327" s="87">
        <v>2456793.843</v>
      </c>
      <c r="L327" s="87">
        <v>0.642</v>
      </c>
      <c r="M327" s="87">
        <v>0.042</v>
      </c>
      <c r="N327" s="87">
        <v>0.054</v>
      </c>
      <c r="O327" s="87">
        <v>0.012</v>
      </c>
    </row>
    <row r="328">
      <c r="C328" s="87">
        <v>2456794.248</v>
      </c>
      <c r="D328" s="87" t="s">
        <v>304</v>
      </c>
      <c r="E328" s="87">
        <v>1.24</v>
      </c>
      <c r="F328" s="87">
        <v>0.043</v>
      </c>
      <c r="G328" s="14">
        <f t="shared" si="1"/>
        <v>12.36681869</v>
      </c>
      <c r="K328" s="87">
        <v>2456794.246</v>
      </c>
      <c r="L328" s="87">
        <v>0.52</v>
      </c>
      <c r="M328" s="87">
        <v>0.049</v>
      </c>
      <c r="N328" s="87">
        <v>0.044</v>
      </c>
      <c r="O328" s="87">
        <v>0.015</v>
      </c>
    </row>
    <row r="329">
      <c r="C329" s="87">
        <v>2456794.695</v>
      </c>
      <c r="D329" s="87" t="s">
        <v>304</v>
      </c>
      <c r="E329" s="87">
        <v>1.24</v>
      </c>
      <c r="F329" s="87">
        <v>0.045</v>
      </c>
      <c r="G329" s="14">
        <f t="shared" si="1"/>
        <v>12.36681869</v>
      </c>
      <c r="K329" s="87">
        <v>2456794.693</v>
      </c>
      <c r="L329" s="87">
        <v>0.485</v>
      </c>
      <c r="M329" s="87">
        <v>0.048</v>
      </c>
      <c r="N329" s="87">
        <v>0.019</v>
      </c>
      <c r="O329" s="87">
        <v>0.01</v>
      </c>
    </row>
    <row r="330">
      <c r="C330" s="87">
        <v>2456795.362</v>
      </c>
      <c r="D330" s="87" t="s">
        <v>304</v>
      </c>
      <c r="E330" s="87">
        <v>1.3</v>
      </c>
      <c r="F330" s="87">
        <v>0.047</v>
      </c>
      <c r="G330" s="14">
        <f t="shared" si="1"/>
        <v>12.96521315</v>
      </c>
      <c r="K330" s="87">
        <v>2456795.36</v>
      </c>
      <c r="L330" s="87">
        <v>0.282</v>
      </c>
      <c r="M330" s="87">
        <v>0.028</v>
      </c>
      <c r="N330" s="87">
        <v>0.046</v>
      </c>
      <c r="O330" s="87">
        <v>0.011</v>
      </c>
    </row>
    <row r="331">
      <c r="C331" s="87">
        <v>2456796.893</v>
      </c>
      <c r="D331" s="87" t="s">
        <v>304</v>
      </c>
      <c r="E331" s="87">
        <v>1.26</v>
      </c>
      <c r="F331" s="87">
        <v>0.042</v>
      </c>
      <c r="G331" s="14">
        <f t="shared" si="1"/>
        <v>12.56628351</v>
      </c>
      <c r="K331" s="87">
        <v>2456796.891</v>
      </c>
      <c r="L331" s="87">
        <v>0.493</v>
      </c>
      <c r="M331" s="87">
        <v>0.046</v>
      </c>
      <c r="N331" s="87">
        <v>0.035</v>
      </c>
      <c r="O331" s="87">
        <v>0.011</v>
      </c>
    </row>
    <row r="332">
      <c r="C332" s="87">
        <v>2456798.51</v>
      </c>
      <c r="D332" s="87" t="s">
        <v>304</v>
      </c>
      <c r="E332" s="87">
        <v>1.28</v>
      </c>
      <c r="F332" s="87">
        <v>0.045</v>
      </c>
      <c r="G332" s="14">
        <f t="shared" si="1"/>
        <v>12.76574833</v>
      </c>
      <c r="K332" s="87">
        <v>2456798.509</v>
      </c>
      <c r="L332" s="87">
        <v>0.323</v>
      </c>
      <c r="M332" s="87">
        <v>0.037</v>
      </c>
      <c r="N332" s="87">
        <v>0.024</v>
      </c>
      <c r="O332" s="87">
        <v>0.01</v>
      </c>
    </row>
    <row r="333">
      <c r="C333" s="87">
        <v>2456798.893</v>
      </c>
      <c r="D333" s="87" t="s">
        <v>304</v>
      </c>
      <c r="E333" s="87">
        <v>1.25</v>
      </c>
      <c r="F333" s="87">
        <v>0.041</v>
      </c>
      <c r="G333" s="14">
        <f t="shared" si="1"/>
        <v>12.4665511</v>
      </c>
      <c r="K333" s="87">
        <v>2456798.89</v>
      </c>
      <c r="L333" s="87">
        <v>0.459</v>
      </c>
      <c r="M333" s="87">
        <v>0.037</v>
      </c>
      <c r="N333" s="87">
        <v>0.021</v>
      </c>
      <c r="O333" s="87">
        <v>0.008</v>
      </c>
    </row>
    <row r="334">
      <c r="C334" s="87">
        <v>2456799.228</v>
      </c>
      <c r="D334" s="87" t="s">
        <v>304</v>
      </c>
      <c r="E334" s="87">
        <v>1.27</v>
      </c>
      <c r="F334" s="87">
        <v>0.039</v>
      </c>
      <c r="G334" s="14">
        <f t="shared" si="1"/>
        <v>12.66601592</v>
      </c>
      <c r="K334" s="87">
        <v>2456799.225</v>
      </c>
      <c r="L334" s="87">
        <v>0.374</v>
      </c>
      <c r="M334" s="87">
        <v>0.028</v>
      </c>
      <c r="N334" s="87">
        <v>0.019</v>
      </c>
      <c r="O334" s="87">
        <v>0.006</v>
      </c>
    </row>
    <row r="335">
      <c r="C335" s="87">
        <v>2456799.564</v>
      </c>
      <c r="D335" s="87" t="s">
        <v>304</v>
      </c>
      <c r="E335" s="87">
        <v>1.24</v>
      </c>
      <c r="F335" s="87">
        <v>0.039</v>
      </c>
      <c r="G335" s="14">
        <f t="shared" si="1"/>
        <v>12.36681869</v>
      </c>
      <c r="K335" s="87">
        <v>2456799.562</v>
      </c>
      <c r="L335" s="87">
        <v>0.709</v>
      </c>
      <c r="M335" s="87">
        <v>0.053</v>
      </c>
      <c r="N335" s="87">
        <v>0.101</v>
      </c>
      <c r="O335" s="87">
        <v>0.022</v>
      </c>
    </row>
    <row r="336">
      <c r="C336" s="87">
        <v>2456800.028</v>
      </c>
      <c r="D336" s="87" t="s">
        <v>304</v>
      </c>
      <c r="E336" s="87">
        <v>1.23</v>
      </c>
      <c r="F336" s="87">
        <v>0.038</v>
      </c>
      <c r="G336" s="14">
        <f t="shared" si="1"/>
        <v>12.26708628</v>
      </c>
      <c r="K336" s="87">
        <v>2456800.025</v>
      </c>
      <c r="L336" s="87">
        <v>0.5</v>
      </c>
      <c r="M336" s="87">
        <v>0.035</v>
      </c>
      <c r="N336" s="87">
        <v>0.035</v>
      </c>
      <c r="O336" s="87">
        <v>0.009</v>
      </c>
    </row>
    <row r="337">
      <c r="C337" s="87">
        <v>2456800.361</v>
      </c>
      <c r="D337" s="87" t="s">
        <v>304</v>
      </c>
      <c r="E337" s="87">
        <v>1.25</v>
      </c>
      <c r="F337" s="87">
        <v>0.043</v>
      </c>
      <c r="G337" s="14">
        <f t="shared" si="1"/>
        <v>12.4665511</v>
      </c>
      <c r="K337" s="87">
        <v>2456800.359</v>
      </c>
      <c r="L337" s="87">
        <v>0.456</v>
      </c>
      <c r="M337" s="87">
        <v>0.038</v>
      </c>
      <c r="N337" s="87">
        <v>0.064</v>
      </c>
      <c r="O337" s="87">
        <v>0.014</v>
      </c>
    </row>
    <row r="338">
      <c r="C338" s="87">
        <v>2456800.828</v>
      </c>
      <c r="D338" s="87" t="s">
        <v>304</v>
      </c>
      <c r="E338" s="87">
        <v>1.23</v>
      </c>
      <c r="F338" s="87">
        <v>0.039</v>
      </c>
      <c r="G338" s="14">
        <f t="shared" si="1"/>
        <v>12.26708628</v>
      </c>
      <c r="K338" s="87">
        <v>2456800.826</v>
      </c>
      <c r="L338" s="87">
        <v>0.395</v>
      </c>
      <c r="M338" s="87">
        <v>0.03</v>
      </c>
      <c r="N338" s="87">
        <v>0.034</v>
      </c>
      <c r="O338" s="87">
        <v>0.009</v>
      </c>
    </row>
    <row r="339">
      <c r="C339" s="87">
        <v>2456801.098</v>
      </c>
      <c r="D339" s="87" t="s">
        <v>304</v>
      </c>
      <c r="E339" s="87">
        <v>1.23</v>
      </c>
      <c r="F339" s="87">
        <v>0.04</v>
      </c>
      <c r="G339" s="14">
        <f t="shared" si="1"/>
        <v>12.26708628</v>
      </c>
      <c r="K339" s="87">
        <v>2456801.096</v>
      </c>
      <c r="L339" s="87">
        <v>0.412</v>
      </c>
      <c r="M339" s="87">
        <v>0.033</v>
      </c>
      <c r="N339" s="87">
        <v>0.036</v>
      </c>
      <c r="O339" s="87">
        <v>0.01</v>
      </c>
    </row>
    <row r="340">
      <c r="C340" s="87">
        <v>2456802.098</v>
      </c>
      <c r="D340" s="87" t="s">
        <v>304</v>
      </c>
      <c r="E340" s="87">
        <v>1.22</v>
      </c>
      <c r="F340" s="87">
        <v>0.037</v>
      </c>
      <c r="G340" s="14">
        <f t="shared" si="1"/>
        <v>12.16735388</v>
      </c>
      <c r="K340" s="87">
        <v>2456802.095</v>
      </c>
      <c r="L340" s="87">
        <v>0.385</v>
      </c>
      <c r="M340" s="87">
        <v>0.028</v>
      </c>
      <c r="N340" s="87">
        <v>0.04</v>
      </c>
      <c r="O340" s="87">
        <v>0.009</v>
      </c>
    </row>
    <row r="341">
      <c r="C341" s="87">
        <v>2456802.63</v>
      </c>
      <c r="D341" s="87" t="s">
        <v>304</v>
      </c>
      <c r="E341" s="87">
        <v>1.29</v>
      </c>
      <c r="F341" s="87">
        <v>0.039</v>
      </c>
      <c r="G341" s="14">
        <f t="shared" si="1"/>
        <v>12.86548074</v>
      </c>
      <c r="K341" s="87">
        <v>2456802.627</v>
      </c>
      <c r="L341" s="87">
        <v>0.486</v>
      </c>
      <c r="M341" s="87">
        <v>0.032</v>
      </c>
      <c r="N341" s="87">
        <v>0.05</v>
      </c>
      <c r="O341" s="87">
        <v>0.011</v>
      </c>
    </row>
    <row r="342">
      <c r="C342" s="87">
        <v>2456804.232</v>
      </c>
      <c r="D342" s="87" t="s">
        <v>304</v>
      </c>
      <c r="E342" s="87">
        <v>1.24</v>
      </c>
      <c r="F342" s="87">
        <v>0.04</v>
      </c>
      <c r="G342" s="14">
        <f t="shared" si="1"/>
        <v>12.36681869</v>
      </c>
      <c r="K342" s="87">
        <v>2456804.23</v>
      </c>
      <c r="L342" s="87">
        <v>0.358</v>
      </c>
      <c r="M342" s="87">
        <v>0.037</v>
      </c>
      <c r="N342" s="87">
        <v>0.031</v>
      </c>
      <c r="O342" s="87">
        <v>0.011</v>
      </c>
    </row>
    <row r="343">
      <c r="C343" s="87">
        <v>2456805.092</v>
      </c>
      <c r="D343" s="87" t="s">
        <v>304</v>
      </c>
      <c r="E343" s="87">
        <v>1.25</v>
      </c>
      <c r="F343" s="87">
        <v>0.043</v>
      </c>
      <c r="G343" s="14">
        <f t="shared" si="1"/>
        <v>12.4665511</v>
      </c>
      <c r="K343" s="87">
        <v>2456805.09</v>
      </c>
      <c r="L343" s="87">
        <v>0.85</v>
      </c>
      <c r="M343" s="87">
        <v>0.073</v>
      </c>
      <c r="N343" s="87">
        <v>0.048</v>
      </c>
      <c r="O343" s="87">
        <v>0.017</v>
      </c>
    </row>
    <row r="344">
      <c r="C344" s="87">
        <v>2456805.363</v>
      </c>
      <c r="D344" s="87" t="s">
        <v>304</v>
      </c>
      <c r="E344" s="87">
        <v>1.24</v>
      </c>
      <c r="F344" s="87">
        <v>0.041</v>
      </c>
      <c r="G344" s="14">
        <f t="shared" si="1"/>
        <v>12.36681869</v>
      </c>
      <c r="K344" s="87">
        <v>2456805.361</v>
      </c>
      <c r="L344" s="87">
        <v>0.402</v>
      </c>
      <c r="M344" s="87">
        <v>0.032</v>
      </c>
      <c r="N344" s="87">
        <v>0.032</v>
      </c>
      <c r="O344" s="87">
        <v>0.009</v>
      </c>
    </row>
    <row r="345">
      <c r="C345" s="87">
        <v>2456805.976</v>
      </c>
      <c r="D345" s="87" t="s">
        <v>304</v>
      </c>
      <c r="E345" s="87">
        <v>1.25</v>
      </c>
      <c r="F345" s="87">
        <v>0.04</v>
      </c>
      <c r="G345" s="14">
        <f t="shared" si="1"/>
        <v>12.4665511</v>
      </c>
      <c r="K345" s="87">
        <v>2456805.973</v>
      </c>
      <c r="L345" s="87">
        <v>0.399</v>
      </c>
      <c r="M345" s="87">
        <v>0.033</v>
      </c>
      <c r="N345" s="87">
        <v>0.061</v>
      </c>
      <c r="O345" s="87">
        <v>0.013</v>
      </c>
    </row>
    <row r="346">
      <c r="C346" s="87">
        <v>2456806.371</v>
      </c>
      <c r="D346" s="87" t="s">
        <v>304</v>
      </c>
      <c r="E346" s="87">
        <v>1.22</v>
      </c>
      <c r="F346" s="87">
        <v>0.039</v>
      </c>
      <c r="G346" s="14">
        <f t="shared" si="1"/>
        <v>12.16735388</v>
      </c>
      <c r="K346" s="87">
        <v>2456806.369</v>
      </c>
      <c r="L346" s="87">
        <v>0.439</v>
      </c>
      <c r="M346" s="87">
        <v>0.034</v>
      </c>
      <c r="N346" s="87">
        <v>0.035</v>
      </c>
      <c r="O346" s="87">
        <v>0.009</v>
      </c>
    </row>
    <row r="347">
      <c r="C347" s="87">
        <v>2456806.892</v>
      </c>
      <c r="D347" s="87" t="s">
        <v>304</v>
      </c>
      <c r="E347" s="87">
        <v>1.3</v>
      </c>
      <c r="F347" s="87">
        <v>0.042</v>
      </c>
      <c r="G347" s="14">
        <f t="shared" si="1"/>
        <v>12.96521315</v>
      </c>
      <c r="K347" s="87">
        <v>2456806.889</v>
      </c>
      <c r="L347" s="87">
        <v>0.322</v>
      </c>
      <c r="M347" s="87">
        <v>0.029</v>
      </c>
      <c r="N347" s="87">
        <v>0.032</v>
      </c>
      <c r="O347" s="87">
        <v>0.01</v>
      </c>
    </row>
    <row r="348">
      <c r="C348" s="87">
        <v>2456807.226</v>
      </c>
      <c r="D348" s="87" t="s">
        <v>304</v>
      </c>
      <c r="E348" s="87">
        <v>1.28</v>
      </c>
      <c r="F348" s="87">
        <v>0.041</v>
      </c>
      <c r="G348" s="14">
        <f t="shared" si="1"/>
        <v>12.76574833</v>
      </c>
      <c r="K348" s="87">
        <v>2456807.223</v>
      </c>
      <c r="L348" s="87">
        <v>0.413</v>
      </c>
      <c r="M348" s="87">
        <v>0.03</v>
      </c>
      <c r="N348" s="87">
        <v>0.059</v>
      </c>
      <c r="O348" s="87">
        <v>0.011</v>
      </c>
    </row>
    <row r="349">
      <c r="C349" s="87">
        <v>2456807.891</v>
      </c>
      <c r="D349" s="87" t="s">
        <v>304</v>
      </c>
      <c r="E349" s="87">
        <v>1.26</v>
      </c>
      <c r="F349" s="87">
        <v>0.041</v>
      </c>
      <c r="G349" s="14">
        <f t="shared" si="1"/>
        <v>12.56628351</v>
      </c>
      <c r="K349" s="87">
        <v>2456807.888</v>
      </c>
      <c r="L349" s="87">
        <v>0.582</v>
      </c>
      <c r="M349" s="87">
        <v>0.042</v>
      </c>
      <c r="N349" s="87">
        <v>0.045</v>
      </c>
      <c r="O349" s="87">
        <v>0.012</v>
      </c>
    </row>
    <row r="350">
      <c r="C350" s="87">
        <v>2456808.557</v>
      </c>
      <c r="D350" s="87" t="s">
        <v>304</v>
      </c>
      <c r="E350" s="87">
        <v>1.2</v>
      </c>
      <c r="F350" s="87">
        <v>0.04</v>
      </c>
      <c r="G350" s="14">
        <f t="shared" si="1"/>
        <v>11.96788906</v>
      </c>
      <c r="K350" s="87">
        <v>2456808.555</v>
      </c>
      <c r="L350" s="87">
        <v>0.594</v>
      </c>
      <c r="M350" s="87">
        <v>0.052</v>
      </c>
      <c r="N350" s="87">
        <v>0.06</v>
      </c>
      <c r="O350" s="87">
        <v>0.018</v>
      </c>
    </row>
    <row r="351">
      <c r="C351" s="87">
        <v>2456808.891</v>
      </c>
      <c r="D351" s="87" t="s">
        <v>304</v>
      </c>
      <c r="E351" s="87">
        <v>1.25</v>
      </c>
      <c r="F351" s="87">
        <v>0.041</v>
      </c>
      <c r="G351" s="14">
        <f t="shared" si="1"/>
        <v>12.4665511</v>
      </c>
      <c r="K351" s="87">
        <v>2456808.888</v>
      </c>
      <c r="L351" s="87">
        <v>0.597</v>
      </c>
      <c r="M351" s="87">
        <v>0.042</v>
      </c>
      <c r="N351" s="87">
        <v>0.061</v>
      </c>
      <c r="O351" s="87">
        <v>0.014</v>
      </c>
    </row>
    <row r="352">
      <c r="C352" s="87">
        <v>2456809.223</v>
      </c>
      <c r="D352" s="87" t="s">
        <v>304</v>
      </c>
      <c r="E352" s="87">
        <v>1.31</v>
      </c>
      <c r="F352" s="87">
        <v>0.044</v>
      </c>
      <c r="G352" s="14">
        <f t="shared" si="1"/>
        <v>13.06494556</v>
      </c>
      <c r="K352" s="87">
        <v>2456809.22</v>
      </c>
      <c r="L352" s="87">
        <v>0.75</v>
      </c>
      <c r="M352" s="87">
        <v>0.07</v>
      </c>
      <c r="N352" s="87">
        <v>0.064</v>
      </c>
      <c r="O352" s="87">
        <v>0.021</v>
      </c>
    </row>
    <row r="353">
      <c r="C353" s="87">
        <v>2456809.891</v>
      </c>
      <c r="D353" s="87" t="s">
        <v>304</v>
      </c>
      <c r="E353" s="87">
        <v>1.33</v>
      </c>
      <c r="F353" s="87">
        <v>0.043</v>
      </c>
      <c r="G353" s="14">
        <f t="shared" si="1"/>
        <v>13.26441037</v>
      </c>
      <c r="K353" s="87">
        <v>2456809.888</v>
      </c>
      <c r="L353" s="87">
        <v>0.633</v>
      </c>
      <c r="M353" s="87">
        <v>0.043</v>
      </c>
      <c r="N353" s="87">
        <v>0.045</v>
      </c>
      <c r="O353" s="87">
        <v>0.012</v>
      </c>
    </row>
    <row r="354">
      <c r="C354" s="87">
        <v>2456810.224</v>
      </c>
      <c r="D354" s="87" t="s">
        <v>304</v>
      </c>
      <c r="E354" s="87">
        <v>1.27</v>
      </c>
      <c r="F354" s="87">
        <v>0.043</v>
      </c>
      <c r="G354" s="14">
        <f t="shared" si="1"/>
        <v>12.66601592</v>
      </c>
      <c r="K354" s="87">
        <v>2456810.221</v>
      </c>
      <c r="L354" s="87">
        <v>0.482</v>
      </c>
      <c r="M354" s="87">
        <v>0.039</v>
      </c>
      <c r="N354" s="87">
        <v>0.037</v>
      </c>
      <c r="O354" s="87">
        <v>0.011</v>
      </c>
    </row>
    <row r="355">
      <c r="C355" s="87">
        <v>2456810.557</v>
      </c>
      <c r="D355" s="87" t="s">
        <v>304</v>
      </c>
      <c r="E355" s="87">
        <v>1.29</v>
      </c>
      <c r="F355" s="87">
        <v>0.042</v>
      </c>
      <c r="G355" s="14">
        <f t="shared" si="1"/>
        <v>12.86548074</v>
      </c>
      <c r="K355" s="87">
        <v>2456810.554</v>
      </c>
      <c r="L355" s="87">
        <v>0.548</v>
      </c>
      <c r="M355" s="87">
        <v>0.042</v>
      </c>
      <c r="N355" s="87">
        <v>0.049</v>
      </c>
      <c r="O355" s="87">
        <v>0.013</v>
      </c>
    </row>
    <row r="356">
      <c r="C356" s="87">
        <v>2456810.89</v>
      </c>
      <c r="D356" s="87" t="s">
        <v>304</v>
      </c>
      <c r="E356" s="87">
        <v>1.29</v>
      </c>
      <c r="F356" s="87">
        <v>0.042</v>
      </c>
      <c r="G356" s="14">
        <f t="shared" si="1"/>
        <v>12.86548074</v>
      </c>
      <c r="K356" s="87">
        <v>2456810.888</v>
      </c>
      <c r="L356" s="87">
        <v>0.469</v>
      </c>
      <c r="M356" s="87">
        <v>0.039</v>
      </c>
      <c r="N356" s="87">
        <v>0.054</v>
      </c>
      <c r="O356" s="87">
        <v>0.013</v>
      </c>
    </row>
    <row r="357">
      <c r="C357" s="87">
        <v>2456811.222</v>
      </c>
      <c r="D357" s="87" t="s">
        <v>304</v>
      </c>
      <c r="E357" s="87">
        <v>1.24</v>
      </c>
      <c r="F357" s="87">
        <v>0.045</v>
      </c>
      <c r="G357" s="14">
        <f t="shared" si="1"/>
        <v>12.36681869</v>
      </c>
      <c r="K357" s="87">
        <v>2456811.22</v>
      </c>
      <c r="L357" s="87">
        <v>0.599</v>
      </c>
      <c r="M357" s="87">
        <v>0.051</v>
      </c>
      <c r="N357" s="87">
        <v>0.06</v>
      </c>
      <c r="O357" s="87">
        <v>0.016</v>
      </c>
    </row>
    <row r="358">
      <c r="C358" s="87">
        <v>2456811.757</v>
      </c>
      <c r="D358" s="87" t="s">
        <v>304</v>
      </c>
      <c r="E358" s="87">
        <v>1.28</v>
      </c>
      <c r="F358" s="87">
        <v>0.043</v>
      </c>
      <c r="G358" s="14">
        <f t="shared" si="1"/>
        <v>12.76574833</v>
      </c>
      <c r="K358" s="87">
        <v>2456811.754</v>
      </c>
      <c r="L358" s="87">
        <v>0.476</v>
      </c>
      <c r="M358" s="87">
        <v>0.052</v>
      </c>
      <c r="N358" s="87">
        <v>0.062</v>
      </c>
      <c r="O358" s="87">
        <v>0.019</v>
      </c>
    </row>
    <row r="359">
      <c r="C359" s="87">
        <v>2456812.024</v>
      </c>
      <c r="D359" s="87" t="s">
        <v>304</v>
      </c>
      <c r="E359" s="87">
        <v>1.31</v>
      </c>
      <c r="F359" s="87">
        <v>0.044</v>
      </c>
      <c r="G359" s="14">
        <f t="shared" si="1"/>
        <v>13.06494556</v>
      </c>
      <c r="K359" s="87">
        <v>2456812.022</v>
      </c>
      <c r="L359" s="87">
        <v>0.473</v>
      </c>
      <c r="M359" s="87">
        <v>0.044</v>
      </c>
      <c r="N359" s="87">
        <v>0.046</v>
      </c>
      <c r="O359" s="87">
        <v>0.014</v>
      </c>
    </row>
    <row r="360">
      <c r="C360" s="87">
        <v>2456812.373</v>
      </c>
      <c r="D360" s="87" t="s">
        <v>304</v>
      </c>
      <c r="E360" s="87">
        <v>1.27</v>
      </c>
      <c r="F360" s="87">
        <v>0.043</v>
      </c>
      <c r="G360" s="14">
        <f t="shared" si="1"/>
        <v>12.66601592</v>
      </c>
      <c r="K360" s="87">
        <v>2456812.37</v>
      </c>
      <c r="L360" s="87">
        <v>0.587</v>
      </c>
      <c r="M360" s="87">
        <v>0.057</v>
      </c>
      <c r="N360" s="87">
        <v>0.013</v>
      </c>
      <c r="O360" s="87">
        <v>0.006</v>
      </c>
    </row>
    <row r="361">
      <c r="C361" s="87">
        <v>2456819.697</v>
      </c>
      <c r="D361" s="87" t="s">
        <v>304</v>
      </c>
      <c r="E361" s="87">
        <v>1.37</v>
      </c>
      <c r="F361" s="87">
        <v>0.046</v>
      </c>
      <c r="G361" s="14">
        <f t="shared" si="1"/>
        <v>13.66334001</v>
      </c>
      <c r="K361" s="87">
        <v>2456819.695</v>
      </c>
      <c r="L361" s="87">
        <v>0.386</v>
      </c>
      <c r="M361" s="87">
        <v>0.037</v>
      </c>
      <c r="N361" s="87">
        <v>0.056</v>
      </c>
      <c r="O361" s="87">
        <v>0.014</v>
      </c>
    </row>
    <row r="362">
      <c r="C362" s="87">
        <v>2456820.229</v>
      </c>
      <c r="D362" s="87" t="s">
        <v>304</v>
      </c>
      <c r="E362" s="87">
        <v>1.42</v>
      </c>
      <c r="F362" s="87">
        <v>0.047</v>
      </c>
      <c r="G362" s="14">
        <f t="shared" si="1"/>
        <v>14.16200205</v>
      </c>
      <c r="K362" s="87">
        <v>2456820.226</v>
      </c>
      <c r="L362" s="87">
        <v>0.416</v>
      </c>
      <c r="M362" s="87">
        <v>0.039</v>
      </c>
      <c r="N362" s="87">
        <v>0.053</v>
      </c>
      <c r="O362" s="87">
        <v>0.014</v>
      </c>
    </row>
    <row r="363">
      <c r="C363" s="87">
        <v>2456820.575</v>
      </c>
      <c r="D363" s="87" t="s">
        <v>304</v>
      </c>
      <c r="E363" s="87">
        <v>1.33</v>
      </c>
      <c r="F363" s="87">
        <v>0.045</v>
      </c>
      <c r="G363" s="14">
        <f t="shared" si="1"/>
        <v>13.26441037</v>
      </c>
      <c r="K363" s="87">
        <v>2456820.573</v>
      </c>
      <c r="L363" s="87">
        <v>0.438</v>
      </c>
      <c r="M363" s="87">
        <v>0.036</v>
      </c>
      <c r="N363" s="87">
        <v>0.051</v>
      </c>
      <c r="O363" s="87">
        <v>0.013</v>
      </c>
    </row>
    <row r="364">
      <c r="C364" s="87">
        <v>2456820.639</v>
      </c>
      <c r="D364" s="87" t="s">
        <v>304</v>
      </c>
      <c r="E364" s="87">
        <v>1.37</v>
      </c>
      <c r="F364" s="87">
        <v>0.046</v>
      </c>
      <c r="G364" s="14">
        <f t="shared" si="1"/>
        <v>13.66334001</v>
      </c>
      <c r="K364" s="87">
        <v>2456820.636</v>
      </c>
      <c r="L364" s="87">
        <v>0.446</v>
      </c>
      <c r="M364" s="87">
        <v>0.043</v>
      </c>
      <c r="N364" s="87">
        <v>0.052</v>
      </c>
      <c r="O364" s="87">
        <v>0.015</v>
      </c>
    </row>
    <row r="365">
      <c r="C365" s="87">
        <v>2456820.691</v>
      </c>
      <c r="D365" s="87" t="s">
        <v>304</v>
      </c>
      <c r="E365" s="87">
        <v>1.35</v>
      </c>
      <c r="F365" s="87">
        <v>0.045</v>
      </c>
      <c r="G365" s="14">
        <f t="shared" si="1"/>
        <v>13.46387519</v>
      </c>
      <c r="K365" s="87">
        <v>2456820.689</v>
      </c>
      <c r="L365" s="87">
        <v>0.439</v>
      </c>
      <c r="M365" s="87">
        <v>0.038</v>
      </c>
      <c r="N365" s="87">
        <v>0.042</v>
      </c>
      <c r="O365" s="87">
        <v>0.012</v>
      </c>
    </row>
    <row r="366">
      <c r="C366" s="87">
        <v>2456821.906</v>
      </c>
      <c r="D366" s="87" t="s">
        <v>304</v>
      </c>
      <c r="E366" s="87">
        <v>1.33</v>
      </c>
      <c r="F366" s="87">
        <v>0.043</v>
      </c>
      <c r="G366" s="14">
        <f t="shared" si="1"/>
        <v>13.26441037</v>
      </c>
      <c r="K366" s="87">
        <v>2456821.904</v>
      </c>
      <c r="L366" s="87">
        <v>0.559</v>
      </c>
      <c r="M366" s="87">
        <v>0.042</v>
      </c>
      <c r="N366" s="87">
        <v>0.043</v>
      </c>
      <c r="O366" s="87">
        <v>0.012</v>
      </c>
    </row>
    <row r="367">
      <c r="C367" s="87">
        <v>2456822.366</v>
      </c>
      <c r="D367" s="87" t="s">
        <v>304</v>
      </c>
      <c r="E367" s="87">
        <v>1.33</v>
      </c>
      <c r="F367" s="87">
        <v>0.044</v>
      </c>
      <c r="G367" s="14">
        <f t="shared" si="1"/>
        <v>13.26441037</v>
      </c>
      <c r="K367" s="87">
        <v>2456822.364</v>
      </c>
      <c r="L367" s="87">
        <v>0.566</v>
      </c>
      <c r="M367" s="87">
        <v>0.045</v>
      </c>
      <c r="N367" s="87">
        <v>0.041</v>
      </c>
      <c r="O367" s="87">
        <v>0.012</v>
      </c>
    </row>
    <row r="368">
      <c r="C368" s="87">
        <v>2456823.157</v>
      </c>
      <c r="D368" s="87" t="s">
        <v>304</v>
      </c>
      <c r="E368" s="87">
        <v>1.35</v>
      </c>
      <c r="F368" s="87">
        <v>0.047</v>
      </c>
      <c r="G368" s="14">
        <f t="shared" si="1"/>
        <v>13.46387519</v>
      </c>
      <c r="K368" s="87">
        <v>2456823.155</v>
      </c>
      <c r="L368" s="87">
        <v>0.635</v>
      </c>
      <c r="M368" s="87">
        <v>0.055</v>
      </c>
      <c r="N368" s="87">
        <v>0.065</v>
      </c>
      <c r="O368" s="87">
        <v>0.018</v>
      </c>
    </row>
    <row r="369">
      <c r="C369" s="87">
        <v>2456823.297</v>
      </c>
      <c r="D369" s="87" t="s">
        <v>304</v>
      </c>
      <c r="E369" s="87">
        <v>1.31</v>
      </c>
      <c r="F369" s="87">
        <v>0.043</v>
      </c>
      <c r="G369" s="14">
        <f t="shared" si="1"/>
        <v>13.06494556</v>
      </c>
      <c r="K369" s="87">
        <v>2456823.294</v>
      </c>
      <c r="L369" s="87">
        <v>0.861</v>
      </c>
      <c r="M369" s="87">
        <v>0.077</v>
      </c>
      <c r="N369" s="87">
        <v>0.06</v>
      </c>
      <c r="O369" s="87">
        <v>0.021</v>
      </c>
    </row>
    <row r="370">
      <c r="C370" s="87">
        <v>2456824.621</v>
      </c>
      <c r="D370" s="87" t="s">
        <v>304</v>
      </c>
      <c r="E370" s="87">
        <v>1.37</v>
      </c>
      <c r="F370" s="87">
        <v>0.047</v>
      </c>
      <c r="G370" s="14">
        <f t="shared" si="1"/>
        <v>13.66334001</v>
      </c>
      <c r="K370" s="87">
        <v>2456824.619</v>
      </c>
      <c r="L370" s="87">
        <v>0.75</v>
      </c>
      <c r="M370" s="87">
        <v>0.056</v>
      </c>
      <c r="N370" s="87">
        <v>0.051</v>
      </c>
      <c r="O370" s="87">
        <v>0.015</v>
      </c>
    </row>
    <row r="371">
      <c r="C371" s="87">
        <v>2456825.364</v>
      </c>
      <c r="D371" s="87" t="s">
        <v>304</v>
      </c>
      <c r="E371" s="87">
        <v>1.32</v>
      </c>
      <c r="F371" s="87">
        <v>0.044</v>
      </c>
      <c r="G371" s="14">
        <f t="shared" si="1"/>
        <v>13.16467796</v>
      </c>
      <c r="K371" s="87">
        <v>2456825.362</v>
      </c>
      <c r="L371" s="87">
        <v>0.776</v>
      </c>
      <c r="M371" s="87">
        <v>0.071</v>
      </c>
      <c r="N371" s="87">
        <v>0.083</v>
      </c>
      <c r="O371" s="87">
        <v>0.023</v>
      </c>
    </row>
    <row r="372">
      <c r="C372" s="87">
        <v>2456825.553</v>
      </c>
      <c r="D372" s="87" t="s">
        <v>304</v>
      </c>
      <c r="E372" s="87">
        <v>1.36</v>
      </c>
      <c r="F372" s="87">
        <v>0.044</v>
      </c>
      <c r="G372" s="14">
        <f t="shared" si="1"/>
        <v>13.5636076</v>
      </c>
      <c r="K372" s="87">
        <v>2456825.551</v>
      </c>
      <c r="L372" s="87">
        <v>0.735</v>
      </c>
      <c r="M372" s="87">
        <v>0.06</v>
      </c>
      <c r="N372" s="87">
        <v>0.068</v>
      </c>
      <c r="O372" s="87">
        <v>0.019</v>
      </c>
    </row>
    <row r="373">
      <c r="C373" s="87">
        <v>2456825.962</v>
      </c>
      <c r="D373" s="87" t="s">
        <v>304</v>
      </c>
      <c r="E373" s="87">
        <v>1.33</v>
      </c>
      <c r="F373" s="87">
        <v>0.035</v>
      </c>
      <c r="G373" s="14">
        <f t="shared" si="1"/>
        <v>13.26441037</v>
      </c>
      <c r="K373" s="87">
        <v>2456825.955</v>
      </c>
      <c r="L373" s="87">
        <v>0.626</v>
      </c>
      <c r="M373" s="87">
        <v>0.036</v>
      </c>
      <c r="N373" s="87">
        <v>0.071</v>
      </c>
      <c r="O373" s="87">
        <v>0.012</v>
      </c>
    </row>
    <row r="374">
      <c r="C374" s="87">
        <v>2456826.432</v>
      </c>
      <c r="D374" s="87" t="s">
        <v>304</v>
      </c>
      <c r="E374" s="87">
        <v>1.36</v>
      </c>
      <c r="F374" s="87">
        <v>0.046</v>
      </c>
      <c r="G374" s="14">
        <f t="shared" si="1"/>
        <v>13.5636076</v>
      </c>
      <c r="K374" s="87">
        <v>2456826.43</v>
      </c>
      <c r="L374" s="87">
        <v>0.498</v>
      </c>
      <c r="M374" s="87">
        <v>0.047</v>
      </c>
      <c r="N374" s="87">
        <v>0.062</v>
      </c>
      <c r="O374" s="87">
        <v>0.015</v>
      </c>
    </row>
    <row r="375">
      <c r="C375" s="87">
        <v>2456826.765</v>
      </c>
      <c r="D375" s="87" t="s">
        <v>304</v>
      </c>
      <c r="E375" s="87">
        <v>1.29</v>
      </c>
      <c r="F375" s="87">
        <v>0.043</v>
      </c>
      <c r="G375" s="14">
        <f t="shared" si="1"/>
        <v>12.86548074</v>
      </c>
      <c r="K375" s="87">
        <v>2456826.763</v>
      </c>
      <c r="L375" s="87">
        <v>0.43</v>
      </c>
      <c r="M375" s="87">
        <v>0.039</v>
      </c>
      <c r="N375" s="87">
        <v>0.055</v>
      </c>
      <c r="O375" s="87">
        <v>0.014</v>
      </c>
    </row>
    <row r="376">
      <c r="C376" s="87">
        <v>2456827.04</v>
      </c>
      <c r="D376" s="87" t="s">
        <v>304</v>
      </c>
      <c r="E376" s="87">
        <v>1.29</v>
      </c>
      <c r="F376" s="87">
        <v>0.042</v>
      </c>
      <c r="G376" s="14">
        <f t="shared" si="1"/>
        <v>12.86548074</v>
      </c>
      <c r="K376" s="87">
        <v>2456827.037</v>
      </c>
      <c r="L376" s="87">
        <v>0.439</v>
      </c>
      <c r="M376" s="87">
        <v>0.037</v>
      </c>
      <c r="N376" s="87">
        <v>0.03</v>
      </c>
      <c r="O376" s="87">
        <v>0.009</v>
      </c>
    </row>
    <row r="377">
      <c r="C377" s="87">
        <v>2456827.431</v>
      </c>
      <c r="D377" s="87" t="s">
        <v>304</v>
      </c>
      <c r="E377" s="87">
        <v>1.33</v>
      </c>
      <c r="F377" s="87">
        <v>0.044</v>
      </c>
      <c r="G377" s="14">
        <f t="shared" si="1"/>
        <v>13.26441037</v>
      </c>
      <c r="K377" s="87">
        <v>2456827.429</v>
      </c>
      <c r="L377" s="87">
        <v>0.416</v>
      </c>
      <c r="M377" s="87">
        <v>0.038</v>
      </c>
      <c r="N377" s="87">
        <v>0.062</v>
      </c>
      <c r="O377" s="87">
        <v>0.015</v>
      </c>
    </row>
    <row r="378">
      <c r="C378" s="87">
        <v>2456827.886</v>
      </c>
      <c r="D378" s="87" t="s">
        <v>304</v>
      </c>
      <c r="E378" s="87">
        <v>1.28</v>
      </c>
      <c r="F378" s="87">
        <v>0.042</v>
      </c>
      <c r="G378" s="14">
        <f t="shared" si="1"/>
        <v>12.76574833</v>
      </c>
      <c r="K378" s="87">
        <v>2456827.884</v>
      </c>
      <c r="L378" s="87">
        <v>0.432</v>
      </c>
      <c r="M378" s="87">
        <v>0.036</v>
      </c>
      <c r="N378" s="87">
        <v>0.037</v>
      </c>
      <c r="O378" s="87">
        <v>0.011</v>
      </c>
    </row>
    <row r="379">
      <c r="C379" s="87">
        <v>2456828.154</v>
      </c>
      <c r="D379" s="87" t="s">
        <v>304</v>
      </c>
      <c r="E379" s="87">
        <v>1.32</v>
      </c>
      <c r="F379" s="87">
        <v>0.044</v>
      </c>
      <c r="G379" s="14">
        <f t="shared" si="1"/>
        <v>13.16467796</v>
      </c>
      <c r="K379" s="87">
        <v>2456828.152</v>
      </c>
      <c r="L379" s="87">
        <v>0.461</v>
      </c>
      <c r="M379" s="87">
        <v>0.035</v>
      </c>
      <c r="N379" s="87">
        <v>0.033</v>
      </c>
      <c r="O379" s="87">
        <v>0.009</v>
      </c>
    </row>
    <row r="380">
      <c r="C380" s="87">
        <v>2456828.43</v>
      </c>
      <c r="D380" s="87" t="s">
        <v>304</v>
      </c>
      <c r="E380" s="87">
        <v>1.28</v>
      </c>
      <c r="F380" s="87">
        <v>0.043</v>
      </c>
      <c r="G380" s="14">
        <f t="shared" si="1"/>
        <v>12.76574833</v>
      </c>
      <c r="K380" s="87">
        <v>2456828.428</v>
      </c>
      <c r="L380" s="87">
        <v>0.508</v>
      </c>
      <c r="M380" s="87">
        <v>0.042</v>
      </c>
      <c r="N380" s="87">
        <v>0.056</v>
      </c>
      <c r="O380" s="87">
        <v>0.014</v>
      </c>
    </row>
    <row r="381">
      <c r="C381" s="87">
        <v>2456828.558</v>
      </c>
      <c r="D381" s="87" t="s">
        <v>304</v>
      </c>
      <c r="E381" s="87">
        <v>1.31</v>
      </c>
      <c r="F381" s="87">
        <v>0.036</v>
      </c>
      <c r="G381" s="14">
        <f t="shared" si="1"/>
        <v>13.06494556</v>
      </c>
      <c r="K381" s="87">
        <v>2456828.554</v>
      </c>
      <c r="L381" s="87">
        <v>0.463</v>
      </c>
      <c r="M381" s="87">
        <v>0.027</v>
      </c>
      <c r="N381" s="87">
        <v>0.045</v>
      </c>
      <c r="O381" s="87">
        <v>0.009</v>
      </c>
    </row>
    <row r="382">
      <c r="C382" s="87">
        <v>2456829.019</v>
      </c>
      <c r="D382" s="87" t="s">
        <v>304</v>
      </c>
      <c r="E382" s="87">
        <v>1.31</v>
      </c>
      <c r="F382" s="87">
        <v>0.044</v>
      </c>
      <c r="G382" s="14">
        <f t="shared" si="1"/>
        <v>13.06494556</v>
      </c>
      <c r="K382" s="87">
        <v>2456829.017</v>
      </c>
      <c r="L382" s="87">
        <v>0.425</v>
      </c>
      <c r="M382" s="87">
        <v>0.034</v>
      </c>
      <c r="N382" s="87">
        <v>0.04</v>
      </c>
      <c r="O382" s="87">
        <v>0.01</v>
      </c>
    </row>
    <row r="383">
      <c r="C383" s="87">
        <v>2456829.818</v>
      </c>
      <c r="D383" s="87" t="s">
        <v>304</v>
      </c>
      <c r="E383" s="87">
        <v>1.25</v>
      </c>
      <c r="F383" s="87">
        <v>0.044</v>
      </c>
      <c r="G383" s="14">
        <f t="shared" si="1"/>
        <v>12.4665511</v>
      </c>
      <c r="K383" s="87">
        <v>2456829.815</v>
      </c>
      <c r="L383" s="87">
        <v>0.359</v>
      </c>
      <c r="M383" s="87">
        <v>0.031</v>
      </c>
      <c r="N383" s="87">
        <v>0.026</v>
      </c>
      <c r="O383" s="87">
        <v>0.008</v>
      </c>
    </row>
    <row r="384">
      <c r="C384" s="87">
        <v>2456830.153</v>
      </c>
      <c r="D384" s="87" t="s">
        <v>304</v>
      </c>
      <c r="E384" s="87">
        <v>1.25</v>
      </c>
      <c r="F384" s="87">
        <v>0.041</v>
      </c>
      <c r="G384" s="14">
        <f t="shared" si="1"/>
        <v>12.4665511</v>
      </c>
      <c r="K384" s="87">
        <v>2456830.15</v>
      </c>
      <c r="L384" s="87">
        <v>0.466</v>
      </c>
      <c r="M384" s="87">
        <v>0.036</v>
      </c>
      <c r="N384" s="87">
        <v>0.028</v>
      </c>
      <c r="O384" s="87">
        <v>0.009</v>
      </c>
    </row>
    <row r="385">
      <c r="C385" s="87">
        <v>2456830.424</v>
      </c>
      <c r="D385" s="87" t="s">
        <v>304</v>
      </c>
      <c r="E385" s="87">
        <v>1.26</v>
      </c>
      <c r="F385" s="87">
        <v>0.042</v>
      </c>
      <c r="G385" s="14">
        <f t="shared" si="1"/>
        <v>12.56628351</v>
      </c>
      <c r="K385" s="87">
        <v>2456830.421</v>
      </c>
      <c r="L385" s="87">
        <v>0.46</v>
      </c>
      <c r="M385" s="87">
        <v>0.039</v>
      </c>
      <c r="N385" s="87">
        <v>0.051</v>
      </c>
      <c r="O385" s="87">
        <v>0.013</v>
      </c>
    </row>
    <row r="386">
      <c r="C386" s="87">
        <v>2456867.745</v>
      </c>
      <c r="D386" s="87" t="s">
        <v>304</v>
      </c>
      <c r="E386" s="87">
        <v>1.262</v>
      </c>
      <c r="F386" s="87">
        <v>0.033</v>
      </c>
      <c r="G386" s="14">
        <f t="shared" si="1"/>
        <v>12.58622999</v>
      </c>
      <c r="K386" s="87">
        <v>2456867.74</v>
      </c>
      <c r="L386" s="87">
        <v>0.747</v>
      </c>
      <c r="M386" s="87">
        <v>0.038</v>
      </c>
      <c r="N386" s="87">
        <v>0.07</v>
      </c>
      <c r="O386" s="87">
        <v>0.012</v>
      </c>
    </row>
    <row r="387">
      <c r="C387" s="87">
        <v>2456869.884</v>
      </c>
      <c r="D387" s="87" t="s">
        <v>304</v>
      </c>
      <c r="E387" s="87">
        <v>1.227</v>
      </c>
      <c r="F387" s="87">
        <v>0.033</v>
      </c>
      <c r="G387" s="14">
        <f t="shared" si="1"/>
        <v>12.23716656</v>
      </c>
      <c r="K387" s="87">
        <v>2456869.88</v>
      </c>
      <c r="L387" s="87">
        <v>0.81</v>
      </c>
      <c r="M387" s="87">
        <v>0.046</v>
      </c>
      <c r="N387" s="87">
        <v>0.128</v>
      </c>
      <c r="O387" s="87">
        <v>0.018</v>
      </c>
    </row>
    <row r="388">
      <c r="C388" s="87">
        <v>2456871.943</v>
      </c>
      <c r="D388" s="87" t="s">
        <v>304</v>
      </c>
      <c r="E388" s="87">
        <v>1.271</v>
      </c>
      <c r="F388" s="87">
        <v>0.034</v>
      </c>
      <c r="G388" s="14">
        <f t="shared" si="1"/>
        <v>12.67598916</v>
      </c>
      <c r="K388" s="87">
        <v>2456871.938</v>
      </c>
      <c r="L388" s="87">
        <v>0.961</v>
      </c>
      <c r="M388" s="87">
        <v>0.043</v>
      </c>
      <c r="N388" s="87">
        <v>0.142</v>
      </c>
      <c r="O388" s="87">
        <v>0.017</v>
      </c>
    </row>
    <row r="389">
      <c r="C389" s="87">
        <v>2456873.676</v>
      </c>
      <c r="D389" s="87" t="s">
        <v>304</v>
      </c>
      <c r="E389" s="87">
        <v>1.329</v>
      </c>
      <c r="F389" s="87">
        <v>0.035</v>
      </c>
      <c r="G389" s="14">
        <f t="shared" si="1"/>
        <v>13.25443713</v>
      </c>
      <c r="K389" s="87">
        <v>2456873.671</v>
      </c>
      <c r="L389" s="87">
        <v>0.81</v>
      </c>
      <c r="M389" s="87">
        <v>0.042</v>
      </c>
      <c r="N389" s="87">
        <v>0.084</v>
      </c>
      <c r="O389" s="87">
        <v>0.014</v>
      </c>
    </row>
    <row r="390">
      <c r="C390" s="87">
        <v>2456875.609</v>
      </c>
      <c r="D390" s="87" t="s">
        <v>304</v>
      </c>
      <c r="E390" s="87">
        <v>1.305</v>
      </c>
      <c r="F390" s="87">
        <v>0.035</v>
      </c>
      <c r="G390" s="14">
        <f t="shared" si="1"/>
        <v>13.01507935</v>
      </c>
      <c r="K390" s="87">
        <v>2456875.604</v>
      </c>
      <c r="L390" s="87">
        <v>0.679</v>
      </c>
      <c r="M390" s="87">
        <v>0.032</v>
      </c>
      <c r="N390" s="87">
        <v>0.099</v>
      </c>
      <c r="O390" s="87">
        <v>0.012</v>
      </c>
    </row>
    <row r="391">
      <c r="K391" s="87"/>
      <c r="L391" s="87"/>
      <c r="M391" s="87"/>
      <c r="N391" s="87"/>
      <c r="O391" s="87"/>
    </row>
    <row r="392">
      <c r="K392" s="87"/>
      <c r="L392" s="87"/>
      <c r="M392" s="87"/>
      <c r="N392" s="87"/>
      <c r="O392" s="87"/>
    </row>
    <row r="393">
      <c r="K393" s="87"/>
      <c r="L393" s="87"/>
      <c r="M393" s="87"/>
      <c r="N393" s="87"/>
      <c r="O393" s="87"/>
    </row>
    <row r="394">
      <c r="K394" s="87"/>
      <c r="L394" s="87"/>
      <c r="M394" s="87"/>
      <c r="N394" s="87"/>
      <c r="O394" s="87"/>
    </row>
    <row r="395">
      <c r="K395" s="87"/>
      <c r="L395" s="87"/>
      <c r="M395" s="87"/>
      <c r="N395" s="87"/>
      <c r="O395" s="87"/>
    </row>
    <row r="396">
      <c r="K396" s="87"/>
      <c r="L396" s="87"/>
      <c r="M396" s="87"/>
      <c r="N396" s="87"/>
      <c r="O396" s="87"/>
    </row>
    <row r="397">
      <c r="K397" s="87"/>
      <c r="L397" s="87"/>
      <c r="M397" s="87"/>
      <c r="N397" s="87"/>
      <c r="O397" s="87"/>
    </row>
    <row r="398">
      <c r="K398" s="87"/>
      <c r="L398" s="87"/>
      <c r="M398" s="87"/>
      <c r="N398" s="87"/>
      <c r="O398" s="87"/>
    </row>
    <row r="399">
      <c r="K399" s="87"/>
      <c r="L399" s="87"/>
      <c r="M399" s="87"/>
      <c r="N399" s="87"/>
      <c r="O399" s="87"/>
    </row>
    <row r="400">
      <c r="K400" s="87"/>
      <c r="L400" s="87"/>
      <c r="M400" s="87"/>
      <c r="N400" s="87"/>
      <c r="O400" s="87"/>
    </row>
    <row r="401">
      <c r="K401" s="87"/>
      <c r="L401" s="87"/>
      <c r="M401" s="87"/>
      <c r="N401" s="87"/>
      <c r="O401" s="87"/>
    </row>
    <row r="402">
      <c r="K402" s="87"/>
      <c r="L402" s="87"/>
      <c r="M402" s="87"/>
      <c r="N402" s="87"/>
      <c r="O402" s="87"/>
    </row>
    <row r="403">
      <c r="K403" s="87"/>
      <c r="L403" s="87"/>
      <c r="M403" s="87"/>
      <c r="N403" s="87"/>
      <c r="O403" s="87"/>
    </row>
    <row r="458">
      <c r="B458" s="87"/>
    </row>
    <row r="459">
      <c r="B459" s="87"/>
    </row>
  </sheetData>
  <hyperlinks>
    <hyperlink r:id="rId1" ref="V30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7.38"/>
    <col customWidth="1" min="19" max="19" width="21.13"/>
    <col customWidth="1" min="20" max="20" width="21.38"/>
    <col customWidth="1" min="21" max="21" width="14.38"/>
    <col customWidth="1" min="22" max="22" width="33.63"/>
  </cols>
  <sheetData>
    <row r="1">
      <c r="A1" s="95" t="s">
        <v>589</v>
      </c>
      <c r="B1" s="126" t="s">
        <v>590</v>
      </c>
      <c r="C1" s="127" t="s">
        <v>650</v>
      </c>
      <c r="D1" s="87"/>
      <c r="E1" s="87"/>
      <c r="F1" s="99">
        <v>33356.4095</v>
      </c>
      <c r="G1" s="100">
        <v>1.0E-14</v>
      </c>
      <c r="H1" s="106">
        <v>5468.0</v>
      </c>
      <c r="I1" s="11" t="s">
        <v>441</v>
      </c>
      <c r="J1" s="87" t="s">
        <v>651</v>
      </c>
      <c r="K1" s="87">
        <v>0.5879</v>
      </c>
      <c r="L1" s="87" t="s">
        <v>652</v>
      </c>
      <c r="M1" s="107">
        <v>12.916278754858482</v>
      </c>
      <c r="N1" s="87" t="s">
        <v>653</v>
      </c>
      <c r="O1" s="87">
        <f>12.916/(33356*5468*5468*1000)</f>
        <v>0</v>
      </c>
      <c r="P1" s="87"/>
      <c r="Q1" s="87"/>
      <c r="R1" s="87"/>
      <c r="T1" s="25">
        <v>1.184E-9</v>
      </c>
      <c r="V1" s="128"/>
      <c r="W1" s="129"/>
      <c r="X1" s="129"/>
      <c r="Y1" s="129"/>
    </row>
    <row r="2">
      <c r="A2" s="87" t="s">
        <v>654</v>
      </c>
      <c r="B2" s="87" t="s">
        <v>655</v>
      </c>
      <c r="C2" s="87" t="s">
        <v>656</v>
      </c>
      <c r="D2" s="87" t="s">
        <v>657</v>
      </c>
      <c r="E2" s="87" t="s">
        <v>658</v>
      </c>
      <c r="F2" s="87" t="s">
        <v>659</v>
      </c>
      <c r="G2" s="87" t="s">
        <v>660</v>
      </c>
      <c r="H2" s="87" t="s">
        <v>661</v>
      </c>
      <c r="I2" s="87" t="s">
        <v>662</v>
      </c>
      <c r="J2" s="11" t="s">
        <v>663</v>
      </c>
      <c r="K2" s="87" t="s">
        <v>664</v>
      </c>
      <c r="L2" s="87"/>
      <c r="M2" s="87" t="s">
        <v>665</v>
      </c>
      <c r="N2" s="87" t="s">
        <v>666</v>
      </c>
      <c r="O2" s="87" t="s">
        <v>667</v>
      </c>
      <c r="P2" s="87" t="s">
        <v>668</v>
      </c>
      <c r="Q2" s="87" t="s">
        <v>669</v>
      </c>
      <c r="R2" s="87" t="s">
        <v>670</v>
      </c>
      <c r="S2" s="11" t="s">
        <v>671</v>
      </c>
      <c r="T2" s="11" t="s">
        <v>672</v>
      </c>
      <c r="V2" s="129" t="s">
        <v>673</v>
      </c>
      <c r="W2" s="129" t="s">
        <v>674</v>
      </c>
      <c r="X2" s="129" t="s">
        <v>675</v>
      </c>
      <c r="Y2" s="129" t="s">
        <v>676</v>
      </c>
    </row>
    <row r="3">
      <c r="F3" s="87">
        <v>57438.36543</v>
      </c>
      <c r="G3" s="87">
        <v>3.060367</v>
      </c>
      <c r="H3" s="87">
        <v>0.06452202</v>
      </c>
      <c r="I3" s="87" t="s">
        <v>442</v>
      </c>
      <c r="J3" s="14">
        <f t="shared" ref="J3:J304" si="1">$F$1*(G3*$G$1)*($H$1)^2*1000</f>
        <v>30.52177728</v>
      </c>
      <c r="K3" s="14">
        <f t="shared" ref="K3:K304" si="2">J3-$M$1</f>
        <v>17.60549852</v>
      </c>
      <c r="N3" s="87">
        <v>57438.36305</v>
      </c>
      <c r="O3" s="87">
        <v>0.108397</v>
      </c>
      <c r="P3" s="87">
        <v>0.099875</v>
      </c>
      <c r="Q3" s="87">
        <v>0.236348</v>
      </c>
      <c r="R3" s="87">
        <v>0.321536</v>
      </c>
      <c r="S3" s="20">
        <f t="shared" ref="S3:S304" si="3">sum(O3:R3)</f>
        <v>0.766156</v>
      </c>
      <c r="T3" s="14">
        <f t="shared" ref="T3:T304" si="4">S3*$T$1</f>
        <v>0.000000000907128704</v>
      </c>
      <c r="V3" s="106">
        <v>0.019014</v>
      </c>
      <c r="W3" s="106">
        <v>0.018232</v>
      </c>
      <c r="X3" s="106">
        <v>0.028147</v>
      </c>
      <c r="Y3" s="106">
        <v>0.032773</v>
      </c>
    </row>
    <row r="4">
      <c r="A4" s="87"/>
      <c r="C4" s="88"/>
      <c r="F4" s="87">
        <v>57438.49798</v>
      </c>
      <c r="G4" s="87">
        <v>2.9877678</v>
      </c>
      <c r="H4" s="87">
        <v>0.063855456</v>
      </c>
      <c r="I4" s="87" t="s">
        <v>442</v>
      </c>
      <c r="J4" s="14">
        <f t="shared" si="1"/>
        <v>29.79772797</v>
      </c>
      <c r="K4" s="14">
        <f t="shared" si="2"/>
        <v>16.88144921</v>
      </c>
      <c r="N4" s="87">
        <v>57438.49633</v>
      </c>
      <c r="O4" s="87">
        <v>0.13425</v>
      </c>
      <c r="P4" s="87">
        <v>0.089869</v>
      </c>
      <c r="Q4" s="87">
        <v>0.304373</v>
      </c>
      <c r="R4" s="87">
        <v>0.358009</v>
      </c>
      <c r="S4" s="20">
        <f t="shared" si="3"/>
        <v>0.886501</v>
      </c>
      <c r="T4" s="14">
        <f t="shared" si="4"/>
        <v>0.000000001049617184</v>
      </c>
      <c r="V4" s="106">
        <v>0.020123</v>
      </c>
      <c r="W4" s="106">
        <v>0.016445</v>
      </c>
      <c r="X4" s="106">
        <v>0.030132</v>
      </c>
      <c r="Y4" s="106">
        <v>0.032616</v>
      </c>
    </row>
    <row r="5">
      <c r="A5" s="87"/>
      <c r="F5" s="87">
        <v>57438.69833</v>
      </c>
      <c r="G5" s="87">
        <v>3.1632523</v>
      </c>
      <c r="H5" s="87">
        <v>0.066045866</v>
      </c>
      <c r="I5" s="87" t="s">
        <v>442</v>
      </c>
      <c r="J5" s="14">
        <f t="shared" si="1"/>
        <v>31.54787716</v>
      </c>
      <c r="K5" s="14">
        <f t="shared" si="2"/>
        <v>18.6315984</v>
      </c>
      <c r="N5" s="87">
        <v>57438.69553</v>
      </c>
      <c r="O5" s="87">
        <v>0.191711</v>
      </c>
      <c r="P5" s="87">
        <v>0.082151</v>
      </c>
      <c r="Q5" s="87">
        <v>0.435657</v>
      </c>
      <c r="R5" s="87">
        <v>0.405464</v>
      </c>
      <c r="S5" s="20">
        <f t="shared" si="3"/>
        <v>1.114983</v>
      </c>
      <c r="T5" s="14">
        <f t="shared" si="4"/>
        <v>0.000000001320139872</v>
      </c>
      <c r="V5" s="106">
        <v>0.032426</v>
      </c>
      <c r="W5" s="106">
        <v>0.021049</v>
      </c>
      <c r="X5" s="106">
        <v>0.048204</v>
      </c>
      <c r="Y5" s="106">
        <v>0.046451</v>
      </c>
    </row>
    <row r="6">
      <c r="A6" s="87"/>
      <c r="C6" s="87"/>
      <c r="F6" s="87">
        <v>57438.89947</v>
      </c>
      <c r="G6" s="87">
        <v>3.0264728</v>
      </c>
      <c r="H6" s="87">
        <v>0.064365698</v>
      </c>
      <c r="I6" s="87" t="s">
        <v>442</v>
      </c>
      <c r="J6" s="14">
        <f t="shared" si="1"/>
        <v>30.18374226</v>
      </c>
      <c r="K6" s="14">
        <f t="shared" si="2"/>
        <v>17.2674635</v>
      </c>
      <c r="N6" s="87">
        <v>57438.89851</v>
      </c>
      <c r="O6" s="87">
        <v>0.15018</v>
      </c>
      <c r="P6" s="87">
        <v>0.070715</v>
      </c>
      <c r="Q6" s="87">
        <v>0.361394</v>
      </c>
      <c r="R6" s="87">
        <v>0.408131</v>
      </c>
      <c r="S6" s="20">
        <f t="shared" si="3"/>
        <v>0.99042</v>
      </c>
      <c r="T6" s="14">
        <f t="shared" si="4"/>
        <v>0.00000000117265728</v>
      </c>
      <c r="V6" s="106">
        <v>0.020862</v>
      </c>
      <c r="W6" s="106">
        <v>0.014312</v>
      </c>
      <c r="X6" s="106">
        <v>0.032112</v>
      </c>
      <c r="Y6" s="106">
        <v>0.033982</v>
      </c>
    </row>
    <row r="7">
      <c r="A7" s="87"/>
      <c r="F7" s="87">
        <v>57439.04168</v>
      </c>
      <c r="G7" s="87">
        <v>3.2197518</v>
      </c>
      <c r="H7" s="87">
        <v>0.067161623</v>
      </c>
      <c r="I7" s="87" t="s">
        <v>442</v>
      </c>
      <c r="J7" s="14">
        <f t="shared" si="1"/>
        <v>32.11136028</v>
      </c>
      <c r="K7" s="14">
        <f t="shared" si="2"/>
        <v>19.19508153</v>
      </c>
      <c r="N7" s="87">
        <v>57439.03948</v>
      </c>
      <c r="O7" s="87">
        <v>0.128524</v>
      </c>
      <c r="P7" s="87">
        <v>0.077598</v>
      </c>
      <c r="Q7" s="87">
        <v>0.310897</v>
      </c>
      <c r="R7" s="87">
        <v>0.279821</v>
      </c>
      <c r="S7" s="20">
        <f t="shared" si="3"/>
        <v>0.79684</v>
      </c>
      <c r="T7" s="14">
        <f t="shared" si="4"/>
        <v>0.00000000094345856</v>
      </c>
      <c r="V7" s="106">
        <v>0.016471</v>
      </c>
      <c r="W7" s="106">
        <v>0.012787</v>
      </c>
      <c r="X7" s="106">
        <v>0.025596</v>
      </c>
      <c r="Y7" s="106">
        <v>0.024184</v>
      </c>
    </row>
    <row r="8">
      <c r="A8" s="87"/>
      <c r="C8" s="87"/>
      <c r="F8" s="87">
        <v>57439.36335</v>
      </c>
      <c r="G8" s="87">
        <v>3.0494677</v>
      </c>
      <c r="H8" s="87">
        <v>0.064392545</v>
      </c>
      <c r="I8" s="87" t="s">
        <v>442</v>
      </c>
      <c r="J8" s="14">
        <f t="shared" si="1"/>
        <v>30.41307593</v>
      </c>
      <c r="K8" s="14">
        <f t="shared" si="2"/>
        <v>17.49679718</v>
      </c>
      <c r="N8" s="87">
        <v>57439.36061</v>
      </c>
      <c r="O8" s="87">
        <v>0.145245</v>
      </c>
      <c r="P8" s="87">
        <v>0.068784</v>
      </c>
      <c r="Q8" s="87">
        <v>0.291833</v>
      </c>
      <c r="R8" s="87">
        <v>0.293131</v>
      </c>
      <c r="S8" s="20">
        <f t="shared" si="3"/>
        <v>0.798993</v>
      </c>
      <c r="T8" s="14">
        <f t="shared" si="4"/>
        <v>0.000000000946007712</v>
      </c>
      <c r="V8" s="106">
        <v>0.022964</v>
      </c>
      <c r="W8" s="106">
        <v>0.015881</v>
      </c>
      <c r="X8" s="106">
        <v>0.032328</v>
      </c>
      <c r="Y8" s="106">
        <v>0.032717</v>
      </c>
    </row>
    <row r="9">
      <c r="A9" s="87"/>
      <c r="F9" s="87">
        <v>57439.57082</v>
      </c>
      <c r="G9" s="87">
        <v>3.1189637</v>
      </c>
      <c r="H9" s="87">
        <v>0.065495759</v>
      </c>
      <c r="I9" s="87" t="s">
        <v>442</v>
      </c>
      <c r="J9" s="14">
        <f t="shared" si="1"/>
        <v>31.10617628</v>
      </c>
      <c r="K9" s="14">
        <f t="shared" si="2"/>
        <v>18.18989753</v>
      </c>
      <c r="N9" s="87">
        <v>57439.56926</v>
      </c>
      <c r="O9" s="87">
        <v>0.159752</v>
      </c>
      <c r="P9" s="87">
        <v>0.073547</v>
      </c>
      <c r="Q9" s="87">
        <v>0.286007</v>
      </c>
      <c r="R9" s="87">
        <v>0.315611</v>
      </c>
      <c r="S9" s="20">
        <f t="shared" si="3"/>
        <v>0.834917</v>
      </c>
      <c r="T9" s="14">
        <f t="shared" si="4"/>
        <v>0.000000000988541728</v>
      </c>
      <c r="V9" s="106">
        <v>0.022463</v>
      </c>
      <c r="W9" s="106">
        <v>0.015546</v>
      </c>
      <c r="X9" s="106">
        <v>0.02985</v>
      </c>
      <c r="Y9" s="106">
        <v>0.031355</v>
      </c>
    </row>
    <row r="10">
      <c r="F10" s="87">
        <v>57439.70778</v>
      </c>
      <c r="G10" s="87">
        <v>3.114234</v>
      </c>
      <c r="H10" s="87">
        <v>0.065508254</v>
      </c>
      <c r="I10" s="87" t="s">
        <v>442</v>
      </c>
      <c r="J10" s="14">
        <f t="shared" si="1"/>
        <v>31.05900584</v>
      </c>
      <c r="K10" s="14">
        <f t="shared" si="2"/>
        <v>18.14272709</v>
      </c>
      <c r="N10" s="87">
        <v>57439.70501</v>
      </c>
      <c r="O10" s="87">
        <v>0.213615</v>
      </c>
      <c r="P10" s="87">
        <v>0.091567</v>
      </c>
      <c r="Q10" s="87">
        <v>0.431984</v>
      </c>
      <c r="R10" s="87">
        <v>0.385932</v>
      </c>
      <c r="S10" s="20">
        <f t="shared" si="3"/>
        <v>1.123098</v>
      </c>
      <c r="T10" s="14">
        <f t="shared" si="4"/>
        <v>0.000000001329748032</v>
      </c>
      <c r="V10" s="106">
        <v>0.035043</v>
      </c>
      <c r="W10" s="106">
        <v>0.02316</v>
      </c>
      <c r="X10" s="106">
        <v>0.04943</v>
      </c>
      <c r="Y10" s="106">
        <v>0.04683</v>
      </c>
    </row>
    <row r="11">
      <c r="A11" s="87"/>
      <c r="F11" s="87">
        <v>57439.89652</v>
      </c>
      <c r="G11" s="87">
        <v>3.0426315</v>
      </c>
      <c r="H11" s="87">
        <v>0.064837729</v>
      </c>
      <c r="I11" s="87" t="s">
        <v>442</v>
      </c>
      <c r="J11" s="14">
        <f t="shared" si="1"/>
        <v>30.34489686</v>
      </c>
      <c r="K11" s="14">
        <f t="shared" si="2"/>
        <v>17.42861811</v>
      </c>
      <c r="N11" s="87">
        <v>57439.89459</v>
      </c>
      <c r="O11" s="87">
        <v>0.197809</v>
      </c>
      <c r="P11" s="87">
        <v>0.092311</v>
      </c>
      <c r="Q11" s="87">
        <v>0.295777</v>
      </c>
      <c r="R11" s="87">
        <v>0.259127</v>
      </c>
      <c r="S11" s="20">
        <f t="shared" si="3"/>
        <v>0.845024</v>
      </c>
      <c r="T11" s="14">
        <f t="shared" si="4"/>
        <v>0.000000001000508416</v>
      </c>
      <c r="V11" s="106">
        <v>0.0336</v>
      </c>
      <c r="W11" s="106">
        <v>0.023156</v>
      </c>
      <c r="X11" s="106">
        <v>0.041108</v>
      </c>
      <c r="Y11" s="106">
        <v>0.038443</v>
      </c>
    </row>
    <row r="12">
      <c r="A12" s="87"/>
      <c r="F12" s="87">
        <v>57440.03939</v>
      </c>
      <c r="G12" s="87">
        <v>3.1482253</v>
      </c>
      <c r="H12" s="87">
        <v>0.066009795</v>
      </c>
      <c r="I12" s="87" t="s">
        <v>442</v>
      </c>
      <c r="J12" s="14">
        <f t="shared" si="1"/>
        <v>31.39800927</v>
      </c>
      <c r="K12" s="14">
        <f t="shared" si="2"/>
        <v>18.48173051</v>
      </c>
      <c r="N12" s="87">
        <v>57440.0375</v>
      </c>
      <c r="O12" s="87">
        <v>0.157535</v>
      </c>
      <c r="P12" s="87">
        <v>0.08394</v>
      </c>
      <c r="Q12" s="87">
        <v>0.22218</v>
      </c>
      <c r="R12" s="87">
        <v>0.205995</v>
      </c>
      <c r="S12" s="20">
        <f t="shared" si="3"/>
        <v>0.66965</v>
      </c>
      <c r="T12" s="14">
        <f t="shared" si="4"/>
        <v>0.0000000007928656</v>
      </c>
      <c r="V12" s="106">
        <v>0.017573</v>
      </c>
      <c r="W12" s="106">
        <v>0.012774</v>
      </c>
      <c r="X12" s="106">
        <v>0.020857</v>
      </c>
      <c r="Y12" s="106">
        <v>0.020025</v>
      </c>
    </row>
    <row r="13">
      <c r="F13" s="87">
        <v>57440.42723</v>
      </c>
      <c r="G13" s="87">
        <v>2.9743057</v>
      </c>
      <c r="H13" s="87">
        <v>0.063242215</v>
      </c>
      <c r="I13" s="87" t="s">
        <v>442</v>
      </c>
      <c r="J13" s="14">
        <f t="shared" si="1"/>
        <v>29.6634672</v>
      </c>
      <c r="K13" s="14">
        <f t="shared" si="2"/>
        <v>16.74718845</v>
      </c>
      <c r="N13" s="87">
        <v>57440.42692</v>
      </c>
      <c r="O13" s="87">
        <v>0.142067</v>
      </c>
      <c r="P13" s="87">
        <v>0.085977</v>
      </c>
      <c r="Q13" s="87">
        <v>0.243747</v>
      </c>
      <c r="R13" s="87">
        <v>0.245828</v>
      </c>
      <c r="S13" s="20">
        <f t="shared" si="3"/>
        <v>0.717619</v>
      </c>
      <c r="T13" s="14">
        <f t="shared" si="4"/>
        <v>0.000000000849660896</v>
      </c>
      <c r="V13" s="106">
        <v>0.014959</v>
      </c>
      <c r="W13" s="106">
        <v>0.011649</v>
      </c>
      <c r="X13" s="106">
        <v>0.019455</v>
      </c>
      <c r="Y13" s="106">
        <v>0.019544</v>
      </c>
    </row>
    <row r="14">
      <c r="F14" s="87">
        <v>57440.56987</v>
      </c>
      <c r="G14" s="87">
        <v>3.161972</v>
      </c>
      <c r="H14" s="87">
        <v>0.065989768</v>
      </c>
      <c r="I14" s="87" t="s">
        <v>442</v>
      </c>
      <c r="J14" s="14">
        <f t="shared" si="1"/>
        <v>31.53510842</v>
      </c>
      <c r="K14" s="14">
        <f t="shared" si="2"/>
        <v>18.61882966</v>
      </c>
      <c r="N14" s="87">
        <v>57440.56835</v>
      </c>
      <c r="O14" s="87">
        <v>0.127613</v>
      </c>
      <c r="P14" s="87">
        <v>0.07651</v>
      </c>
      <c r="Q14" s="87">
        <v>0.195209</v>
      </c>
      <c r="R14" s="87">
        <v>0.193742</v>
      </c>
      <c r="S14" s="20">
        <f t="shared" si="3"/>
        <v>0.593074</v>
      </c>
      <c r="T14" s="14">
        <f t="shared" si="4"/>
        <v>0.000000000702199616</v>
      </c>
      <c r="V14" s="106">
        <v>0.0146</v>
      </c>
      <c r="W14" s="106">
        <v>0.01136</v>
      </c>
      <c r="X14" s="106">
        <v>0.018132</v>
      </c>
      <c r="Y14" s="106">
        <v>0.018156</v>
      </c>
    </row>
    <row r="15">
      <c r="F15" s="87">
        <v>57440.76608</v>
      </c>
      <c r="G15" s="87">
        <v>3.0903733</v>
      </c>
      <c r="H15" s="87">
        <v>0.065386476</v>
      </c>
      <c r="I15" s="87" t="s">
        <v>442</v>
      </c>
      <c r="J15" s="14">
        <f t="shared" si="1"/>
        <v>30.82103734</v>
      </c>
      <c r="K15" s="14">
        <f t="shared" si="2"/>
        <v>17.90475858</v>
      </c>
      <c r="N15" s="87">
        <v>57440.76372</v>
      </c>
      <c r="O15" s="87">
        <v>0.147142</v>
      </c>
      <c r="P15" s="87">
        <v>0.137605</v>
      </c>
      <c r="Q15" s="87">
        <v>0.390406</v>
      </c>
      <c r="R15" s="87">
        <v>0.374991</v>
      </c>
      <c r="S15" s="20">
        <f t="shared" si="3"/>
        <v>1.050144</v>
      </c>
      <c r="T15" s="14">
        <f t="shared" si="4"/>
        <v>0.000000001243370496</v>
      </c>
      <c r="V15" s="106">
        <v>0.027356</v>
      </c>
      <c r="W15" s="106">
        <v>0.025883</v>
      </c>
      <c r="X15" s="106">
        <v>0.044691</v>
      </c>
      <c r="Y15" s="106">
        <v>0.042235</v>
      </c>
    </row>
    <row r="16">
      <c r="C16" s="87"/>
      <c r="F16" s="87">
        <v>57440.90295</v>
      </c>
      <c r="G16" s="87">
        <v>3.0135914</v>
      </c>
      <c r="H16" s="87">
        <v>0.063866567</v>
      </c>
      <c r="I16" s="87" t="s">
        <v>442</v>
      </c>
      <c r="J16" s="14">
        <f t="shared" si="1"/>
        <v>30.05527295</v>
      </c>
      <c r="K16" s="14">
        <f t="shared" si="2"/>
        <v>17.1389942</v>
      </c>
      <c r="N16" s="87">
        <v>57440.9013</v>
      </c>
      <c r="O16" s="87">
        <v>0.156971</v>
      </c>
      <c r="P16" s="87">
        <v>0.094784</v>
      </c>
      <c r="Q16" s="87">
        <v>0.248541</v>
      </c>
      <c r="R16" s="87">
        <v>0.214793</v>
      </c>
      <c r="S16" s="20">
        <f t="shared" si="3"/>
        <v>0.715089</v>
      </c>
      <c r="T16" s="14">
        <f t="shared" si="4"/>
        <v>0.000000000846665376</v>
      </c>
      <c r="V16" s="106">
        <v>0.01709</v>
      </c>
      <c r="W16" s="106">
        <v>0.013355</v>
      </c>
      <c r="X16" s="106">
        <v>0.021551</v>
      </c>
      <c r="Y16" s="106">
        <v>0.020005</v>
      </c>
    </row>
    <row r="17">
      <c r="F17" s="87">
        <v>57441.03667</v>
      </c>
      <c r="G17" s="87">
        <v>3.0698375</v>
      </c>
      <c r="H17" s="87">
        <v>0.064805403</v>
      </c>
      <c r="I17" s="87" t="s">
        <v>442</v>
      </c>
      <c r="J17" s="14">
        <f t="shared" si="1"/>
        <v>30.61622886</v>
      </c>
      <c r="K17" s="14">
        <f t="shared" si="2"/>
        <v>17.6999501</v>
      </c>
      <c r="N17" s="87">
        <v>57441.03471</v>
      </c>
      <c r="O17" s="87">
        <v>0.148342</v>
      </c>
      <c r="P17" s="87">
        <v>0.089315</v>
      </c>
      <c r="Q17" s="87">
        <v>0.339203</v>
      </c>
      <c r="R17" s="87">
        <v>0.312894</v>
      </c>
      <c r="S17" s="20">
        <f t="shared" si="3"/>
        <v>0.889754</v>
      </c>
      <c r="T17" s="14">
        <f t="shared" si="4"/>
        <v>0.000000001053468736</v>
      </c>
      <c r="V17" s="106">
        <v>0.023468</v>
      </c>
      <c r="W17" s="106">
        <v>0.018247</v>
      </c>
      <c r="X17" s="106">
        <v>0.035533</v>
      </c>
      <c r="Y17" s="106">
        <v>0.034166</v>
      </c>
    </row>
    <row r="18">
      <c r="F18" s="87">
        <v>57441.42477</v>
      </c>
      <c r="G18" s="87">
        <v>3.0417763</v>
      </c>
      <c r="H18" s="87">
        <v>0.064379995</v>
      </c>
      <c r="I18" s="87" t="s">
        <v>442</v>
      </c>
      <c r="J18" s="14">
        <f t="shared" si="1"/>
        <v>30.33636775</v>
      </c>
      <c r="K18" s="14">
        <f t="shared" si="2"/>
        <v>17.42008899</v>
      </c>
      <c r="N18" s="87">
        <v>57441.42262</v>
      </c>
      <c r="O18" s="87">
        <v>0.163984</v>
      </c>
      <c r="P18" s="87">
        <v>0.081649</v>
      </c>
      <c r="Q18" s="87">
        <v>0.305356</v>
      </c>
      <c r="R18" s="87">
        <v>0.31809</v>
      </c>
      <c r="S18" s="20">
        <f t="shared" si="3"/>
        <v>0.869079</v>
      </c>
      <c r="T18" s="14">
        <f t="shared" si="4"/>
        <v>0.000000001028989536</v>
      </c>
      <c r="V18" s="106">
        <v>0.023078</v>
      </c>
      <c r="W18" s="106">
        <v>0.016331</v>
      </c>
      <c r="X18" s="106">
        <v>0.031248</v>
      </c>
      <c r="Y18" s="106">
        <v>0.032257</v>
      </c>
    </row>
    <row r="19">
      <c r="F19" s="87">
        <v>57441.56941</v>
      </c>
      <c r="G19" s="87">
        <v>3.121418</v>
      </c>
      <c r="H19" s="87">
        <v>0.065684358</v>
      </c>
      <c r="I19" s="87" t="s">
        <v>442</v>
      </c>
      <c r="J19" s="14">
        <f t="shared" si="1"/>
        <v>31.13065361</v>
      </c>
      <c r="K19" s="14">
        <f t="shared" si="2"/>
        <v>18.21437485</v>
      </c>
      <c r="N19" s="87">
        <v>57441.56716</v>
      </c>
      <c r="O19" s="87">
        <v>0.127289</v>
      </c>
      <c r="P19" s="87">
        <v>0.06833</v>
      </c>
      <c r="Q19" s="87">
        <v>0.267505</v>
      </c>
      <c r="R19" s="87">
        <v>0.271157</v>
      </c>
      <c r="S19" s="20">
        <f t="shared" si="3"/>
        <v>0.734281</v>
      </c>
      <c r="T19" s="14">
        <f t="shared" si="4"/>
        <v>0.000000000869388704</v>
      </c>
      <c r="V19" s="106">
        <v>0.018943</v>
      </c>
      <c r="W19" s="106">
        <v>0.014618</v>
      </c>
      <c r="X19" s="106">
        <v>0.029366</v>
      </c>
      <c r="Y19" s="106">
        <v>0.02883</v>
      </c>
    </row>
    <row r="20">
      <c r="F20" s="87">
        <v>57441.76904</v>
      </c>
      <c r="G20" s="87">
        <v>3.109181</v>
      </c>
      <c r="H20" s="87">
        <v>0.065253483</v>
      </c>
      <c r="I20" s="87" t="s">
        <v>442</v>
      </c>
      <c r="J20" s="14">
        <f t="shared" si="1"/>
        <v>31.00861106</v>
      </c>
      <c r="K20" s="14">
        <f t="shared" si="2"/>
        <v>18.0923323</v>
      </c>
      <c r="N20" s="87">
        <v>57441.76667</v>
      </c>
      <c r="O20" s="87">
        <v>0.150496</v>
      </c>
      <c r="P20" s="87">
        <v>0.082734</v>
      </c>
      <c r="Q20" s="87">
        <v>0.237955</v>
      </c>
      <c r="R20" s="87">
        <v>0.260233</v>
      </c>
      <c r="S20" s="20">
        <f t="shared" si="3"/>
        <v>0.731418</v>
      </c>
      <c r="T20" s="14">
        <f t="shared" si="4"/>
        <v>0.000000000865998912</v>
      </c>
      <c r="V20" s="106">
        <v>0.017787</v>
      </c>
      <c r="W20" s="106">
        <v>0.013238</v>
      </c>
      <c r="X20" s="106">
        <v>0.02235</v>
      </c>
      <c r="Y20" s="106">
        <v>0.023381</v>
      </c>
    </row>
    <row r="21">
      <c r="F21" s="87">
        <v>57441.89962</v>
      </c>
      <c r="G21" s="87">
        <v>3.159454</v>
      </c>
      <c r="H21" s="87">
        <v>0.065888417</v>
      </c>
      <c r="I21" s="87" t="s">
        <v>442</v>
      </c>
      <c r="J21" s="14">
        <f t="shared" si="1"/>
        <v>31.5099958</v>
      </c>
      <c r="K21" s="14">
        <f t="shared" si="2"/>
        <v>18.59371704</v>
      </c>
      <c r="N21" s="87">
        <v>57441.89816</v>
      </c>
      <c r="O21" s="87">
        <v>0.12149</v>
      </c>
      <c r="P21" s="87">
        <v>0.057779</v>
      </c>
      <c r="Q21" s="87">
        <v>0.256327</v>
      </c>
      <c r="R21" s="87">
        <v>0.272573</v>
      </c>
      <c r="S21" s="20">
        <f t="shared" si="3"/>
        <v>0.708169</v>
      </c>
      <c r="T21" s="14">
        <f t="shared" si="4"/>
        <v>0.000000000838472096</v>
      </c>
      <c r="V21" s="106">
        <v>0.018075</v>
      </c>
      <c r="W21" s="106">
        <v>0.0127</v>
      </c>
      <c r="X21" s="106">
        <v>0.026579</v>
      </c>
      <c r="Y21" s="106">
        <v>0.027122</v>
      </c>
    </row>
    <row r="22">
      <c r="F22" s="87">
        <v>57442.03321</v>
      </c>
      <c r="G22" s="87">
        <v>3.039878</v>
      </c>
      <c r="H22" s="87">
        <v>0.064367278</v>
      </c>
      <c r="I22" s="87" t="s">
        <v>442</v>
      </c>
      <c r="J22" s="14">
        <f t="shared" si="1"/>
        <v>30.31743555</v>
      </c>
      <c r="K22" s="14">
        <f t="shared" si="2"/>
        <v>17.40115679</v>
      </c>
      <c r="N22" s="87">
        <v>57442.03133</v>
      </c>
      <c r="O22" s="87">
        <v>0.136191</v>
      </c>
      <c r="P22" s="87">
        <v>0.084742</v>
      </c>
      <c r="Q22" s="87">
        <v>0.353057</v>
      </c>
      <c r="R22" s="87">
        <v>0.345465</v>
      </c>
      <c r="S22" s="20">
        <f t="shared" si="3"/>
        <v>0.919455</v>
      </c>
      <c r="T22" s="14">
        <f t="shared" si="4"/>
        <v>0.00000000108863472</v>
      </c>
      <c r="V22" s="106">
        <v>0.018407</v>
      </c>
      <c r="W22" s="106">
        <v>0.014429</v>
      </c>
      <c r="X22" s="106">
        <v>0.029298</v>
      </c>
      <c r="Y22" s="106">
        <v>0.028969</v>
      </c>
    </row>
    <row r="23">
      <c r="F23" s="87">
        <v>57442.42187</v>
      </c>
      <c r="G23" s="87">
        <v>3.026967</v>
      </c>
      <c r="H23" s="87">
        <v>0.064556139</v>
      </c>
      <c r="I23" s="87" t="s">
        <v>442</v>
      </c>
      <c r="J23" s="14">
        <f t="shared" si="1"/>
        <v>30.18867103</v>
      </c>
      <c r="K23" s="14">
        <f t="shared" si="2"/>
        <v>17.27239228</v>
      </c>
      <c r="N23" s="87">
        <v>57442.41977</v>
      </c>
      <c r="O23" s="87">
        <v>0.15685</v>
      </c>
      <c r="P23" s="87">
        <v>0.066473</v>
      </c>
      <c r="Q23" s="87">
        <v>0.38561</v>
      </c>
      <c r="R23" s="87">
        <v>0.416932</v>
      </c>
      <c r="S23" s="20">
        <f t="shared" si="3"/>
        <v>1.025865</v>
      </c>
      <c r="T23" s="14">
        <f t="shared" si="4"/>
        <v>0.00000000121462416</v>
      </c>
      <c r="V23" s="106">
        <v>0.024429</v>
      </c>
      <c r="W23" s="106">
        <v>0.01578</v>
      </c>
      <c r="X23" s="106">
        <v>0.038144</v>
      </c>
      <c r="Y23" s="106">
        <v>0.039719</v>
      </c>
    </row>
    <row r="24">
      <c r="F24" s="87">
        <v>57442.55654</v>
      </c>
      <c r="G24" s="87">
        <v>3.060297</v>
      </c>
      <c r="H24" s="87">
        <v>0.065032909</v>
      </c>
      <c r="I24" s="87" t="s">
        <v>442</v>
      </c>
      <c r="J24" s="14">
        <f t="shared" si="1"/>
        <v>30.52107915</v>
      </c>
      <c r="K24" s="14">
        <f t="shared" si="2"/>
        <v>17.6048004</v>
      </c>
      <c r="N24" s="87">
        <v>57442.55474</v>
      </c>
      <c r="O24" s="87">
        <v>0.16373</v>
      </c>
      <c r="P24" s="87">
        <v>0.088016</v>
      </c>
      <c r="Q24" s="87">
        <v>0.328081</v>
      </c>
      <c r="R24" s="87">
        <v>0.37764</v>
      </c>
      <c r="S24" s="20">
        <f t="shared" si="3"/>
        <v>0.957467</v>
      </c>
      <c r="T24" s="14">
        <f t="shared" si="4"/>
        <v>0.000000001133640928</v>
      </c>
      <c r="V24" s="106">
        <v>0.022047</v>
      </c>
      <c r="W24" s="106">
        <v>0.016226</v>
      </c>
      <c r="X24" s="106">
        <v>0.030973</v>
      </c>
      <c r="Y24" s="106">
        <v>0.033333</v>
      </c>
    </row>
    <row r="25">
      <c r="F25" s="87">
        <v>57442.76233</v>
      </c>
      <c r="G25" s="87">
        <v>3.1322082</v>
      </c>
      <c r="H25" s="87">
        <v>0.066055217</v>
      </c>
      <c r="I25" s="87" t="s">
        <v>442</v>
      </c>
      <c r="J25" s="14">
        <f t="shared" si="1"/>
        <v>31.23826687</v>
      </c>
      <c r="K25" s="14">
        <f t="shared" si="2"/>
        <v>18.32198812</v>
      </c>
      <c r="N25" s="87">
        <v>57442.75976</v>
      </c>
      <c r="O25" s="87">
        <v>0.129976</v>
      </c>
      <c r="P25" s="87">
        <v>0.10081</v>
      </c>
      <c r="Q25" s="87">
        <v>0.401642</v>
      </c>
      <c r="R25" s="87">
        <v>0.384618</v>
      </c>
      <c r="S25" s="20">
        <f t="shared" si="3"/>
        <v>1.017046</v>
      </c>
      <c r="T25" s="14">
        <f t="shared" si="4"/>
        <v>0.000000001204182464</v>
      </c>
      <c r="V25" s="106">
        <v>0.023728</v>
      </c>
      <c r="W25" s="106">
        <v>0.021013</v>
      </c>
      <c r="X25" s="106">
        <v>0.041266</v>
      </c>
      <c r="Y25" s="106">
        <v>0.04049</v>
      </c>
    </row>
    <row r="26">
      <c r="F26" s="87">
        <v>57442.89721</v>
      </c>
      <c r="G26" s="87">
        <v>3.055784</v>
      </c>
      <c r="H26" s="87">
        <v>0.064825626</v>
      </c>
      <c r="I26" s="87" t="s">
        <v>442</v>
      </c>
      <c r="J26" s="14">
        <f t="shared" si="1"/>
        <v>30.47606992</v>
      </c>
      <c r="K26" s="14">
        <f t="shared" si="2"/>
        <v>17.55979116</v>
      </c>
      <c r="N26" s="87">
        <v>57442.89598</v>
      </c>
      <c r="O26" s="87">
        <v>0.168087</v>
      </c>
      <c r="P26" s="87">
        <v>0.083621</v>
      </c>
      <c r="Q26" s="87">
        <v>0.317041</v>
      </c>
      <c r="R26" s="87">
        <v>0.408997</v>
      </c>
      <c r="S26" s="20">
        <f t="shared" si="3"/>
        <v>0.977746</v>
      </c>
      <c r="T26" s="14">
        <f t="shared" si="4"/>
        <v>0.000000001157651264</v>
      </c>
      <c r="V26" s="106">
        <v>0.021109</v>
      </c>
      <c r="W26" s="106">
        <v>0.014982</v>
      </c>
      <c r="X26" s="106">
        <v>0.028926</v>
      </c>
      <c r="Y26" s="106">
        <v>0.032809</v>
      </c>
    </row>
    <row r="27">
      <c r="F27" s="87">
        <v>57443.03194</v>
      </c>
      <c r="G27" s="87">
        <v>3.11202</v>
      </c>
      <c r="H27" s="87">
        <v>0.065649539</v>
      </c>
      <c r="I27" s="87" t="s">
        <v>442</v>
      </c>
      <c r="J27" s="14">
        <f t="shared" si="1"/>
        <v>31.03692509</v>
      </c>
      <c r="K27" s="14">
        <f t="shared" si="2"/>
        <v>18.12064633</v>
      </c>
      <c r="N27" s="87">
        <v>57443.02889</v>
      </c>
      <c r="O27" s="87">
        <v>0.124251</v>
      </c>
      <c r="P27" s="87">
        <v>0.104068</v>
      </c>
      <c r="Q27" s="87">
        <v>0.339099</v>
      </c>
      <c r="R27" s="87">
        <v>0.350036</v>
      </c>
      <c r="S27" s="20">
        <f t="shared" si="3"/>
        <v>0.917454</v>
      </c>
      <c r="T27" s="14">
        <f t="shared" si="4"/>
        <v>0.000000001086265536</v>
      </c>
      <c r="V27" s="106">
        <v>0.02361</v>
      </c>
      <c r="W27" s="106">
        <v>0.021479</v>
      </c>
      <c r="X27" s="106">
        <v>0.038526</v>
      </c>
      <c r="Y27" s="106">
        <v>0.039406</v>
      </c>
    </row>
    <row r="28">
      <c r="F28" s="87">
        <v>57443.41752</v>
      </c>
      <c r="G28" s="87">
        <v>3.1027325</v>
      </c>
      <c r="H28" s="87">
        <v>0.065605686</v>
      </c>
      <c r="I28" s="87" t="s">
        <v>442</v>
      </c>
      <c r="J28" s="14">
        <f t="shared" si="1"/>
        <v>30.94429861</v>
      </c>
      <c r="K28" s="14">
        <f t="shared" si="2"/>
        <v>18.02801986</v>
      </c>
      <c r="N28" s="87">
        <v>57443.4162</v>
      </c>
      <c r="O28" s="87">
        <v>0.138457</v>
      </c>
      <c r="P28" s="87">
        <v>0.114</v>
      </c>
      <c r="Q28" s="87">
        <v>0.583947</v>
      </c>
      <c r="R28" s="87">
        <v>0.491076</v>
      </c>
      <c r="S28" s="20">
        <f t="shared" si="3"/>
        <v>1.32748</v>
      </c>
      <c r="T28" s="14">
        <f t="shared" si="4"/>
        <v>0.00000000157173632</v>
      </c>
      <c r="V28" s="106">
        <v>0.023736</v>
      </c>
      <c r="W28" s="106">
        <v>0.021625</v>
      </c>
      <c r="X28" s="106">
        <v>0.048204</v>
      </c>
      <c r="Y28" s="106">
        <v>0.044277</v>
      </c>
    </row>
    <row r="29">
      <c r="F29" s="87">
        <v>57443.81689</v>
      </c>
      <c r="G29" s="87">
        <v>3.1027613</v>
      </c>
      <c r="H29" s="87">
        <v>0.06547554</v>
      </c>
      <c r="I29" s="87" t="s">
        <v>442</v>
      </c>
      <c r="J29" s="14">
        <f t="shared" si="1"/>
        <v>30.94458584</v>
      </c>
      <c r="K29" s="14">
        <f t="shared" si="2"/>
        <v>18.02830709</v>
      </c>
      <c r="N29" s="87">
        <v>57443.81582</v>
      </c>
      <c r="O29" s="87">
        <v>0.120495</v>
      </c>
      <c r="P29" s="87">
        <v>0.071296</v>
      </c>
      <c r="Q29" s="87">
        <v>0.338559</v>
      </c>
      <c r="R29" s="87">
        <v>0.285495</v>
      </c>
      <c r="S29" s="20">
        <f t="shared" si="3"/>
        <v>0.815845</v>
      </c>
      <c r="T29" s="14">
        <f t="shared" si="4"/>
        <v>0.00000000096596048</v>
      </c>
      <c r="V29" s="106">
        <v>0.0148</v>
      </c>
      <c r="W29" s="106">
        <v>0.011297</v>
      </c>
      <c r="X29" s="106">
        <v>0.024535</v>
      </c>
      <c r="Y29" s="106">
        <v>0.022624</v>
      </c>
    </row>
    <row r="30">
      <c r="F30" s="87">
        <v>57444.0251</v>
      </c>
      <c r="G30" s="87">
        <v>3.1465587</v>
      </c>
      <c r="H30" s="87">
        <v>0.066176758</v>
      </c>
      <c r="I30" s="87" t="s">
        <v>442</v>
      </c>
      <c r="J30" s="14">
        <f t="shared" si="1"/>
        <v>31.38138786</v>
      </c>
      <c r="K30" s="14">
        <f t="shared" si="2"/>
        <v>18.46510911</v>
      </c>
      <c r="N30" s="87">
        <v>57444.023</v>
      </c>
      <c r="O30" s="87">
        <v>0.151409</v>
      </c>
      <c r="P30" s="87">
        <v>0.102123</v>
      </c>
      <c r="Q30" s="87">
        <v>0.311463</v>
      </c>
      <c r="R30" s="87">
        <v>0.302387</v>
      </c>
      <c r="S30" s="20">
        <f t="shared" si="3"/>
        <v>0.867382</v>
      </c>
      <c r="T30" s="14">
        <f t="shared" si="4"/>
        <v>0.000000001026980288</v>
      </c>
      <c r="V30" s="106">
        <v>0.019272</v>
      </c>
      <c r="W30" s="106">
        <v>0.015808</v>
      </c>
      <c r="X30" s="106">
        <v>0.027507</v>
      </c>
      <c r="Y30" s="106">
        <v>0.027132</v>
      </c>
    </row>
    <row r="31">
      <c r="F31" s="87">
        <v>57444.34815</v>
      </c>
      <c r="G31" s="87">
        <v>3.1008643</v>
      </c>
      <c r="H31" s="87">
        <v>0.065504907</v>
      </c>
      <c r="I31" s="87" t="s">
        <v>442</v>
      </c>
      <c r="J31" s="14">
        <f t="shared" si="1"/>
        <v>30.92566661</v>
      </c>
      <c r="K31" s="14">
        <f t="shared" si="2"/>
        <v>18.00938785</v>
      </c>
      <c r="N31" s="87">
        <v>57444.34674</v>
      </c>
      <c r="O31" s="87">
        <v>0.152729</v>
      </c>
      <c r="P31" s="87">
        <v>0.118589</v>
      </c>
      <c r="Q31" s="87">
        <v>0.40977</v>
      </c>
      <c r="R31" s="87">
        <v>0.334836</v>
      </c>
      <c r="S31" s="20">
        <f t="shared" si="3"/>
        <v>1.015924</v>
      </c>
      <c r="T31" s="14">
        <f t="shared" si="4"/>
        <v>0.000000001202854016</v>
      </c>
      <c r="V31" s="106">
        <v>0.021176</v>
      </c>
      <c r="W31" s="106">
        <v>0.018577</v>
      </c>
      <c r="X31" s="106">
        <v>0.03421</v>
      </c>
      <c r="Y31" s="106">
        <v>0.030992</v>
      </c>
    </row>
    <row r="32">
      <c r="F32" s="87">
        <v>57444.4815</v>
      </c>
      <c r="G32" s="87">
        <v>3.1703088</v>
      </c>
      <c r="H32" s="87">
        <v>0.066499194</v>
      </c>
      <c r="I32" s="87" t="s">
        <v>442</v>
      </c>
      <c r="J32" s="14">
        <f t="shared" si="1"/>
        <v>31.61825333</v>
      </c>
      <c r="K32" s="14">
        <f t="shared" si="2"/>
        <v>18.70197458</v>
      </c>
      <c r="N32" s="87">
        <v>57444.47947</v>
      </c>
      <c r="O32" s="87">
        <v>0.157234</v>
      </c>
      <c r="P32" s="87">
        <v>0.072495</v>
      </c>
      <c r="Q32" s="87">
        <v>0.36178</v>
      </c>
      <c r="R32" s="87">
        <v>0.375718</v>
      </c>
      <c r="S32" s="20">
        <f t="shared" si="3"/>
        <v>0.967227</v>
      </c>
      <c r="T32" s="14">
        <f t="shared" si="4"/>
        <v>0.000000001145196768</v>
      </c>
      <c r="V32" s="106">
        <v>0.025621</v>
      </c>
      <c r="W32" s="106">
        <v>0.017304</v>
      </c>
      <c r="X32" s="106">
        <v>0.038691</v>
      </c>
      <c r="Y32" s="106">
        <v>0.039486</v>
      </c>
    </row>
    <row r="33">
      <c r="F33" s="87">
        <v>57444.75217</v>
      </c>
      <c r="G33" s="87">
        <v>3.2123376</v>
      </c>
      <c r="H33" s="87">
        <v>0.066611579</v>
      </c>
      <c r="I33" s="87" t="s">
        <v>442</v>
      </c>
      <c r="J33" s="14">
        <f t="shared" si="1"/>
        <v>32.03741668</v>
      </c>
      <c r="K33" s="14">
        <f t="shared" si="2"/>
        <v>19.12113792</v>
      </c>
      <c r="N33" s="87">
        <v>57444.7484</v>
      </c>
      <c r="O33" s="87">
        <v>0.124216</v>
      </c>
      <c r="P33" s="87">
        <v>0.087611</v>
      </c>
      <c r="Q33" s="87">
        <v>0.431958</v>
      </c>
      <c r="R33" s="87">
        <v>0.367997</v>
      </c>
      <c r="S33" s="20">
        <f t="shared" si="3"/>
        <v>1.011782</v>
      </c>
      <c r="T33" s="14">
        <f t="shared" si="4"/>
        <v>0.000000001197949888</v>
      </c>
      <c r="V33" s="106">
        <v>0.030507</v>
      </c>
      <c r="W33" s="106">
        <v>0.025733</v>
      </c>
      <c r="X33" s="106">
        <v>0.055861</v>
      </c>
      <c r="Y33" s="106">
        <v>0.051633</v>
      </c>
    </row>
    <row r="34">
      <c r="F34" s="87">
        <v>57444.88335</v>
      </c>
      <c r="G34" s="87">
        <v>2.9009913</v>
      </c>
      <c r="H34" s="87">
        <v>0.062821641</v>
      </c>
      <c r="I34" s="87" t="s">
        <v>442</v>
      </c>
      <c r="J34" s="14">
        <f t="shared" si="1"/>
        <v>28.93228503</v>
      </c>
      <c r="K34" s="14">
        <f t="shared" si="2"/>
        <v>16.01600628</v>
      </c>
      <c r="N34" s="87">
        <v>57444.88143</v>
      </c>
      <c r="O34" s="87">
        <v>0.12438</v>
      </c>
      <c r="P34" s="87">
        <v>0.08891</v>
      </c>
      <c r="Q34" s="87">
        <v>0.335405</v>
      </c>
      <c r="R34" s="87">
        <v>0.466187</v>
      </c>
      <c r="S34" s="20">
        <f t="shared" si="3"/>
        <v>1.014882</v>
      </c>
      <c r="T34" s="14">
        <f t="shared" si="4"/>
        <v>0.000000001201620288</v>
      </c>
      <c r="V34" s="106">
        <v>0.020354</v>
      </c>
      <c r="W34" s="106">
        <v>0.016899</v>
      </c>
      <c r="X34" s="106">
        <v>0.032605</v>
      </c>
      <c r="Y34" s="106">
        <v>0.038337</v>
      </c>
    </row>
    <row r="35">
      <c r="F35" s="87">
        <v>57445.34565</v>
      </c>
      <c r="G35" s="87">
        <v>3.041654</v>
      </c>
      <c r="H35" s="87">
        <v>0.064354137</v>
      </c>
      <c r="I35" s="87" t="s">
        <v>442</v>
      </c>
      <c r="J35" s="14">
        <f t="shared" si="1"/>
        <v>30.33514802</v>
      </c>
      <c r="K35" s="14">
        <f t="shared" si="2"/>
        <v>17.41886927</v>
      </c>
      <c r="N35" s="87">
        <v>57445.3445</v>
      </c>
      <c r="O35" s="87">
        <v>0.138946</v>
      </c>
      <c r="P35" s="87">
        <v>0.085414</v>
      </c>
      <c r="Q35" s="87">
        <v>0.372573</v>
      </c>
      <c r="R35" s="87">
        <v>0.381683</v>
      </c>
      <c r="S35" s="20">
        <f t="shared" si="3"/>
        <v>0.978616</v>
      </c>
      <c r="T35" s="14">
        <f t="shared" si="4"/>
        <v>0.000000001158681344</v>
      </c>
      <c r="V35" s="106">
        <v>0.019726</v>
      </c>
      <c r="W35" s="106">
        <v>0.015422</v>
      </c>
      <c r="X35" s="106">
        <v>0.03209</v>
      </c>
      <c r="Y35" s="106">
        <v>0.032591</v>
      </c>
    </row>
    <row r="36">
      <c r="F36" s="87">
        <v>57445.4123</v>
      </c>
      <c r="G36" s="87">
        <v>3.09253</v>
      </c>
      <c r="H36" s="87">
        <v>0.065287023</v>
      </c>
      <c r="I36" s="87" t="s">
        <v>442</v>
      </c>
      <c r="J36" s="14">
        <f t="shared" si="1"/>
        <v>30.84254662</v>
      </c>
      <c r="K36" s="14">
        <f t="shared" si="2"/>
        <v>17.92626787</v>
      </c>
      <c r="N36" s="87">
        <v>57445.41005</v>
      </c>
      <c r="O36" s="87">
        <v>0.13453</v>
      </c>
      <c r="P36" s="87">
        <v>0.137225</v>
      </c>
      <c r="Q36" s="87">
        <v>0.492543</v>
      </c>
      <c r="R36" s="87">
        <v>0.450839</v>
      </c>
      <c r="S36" s="20">
        <f t="shared" si="3"/>
        <v>1.215137</v>
      </c>
      <c r="T36" s="14">
        <f t="shared" si="4"/>
        <v>0.000000001438722208</v>
      </c>
      <c r="V36" s="106">
        <v>0.031922</v>
      </c>
      <c r="W36" s="106">
        <v>0.031785</v>
      </c>
      <c r="X36" s="106">
        <v>0.059459</v>
      </c>
      <c r="Y36" s="106">
        <v>0.057346</v>
      </c>
    </row>
    <row r="37">
      <c r="F37" s="87">
        <v>57445.67965</v>
      </c>
      <c r="G37" s="87">
        <v>3.0853904</v>
      </c>
      <c r="H37" s="87">
        <v>0.065438723</v>
      </c>
      <c r="I37" s="87" t="s">
        <v>442</v>
      </c>
      <c r="J37" s="14">
        <f t="shared" si="1"/>
        <v>30.77134167</v>
      </c>
      <c r="K37" s="14">
        <f t="shared" si="2"/>
        <v>17.85506292</v>
      </c>
      <c r="N37" s="87">
        <v>57445.67674</v>
      </c>
      <c r="O37" s="87">
        <v>0.151594</v>
      </c>
      <c r="P37" s="87">
        <v>0.09418</v>
      </c>
      <c r="Q37" s="87">
        <v>0.485521</v>
      </c>
      <c r="R37" s="87">
        <v>0.436581</v>
      </c>
      <c r="S37" s="20">
        <f t="shared" si="3"/>
        <v>1.167876</v>
      </c>
      <c r="T37" s="14">
        <f t="shared" si="4"/>
        <v>0.000000001382765184</v>
      </c>
      <c r="V37" s="106">
        <v>0.025908</v>
      </c>
      <c r="W37" s="106">
        <v>0.02068</v>
      </c>
      <c r="X37" s="106">
        <v>0.046624</v>
      </c>
      <c r="Y37" s="106">
        <v>0.044056</v>
      </c>
    </row>
    <row r="38">
      <c r="F38" s="87">
        <v>57445.88058</v>
      </c>
      <c r="G38" s="87">
        <v>3.095346</v>
      </c>
      <c r="H38" s="87">
        <v>0.065644313</v>
      </c>
      <c r="I38" s="87" t="s">
        <v>442</v>
      </c>
      <c r="J38" s="14">
        <f t="shared" si="1"/>
        <v>30.87063127</v>
      </c>
      <c r="K38" s="14">
        <f t="shared" si="2"/>
        <v>17.95435252</v>
      </c>
      <c r="N38" s="87">
        <v>57445.87712</v>
      </c>
      <c r="O38" s="87">
        <v>0.168506</v>
      </c>
      <c r="P38" s="87">
        <v>0.10731</v>
      </c>
      <c r="Q38" s="87">
        <v>0.377337</v>
      </c>
      <c r="R38" s="87">
        <v>0.379055</v>
      </c>
      <c r="S38" s="20">
        <f t="shared" si="3"/>
        <v>1.032208</v>
      </c>
      <c r="T38" s="14">
        <f t="shared" si="4"/>
        <v>0.000000001222134272</v>
      </c>
      <c r="V38" s="106">
        <v>0.029152</v>
      </c>
      <c r="W38" s="106">
        <v>0.023311</v>
      </c>
      <c r="X38" s="106">
        <v>0.043102</v>
      </c>
      <c r="Y38" s="106">
        <v>0.043079</v>
      </c>
    </row>
    <row r="39">
      <c r="F39" s="87">
        <v>57446.02219</v>
      </c>
      <c r="G39" s="87">
        <v>2.942429</v>
      </c>
      <c r="H39" s="87">
        <v>0.063128326</v>
      </c>
      <c r="I39" s="87" t="s">
        <v>442</v>
      </c>
      <c r="J39" s="14">
        <f t="shared" si="1"/>
        <v>29.3455532</v>
      </c>
      <c r="K39" s="14">
        <f t="shared" si="2"/>
        <v>16.42927444</v>
      </c>
      <c r="N39" s="87">
        <v>57446.01882</v>
      </c>
      <c r="O39" s="87">
        <v>0.141517</v>
      </c>
      <c r="P39" s="87">
        <v>0.076055</v>
      </c>
      <c r="Q39" s="87">
        <v>0.378221</v>
      </c>
      <c r="R39" s="87">
        <v>0.288682</v>
      </c>
      <c r="S39" s="20">
        <f t="shared" si="3"/>
        <v>0.884475</v>
      </c>
      <c r="T39" s="14">
        <f t="shared" si="4"/>
        <v>0.0000000010472184</v>
      </c>
      <c r="V39" s="106">
        <v>0.024155</v>
      </c>
      <c r="W39" s="106">
        <v>0.017155</v>
      </c>
      <c r="X39" s="106">
        <v>0.039219</v>
      </c>
      <c r="Y39" s="106">
        <v>0.034842</v>
      </c>
    </row>
    <row r="40">
      <c r="F40" s="87">
        <v>57446.34307</v>
      </c>
      <c r="G40" s="87">
        <v>3.157687</v>
      </c>
      <c r="H40" s="87">
        <v>0.066434798</v>
      </c>
      <c r="I40" s="87" t="s">
        <v>442</v>
      </c>
      <c r="J40" s="14">
        <f t="shared" si="1"/>
        <v>31.49237308</v>
      </c>
      <c r="K40" s="14">
        <f t="shared" si="2"/>
        <v>18.57609433</v>
      </c>
      <c r="N40" s="87">
        <v>57446.34176</v>
      </c>
      <c r="O40" s="87">
        <v>0.113164</v>
      </c>
      <c r="P40" s="87">
        <v>0.105836</v>
      </c>
      <c r="Q40" s="87">
        <v>0.276634</v>
      </c>
      <c r="R40" s="87">
        <v>0.240003</v>
      </c>
      <c r="S40" s="20">
        <f t="shared" si="3"/>
        <v>0.735637</v>
      </c>
      <c r="T40" s="14">
        <f t="shared" si="4"/>
        <v>0.000000000870994208</v>
      </c>
      <c r="V40" s="106">
        <v>0.014663</v>
      </c>
      <c r="W40" s="106">
        <v>0.014198</v>
      </c>
      <c r="X40" s="106">
        <v>0.022807</v>
      </c>
      <c r="Y40" s="106">
        <v>0.021266</v>
      </c>
    </row>
    <row r="41">
      <c r="F41" s="87">
        <v>57446.47691</v>
      </c>
      <c r="G41" s="87">
        <v>3.163074</v>
      </c>
      <c r="H41" s="87">
        <v>0.066352609</v>
      </c>
      <c r="I41" s="87" t="s">
        <v>442</v>
      </c>
      <c r="J41" s="14">
        <f t="shared" si="1"/>
        <v>31.54609893</v>
      </c>
      <c r="K41" s="14">
        <f t="shared" si="2"/>
        <v>18.62982017</v>
      </c>
      <c r="N41" s="87">
        <v>57446.47507</v>
      </c>
      <c r="O41" s="87">
        <v>0.114762</v>
      </c>
      <c r="P41" s="87">
        <v>0.101625</v>
      </c>
      <c r="Q41" s="87">
        <v>0.296727</v>
      </c>
      <c r="R41" s="87">
        <v>0.261892</v>
      </c>
      <c r="S41" s="20">
        <f t="shared" si="3"/>
        <v>0.775006</v>
      </c>
      <c r="T41" s="14">
        <f t="shared" si="4"/>
        <v>0.000000000917607104</v>
      </c>
      <c r="V41" s="106">
        <v>0.015151</v>
      </c>
      <c r="W41" s="106">
        <v>0.013944</v>
      </c>
      <c r="X41" s="106">
        <v>0.023619</v>
      </c>
      <c r="Y41" s="106">
        <v>0.022292</v>
      </c>
    </row>
    <row r="42">
      <c r="F42" s="87">
        <v>57446.67501</v>
      </c>
      <c r="G42" s="87">
        <v>3.104616</v>
      </c>
      <c r="H42" s="87">
        <v>0.065694667</v>
      </c>
      <c r="I42" s="87" t="s">
        <v>442</v>
      </c>
      <c r="J42" s="14">
        <f t="shared" si="1"/>
        <v>30.96308321</v>
      </c>
      <c r="K42" s="14">
        <f t="shared" si="2"/>
        <v>18.04680446</v>
      </c>
      <c r="N42" s="87">
        <v>57446.67369</v>
      </c>
      <c r="O42" s="87">
        <v>0.184106</v>
      </c>
      <c r="P42" s="87">
        <v>0.080866</v>
      </c>
      <c r="Q42" s="87">
        <v>0.314691</v>
      </c>
      <c r="R42" s="87">
        <v>0.281362</v>
      </c>
      <c r="S42" s="20">
        <f t="shared" si="3"/>
        <v>0.861025</v>
      </c>
      <c r="T42" s="14">
        <f t="shared" si="4"/>
        <v>0.0000000010194536</v>
      </c>
      <c r="V42" s="106">
        <v>0.026354</v>
      </c>
      <c r="W42" s="106">
        <v>0.01743</v>
      </c>
      <c r="X42" s="106">
        <v>0.033934</v>
      </c>
      <c r="Y42" s="106">
        <v>0.03222</v>
      </c>
    </row>
    <row r="43">
      <c r="F43" s="87">
        <v>57446.87815</v>
      </c>
      <c r="G43" s="87">
        <v>3.044482</v>
      </c>
      <c r="H43" s="87">
        <v>0.064862392</v>
      </c>
      <c r="I43" s="87" t="s">
        <v>442</v>
      </c>
      <c r="J43" s="14">
        <f t="shared" si="1"/>
        <v>30.36335235</v>
      </c>
      <c r="K43" s="14">
        <f t="shared" si="2"/>
        <v>17.44707359</v>
      </c>
      <c r="N43" s="87">
        <v>57446.87571</v>
      </c>
      <c r="O43" s="87">
        <v>0.191267</v>
      </c>
      <c r="P43" s="87">
        <v>0.12659</v>
      </c>
      <c r="Q43" s="87">
        <v>0.265956</v>
      </c>
      <c r="R43" s="87">
        <v>0.242104</v>
      </c>
      <c r="S43" s="20">
        <f t="shared" si="3"/>
        <v>0.825917</v>
      </c>
      <c r="T43" s="14">
        <f t="shared" si="4"/>
        <v>0.000000000977885728</v>
      </c>
      <c r="V43" s="106">
        <v>0.027962</v>
      </c>
      <c r="W43" s="106">
        <v>0.022554</v>
      </c>
      <c r="X43" s="106">
        <v>0.032735</v>
      </c>
      <c r="Y43" s="106">
        <v>0.031505</v>
      </c>
    </row>
    <row r="44">
      <c r="F44" s="87">
        <v>57447.08522</v>
      </c>
      <c r="G44" s="87">
        <v>3.011541</v>
      </c>
      <c r="H44" s="87">
        <v>0.064027404</v>
      </c>
      <c r="I44" s="87" t="s">
        <v>442</v>
      </c>
      <c r="J44" s="14">
        <f t="shared" si="1"/>
        <v>30.03482382</v>
      </c>
      <c r="K44" s="14">
        <f t="shared" si="2"/>
        <v>17.11854506</v>
      </c>
      <c r="N44" s="87">
        <v>57447.08334</v>
      </c>
      <c r="O44" s="87">
        <v>0.142348</v>
      </c>
      <c r="P44" s="87">
        <v>0.082861</v>
      </c>
      <c r="Q44" s="87">
        <v>0.261104</v>
      </c>
      <c r="R44" s="87">
        <v>0.220568</v>
      </c>
      <c r="S44" s="20">
        <f t="shared" si="3"/>
        <v>0.706881</v>
      </c>
      <c r="T44" s="14">
        <f t="shared" si="4"/>
        <v>0.000000000836947104</v>
      </c>
      <c r="V44" s="106">
        <v>0.020567</v>
      </c>
      <c r="W44" s="106">
        <v>0.015601</v>
      </c>
      <c r="X44" s="106">
        <v>0.027694</v>
      </c>
      <c r="Y44" s="106">
        <v>0.025576</v>
      </c>
    </row>
    <row r="45">
      <c r="F45" s="87">
        <v>57447.33957</v>
      </c>
      <c r="G45" s="87">
        <v>3.0934406</v>
      </c>
      <c r="H45" s="87">
        <v>0.065516953</v>
      </c>
      <c r="I45" s="87" t="s">
        <v>442</v>
      </c>
      <c r="J45" s="14">
        <f t="shared" si="1"/>
        <v>30.85162826</v>
      </c>
      <c r="K45" s="14">
        <f t="shared" si="2"/>
        <v>17.9353495</v>
      </c>
      <c r="N45" s="87">
        <v>57447.33797</v>
      </c>
      <c r="O45" s="87">
        <v>0.126815</v>
      </c>
      <c r="P45" s="87">
        <v>0.073258</v>
      </c>
      <c r="Q45" s="87">
        <v>0.260589</v>
      </c>
      <c r="R45" s="87">
        <v>0.239234</v>
      </c>
      <c r="S45" s="20">
        <f t="shared" si="3"/>
        <v>0.699896</v>
      </c>
      <c r="T45" s="14">
        <f t="shared" si="4"/>
        <v>0.000000000828676864</v>
      </c>
      <c r="V45" s="106">
        <v>0.015114</v>
      </c>
      <c r="W45" s="106">
        <v>0.011467</v>
      </c>
      <c r="X45" s="106">
        <v>0.021503</v>
      </c>
      <c r="Y45" s="106">
        <v>0.020637</v>
      </c>
    </row>
    <row r="46">
      <c r="F46" s="87">
        <v>57447.47379</v>
      </c>
      <c r="G46" s="87">
        <v>3.1385688</v>
      </c>
      <c r="H46" s="87">
        <v>0.065821225</v>
      </c>
      <c r="I46" s="87" t="s">
        <v>442</v>
      </c>
      <c r="J46" s="14">
        <f t="shared" si="1"/>
        <v>31.30170267</v>
      </c>
      <c r="K46" s="14">
        <f t="shared" si="2"/>
        <v>18.38542391</v>
      </c>
      <c r="N46" s="87">
        <v>57447.47178</v>
      </c>
      <c r="O46" s="87">
        <v>0.11749</v>
      </c>
      <c r="P46" s="87">
        <v>0.083348</v>
      </c>
      <c r="Q46" s="87">
        <v>0.271129</v>
      </c>
      <c r="R46" s="87">
        <v>0.244627</v>
      </c>
      <c r="S46" s="20">
        <f t="shared" si="3"/>
        <v>0.716594</v>
      </c>
      <c r="T46" s="14">
        <f t="shared" si="4"/>
        <v>0.000000000848447296</v>
      </c>
      <c r="V46" s="106">
        <v>0.015627</v>
      </c>
      <c r="W46" s="106">
        <v>0.013247</v>
      </c>
      <c r="X46" s="106">
        <v>0.023835</v>
      </c>
      <c r="Y46" s="106">
        <v>0.022651</v>
      </c>
    </row>
    <row r="47">
      <c r="F47" s="87">
        <v>57447.6064</v>
      </c>
      <c r="G47" s="87">
        <v>3.1567475</v>
      </c>
      <c r="H47" s="87">
        <v>0.06603518</v>
      </c>
      <c r="I47" s="87" t="s">
        <v>442</v>
      </c>
      <c r="J47" s="14">
        <f t="shared" si="1"/>
        <v>31.48300322</v>
      </c>
      <c r="K47" s="14">
        <f t="shared" si="2"/>
        <v>18.56672447</v>
      </c>
      <c r="N47" s="87">
        <v>57447.60362</v>
      </c>
      <c r="O47" s="87">
        <v>0.132088</v>
      </c>
      <c r="P47" s="87">
        <v>0.106604</v>
      </c>
      <c r="Q47" s="87">
        <v>0.27684</v>
      </c>
      <c r="R47" s="87">
        <v>0.288439</v>
      </c>
      <c r="S47" s="20">
        <f t="shared" si="3"/>
        <v>0.803971</v>
      </c>
      <c r="T47" s="14">
        <f t="shared" si="4"/>
        <v>0.000000000951901664</v>
      </c>
      <c r="V47" s="106">
        <v>0.021717</v>
      </c>
      <c r="W47" s="106">
        <v>0.01997</v>
      </c>
      <c r="X47" s="106">
        <v>0.031587</v>
      </c>
      <c r="Y47" s="106">
        <v>0.032873</v>
      </c>
    </row>
    <row r="48">
      <c r="F48" s="87">
        <v>57447.94364</v>
      </c>
      <c r="G48" s="87">
        <v>3.086631</v>
      </c>
      <c r="H48" s="87">
        <v>0.06500537</v>
      </c>
      <c r="I48" s="87" t="s">
        <v>442</v>
      </c>
      <c r="J48" s="14">
        <f t="shared" si="1"/>
        <v>30.78371448</v>
      </c>
      <c r="K48" s="14">
        <f t="shared" si="2"/>
        <v>17.86743572</v>
      </c>
      <c r="N48" s="87">
        <v>57447.94171</v>
      </c>
      <c r="O48" s="87">
        <v>0.120408</v>
      </c>
      <c r="P48" s="87">
        <v>0.083985</v>
      </c>
      <c r="Q48" s="87">
        <v>0.443069</v>
      </c>
      <c r="R48" s="87">
        <v>0.352105</v>
      </c>
      <c r="S48" s="20">
        <f t="shared" si="3"/>
        <v>0.999567</v>
      </c>
      <c r="T48" s="14">
        <f t="shared" si="4"/>
        <v>0.000000001183487328</v>
      </c>
      <c r="V48" s="106">
        <v>0.019719</v>
      </c>
      <c r="W48" s="106">
        <v>0.016311</v>
      </c>
      <c r="X48" s="106">
        <v>0.037149</v>
      </c>
      <c r="Y48" s="106">
        <v>0.033342</v>
      </c>
    </row>
    <row r="49">
      <c r="F49" s="87">
        <v>57448.0114</v>
      </c>
      <c r="G49" s="87">
        <v>3.044044</v>
      </c>
      <c r="H49" s="87">
        <v>0.064454038</v>
      </c>
      <c r="I49" s="87" t="s">
        <v>442</v>
      </c>
      <c r="J49" s="14">
        <f t="shared" si="1"/>
        <v>30.35898407</v>
      </c>
      <c r="K49" s="14">
        <f t="shared" si="2"/>
        <v>17.44270531</v>
      </c>
      <c r="N49" s="87">
        <v>57448.00874</v>
      </c>
      <c r="O49" s="87">
        <v>0.168647</v>
      </c>
      <c r="P49" s="87">
        <v>0.06212</v>
      </c>
      <c r="Q49" s="87">
        <v>0.395199</v>
      </c>
      <c r="R49" s="87">
        <v>0.355038</v>
      </c>
      <c r="S49" s="20">
        <f t="shared" si="3"/>
        <v>0.981004</v>
      </c>
      <c r="T49" s="14">
        <f t="shared" si="4"/>
        <v>0.000000001161508736</v>
      </c>
      <c r="V49" s="106">
        <v>0.022578</v>
      </c>
      <c r="W49" s="106">
        <v>0.013635</v>
      </c>
      <c r="X49" s="106">
        <v>0.034142</v>
      </c>
      <c r="Y49" s="106">
        <v>0.032311</v>
      </c>
    </row>
    <row r="50">
      <c r="F50" s="87">
        <v>57448.3371</v>
      </c>
      <c r="G50" s="87">
        <v>3.040271</v>
      </c>
      <c r="H50" s="87">
        <v>0.064502846</v>
      </c>
      <c r="I50" s="87" t="s">
        <v>442</v>
      </c>
      <c r="J50" s="14">
        <f t="shared" si="1"/>
        <v>30.32135503</v>
      </c>
      <c r="K50" s="14">
        <f t="shared" si="2"/>
        <v>17.40507627</v>
      </c>
      <c r="N50" s="87">
        <v>57448.3346</v>
      </c>
      <c r="O50" s="87">
        <v>0.150725</v>
      </c>
      <c r="P50" s="87">
        <v>0.111814</v>
      </c>
      <c r="Q50" s="87">
        <v>0.424697</v>
      </c>
      <c r="R50" s="87">
        <v>0.487641</v>
      </c>
      <c r="S50" s="20">
        <f t="shared" si="3"/>
        <v>1.174877</v>
      </c>
      <c r="T50" s="14">
        <f t="shared" si="4"/>
        <v>0.000000001391054368</v>
      </c>
      <c r="V50" s="106">
        <v>0.033058</v>
      </c>
      <c r="W50" s="106">
        <v>0.028225</v>
      </c>
      <c r="X50" s="106">
        <v>0.055001</v>
      </c>
      <c r="Y50" s="106">
        <v>0.058997</v>
      </c>
    </row>
    <row r="51">
      <c r="F51" s="87">
        <v>57448.53643</v>
      </c>
      <c r="G51" s="87">
        <v>3.037607</v>
      </c>
      <c r="H51" s="87">
        <v>0.064362986</v>
      </c>
      <c r="I51" s="87" t="s">
        <v>442</v>
      </c>
      <c r="J51" s="14">
        <f t="shared" si="1"/>
        <v>30.29478632</v>
      </c>
      <c r="K51" s="14">
        <f t="shared" si="2"/>
        <v>17.37850756</v>
      </c>
      <c r="N51" s="87">
        <v>57448.53393</v>
      </c>
      <c r="O51" s="87">
        <v>0.122892</v>
      </c>
      <c r="P51" s="87">
        <v>0.110975</v>
      </c>
      <c r="Q51" s="87">
        <v>0.453667</v>
      </c>
      <c r="R51" s="87">
        <v>0.409881</v>
      </c>
      <c r="S51" s="20">
        <f t="shared" si="3"/>
        <v>1.097415</v>
      </c>
      <c r="T51" s="14">
        <f t="shared" si="4"/>
        <v>0.00000000129933936</v>
      </c>
      <c r="V51" s="106">
        <v>0.019925</v>
      </c>
      <c r="W51" s="106">
        <v>0.018754</v>
      </c>
      <c r="X51" s="106">
        <v>0.038</v>
      </c>
      <c r="Y51" s="106">
        <v>0.036292</v>
      </c>
    </row>
    <row r="52">
      <c r="F52" s="87">
        <v>57448.7362</v>
      </c>
      <c r="G52" s="87">
        <v>3.132159</v>
      </c>
      <c r="H52" s="87">
        <v>0.066069951</v>
      </c>
      <c r="I52" s="87" t="s">
        <v>442</v>
      </c>
      <c r="J52" s="14">
        <f t="shared" si="1"/>
        <v>31.23777619</v>
      </c>
      <c r="K52" s="14">
        <f t="shared" si="2"/>
        <v>18.32149743</v>
      </c>
      <c r="N52" s="87">
        <v>57448.73489</v>
      </c>
      <c r="O52" s="87">
        <v>0.220196</v>
      </c>
      <c r="P52" s="87">
        <v>0.094133</v>
      </c>
      <c r="Q52" s="87">
        <v>0.510045</v>
      </c>
      <c r="R52" s="87">
        <v>0.464146</v>
      </c>
      <c r="S52" s="20">
        <f t="shared" si="3"/>
        <v>1.28852</v>
      </c>
      <c r="T52" s="14">
        <f t="shared" si="4"/>
        <v>0.00000000152560768</v>
      </c>
      <c r="V52" s="106">
        <v>0.027338</v>
      </c>
      <c r="W52" s="106">
        <v>0.017804</v>
      </c>
      <c r="X52" s="106">
        <v>0.04136</v>
      </c>
      <c r="Y52" s="106">
        <v>0.039426</v>
      </c>
    </row>
    <row r="53">
      <c r="F53" s="87">
        <v>57448.94017</v>
      </c>
      <c r="G53" s="87">
        <v>3.079123</v>
      </c>
      <c r="H53" s="87">
        <v>0.065462999</v>
      </c>
      <c r="I53" s="87" t="s">
        <v>442</v>
      </c>
      <c r="J53" s="14">
        <f t="shared" si="1"/>
        <v>30.70883538</v>
      </c>
      <c r="K53" s="14">
        <f t="shared" si="2"/>
        <v>17.79255663</v>
      </c>
      <c r="N53" s="87">
        <v>57448.93829</v>
      </c>
      <c r="O53" s="87">
        <v>0.107784</v>
      </c>
      <c r="P53" s="87">
        <v>0.059617</v>
      </c>
      <c r="Q53" s="87">
        <v>0.533424</v>
      </c>
      <c r="R53" s="87">
        <v>0.467923</v>
      </c>
      <c r="S53" s="20">
        <f t="shared" si="3"/>
        <v>1.168748</v>
      </c>
      <c r="T53" s="14">
        <f t="shared" si="4"/>
        <v>0.000000001383797632</v>
      </c>
      <c r="V53" s="106">
        <v>0.020354</v>
      </c>
      <c r="W53" s="106">
        <v>0.015134</v>
      </c>
      <c r="X53" s="106">
        <v>0.044379</v>
      </c>
      <c r="Y53" s="106">
        <v>0.041607</v>
      </c>
    </row>
    <row r="54">
      <c r="F54" s="87">
        <v>57449.0102</v>
      </c>
      <c r="G54" s="87">
        <v>3.0729945</v>
      </c>
      <c r="H54" s="87">
        <v>0.0647196</v>
      </c>
      <c r="I54" s="87" t="s">
        <v>442</v>
      </c>
      <c r="J54" s="14">
        <f t="shared" si="1"/>
        <v>30.64771438</v>
      </c>
      <c r="K54" s="14">
        <f t="shared" si="2"/>
        <v>17.73143562</v>
      </c>
      <c r="N54" s="87">
        <v>57449.00844</v>
      </c>
      <c r="O54" s="87">
        <v>0.170373</v>
      </c>
      <c r="P54" s="87">
        <v>0.066009</v>
      </c>
      <c r="Q54" s="87">
        <v>0.390715</v>
      </c>
      <c r="R54" s="87">
        <v>0.39422</v>
      </c>
      <c r="S54" s="20">
        <f t="shared" si="3"/>
        <v>1.021317</v>
      </c>
      <c r="T54" s="14">
        <f t="shared" si="4"/>
        <v>0.000000001209239328</v>
      </c>
      <c r="V54" s="106">
        <v>0.023454</v>
      </c>
      <c r="W54" s="106">
        <v>0.014491</v>
      </c>
      <c r="X54" s="106">
        <v>0.035336</v>
      </c>
      <c r="Y54" s="106">
        <v>0.035508</v>
      </c>
    </row>
    <row r="55">
      <c r="F55" s="87">
        <v>57449.26721</v>
      </c>
      <c r="G55" s="87">
        <v>3.0627685</v>
      </c>
      <c r="H55" s="87">
        <v>0.064971363</v>
      </c>
      <c r="I55" s="87" t="s">
        <v>442</v>
      </c>
      <c r="J55" s="14">
        <f t="shared" si="1"/>
        <v>30.54572802</v>
      </c>
      <c r="K55" s="14">
        <f t="shared" si="2"/>
        <v>17.62944926</v>
      </c>
      <c r="N55" s="87">
        <v>57449.26527</v>
      </c>
      <c r="O55" s="87">
        <v>0.230867</v>
      </c>
      <c r="P55" s="87">
        <v>0.127486</v>
      </c>
      <c r="Q55" s="87">
        <v>0.272611</v>
      </c>
      <c r="R55" s="87">
        <v>0.347119</v>
      </c>
      <c r="S55" s="20">
        <f t="shared" si="3"/>
        <v>0.978083</v>
      </c>
      <c r="T55" s="14">
        <f t="shared" si="4"/>
        <v>0.000000001158050272</v>
      </c>
      <c r="V55" s="106">
        <v>0.037362</v>
      </c>
      <c r="W55" s="106">
        <v>0.028227</v>
      </c>
      <c r="X55" s="106">
        <v>0.040003</v>
      </c>
      <c r="Y55" s="106">
        <v>0.044171</v>
      </c>
    </row>
    <row r="56">
      <c r="F56" s="87">
        <v>57449.46725</v>
      </c>
      <c r="G56" s="87">
        <v>3.037363</v>
      </c>
      <c r="H56" s="87">
        <v>0.064349942</v>
      </c>
      <c r="I56" s="87" t="s">
        <v>442</v>
      </c>
      <c r="J56" s="14">
        <f t="shared" si="1"/>
        <v>30.29235284</v>
      </c>
      <c r="K56" s="14">
        <f t="shared" si="2"/>
        <v>17.37607409</v>
      </c>
      <c r="N56" s="87">
        <v>57449.46466</v>
      </c>
      <c r="O56" s="87">
        <v>0.125567</v>
      </c>
      <c r="P56" s="87">
        <v>0.084095</v>
      </c>
      <c r="Q56" s="87">
        <v>0.335754</v>
      </c>
      <c r="R56" s="87">
        <v>0.357722</v>
      </c>
      <c r="S56" s="20">
        <f t="shared" si="3"/>
        <v>0.903138</v>
      </c>
      <c r="T56" s="14">
        <f t="shared" si="4"/>
        <v>0.000000001069315392</v>
      </c>
      <c r="V56" s="106">
        <v>0.025654</v>
      </c>
      <c r="W56" s="106">
        <v>0.020481</v>
      </c>
      <c r="X56" s="106">
        <v>0.04116</v>
      </c>
      <c r="Y56" s="106">
        <v>0.042686</v>
      </c>
    </row>
    <row r="57">
      <c r="F57" s="87">
        <v>57449.66582</v>
      </c>
      <c r="G57" s="87">
        <v>3.1209485</v>
      </c>
      <c r="H57" s="87">
        <v>0.065871853</v>
      </c>
      <c r="I57" s="87" t="s">
        <v>442</v>
      </c>
      <c r="J57" s="14">
        <f t="shared" si="1"/>
        <v>31.12597117</v>
      </c>
      <c r="K57" s="14">
        <f t="shared" si="2"/>
        <v>18.20969242</v>
      </c>
      <c r="N57" s="87">
        <v>57449.66463</v>
      </c>
      <c r="O57" s="87">
        <v>0.119118</v>
      </c>
      <c r="P57" s="87">
        <v>0.070199</v>
      </c>
      <c r="Q57" s="87">
        <v>0.18265</v>
      </c>
      <c r="R57" s="87">
        <v>0.281628</v>
      </c>
      <c r="S57" s="20">
        <f t="shared" si="3"/>
        <v>0.653595</v>
      </c>
      <c r="T57" s="14">
        <f t="shared" si="4"/>
        <v>0.00000000077385648</v>
      </c>
      <c r="V57" s="106">
        <v>0.017227</v>
      </c>
      <c r="W57" s="106">
        <v>0.013952</v>
      </c>
      <c r="X57" s="106">
        <v>0.02126</v>
      </c>
      <c r="Y57" s="106">
        <v>0.026715</v>
      </c>
    </row>
    <row r="58">
      <c r="F58" s="87">
        <v>57449.94362</v>
      </c>
      <c r="G58" s="87">
        <v>3.1914114</v>
      </c>
      <c r="H58" s="87">
        <v>0.06686376</v>
      </c>
      <c r="I58" s="87" t="s">
        <v>442</v>
      </c>
      <c r="J58" s="14">
        <f t="shared" si="1"/>
        <v>31.82871465</v>
      </c>
      <c r="K58" s="14">
        <f t="shared" si="2"/>
        <v>18.91243589</v>
      </c>
      <c r="N58" s="87">
        <v>57449.94236</v>
      </c>
      <c r="O58" s="87">
        <v>0.161542</v>
      </c>
      <c r="P58" s="87">
        <v>0.106727</v>
      </c>
      <c r="Q58" s="87">
        <v>0.384569</v>
      </c>
      <c r="R58" s="87">
        <v>0.364914</v>
      </c>
      <c r="S58" s="20">
        <f t="shared" si="3"/>
        <v>1.017752</v>
      </c>
      <c r="T58" s="14">
        <f t="shared" si="4"/>
        <v>0.000000001205018368</v>
      </c>
      <c r="V58" s="106">
        <v>0.024357</v>
      </c>
      <c r="W58" s="106">
        <v>0.01997</v>
      </c>
      <c r="X58" s="106">
        <v>0.037279</v>
      </c>
      <c r="Y58" s="106">
        <v>0.036457</v>
      </c>
    </row>
    <row r="59">
      <c r="F59" s="87">
        <v>57450.00866</v>
      </c>
      <c r="G59" s="87">
        <v>3.099526</v>
      </c>
      <c r="H59" s="87">
        <v>0.065586752</v>
      </c>
      <c r="I59" s="87" t="s">
        <v>442</v>
      </c>
      <c r="J59" s="14">
        <f t="shared" si="1"/>
        <v>30.91231942</v>
      </c>
      <c r="K59" s="14">
        <f t="shared" si="2"/>
        <v>17.99604066</v>
      </c>
      <c r="N59" s="87">
        <v>57450.00728</v>
      </c>
      <c r="O59" s="87">
        <v>0.178885</v>
      </c>
      <c r="P59" s="87">
        <v>0.072779</v>
      </c>
      <c r="Q59" s="87">
        <v>0.306181</v>
      </c>
      <c r="R59" s="87">
        <v>0.322767</v>
      </c>
      <c r="S59" s="20">
        <f t="shared" si="3"/>
        <v>0.880612</v>
      </c>
      <c r="T59" s="14">
        <f t="shared" si="4"/>
        <v>0.000000001042644608</v>
      </c>
      <c r="V59" s="106">
        <v>0.026169</v>
      </c>
      <c r="W59" s="106">
        <v>0.01681</v>
      </c>
      <c r="X59" s="106">
        <v>0.033974</v>
      </c>
      <c r="Y59" s="106">
        <v>0.03486</v>
      </c>
    </row>
    <row r="60">
      <c r="F60" s="87">
        <v>57450.21072</v>
      </c>
      <c r="G60" s="87">
        <v>3.0518445</v>
      </c>
      <c r="H60" s="87">
        <v>0.064535329</v>
      </c>
      <c r="I60" s="87" t="s">
        <v>442</v>
      </c>
      <c r="J60" s="14">
        <f t="shared" si="1"/>
        <v>30.43678033</v>
      </c>
      <c r="K60" s="14">
        <f t="shared" si="2"/>
        <v>17.52050158</v>
      </c>
      <c r="N60" s="87">
        <v>57450.20865</v>
      </c>
      <c r="O60" s="87">
        <v>0.129465</v>
      </c>
      <c r="P60" s="87">
        <v>0.109977</v>
      </c>
      <c r="Q60" s="87">
        <v>0.287062</v>
      </c>
      <c r="R60" s="87">
        <v>0.299428</v>
      </c>
      <c r="S60" s="20">
        <f t="shared" si="3"/>
        <v>0.825932</v>
      </c>
      <c r="T60" s="14">
        <f t="shared" si="4"/>
        <v>0.000000000977903488</v>
      </c>
      <c r="V60" s="106">
        <v>0.023499</v>
      </c>
      <c r="W60" s="106">
        <v>0.023699</v>
      </c>
      <c r="X60" s="106">
        <v>0.035275</v>
      </c>
      <c r="Y60" s="106">
        <v>0.036656</v>
      </c>
    </row>
    <row r="61">
      <c r="F61" s="87">
        <v>57450.39708</v>
      </c>
      <c r="G61" s="87">
        <v>3.0838586</v>
      </c>
      <c r="H61" s="87">
        <v>0.065436538</v>
      </c>
      <c r="I61" s="87" t="s">
        <v>442</v>
      </c>
      <c r="J61" s="14">
        <f t="shared" si="1"/>
        <v>30.75606466</v>
      </c>
      <c r="K61" s="14">
        <f t="shared" si="2"/>
        <v>17.83978591</v>
      </c>
      <c r="N61" s="87">
        <v>57450.39518</v>
      </c>
      <c r="O61" s="87">
        <v>0.135947</v>
      </c>
      <c r="P61" s="87">
        <v>0.091417</v>
      </c>
      <c r="Q61" s="87">
        <v>0.308066</v>
      </c>
      <c r="R61" s="87">
        <v>0.334628</v>
      </c>
      <c r="S61" s="20">
        <f t="shared" si="3"/>
        <v>0.870058</v>
      </c>
      <c r="T61" s="14">
        <f t="shared" si="4"/>
        <v>0.000000001030148672</v>
      </c>
      <c r="V61" s="106">
        <v>0.023627</v>
      </c>
      <c r="W61" s="106">
        <v>0.019253</v>
      </c>
      <c r="X61" s="106">
        <v>0.034933</v>
      </c>
      <c r="Y61" s="106">
        <v>0.036549</v>
      </c>
    </row>
    <row r="62">
      <c r="F62" s="87">
        <v>57450.59548</v>
      </c>
      <c r="G62" s="87">
        <v>3.1021826</v>
      </c>
      <c r="H62" s="87">
        <v>0.065605261</v>
      </c>
      <c r="I62" s="87" t="s">
        <v>442</v>
      </c>
      <c r="J62" s="14">
        <f t="shared" si="1"/>
        <v>30.93881433</v>
      </c>
      <c r="K62" s="14">
        <f t="shared" si="2"/>
        <v>18.02253557</v>
      </c>
      <c r="N62" s="87">
        <v>57450.59435</v>
      </c>
      <c r="O62" s="87">
        <v>0.12113</v>
      </c>
      <c r="P62" s="87">
        <v>0.1223</v>
      </c>
      <c r="Q62" s="87">
        <v>0.302245</v>
      </c>
      <c r="R62" s="87">
        <v>0.296091</v>
      </c>
      <c r="S62" s="20">
        <f t="shared" si="3"/>
        <v>0.841766</v>
      </c>
      <c r="T62" s="14">
        <f t="shared" si="4"/>
        <v>0.000000000996650944</v>
      </c>
      <c r="V62" s="106">
        <v>0.020177</v>
      </c>
      <c r="W62" s="106">
        <v>0.020169</v>
      </c>
      <c r="X62" s="106">
        <v>0.03151</v>
      </c>
      <c r="Y62" s="106">
        <v>0.03142</v>
      </c>
    </row>
    <row r="63">
      <c r="F63" s="87">
        <v>57450.80449</v>
      </c>
      <c r="G63" s="87">
        <v>3.033368</v>
      </c>
      <c r="H63" s="87">
        <v>0.064539825</v>
      </c>
      <c r="I63" s="87" t="s">
        <v>442</v>
      </c>
      <c r="J63" s="14">
        <f t="shared" si="1"/>
        <v>30.25250975</v>
      </c>
      <c r="K63" s="14">
        <f t="shared" si="2"/>
        <v>17.33623099</v>
      </c>
      <c r="N63" s="87">
        <v>57450.80168</v>
      </c>
      <c r="O63" s="87">
        <v>0.156119</v>
      </c>
      <c r="P63" s="87">
        <v>0.103734</v>
      </c>
      <c r="Q63" s="87">
        <v>0.266436</v>
      </c>
      <c r="R63" s="87">
        <v>0.235341</v>
      </c>
      <c r="S63" s="20">
        <f t="shared" si="3"/>
        <v>0.76163</v>
      </c>
      <c r="T63" s="14">
        <f t="shared" si="4"/>
        <v>0.00000000090176992</v>
      </c>
      <c r="V63" s="106">
        <v>0.025518</v>
      </c>
      <c r="W63" s="106">
        <v>0.019689</v>
      </c>
      <c r="X63" s="106">
        <v>0.0314</v>
      </c>
      <c r="Y63" s="106">
        <v>0.02959</v>
      </c>
    </row>
    <row r="64">
      <c r="F64" s="87">
        <v>57451.00894</v>
      </c>
      <c r="G64" s="87">
        <v>3.0966678</v>
      </c>
      <c r="H64" s="87">
        <v>0.065501527</v>
      </c>
      <c r="I64" s="87" t="s">
        <v>442</v>
      </c>
      <c r="J64" s="14">
        <f t="shared" si="1"/>
        <v>30.8838139</v>
      </c>
      <c r="K64" s="14">
        <f t="shared" si="2"/>
        <v>17.96753515</v>
      </c>
      <c r="N64" s="87">
        <v>57451.00761</v>
      </c>
      <c r="O64" s="87">
        <v>0.145232</v>
      </c>
      <c r="P64" s="87">
        <v>0.104335</v>
      </c>
      <c r="Q64" s="87">
        <v>0.287897</v>
      </c>
      <c r="R64" s="87">
        <v>0.340927</v>
      </c>
      <c r="S64" s="20">
        <f t="shared" si="3"/>
        <v>0.878391</v>
      </c>
      <c r="T64" s="14">
        <f t="shared" si="4"/>
        <v>0.000000001040014944</v>
      </c>
      <c r="V64" s="106">
        <v>0.023861</v>
      </c>
      <c r="W64" s="106">
        <v>0.019771</v>
      </c>
      <c r="X64" s="106">
        <v>0.03268</v>
      </c>
      <c r="Y64" s="106">
        <v>0.03565</v>
      </c>
    </row>
    <row r="65">
      <c r="F65" s="87">
        <v>57451.26125</v>
      </c>
      <c r="G65" s="87">
        <v>3.0930834</v>
      </c>
      <c r="H65" s="87">
        <v>0.064986583</v>
      </c>
      <c r="I65" s="87" t="s">
        <v>442</v>
      </c>
      <c r="J65" s="14">
        <f t="shared" si="1"/>
        <v>30.84806582</v>
      </c>
      <c r="K65" s="14">
        <f t="shared" si="2"/>
        <v>17.93178706</v>
      </c>
      <c r="N65" s="87">
        <v>57451.25925</v>
      </c>
      <c r="O65" s="87">
        <v>0.123548</v>
      </c>
      <c r="P65" s="87">
        <v>0.073639</v>
      </c>
      <c r="Q65" s="87">
        <v>0.307648</v>
      </c>
      <c r="R65" s="87">
        <v>0.324903</v>
      </c>
      <c r="S65" s="20">
        <f t="shared" si="3"/>
        <v>0.829738</v>
      </c>
      <c r="T65" s="14">
        <f t="shared" si="4"/>
        <v>0.000000000982409792</v>
      </c>
      <c r="V65" s="106">
        <v>0.0207</v>
      </c>
      <c r="W65" s="106">
        <v>0.016037</v>
      </c>
      <c r="X65" s="106">
        <v>0.03254</v>
      </c>
      <c r="Y65" s="106">
        <v>0.03359</v>
      </c>
    </row>
    <row r="66">
      <c r="F66" s="87">
        <v>57451.46027</v>
      </c>
      <c r="G66" s="87">
        <v>3.1289326</v>
      </c>
      <c r="H66" s="87">
        <v>0.066101204</v>
      </c>
      <c r="I66" s="87" t="s">
        <v>442</v>
      </c>
      <c r="J66" s="14">
        <f t="shared" si="1"/>
        <v>31.20559852</v>
      </c>
      <c r="K66" s="14">
        <f t="shared" si="2"/>
        <v>18.28931977</v>
      </c>
      <c r="N66" s="87">
        <v>57451.45764</v>
      </c>
      <c r="O66" s="87">
        <v>0.159017</v>
      </c>
      <c r="P66" s="87">
        <v>0.07738</v>
      </c>
      <c r="Q66" s="87">
        <v>0.342531</v>
      </c>
      <c r="R66" s="87">
        <v>0.334031</v>
      </c>
      <c r="S66" s="20">
        <f t="shared" si="3"/>
        <v>0.912959</v>
      </c>
      <c r="T66" s="14">
        <f t="shared" si="4"/>
        <v>0.000000001080943456</v>
      </c>
      <c r="V66" s="106">
        <v>0.024861</v>
      </c>
      <c r="W66" s="106">
        <v>0.016985</v>
      </c>
      <c r="X66" s="106">
        <v>0.035238</v>
      </c>
      <c r="Y66" s="106">
        <v>0.034922</v>
      </c>
    </row>
    <row r="67">
      <c r="F67" s="87">
        <v>57451.65985</v>
      </c>
      <c r="G67" s="87">
        <v>3.0669403</v>
      </c>
      <c r="H67" s="87">
        <v>0.064585045</v>
      </c>
      <c r="I67" s="87" t="s">
        <v>442</v>
      </c>
      <c r="J67" s="14">
        <f t="shared" si="1"/>
        <v>30.58733438</v>
      </c>
      <c r="K67" s="14">
        <f t="shared" si="2"/>
        <v>17.67105563</v>
      </c>
      <c r="N67" s="87">
        <v>57451.65817</v>
      </c>
      <c r="O67" s="87">
        <v>0.123693</v>
      </c>
      <c r="P67" s="87">
        <v>0.084244</v>
      </c>
      <c r="Q67" s="87">
        <v>0.335254</v>
      </c>
      <c r="R67" s="87">
        <v>0.306391</v>
      </c>
      <c r="S67" s="20">
        <f t="shared" si="3"/>
        <v>0.849582</v>
      </c>
      <c r="T67" s="14">
        <f t="shared" si="4"/>
        <v>0.000000001005905088</v>
      </c>
      <c r="V67" s="106">
        <v>0.020093</v>
      </c>
      <c r="W67" s="106">
        <v>0.016435</v>
      </c>
      <c r="X67" s="106">
        <v>0.032591</v>
      </c>
      <c r="Y67" s="106">
        <v>0.03134</v>
      </c>
    </row>
    <row r="68">
      <c r="F68" s="87">
        <v>57451.92964</v>
      </c>
      <c r="G68" s="87">
        <v>3.16312</v>
      </c>
      <c r="H68" s="87">
        <v>0.066710311</v>
      </c>
      <c r="I68" s="87" t="s">
        <v>442</v>
      </c>
      <c r="J68" s="14">
        <f t="shared" si="1"/>
        <v>31.5465577</v>
      </c>
      <c r="K68" s="14">
        <f t="shared" si="2"/>
        <v>18.63027894</v>
      </c>
      <c r="N68" s="87">
        <v>57451.92777</v>
      </c>
      <c r="O68" s="87">
        <v>0.127716</v>
      </c>
      <c r="P68" s="87">
        <v>0.061825</v>
      </c>
      <c r="Q68" s="87">
        <v>0.359196</v>
      </c>
      <c r="R68" s="87">
        <v>0.286766</v>
      </c>
      <c r="S68" s="20">
        <f t="shared" si="3"/>
        <v>0.835503</v>
      </c>
      <c r="T68" s="14">
        <f t="shared" si="4"/>
        <v>0.000000000989235552</v>
      </c>
      <c r="V68" s="106">
        <v>0.021845</v>
      </c>
      <c r="W68" s="106">
        <v>0.015476</v>
      </c>
      <c r="X68" s="106">
        <v>0.036302</v>
      </c>
      <c r="Y68" s="106">
        <v>0.032544</v>
      </c>
    </row>
    <row r="69">
      <c r="F69" s="87">
        <v>57452.06765</v>
      </c>
      <c r="G69" s="87">
        <v>3.002048</v>
      </c>
      <c r="H69" s="87">
        <v>0.063866728</v>
      </c>
      <c r="I69" s="87" t="s">
        <v>442</v>
      </c>
      <c r="J69" s="14">
        <f t="shared" si="1"/>
        <v>29.94014784</v>
      </c>
      <c r="K69" s="14">
        <f t="shared" si="2"/>
        <v>17.02386909</v>
      </c>
      <c r="N69" s="87">
        <v>57452.06561</v>
      </c>
      <c r="O69" s="87">
        <v>0.205415</v>
      </c>
      <c r="P69" s="87">
        <v>0.090947</v>
      </c>
      <c r="Q69" s="87">
        <v>0.299717</v>
      </c>
      <c r="R69" s="87">
        <v>0.234002</v>
      </c>
      <c r="S69" s="20">
        <f t="shared" si="3"/>
        <v>0.830081</v>
      </c>
      <c r="T69" s="14">
        <f t="shared" si="4"/>
        <v>0.000000000982815904</v>
      </c>
      <c r="V69" s="106">
        <v>0.027824</v>
      </c>
      <c r="W69" s="106">
        <v>0.018563</v>
      </c>
      <c r="X69" s="106">
        <v>0.033561</v>
      </c>
      <c r="Y69" s="106">
        <v>0.02995</v>
      </c>
    </row>
    <row r="70">
      <c r="F70" s="87">
        <v>57452.25868</v>
      </c>
      <c r="G70" s="87">
        <v>3.0552214</v>
      </c>
      <c r="H70" s="87">
        <v>0.064994457</v>
      </c>
      <c r="I70" s="87" t="s">
        <v>442</v>
      </c>
      <c r="J70" s="14">
        <f t="shared" si="1"/>
        <v>30.47045897</v>
      </c>
      <c r="K70" s="14">
        <f t="shared" si="2"/>
        <v>17.55418022</v>
      </c>
      <c r="N70" s="87">
        <v>57452.25559</v>
      </c>
      <c r="O70" s="87">
        <v>0.176171</v>
      </c>
      <c r="P70" s="87">
        <v>0.079819</v>
      </c>
      <c r="Q70" s="87">
        <v>0.246047</v>
      </c>
      <c r="R70" s="87">
        <v>0.310065</v>
      </c>
      <c r="S70" s="20">
        <f t="shared" si="3"/>
        <v>0.812102</v>
      </c>
      <c r="T70" s="14">
        <f t="shared" si="4"/>
        <v>0.000000000961528768</v>
      </c>
      <c r="V70" s="106">
        <v>0.025358</v>
      </c>
      <c r="W70" s="106">
        <v>0.016643</v>
      </c>
      <c r="X70" s="106">
        <v>0.029942</v>
      </c>
      <c r="Y70" s="106">
        <v>0.032683</v>
      </c>
    </row>
    <row r="71">
      <c r="F71" s="87">
        <v>57452.46193</v>
      </c>
      <c r="G71" s="87">
        <v>3.1178852</v>
      </c>
      <c r="H71" s="87">
        <v>0.065405572</v>
      </c>
      <c r="I71" s="87" t="s">
        <v>442</v>
      </c>
      <c r="J71" s="14">
        <f t="shared" si="1"/>
        <v>31.09542014</v>
      </c>
      <c r="K71" s="14">
        <f t="shared" si="2"/>
        <v>18.17914139</v>
      </c>
      <c r="N71" s="87">
        <v>57452.45922</v>
      </c>
      <c r="O71" s="87">
        <v>0.132486</v>
      </c>
      <c r="P71" s="87">
        <v>0.079863</v>
      </c>
      <c r="Q71" s="87">
        <v>0.258983</v>
      </c>
      <c r="R71" s="87">
        <v>0.237487</v>
      </c>
      <c r="S71" s="20">
        <f t="shared" si="3"/>
        <v>0.708819</v>
      </c>
      <c r="T71" s="14">
        <f t="shared" si="4"/>
        <v>0.000000000839241696</v>
      </c>
      <c r="V71" s="106">
        <v>0.019868</v>
      </c>
      <c r="W71" s="106">
        <v>0.015376</v>
      </c>
      <c r="X71" s="106">
        <v>0.027716</v>
      </c>
      <c r="Y71" s="106">
        <v>0.02667</v>
      </c>
    </row>
    <row r="72">
      <c r="F72" s="87">
        <v>57452.65658</v>
      </c>
      <c r="G72" s="87">
        <v>2.9992542</v>
      </c>
      <c r="H72" s="87">
        <v>0.064098099</v>
      </c>
      <c r="I72" s="87" t="s">
        <v>442</v>
      </c>
      <c r="J72" s="14">
        <f t="shared" si="1"/>
        <v>29.9122846</v>
      </c>
      <c r="K72" s="14">
        <f t="shared" si="2"/>
        <v>16.99600585</v>
      </c>
      <c r="N72" s="87">
        <v>57452.65517</v>
      </c>
      <c r="O72" s="87">
        <v>0.178601</v>
      </c>
      <c r="P72" s="87">
        <v>0.065192</v>
      </c>
      <c r="Q72" s="87">
        <v>0.298474</v>
      </c>
      <c r="R72" s="87">
        <v>0.336736</v>
      </c>
      <c r="S72" s="20">
        <f t="shared" si="3"/>
        <v>0.879003</v>
      </c>
      <c r="T72" s="14">
        <f t="shared" si="4"/>
        <v>0.000000001040739552</v>
      </c>
      <c r="V72" s="106">
        <v>0.026934</v>
      </c>
      <c r="W72" s="106">
        <v>0.016303</v>
      </c>
      <c r="X72" s="106">
        <v>0.034588</v>
      </c>
      <c r="Y72" s="106">
        <v>0.03675</v>
      </c>
    </row>
    <row r="73">
      <c r="F73" s="87">
        <v>57452.92623</v>
      </c>
      <c r="G73" s="87">
        <v>3.0313683</v>
      </c>
      <c r="H73" s="87">
        <v>0.064686563</v>
      </c>
      <c r="I73" s="87" t="s">
        <v>442</v>
      </c>
      <c r="J73" s="14">
        <f t="shared" si="1"/>
        <v>30.23256626</v>
      </c>
      <c r="K73" s="14">
        <f t="shared" si="2"/>
        <v>17.3162875</v>
      </c>
      <c r="N73" s="87">
        <v>57452.92433</v>
      </c>
      <c r="O73" s="87">
        <v>0.200558</v>
      </c>
      <c r="P73" s="87">
        <v>0.109888</v>
      </c>
      <c r="Q73" s="87">
        <v>0.296362</v>
      </c>
      <c r="R73" s="87">
        <v>0.305883</v>
      </c>
      <c r="S73" s="20">
        <f t="shared" si="3"/>
        <v>0.912691</v>
      </c>
      <c r="T73" s="14">
        <f t="shared" si="4"/>
        <v>0.000000001080626144</v>
      </c>
      <c r="V73" s="106">
        <v>0.024165</v>
      </c>
      <c r="W73" s="106">
        <v>0.018027</v>
      </c>
      <c r="X73" s="106">
        <v>0.029369</v>
      </c>
      <c r="Y73" s="106">
        <v>0.029839</v>
      </c>
    </row>
    <row r="74">
      <c r="F74" s="87">
        <v>57453.1315</v>
      </c>
      <c r="G74" s="87">
        <v>2.9508625</v>
      </c>
      <c r="H74" s="87">
        <v>0.063014142</v>
      </c>
      <c r="I74" s="87" t="s">
        <v>442</v>
      </c>
      <c r="J74" s="14">
        <f t="shared" si="1"/>
        <v>29.42966252</v>
      </c>
      <c r="K74" s="14">
        <f t="shared" si="2"/>
        <v>16.51338377</v>
      </c>
      <c r="N74" s="87">
        <v>57453.12937</v>
      </c>
      <c r="O74" s="87">
        <v>0.141637</v>
      </c>
      <c r="P74" s="87">
        <v>0.079655</v>
      </c>
      <c r="Q74" s="87">
        <v>0.343223</v>
      </c>
      <c r="R74" s="87">
        <v>0.334581</v>
      </c>
      <c r="S74" s="20">
        <f t="shared" si="3"/>
        <v>0.899096</v>
      </c>
      <c r="T74" s="14">
        <f t="shared" si="4"/>
        <v>0.000000001064529664</v>
      </c>
      <c r="V74" s="106">
        <v>0.022503</v>
      </c>
      <c r="W74" s="106">
        <v>0.016779</v>
      </c>
      <c r="X74" s="106">
        <v>0.034905</v>
      </c>
      <c r="Y74" s="106">
        <v>0.034398</v>
      </c>
    </row>
    <row r="75">
      <c r="F75" s="87">
        <v>57453.25537</v>
      </c>
      <c r="G75" s="87">
        <v>3.0735702</v>
      </c>
      <c r="H75" s="87">
        <v>0.065365293</v>
      </c>
      <c r="I75" s="87" t="s">
        <v>442</v>
      </c>
      <c r="J75" s="14">
        <f t="shared" si="1"/>
        <v>30.65345597</v>
      </c>
      <c r="K75" s="14">
        <f t="shared" si="2"/>
        <v>17.73717722</v>
      </c>
      <c r="N75" s="87">
        <v>57453.25314</v>
      </c>
      <c r="O75" s="87">
        <v>0.141351</v>
      </c>
      <c r="P75" s="87">
        <v>0.072848</v>
      </c>
      <c r="Q75" s="87">
        <v>0.343397</v>
      </c>
      <c r="R75" s="87">
        <v>0.319839</v>
      </c>
      <c r="S75" s="20">
        <f t="shared" si="3"/>
        <v>0.877435</v>
      </c>
      <c r="T75" s="14">
        <f t="shared" si="4"/>
        <v>0.00000000103888304</v>
      </c>
      <c r="V75" s="106">
        <v>0.021637</v>
      </c>
      <c r="W75" s="106">
        <v>0.015642</v>
      </c>
      <c r="X75" s="106">
        <v>0.033564</v>
      </c>
      <c r="Y75" s="106">
        <v>0.032494</v>
      </c>
    </row>
    <row r="76">
      <c r="F76" s="87">
        <v>57453.453</v>
      </c>
      <c r="G76" s="87">
        <v>3.033654</v>
      </c>
      <c r="H76" s="87">
        <v>0.064606875</v>
      </c>
      <c r="I76" s="87" t="s">
        <v>442</v>
      </c>
      <c r="J76" s="14">
        <f t="shared" si="1"/>
        <v>30.25536209</v>
      </c>
      <c r="K76" s="14">
        <f t="shared" si="2"/>
        <v>17.33908334</v>
      </c>
      <c r="N76" s="87">
        <v>57453.4509</v>
      </c>
      <c r="O76" s="87">
        <v>0.117698</v>
      </c>
      <c r="P76" s="87">
        <v>0.096913</v>
      </c>
      <c r="Q76" s="87">
        <v>0.370127</v>
      </c>
      <c r="R76" s="87">
        <v>0.355336</v>
      </c>
      <c r="S76" s="20">
        <f t="shared" si="3"/>
        <v>0.940074</v>
      </c>
      <c r="T76" s="14">
        <f t="shared" si="4"/>
        <v>0.000000001113047616</v>
      </c>
      <c r="V76" s="106">
        <v>0.020383</v>
      </c>
      <c r="W76" s="106">
        <v>0.018305</v>
      </c>
      <c r="X76" s="106">
        <v>0.03541</v>
      </c>
      <c r="Y76" s="106">
        <v>0.034677</v>
      </c>
    </row>
    <row r="77">
      <c r="F77" s="87">
        <v>57453.65231</v>
      </c>
      <c r="G77" s="87">
        <v>3.0757643</v>
      </c>
      <c r="H77" s="87">
        <v>0.065178484</v>
      </c>
      <c r="I77" s="87" t="s">
        <v>442</v>
      </c>
      <c r="J77" s="14">
        <f t="shared" si="1"/>
        <v>30.67533826</v>
      </c>
      <c r="K77" s="14">
        <f t="shared" si="2"/>
        <v>17.75905951</v>
      </c>
      <c r="N77" s="87">
        <v>57453.6513</v>
      </c>
      <c r="O77" s="87">
        <v>0.163986</v>
      </c>
      <c r="P77" s="87">
        <v>0.08197</v>
      </c>
      <c r="Q77" s="87">
        <v>0.410694</v>
      </c>
      <c r="R77" s="87">
        <v>0.360354</v>
      </c>
      <c r="S77" s="20">
        <f t="shared" si="3"/>
        <v>1.017004</v>
      </c>
      <c r="T77" s="14">
        <f t="shared" si="4"/>
        <v>0.000000001204132736</v>
      </c>
      <c r="V77" s="106">
        <v>0.021672</v>
      </c>
      <c r="W77" s="106">
        <v>0.015418</v>
      </c>
      <c r="X77" s="106">
        <v>0.034224</v>
      </c>
      <c r="Y77" s="106">
        <v>0.03204</v>
      </c>
    </row>
    <row r="78">
      <c r="F78" s="87">
        <v>57453.92268</v>
      </c>
      <c r="G78" s="87">
        <v>3.158079</v>
      </c>
      <c r="H78" s="87">
        <v>0.066617728</v>
      </c>
      <c r="I78" s="87" t="s">
        <v>442</v>
      </c>
      <c r="J78" s="14">
        <f t="shared" si="1"/>
        <v>31.49628259</v>
      </c>
      <c r="K78" s="14">
        <f t="shared" si="2"/>
        <v>18.58000384</v>
      </c>
      <c r="N78" s="87">
        <v>57453.92078</v>
      </c>
      <c r="O78" s="87">
        <v>0.129932</v>
      </c>
      <c r="P78" s="87">
        <v>0.049319</v>
      </c>
      <c r="Q78" s="87">
        <v>0.374037</v>
      </c>
      <c r="R78" s="87">
        <v>0.338771</v>
      </c>
      <c r="S78" s="20">
        <f t="shared" si="3"/>
        <v>0.892059</v>
      </c>
      <c r="T78" s="14">
        <f t="shared" si="4"/>
        <v>0.000000001056197856</v>
      </c>
      <c r="V78" s="106">
        <v>0.020326</v>
      </c>
      <c r="W78" s="106">
        <v>0.012654</v>
      </c>
      <c r="X78" s="106">
        <v>0.034103</v>
      </c>
      <c r="Y78" s="106">
        <v>0.032443</v>
      </c>
    </row>
    <row r="79">
      <c r="F79" s="87">
        <v>57454.05987</v>
      </c>
      <c r="G79" s="87">
        <v>3.0164747</v>
      </c>
      <c r="H79" s="87">
        <v>0.064451613</v>
      </c>
      <c r="I79" s="87" t="s">
        <v>442</v>
      </c>
      <c r="J79" s="14">
        <f t="shared" si="1"/>
        <v>30.0840288</v>
      </c>
      <c r="K79" s="14">
        <f t="shared" si="2"/>
        <v>17.16775004</v>
      </c>
      <c r="N79" s="87">
        <v>57454.05783</v>
      </c>
      <c r="O79" s="87">
        <v>0.107883</v>
      </c>
      <c r="P79" s="87">
        <v>0.116884</v>
      </c>
      <c r="Q79" s="87">
        <v>0.436267</v>
      </c>
      <c r="R79" s="87">
        <v>0.40524</v>
      </c>
      <c r="S79" s="20">
        <f t="shared" si="3"/>
        <v>1.066274</v>
      </c>
      <c r="T79" s="14">
        <f t="shared" si="4"/>
        <v>0.000000001262468416</v>
      </c>
      <c r="V79" s="106">
        <v>0.023447</v>
      </c>
      <c r="W79" s="106">
        <v>0.024402</v>
      </c>
      <c r="X79" s="106">
        <v>0.046469</v>
      </c>
      <c r="Y79" s="106">
        <v>0.045006</v>
      </c>
    </row>
    <row r="80">
      <c r="F80" s="87">
        <v>57454.25025</v>
      </c>
      <c r="G80" s="87">
        <v>2.9315085</v>
      </c>
      <c r="H80" s="87">
        <v>0.063225968</v>
      </c>
      <c r="I80" s="87" t="s">
        <v>442</v>
      </c>
      <c r="J80" s="14">
        <f t="shared" si="1"/>
        <v>29.23664042</v>
      </c>
      <c r="K80" s="14">
        <f t="shared" si="2"/>
        <v>16.32036166</v>
      </c>
      <c r="N80" s="87">
        <v>57454.2489</v>
      </c>
      <c r="O80" s="87">
        <v>0.158885</v>
      </c>
      <c r="P80" s="87">
        <v>0.10274</v>
      </c>
      <c r="Q80" s="87">
        <v>0.370668</v>
      </c>
      <c r="R80" s="87">
        <v>0.300026</v>
      </c>
      <c r="S80" s="20">
        <f t="shared" si="3"/>
        <v>0.932319</v>
      </c>
      <c r="T80" s="14">
        <f t="shared" si="4"/>
        <v>0.000000001103865696</v>
      </c>
      <c r="V80" s="106">
        <v>0.022525</v>
      </c>
      <c r="W80" s="106">
        <v>0.017298</v>
      </c>
      <c r="X80" s="106">
        <v>0.033614</v>
      </c>
      <c r="Y80" s="106">
        <v>0.029982</v>
      </c>
    </row>
    <row r="81">
      <c r="F81" s="87">
        <v>57454.45961</v>
      </c>
      <c r="G81" s="87">
        <v>3.0366717</v>
      </c>
      <c r="H81" s="87">
        <v>0.064591673</v>
      </c>
      <c r="I81" s="87" t="s">
        <v>442</v>
      </c>
      <c r="J81" s="14">
        <f t="shared" si="1"/>
        <v>30.28545834</v>
      </c>
      <c r="K81" s="14">
        <f t="shared" si="2"/>
        <v>17.36917959</v>
      </c>
      <c r="N81" s="87">
        <v>57454.45808</v>
      </c>
      <c r="O81" s="87">
        <v>0.102125</v>
      </c>
      <c r="P81" s="87">
        <v>0.081946</v>
      </c>
      <c r="Q81" s="87">
        <v>0.263183</v>
      </c>
      <c r="R81" s="87">
        <v>0.256428</v>
      </c>
      <c r="S81" s="20">
        <f t="shared" si="3"/>
        <v>0.703682</v>
      </c>
      <c r="T81" s="14">
        <f t="shared" si="4"/>
        <v>0.000000000833159488</v>
      </c>
      <c r="V81" s="106">
        <v>0.014279</v>
      </c>
      <c r="W81" s="106">
        <v>0.01399</v>
      </c>
      <c r="X81" s="106">
        <v>0.02364</v>
      </c>
      <c r="Y81" s="106">
        <v>0.023003</v>
      </c>
    </row>
    <row r="82">
      <c r="F82" s="87">
        <v>57454.71553</v>
      </c>
      <c r="G82" s="87">
        <v>3.0983767</v>
      </c>
      <c r="H82" s="87">
        <v>0.065460959</v>
      </c>
      <c r="I82" s="87" t="s">
        <v>442</v>
      </c>
      <c r="J82" s="14">
        <f t="shared" si="1"/>
        <v>30.90085717</v>
      </c>
      <c r="K82" s="14">
        <f t="shared" si="2"/>
        <v>17.98457842</v>
      </c>
      <c r="N82" s="87">
        <v>57454.71455</v>
      </c>
      <c r="O82" s="87">
        <v>0.155631</v>
      </c>
      <c r="P82" s="87">
        <v>0.082293</v>
      </c>
      <c r="Q82" s="87">
        <v>0.400726</v>
      </c>
      <c r="R82" s="87">
        <v>0.343714</v>
      </c>
      <c r="S82" s="20">
        <f t="shared" si="3"/>
        <v>0.982364</v>
      </c>
      <c r="T82" s="14">
        <f t="shared" si="4"/>
        <v>0.000000001163118976</v>
      </c>
      <c r="V82" s="106">
        <v>0.020747</v>
      </c>
      <c r="W82" s="106">
        <v>0.015086</v>
      </c>
      <c r="X82" s="106">
        <v>0.032968</v>
      </c>
      <c r="Y82" s="106">
        <v>0.030682</v>
      </c>
    </row>
    <row r="83">
      <c r="F83" s="87">
        <v>57454.98777</v>
      </c>
      <c r="G83" s="87">
        <v>3.0428652</v>
      </c>
      <c r="H83" s="87">
        <v>0.064917545</v>
      </c>
      <c r="I83" s="87" t="s">
        <v>442</v>
      </c>
      <c r="J83" s="14">
        <f t="shared" si="1"/>
        <v>30.34722761</v>
      </c>
      <c r="K83" s="14">
        <f t="shared" si="2"/>
        <v>17.43094886</v>
      </c>
      <c r="N83" s="87">
        <v>57454.98562</v>
      </c>
      <c r="O83" s="87">
        <v>0.146163</v>
      </c>
      <c r="P83" s="87">
        <v>0.084649</v>
      </c>
      <c r="Q83" s="87">
        <v>0.478319</v>
      </c>
      <c r="R83" s="87">
        <v>0.345592</v>
      </c>
      <c r="S83" s="20">
        <f t="shared" si="3"/>
        <v>1.054723</v>
      </c>
      <c r="T83" s="14">
        <f t="shared" si="4"/>
        <v>0.000000001248792032</v>
      </c>
      <c r="V83" s="106">
        <v>0.021785</v>
      </c>
      <c r="W83" s="106">
        <v>0.016521</v>
      </c>
      <c r="X83" s="106">
        <v>0.03912</v>
      </c>
      <c r="Y83" s="106">
        <v>0.03337</v>
      </c>
    </row>
    <row r="84">
      <c r="F84" s="87">
        <v>57455.05574</v>
      </c>
      <c r="G84" s="87">
        <v>2.976314</v>
      </c>
      <c r="H84" s="87">
        <v>0.06388095</v>
      </c>
      <c r="I84" s="87" t="s">
        <v>442</v>
      </c>
      <c r="J84" s="14">
        <f t="shared" si="1"/>
        <v>29.68349646</v>
      </c>
      <c r="K84" s="14">
        <f t="shared" si="2"/>
        <v>16.76721771</v>
      </c>
      <c r="N84" s="87">
        <v>57455.05374</v>
      </c>
      <c r="O84" s="87">
        <v>0.163645</v>
      </c>
      <c r="P84" s="87">
        <v>0.072476</v>
      </c>
      <c r="Q84" s="87">
        <v>0.471752</v>
      </c>
      <c r="R84" s="87">
        <v>0.466623</v>
      </c>
      <c r="S84" s="20">
        <f t="shared" si="3"/>
        <v>1.174496</v>
      </c>
      <c r="T84" s="14">
        <f t="shared" si="4"/>
        <v>0.000000001390603264</v>
      </c>
      <c r="V84" s="106">
        <v>0.022474</v>
      </c>
      <c r="W84" s="106">
        <v>0.014947</v>
      </c>
      <c r="X84" s="106">
        <v>0.037681</v>
      </c>
      <c r="Y84" s="106">
        <v>0.037632</v>
      </c>
    </row>
    <row r="85">
      <c r="F85" s="87">
        <v>57455.24878</v>
      </c>
      <c r="G85" s="87">
        <v>3.1195485</v>
      </c>
      <c r="H85" s="87">
        <v>0.065560984</v>
      </c>
      <c r="I85" s="87" t="s">
        <v>442</v>
      </c>
      <c r="J85" s="14">
        <f t="shared" si="1"/>
        <v>31.11200863</v>
      </c>
      <c r="K85" s="14">
        <f t="shared" si="2"/>
        <v>18.19572988</v>
      </c>
      <c r="N85" s="87">
        <v>57455.24644</v>
      </c>
      <c r="O85" s="87">
        <v>0.151863</v>
      </c>
      <c r="P85" s="87">
        <v>0.093511</v>
      </c>
      <c r="Q85" s="87">
        <v>0.47177</v>
      </c>
      <c r="R85" s="87">
        <v>0.411415</v>
      </c>
      <c r="S85" s="20">
        <f t="shared" si="3"/>
        <v>1.128559</v>
      </c>
      <c r="T85" s="14">
        <f t="shared" si="4"/>
        <v>0.000000001336213856</v>
      </c>
      <c r="V85" s="106">
        <v>0.024462</v>
      </c>
      <c r="W85" s="106">
        <v>0.018987</v>
      </c>
      <c r="X85" s="106">
        <v>0.04258</v>
      </c>
      <c r="Y85" s="106">
        <v>0.039954</v>
      </c>
    </row>
    <row r="86">
      <c r="F86" s="87">
        <v>57455.44714</v>
      </c>
      <c r="G86" s="87">
        <v>3.075674</v>
      </c>
      <c r="H86" s="87">
        <v>0.065296146</v>
      </c>
      <c r="I86" s="87" t="s">
        <v>442</v>
      </c>
      <c r="J86" s="14">
        <f t="shared" si="1"/>
        <v>30.67443768</v>
      </c>
      <c r="K86" s="14">
        <f t="shared" si="2"/>
        <v>17.75815892</v>
      </c>
      <c r="N86" s="87">
        <v>57455.44485</v>
      </c>
      <c r="O86" s="87">
        <v>0.123995</v>
      </c>
      <c r="P86" s="87">
        <v>0.101948</v>
      </c>
      <c r="Q86" s="87">
        <v>0.527402</v>
      </c>
      <c r="R86" s="87">
        <v>0.471669</v>
      </c>
      <c r="S86" s="20">
        <f t="shared" si="3"/>
        <v>1.225014</v>
      </c>
      <c r="T86" s="14">
        <f t="shared" si="4"/>
        <v>0.000000001450416576</v>
      </c>
      <c r="V86" s="106">
        <v>0.025019</v>
      </c>
      <c r="W86" s="106">
        <v>0.022508</v>
      </c>
      <c r="X86" s="106">
        <v>0.051259</v>
      </c>
      <c r="Y86" s="106">
        <v>0.048611</v>
      </c>
    </row>
    <row r="87">
      <c r="F87" s="87">
        <v>57455.71469</v>
      </c>
      <c r="G87" s="87">
        <v>2.9941517</v>
      </c>
      <c r="H87" s="87">
        <v>0.064220106</v>
      </c>
      <c r="I87" s="87" t="s">
        <v>442</v>
      </c>
      <c r="J87" s="14">
        <f t="shared" si="1"/>
        <v>29.86139614</v>
      </c>
      <c r="K87" s="14">
        <f t="shared" si="2"/>
        <v>16.94511739</v>
      </c>
      <c r="N87" s="87">
        <v>57455.71269</v>
      </c>
      <c r="O87" s="87">
        <v>0.140203</v>
      </c>
      <c r="P87" s="87">
        <v>0.096473</v>
      </c>
      <c r="Q87" s="87">
        <v>0.552228</v>
      </c>
      <c r="R87" s="87">
        <v>0.426167</v>
      </c>
      <c r="S87" s="20">
        <f t="shared" si="3"/>
        <v>1.215071</v>
      </c>
      <c r="T87" s="14">
        <f t="shared" si="4"/>
        <v>0.000000001438644064</v>
      </c>
      <c r="V87" s="106">
        <v>0.023308</v>
      </c>
      <c r="W87" s="106">
        <v>0.019211</v>
      </c>
      <c r="X87" s="106">
        <v>0.045882</v>
      </c>
      <c r="Y87" s="106">
        <v>0.040528</v>
      </c>
    </row>
    <row r="88">
      <c r="F88" s="87">
        <v>57456.05221</v>
      </c>
      <c r="G88" s="87">
        <v>3.0259452</v>
      </c>
      <c r="H88" s="87">
        <v>0.064606209</v>
      </c>
      <c r="I88" s="87" t="s">
        <v>442</v>
      </c>
      <c r="J88" s="14">
        <f t="shared" si="1"/>
        <v>30.17848038</v>
      </c>
      <c r="K88" s="14">
        <f t="shared" si="2"/>
        <v>17.26220162</v>
      </c>
      <c r="N88" s="87">
        <v>57456.05021</v>
      </c>
      <c r="O88" s="87">
        <v>0.120627</v>
      </c>
      <c r="P88" s="87">
        <v>0.084322</v>
      </c>
      <c r="Q88" s="87">
        <v>0.610973</v>
      </c>
      <c r="R88" s="87">
        <v>0.568376</v>
      </c>
      <c r="S88" s="20">
        <f t="shared" si="3"/>
        <v>1.384298</v>
      </c>
      <c r="T88" s="14">
        <f t="shared" si="4"/>
        <v>0.000000001639008832</v>
      </c>
      <c r="V88" s="106">
        <v>0.02217</v>
      </c>
      <c r="W88" s="106">
        <v>0.018677</v>
      </c>
      <c r="X88" s="106">
        <v>0.049564</v>
      </c>
      <c r="Y88" s="106">
        <v>0.047716</v>
      </c>
    </row>
    <row r="89">
      <c r="F89" s="87">
        <v>57456.17782</v>
      </c>
      <c r="G89" s="87">
        <v>3.216175</v>
      </c>
      <c r="H89" s="87">
        <v>0.067298543</v>
      </c>
      <c r="I89" s="87" t="s">
        <v>442</v>
      </c>
      <c r="J89" s="14">
        <f t="shared" si="1"/>
        <v>32.07568799</v>
      </c>
      <c r="K89" s="14">
        <f t="shared" si="2"/>
        <v>19.15940924</v>
      </c>
      <c r="N89" s="87">
        <v>57456.17548</v>
      </c>
      <c r="O89" s="87">
        <v>0.167312</v>
      </c>
      <c r="P89" s="87">
        <v>0.082603</v>
      </c>
      <c r="Q89" s="87">
        <v>0.543187</v>
      </c>
      <c r="R89" s="87">
        <v>0.532928</v>
      </c>
      <c r="S89" s="20">
        <f t="shared" si="3"/>
        <v>1.32603</v>
      </c>
      <c r="T89" s="14">
        <f t="shared" si="4"/>
        <v>0.00000000157001952</v>
      </c>
      <c r="V89" s="106">
        <v>0.025961</v>
      </c>
      <c r="W89" s="106">
        <v>0.01834</v>
      </c>
      <c r="X89" s="106">
        <v>0.046322</v>
      </c>
      <c r="Y89" s="106">
        <v>0.045824</v>
      </c>
    </row>
    <row r="90">
      <c r="F90" s="87">
        <v>57456.64278</v>
      </c>
      <c r="G90" s="87">
        <v>3.089527</v>
      </c>
      <c r="H90" s="87">
        <v>0.065418294</v>
      </c>
      <c r="I90" s="87" t="s">
        <v>442</v>
      </c>
      <c r="J90" s="14">
        <f t="shared" si="1"/>
        <v>30.81259698</v>
      </c>
      <c r="K90" s="14">
        <f t="shared" si="2"/>
        <v>17.89631823</v>
      </c>
      <c r="N90" s="87">
        <v>57456.64166</v>
      </c>
      <c r="O90" s="87">
        <v>0.174969</v>
      </c>
      <c r="P90" s="87">
        <v>0.079536</v>
      </c>
      <c r="Q90" s="87">
        <v>0.460623</v>
      </c>
      <c r="R90" s="87">
        <v>0.446989</v>
      </c>
      <c r="S90" s="20">
        <f t="shared" si="3"/>
        <v>1.162117</v>
      </c>
      <c r="T90" s="14">
        <f t="shared" si="4"/>
        <v>0.000000001375946528</v>
      </c>
      <c r="V90" s="106">
        <v>0.023917</v>
      </c>
      <c r="W90" s="106">
        <v>0.016229</v>
      </c>
      <c r="X90" s="106">
        <v>0.03882</v>
      </c>
      <c r="Y90" s="106">
        <v>0.038252</v>
      </c>
    </row>
    <row r="91">
      <c r="F91" s="87">
        <v>57456.91155</v>
      </c>
      <c r="G91" s="87">
        <v>3.194732</v>
      </c>
      <c r="H91" s="87">
        <v>0.067111058</v>
      </c>
      <c r="I91" s="87" t="s">
        <v>442</v>
      </c>
      <c r="J91" s="14">
        <f t="shared" si="1"/>
        <v>31.86183179</v>
      </c>
      <c r="K91" s="14">
        <f t="shared" si="2"/>
        <v>18.94555303</v>
      </c>
      <c r="N91" s="87">
        <v>57456.90977</v>
      </c>
      <c r="O91" s="87">
        <v>0.134037</v>
      </c>
      <c r="P91" s="87">
        <v>0.112801</v>
      </c>
      <c r="Q91" s="87">
        <v>0.460589</v>
      </c>
      <c r="R91" s="87">
        <v>0.415902</v>
      </c>
      <c r="S91" s="20">
        <f t="shared" si="3"/>
        <v>1.123329</v>
      </c>
      <c r="T91" s="14">
        <f t="shared" si="4"/>
        <v>0.000000001330021536</v>
      </c>
      <c r="V91" s="106">
        <v>0.019396</v>
      </c>
      <c r="W91" s="106">
        <v>0.017754</v>
      </c>
      <c r="X91" s="106">
        <v>0.03559</v>
      </c>
      <c r="Y91" s="106">
        <v>0.033851</v>
      </c>
    </row>
    <row r="92">
      <c r="F92" s="87">
        <v>57457.04813</v>
      </c>
      <c r="G92" s="87">
        <v>3.098434</v>
      </c>
      <c r="H92" s="87">
        <v>0.065702156</v>
      </c>
      <c r="I92" s="87" t="s">
        <v>442</v>
      </c>
      <c r="J92" s="14">
        <f t="shared" si="1"/>
        <v>30.90142864</v>
      </c>
      <c r="K92" s="14">
        <f t="shared" si="2"/>
        <v>17.98514988</v>
      </c>
      <c r="N92" s="87">
        <v>57457.04605</v>
      </c>
      <c r="O92" s="87">
        <v>0.151601</v>
      </c>
      <c r="P92" s="87">
        <v>0.083891</v>
      </c>
      <c r="Q92" s="87">
        <v>0.512863</v>
      </c>
      <c r="R92" s="87">
        <v>0.447686</v>
      </c>
      <c r="S92" s="20">
        <f t="shared" si="3"/>
        <v>1.196041</v>
      </c>
      <c r="T92" s="14">
        <f t="shared" si="4"/>
        <v>0.000000001416112544</v>
      </c>
      <c r="V92" s="106">
        <v>0.026626</v>
      </c>
      <c r="W92" s="106">
        <v>0.019725</v>
      </c>
      <c r="X92" s="106">
        <v>0.048012</v>
      </c>
      <c r="Y92" s="106">
        <v>0.04486</v>
      </c>
    </row>
    <row r="93">
      <c r="F93" s="87">
        <v>57457.31621</v>
      </c>
      <c r="G93" s="87">
        <v>3.074247</v>
      </c>
      <c r="H93" s="87">
        <v>0.065207213</v>
      </c>
      <c r="I93" s="87" t="s">
        <v>442</v>
      </c>
      <c r="J93" s="14">
        <f t="shared" si="1"/>
        <v>30.66020586</v>
      </c>
      <c r="K93" s="14">
        <f t="shared" si="2"/>
        <v>17.74392711</v>
      </c>
      <c r="N93" s="87">
        <v>57457.31406</v>
      </c>
      <c r="O93" s="87">
        <v>0.153903</v>
      </c>
      <c r="P93" s="87">
        <v>0.094324</v>
      </c>
      <c r="Q93" s="87">
        <v>0.793358</v>
      </c>
      <c r="R93" s="87">
        <v>0.500383</v>
      </c>
      <c r="S93" s="20">
        <f t="shared" si="3"/>
        <v>1.541968</v>
      </c>
      <c r="T93" s="14">
        <f t="shared" si="4"/>
        <v>0.000000001825690112</v>
      </c>
      <c r="V93" s="106">
        <v>0.025382</v>
      </c>
      <c r="W93" s="106">
        <v>0.019815</v>
      </c>
      <c r="X93" s="106">
        <v>0.056951</v>
      </c>
      <c r="Y93" s="106">
        <v>0.045457</v>
      </c>
    </row>
    <row r="94">
      <c r="F94" s="87">
        <v>57457.45057</v>
      </c>
      <c r="G94" s="87">
        <v>3.0907565</v>
      </c>
      <c r="H94" s="87">
        <v>0.065440753</v>
      </c>
      <c r="I94" s="87" t="s">
        <v>442</v>
      </c>
      <c r="J94" s="14">
        <f t="shared" si="1"/>
        <v>30.82485908</v>
      </c>
      <c r="K94" s="14">
        <f t="shared" si="2"/>
        <v>17.90858033</v>
      </c>
      <c r="N94" s="87">
        <v>57457.44838</v>
      </c>
      <c r="O94" s="87">
        <v>0.15221</v>
      </c>
      <c r="P94" s="87">
        <v>0.074177</v>
      </c>
      <c r="Q94" s="87">
        <v>0.885827</v>
      </c>
      <c r="R94" s="87">
        <v>0.679255</v>
      </c>
      <c r="S94" s="20">
        <f t="shared" si="3"/>
        <v>1.791469</v>
      </c>
      <c r="T94" s="14">
        <f t="shared" si="4"/>
        <v>0.000000002121099296</v>
      </c>
      <c r="V94" s="106">
        <v>0.025176</v>
      </c>
      <c r="W94" s="106">
        <v>0.017539</v>
      </c>
      <c r="X94" s="106">
        <v>0.059928</v>
      </c>
      <c r="Y94" s="106">
        <v>0.05257</v>
      </c>
    </row>
    <row r="95">
      <c r="F95" s="87">
        <v>57457.70692</v>
      </c>
      <c r="G95" s="87">
        <v>3.0835913</v>
      </c>
      <c r="H95" s="87">
        <v>0.06540931</v>
      </c>
      <c r="I95" s="87" t="s">
        <v>442</v>
      </c>
      <c r="J95" s="14">
        <f t="shared" si="1"/>
        <v>30.75339882</v>
      </c>
      <c r="K95" s="14">
        <f t="shared" si="2"/>
        <v>17.83712006</v>
      </c>
      <c r="N95" s="87">
        <v>57457.70534</v>
      </c>
      <c r="O95" s="87">
        <v>0.148089</v>
      </c>
      <c r="P95" s="87">
        <v>0.101016</v>
      </c>
      <c r="Q95" s="87">
        <v>0.765081</v>
      </c>
      <c r="R95" s="87">
        <v>0.692007</v>
      </c>
      <c r="S95" s="20">
        <f t="shared" si="3"/>
        <v>1.706193</v>
      </c>
      <c r="T95" s="14">
        <f t="shared" si="4"/>
        <v>0.000000002020132512</v>
      </c>
      <c r="V95" s="106">
        <v>0.023333</v>
      </c>
      <c r="W95" s="106">
        <v>0.019422</v>
      </c>
      <c r="X95" s="106">
        <v>0.052542</v>
      </c>
      <c r="Y95" s="106">
        <v>0.050385</v>
      </c>
    </row>
    <row r="96">
      <c r="F96" s="87">
        <v>57457.90787</v>
      </c>
      <c r="G96" s="87">
        <v>3.170672</v>
      </c>
      <c r="H96" s="87">
        <v>0.06667959</v>
      </c>
      <c r="I96" s="87" t="s">
        <v>442</v>
      </c>
      <c r="J96" s="14">
        <f t="shared" si="1"/>
        <v>31.62187561</v>
      </c>
      <c r="K96" s="14">
        <f t="shared" si="2"/>
        <v>18.70559686</v>
      </c>
      <c r="N96" s="87">
        <v>57457.9061</v>
      </c>
      <c r="O96" s="87">
        <v>0.211129</v>
      </c>
      <c r="P96" s="87">
        <v>0.12712</v>
      </c>
      <c r="Q96" s="87">
        <v>1.16331</v>
      </c>
      <c r="R96" s="87">
        <v>0.859965</v>
      </c>
      <c r="S96" s="20">
        <f t="shared" si="3"/>
        <v>2.361524</v>
      </c>
      <c r="T96" s="14">
        <f t="shared" si="4"/>
        <v>0.000000002796044416</v>
      </c>
      <c r="V96" s="106">
        <v>0.030679</v>
      </c>
      <c r="W96" s="106">
        <v>0.023787</v>
      </c>
      <c r="X96" s="106">
        <v>0.071339</v>
      </c>
      <c r="Y96" s="106">
        <v>0.061331</v>
      </c>
    </row>
    <row r="97">
      <c r="F97" s="87">
        <v>57458.04315</v>
      </c>
      <c r="G97" s="87">
        <v>3.073732</v>
      </c>
      <c r="H97" s="87">
        <v>0.065275193</v>
      </c>
      <c r="I97" s="87" t="s">
        <v>442</v>
      </c>
      <c r="J97" s="14">
        <f t="shared" si="1"/>
        <v>30.65506964</v>
      </c>
      <c r="K97" s="14">
        <f t="shared" si="2"/>
        <v>17.73879089</v>
      </c>
      <c r="N97" s="87">
        <v>57458.04114</v>
      </c>
      <c r="O97" s="87">
        <v>0.130133</v>
      </c>
      <c r="P97" s="87">
        <v>0.102568</v>
      </c>
      <c r="Q97" s="87">
        <v>0.769365</v>
      </c>
      <c r="R97" s="87">
        <v>0.534883</v>
      </c>
      <c r="S97" s="20">
        <f t="shared" si="3"/>
        <v>1.536949</v>
      </c>
      <c r="T97" s="14">
        <f t="shared" si="4"/>
        <v>0.000000001819747616</v>
      </c>
      <c r="V97" s="106">
        <v>0.025539</v>
      </c>
      <c r="W97" s="106">
        <v>0.022577</v>
      </c>
      <c r="X97" s="106">
        <v>0.061276</v>
      </c>
      <c r="Y97" s="106">
        <v>0.051259</v>
      </c>
    </row>
    <row r="98">
      <c r="F98" s="87">
        <v>57458.25285</v>
      </c>
      <c r="G98" s="87">
        <v>3.2369703</v>
      </c>
      <c r="H98" s="87">
        <v>0.067571604</v>
      </c>
      <c r="I98" s="87" t="s">
        <v>442</v>
      </c>
      <c r="J98" s="14">
        <f t="shared" si="1"/>
        <v>32.28308453</v>
      </c>
      <c r="K98" s="14">
        <f t="shared" si="2"/>
        <v>19.36680577</v>
      </c>
      <c r="N98" s="87">
        <v>57458.25092</v>
      </c>
      <c r="O98" s="87">
        <v>0.155084</v>
      </c>
      <c r="P98" s="87">
        <v>0.144763</v>
      </c>
      <c r="Q98" s="87">
        <v>1.031698</v>
      </c>
      <c r="R98" s="87">
        <v>0.884459</v>
      </c>
      <c r="S98" s="20">
        <f t="shared" si="3"/>
        <v>2.216004</v>
      </c>
      <c r="T98" s="14">
        <f t="shared" si="4"/>
        <v>0.000000002623748736</v>
      </c>
      <c r="V98" s="106">
        <v>0.025223</v>
      </c>
      <c r="W98" s="106">
        <v>0.024204</v>
      </c>
      <c r="X98" s="106">
        <v>0.064686</v>
      </c>
      <c r="Y98" s="106">
        <v>0.05992</v>
      </c>
    </row>
    <row r="99">
      <c r="F99" s="87">
        <v>57458.44379</v>
      </c>
      <c r="G99" s="87">
        <v>3.233812</v>
      </c>
      <c r="H99" s="87">
        <v>0.067132977</v>
      </c>
      <c r="I99" s="87" t="s">
        <v>442</v>
      </c>
      <c r="J99" s="14">
        <f t="shared" si="1"/>
        <v>32.25158604</v>
      </c>
      <c r="K99" s="14">
        <f t="shared" si="2"/>
        <v>19.33530729</v>
      </c>
      <c r="N99" s="87">
        <v>57458.44225</v>
      </c>
      <c r="O99" s="87">
        <v>0.163398</v>
      </c>
      <c r="P99" s="87">
        <v>0.144178</v>
      </c>
      <c r="Q99" s="87">
        <v>0.915382</v>
      </c>
      <c r="R99" s="87">
        <v>0.688888</v>
      </c>
      <c r="S99" s="20">
        <f t="shared" si="3"/>
        <v>1.911846</v>
      </c>
      <c r="T99" s="14">
        <f t="shared" si="4"/>
        <v>0.000000002263625664</v>
      </c>
      <c r="V99" s="106">
        <v>0.026551</v>
      </c>
      <c r="W99" s="106">
        <v>0.024878</v>
      </c>
      <c r="X99" s="106">
        <v>0.061809</v>
      </c>
      <c r="Y99" s="106">
        <v>0.053892</v>
      </c>
    </row>
    <row r="100">
      <c r="F100" s="87">
        <v>57458.7047</v>
      </c>
      <c r="G100" s="87">
        <v>3.135093</v>
      </c>
      <c r="H100" s="87">
        <v>0.066121644</v>
      </c>
      <c r="I100" s="87" t="s">
        <v>442</v>
      </c>
      <c r="J100" s="14">
        <f t="shared" si="1"/>
        <v>31.26703768</v>
      </c>
      <c r="K100" s="14">
        <f t="shared" si="2"/>
        <v>18.35075892</v>
      </c>
      <c r="N100" s="87">
        <v>57458.70314</v>
      </c>
      <c r="O100" s="87">
        <v>0.139461</v>
      </c>
      <c r="P100" s="87">
        <v>0.114164</v>
      </c>
      <c r="Q100" s="87">
        <v>0.990977</v>
      </c>
      <c r="R100" s="87">
        <v>0.749662</v>
      </c>
      <c r="S100" s="20">
        <f t="shared" si="3"/>
        <v>1.994264</v>
      </c>
      <c r="T100" s="14">
        <f t="shared" si="4"/>
        <v>0.000000002361208576</v>
      </c>
      <c r="V100" s="106">
        <v>0.025033</v>
      </c>
      <c r="W100" s="106">
        <v>0.022284</v>
      </c>
      <c r="X100" s="106">
        <v>0.065562</v>
      </c>
      <c r="Y100" s="106">
        <v>0.057082</v>
      </c>
    </row>
    <row r="101">
      <c r="F101" s="87">
        <v>57458.90952</v>
      </c>
      <c r="G101" s="87">
        <v>3.2219643</v>
      </c>
      <c r="H101" s="87">
        <v>0.067524135</v>
      </c>
      <c r="I101" s="87" t="s">
        <v>442</v>
      </c>
      <c r="J101" s="14">
        <f t="shared" si="1"/>
        <v>32.13342608</v>
      </c>
      <c r="K101" s="14">
        <f t="shared" si="2"/>
        <v>19.21714732</v>
      </c>
      <c r="N101" s="87">
        <v>57458.90804</v>
      </c>
      <c r="O101" s="87">
        <v>0.128473</v>
      </c>
      <c r="P101" s="87">
        <v>0.125142</v>
      </c>
      <c r="Q101" s="87">
        <v>1.021253</v>
      </c>
      <c r="R101" s="87">
        <v>0.689995</v>
      </c>
      <c r="S101" s="20">
        <f t="shared" si="3"/>
        <v>1.964863</v>
      </c>
      <c r="T101" s="14">
        <f t="shared" si="4"/>
        <v>0.000000002326397792</v>
      </c>
      <c r="V101" s="106">
        <v>0.028781</v>
      </c>
      <c r="W101" s="106">
        <v>0.028099</v>
      </c>
      <c r="X101" s="106">
        <v>0.079939</v>
      </c>
      <c r="Y101" s="106">
        <v>0.065439</v>
      </c>
    </row>
    <row r="102">
      <c r="F102" s="87">
        <v>57459.10923</v>
      </c>
      <c r="G102" s="87">
        <v>3.0509524</v>
      </c>
      <c r="H102" s="87">
        <v>0.064995475</v>
      </c>
      <c r="I102" s="87" t="s">
        <v>442</v>
      </c>
      <c r="J102" s="14">
        <f t="shared" si="1"/>
        <v>30.4278832</v>
      </c>
      <c r="K102" s="14">
        <f t="shared" si="2"/>
        <v>17.51160445</v>
      </c>
      <c r="N102" s="87">
        <v>57459.10789</v>
      </c>
      <c r="O102" s="87">
        <v>0.184129</v>
      </c>
      <c r="P102" s="87">
        <v>0.133124</v>
      </c>
      <c r="Q102" s="87">
        <v>1.073448</v>
      </c>
      <c r="R102" s="87">
        <v>0.663005</v>
      </c>
      <c r="S102" s="20">
        <f t="shared" si="3"/>
        <v>2.053706</v>
      </c>
      <c r="T102" s="14">
        <f t="shared" si="4"/>
        <v>0.000000002431587904</v>
      </c>
      <c r="V102" s="106">
        <v>0.027319</v>
      </c>
      <c r="W102" s="106">
        <v>0.023373</v>
      </c>
      <c r="X102" s="106">
        <v>0.06529</v>
      </c>
      <c r="Y102" s="106">
        <v>0.051527</v>
      </c>
    </row>
    <row r="103">
      <c r="F103" s="87">
        <v>57459.30561</v>
      </c>
      <c r="G103" s="87">
        <v>3.116822</v>
      </c>
      <c r="H103" s="87">
        <v>0.065942168</v>
      </c>
      <c r="I103" s="87" t="s">
        <v>442</v>
      </c>
      <c r="J103" s="14">
        <f t="shared" si="1"/>
        <v>31.08481659</v>
      </c>
      <c r="K103" s="14">
        <f t="shared" si="2"/>
        <v>18.16853784</v>
      </c>
      <c r="N103" s="87">
        <v>57459.30288</v>
      </c>
      <c r="O103" s="87">
        <v>0.166644</v>
      </c>
      <c r="P103" s="87">
        <v>0.142033</v>
      </c>
      <c r="Q103" s="87">
        <v>0.769009</v>
      </c>
      <c r="R103" s="87">
        <v>0.594583</v>
      </c>
      <c r="S103" s="20">
        <f t="shared" si="3"/>
        <v>1.672269</v>
      </c>
      <c r="T103" s="14">
        <f t="shared" si="4"/>
        <v>0.000000001979966496</v>
      </c>
      <c r="V103" s="106">
        <v>0.026531</v>
      </c>
      <c r="W103" s="106">
        <v>0.024556</v>
      </c>
      <c r="X103" s="106">
        <v>0.05679</v>
      </c>
      <c r="Y103" s="106">
        <v>0.050194</v>
      </c>
    </row>
    <row r="104">
      <c r="F104" s="87">
        <v>57459.50124</v>
      </c>
      <c r="G104" s="87">
        <v>3.1679967</v>
      </c>
      <c r="H104" s="87">
        <v>0.066661703</v>
      </c>
      <c r="I104" s="87" t="s">
        <v>442</v>
      </c>
      <c r="J104" s="14">
        <f t="shared" si="1"/>
        <v>31.5951942</v>
      </c>
      <c r="K104" s="14">
        <f t="shared" si="2"/>
        <v>18.67891545</v>
      </c>
      <c r="N104" s="87">
        <v>57459.49903</v>
      </c>
      <c r="O104" s="87">
        <v>0.207335</v>
      </c>
      <c r="P104" s="87">
        <v>0.128988</v>
      </c>
      <c r="Q104" s="87">
        <v>0.868674</v>
      </c>
      <c r="R104" s="87">
        <v>0.61273</v>
      </c>
      <c r="S104" s="20">
        <f t="shared" si="3"/>
        <v>1.817727</v>
      </c>
      <c r="T104" s="14">
        <f t="shared" si="4"/>
        <v>0.000000002152188768</v>
      </c>
      <c r="V104" s="106">
        <v>0.034977</v>
      </c>
      <c r="W104" s="106">
        <v>0.027603</v>
      </c>
      <c r="X104" s="106">
        <v>0.07105</v>
      </c>
      <c r="Y104" s="106">
        <v>0.059987</v>
      </c>
    </row>
    <row r="105">
      <c r="F105" s="87">
        <v>57459.96909</v>
      </c>
      <c r="G105" s="87">
        <v>3.21497</v>
      </c>
      <c r="H105" s="87">
        <v>0.067389642</v>
      </c>
      <c r="I105" s="87" t="s">
        <v>442</v>
      </c>
      <c r="J105" s="14">
        <f t="shared" si="1"/>
        <v>32.06367024</v>
      </c>
      <c r="K105" s="14">
        <f t="shared" si="2"/>
        <v>19.14739148</v>
      </c>
      <c r="N105" s="87">
        <v>57459.96735</v>
      </c>
      <c r="O105" s="87">
        <v>0.176827</v>
      </c>
      <c r="P105" s="87">
        <v>0.106898</v>
      </c>
      <c r="Q105" s="87">
        <v>0.835972</v>
      </c>
      <c r="R105" s="87">
        <v>0.600765</v>
      </c>
      <c r="S105" s="20">
        <f t="shared" si="3"/>
        <v>1.720462</v>
      </c>
      <c r="T105" s="14">
        <f t="shared" si="4"/>
        <v>0.000000002037027008</v>
      </c>
      <c r="V105" s="106">
        <v>0.030273</v>
      </c>
      <c r="W105" s="106">
        <v>0.02331</v>
      </c>
      <c r="X105" s="106">
        <v>0.06523</v>
      </c>
      <c r="Y105" s="106">
        <v>0.055159</v>
      </c>
    </row>
    <row r="106">
      <c r="F106" s="87">
        <v>57460.49867</v>
      </c>
      <c r="G106" s="87">
        <v>3.2873847</v>
      </c>
      <c r="H106" s="87">
        <v>0.068432081</v>
      </c>
      <c r="I106" s="87" t="s">
        <v>442</v>
      </c>
      <c r="J106" s="14">
        <f t="shared" si="1"/>
        <v>32.78587948</v>
      </c>
      <c r="K106" s="14">
        <f t="shared" si="2"/>
        <v>19.86960073</v>
      </c>
      <c r="N106" s="87">
        <v>57460.49661</v>
      </c>
      <c r="O106" s="87">
        <v>0.19307</v>
      </c>
      <c r="P106" s="87">
        <v>0.135982</v>
      </c>
      <c r="Q106" s="87">
        <v>0.690736</v>
      </c>
      <c r="R106" s="87">
        <v>0.626482</v>
      </c>
      <c r="S106" s="20">
        <f t="shared" si="3"/>
        <v>1.64627</v>
      </c>
      <c r="T106" s="14">
        <f t="shared" si="4"/>
        <v>0.00000000194918368</v>
      </c>
      <c r="V106" s="106">
        <v>0.026873</v>
      </c>
      <c r="W106" s="106">
        <v>0.022292</v>
      </c>
      <c r="X106" s="106">
        <v>0.050341</v>
      </c>
      <c r="Y106" s="106">
        <v>0.047901</v>
      </c>
    </row>
    <row r="107">
      <c r="F107" s="87">
        <v>57460.70093</v>
      </c>
      <c r="G107" s="87">
        <v>3.2333223</v>
      </c>
      <c r="H107" s="87">
        <v>0.067376208</v>
      </c>
      <c r="I107" s="87" t="s">
        <v>442</v>
      </c>
      <c r="J107" s="14">
        <f t="shared" si="1"/>
        <v>32.24670215</v>
      </c>
      <c r="K107" s="14">
        <f t="shared" si="2"/>
        <v>19.33042339</v>
      </c>
      <c r="N107" s="87">
        <v>57460.69951</v>
      </c>
      <c r="O107" s="87">
        <v>0.244703</v>
      </c>
      <c r="P107" s="87">
        <v>0.086262</v>
      </c>
      <c r="Q107" s="87">
        <v>0.82452</v>
      </c>
      <c r="R107" s="87">
        <v>0.75064</v>
      </c>
      <c r="S107" s="20">
        <f t="shared" si="3"/>
        <v>1.906125</v>
      </c>
      <c r="T107" s="14">
        <f t="shared" si="4"/>
        <v>0.000000002256852</v>
      </c>
      <c r="V107" s="106">
        <v>0.043207</v>
      </c>
      <c r="W107" s="106">
        <v>0.025353</v>
      </c>
      <c r="X107" s="106">
        <v>0.078581</v>
      </c>
      <c r="Y107" s="106">
        <v>0.074622</v>
      </c>
    </row>
    <row r="108">
      <c r="F108" s="87">
        <v>57460.90037</v>
      </c>
      <c r="G108" s="87">
        <v>3.212232</v>
      </c>
      <c r="H108" s="87">
        <v>0.067056393</v>
      </c>
      <c r="I108" s="87" t="s">
        <v>442</v>
      </c>
      <c r="J108" s="14">
        <f t="shared" si="1"/>
        <v>32.0363635</v>
      </c>
      <c r="K108" s="14">
        <f t="shared" si="2"/>
        <v>19.12008475</v>
      </c>
      <c r="N108" s="87">
        <v>57460.89716</v>
      </c>
      <c r="O108" s="87">
        <v>0.153573</v>
      </c>
      <c r="P108" s="87">
        <v>0.177302</v>
      </c>
      <c r="Q108" s="87">
        <v>0.722359</v>
      </c>
      <c r="R108" s="87">
        <v>0.554096</v>
      </c>
      <c r="S108" s="20">
        <f t="shared" si="3"/>
        <v>1.60733</v>
      </c>
      <c r="T108" s="14">
        <f t="shared" si="4"/>
        <v>0.00000000190307872</v>
      </c>
      <c r="V108" s="106">
        <v>0.040843</v>
      </c>
      <c r="W108" s="106">
        <v>0.043332</v>
      </c>
      <c r="X108" s="106">
        <v>0.086413</v>
      </c>
      <c r="Y108" s="106">
        <v>0.075927</v>
      </c>
    </row>
    <row r="109">
      <c r="F109" s="87">
        <v>57461.16977</v>
      </c>
      <c r="G109" s="87">
        <v>3.222694</v>
      </c>
      <c r="H109" s="87">
        <v>0.067434997</v>
      </c>
      <c r="I109" s="87" t="s">
        <v>442</v>
      </c>
      <c r="J109" s="14">
        <f t="shared" si="1"/>
        <v>32.14070355</v>
      </c>
      <c r="K109" s="14">
        <f t="shared" si="2"/>
        <v>19.2244248</v>
      </c>
      <c r="N109" s="87">
        <v>57461.16724</v>
      </c>
      <c r="O109" s="87">
        <v>0.234373</v>
      </c>
      <c r="P109" s="87">
        <v>0.113991</v>
      </c>
      <c r="Q109" s="87">
        <v>0.786299</v>
      </c>
      <c r="R109" s="87">
        <v>0.677699</v>
      </c>
      <c r="S109" s="20">
        <f t="shared" si="3"/>
        <v>1.812362</v>
      </c>
      <c r="T109" s="14">
        <f t="shared" si="4"/>
        <v>0.000000002145836608</v>
      </c>
      <c r="V109" s="106">
        <v>0.035377</v>
      </c>
      <c r="W109" s="106">
        <v>0.024679</v>
      </c>
      <c r="X109" s="106">
        <v>0.064803</v>
      </c>
      <c r="Y109" s="106">
        <v>0.059928</v>
      </c>
    </row>
    <row r="110">
      <c r="F110" s="87">
        <v>57461.69404</v>
      </c>
      <c r="G110" s="87">
        <v>3.3086428</v>
      </c>
      <c r="H110" s="87">
        <v>0.068612133</v>
      </c>
      <c r="I110" s="87" t="s">
        <v>442</v>
      </c>
      <c r="J110" s="14">
        <f t="shared" si="1"/>
        <v>32.99789164</v>
      </c>
      <c r="K110" s="14">
        <f t="shared" si="2"/>
        <v>20.08161288</v>
      </c>
      <c r="N110" s="87">
        <v>57461.6926</v>
      </c>
      <c r="O110" s="87">
        <v>0.166151</v>
      </c>
      <c r="P110" s="87">
        <v>0.156602</v>
      </c>
      <c r="Q110" s="87">
        <v>0.688633</v>
      </c>
      <c r="R110" s="87">
        <v>0.59151</v>
      </c>
      <c r="S110" s="20">
        <f t="shared" si="3"/>
        <v>1.602896</v>
      </c>
      <c r="T110" s="14">
        <f t="shared" si="4"/>
        <v>0.000000001897828864</v>
      </c>
      <c r="V110" s="106">
        <v>0.0261</v>
      </c>
      <c r="W110" s="106">
        <v>0.025156</v>
      </c>
      <c r="X110" s="106">
        <v>0.052661</v>
      </c>
      <c r="Y110" s="106">
        <v>0.04887</v>
      </c>
    </row>
    <row r="111">
      <c r="F111" s="87">
        <v>57461.96025</v>
      </c>
      <c r="G111" s="87">
        <v>3.1370794</v>
      </c>
      <c r="H111" s="87">
        <v>0.066137774</v>
      </c>
      <c r="I111" s="87" t="s">
        <v>442</v>
      </c>
      <c r="J111" s="14">
        <f t="shared" si="1"/>
        <v>31.28684852</v>
      </c>
      <c r="K111" s="14">
        <f t="shared" si="2"/>
        <v>18.37056977</v>
      </c>
      <c r="N111" s="87">
        <v>57461.95835</v>
      </c>
      <c r="O111" s="87">
        <v>0.130899</v>
      </c>
      <c r="P111" s="87">
        <v>0.156332</v>
      </c>
      <c r="Q111" s="87">
        <v>0.865741</v>
      </c>
      <c r="R111" s="87">
        <v>0.644627</v>
      </c>
      <c r="S111" s="20">
        <f t="shared" si="3"/>
        <v>1.797599</v>
      </c>
      <c r="T111" s="14">
        <f t="shared" si="4"/>
        <v>0.000000002128357216</v>
      </c>
      <c r="V111" s="106">
        <v>0.022404</v>
      </c>
      <c r="W111" s="106">
        <v>0.024114</v>
      </c>
      <c r="X111" s="106">
        <v>0.056791</v>
      </c>
      <c r="Y111" s="106">
        <v>0.049124</v>
      </c>
    </row>
    <row r="112">
      <c r="F112" s="87">
        <v>57462.16883</v>
      </c>
      <c r="G112" s="87">
        <v>3.3015728</v>
      </c>
      <c r="H112" s="87">
        <v>0.068529811</v>
      </c>
      <c r="I112" s="87" t="s">
        <v>442</v>
      </c>
      <c r="J112" s="14">
        <f t="shared" si="1"/>
        <v>32.92738082</v>
      </c>
      <c r="K112" s="14">
        <f t="shared" si="2"/>
        <v>20.01110207</v>
      </c>
      <c r="N112" s="87">
        <v>57462.1668</v>
      </c>
      <c r="O112" s="87">
        <v>0.187895</v>
      </c>
      <c r="P112" s="87">
        <v>0.169433</v>
      </c>
      <c r="Q112" s="87">
        <v>0.888512</v>
      </c>
      <c r="R112" s="87">
        <v>0.713328</v>
      </c>
      <c r="S112" s="20">
        <f t="shared" si="3"/>
        <v>1.959168</v>
      </c>
      <c r="T112" s="14">
        <f t="shared" si="4"/>
        <v>0.000000002319654912</v>
      </c>
      <c r="V112" s="106">
        <v>0.034253</v>
      </c>
      <c r="W112" s="106">
        <v>0.032097</v>
      </c>
      <c r="X112" s="106">
        <v>0.073139</v>
      </c>
      <c r="Y112" s="106">
        <v>0.065756</v>
      </c>
    </row>
    <row r="113">
      <c r="F113" s="87">
        <v>57462.29301</v>
      </c>
      <c r="G113" s="87">
        <v>3.2513787</v>
      </c>
      <c r="H113" s="87">
        <v>0.067917847</v>
      </c>
      <c r="I113" s="87" t="s">
        <v>442</v>
      </c>
      <c r="J113" s="14">
        <f t="shared" si="1"/>
        <v>32.42678297</v>
      </c>
      <c r="K113" s="14">
        <f t="shared" si="2"/>
        <v>19.51050422</v>
      </c>
      <c r="N113" s="87">
        <v>57462.29006</v>
      </c>
      <c r="O113" s="87">
        <v>0.21311</v>
      </c>
      <c r="P113" s="87">
        <v>0.125529</v>
      </c>
      <c r="Q113" s="87">
        <v>0.747027</v>
      </c>
      <c r="R113" s="87">
        <v>0.530123</v>
      </c>
      <c r="S113" s="20">
        <f t="shared" si="3"/>
        <v>1.615789</v>
      </c>
      <c r="T113" s="14">
        <f t="shared" si="4"/>
        <v>0.000000001913094176</v>
      </c>
      <c r="V113" s="106">
        <v>0.035215</v>
      </c>
      <c r="W113" s="106">
        <v>0.027416</v>
      </c>
      <c r="X113" s="106">
        <v>0.065655</v>
      </c>
      <c r="Y113" s="106">
        <v>0.05543</v>
      </c>
    </row>
    <row r="114">
      <c r="F114" s="87">
        <v>57462.49179</v>
      </c>
      <c r="G114" s="87">
        <v>3.191836</v>
      </c>
      <c r="H114" s="87">
        <v>0.066955404</v>
      </c>
      <c r="I114" s="87" t="s">
        <v>442</v>
      </c>
      <c r="J114" s="14">
        <f t="shared" si="1"/>
        <v>31.83294928</v>
      </c>
      <c r="K114" s="14">
        <f t="shared" si="2"/>
        <v>18.91667053</v>
      </c>
      <c r="N114" s="87">
        <v>57462.49008</v>
      </c>
      <c r="O114" s="87">
        <v>0.165768</v>
      </c>
      <c r="P114" s="87">
        <v>0.139906</v>
      </c>
      <c r="Q114" s="87">
        <v>0.753363</v>
      </c>
      <c r="R114" s="87">
        <v>0.555787</v>
      </c>
      <c r="S114" s="20">
        <f t="shared" si="3"/>
        <v>1.614824</v>
      </c>
      <c r="T114" s="14">
        <f t="shared" si="4"/>
        <v>0.000000001911951616</v>
      </c>
      <c r="V114" s="106">
        <v>0.024626</v>
      </c>
      <c r="W114" s="106">
        <v>0.022469</v>
      </c>
      <c r="X114" s="106">
        <v>0.05204</v>
      </c>
      <c r="Y114" s="106">
        <v>0.044601</v>
      </c>
    </row>
    <row r="115">
      <c r="F115" s="87">
        <v>57462.76226</v>
      </c>
      <c r="G115" s="87">
        <v>3.2627333</v>
      </c>
      <c r="H115" s="87">
        <v>0.067992393</v>
      </c>
      <c r="I115" s="87" t="s">
        <v>442</v>
      </c>
      <c r="J115" s="14">
        <f t="shared" si="1"/>
        <v>32.54002513</v>
      </c>
      <c r="K115" s="14">
        <f t="shared" si="2"/>
        <v>19.62374638</v>
      </c>
      <c r="N115" s="87">
        <v>57462.76081</v>
      </c>
      <c r="O115" s="87">
        <v>0.182099</v>
      </c>
      <c r="P115" s="87">
        <v>0.144986</v>
      </c>
      <c r="Q115" s="87">
        <v>0.639489</v>
      </c>
      <c r="R115" s="87">
        <v>0.527505</v>
      </c>
      <c r="S115" s="20">
        <f t="shared" si="3"/>
        <v>1.494079</v>
      </c>
      <c r="T115" s="14">
        <f t="shared" si="4"/>
        <v>0.000000001768989536</v>
      </c>
      <c r="V115" s="106">
        <v>0.025088</v>
      </c>
      <c r="W115" s="106">
        <v>0.022332</v>
      </c>
      <c r="X115" s="106">
        <v>0.046701</v>
      </c>
      <c r="Y115" s="106">
        <v>0.042374</v>
      </c>
    </row>
    <row r="116">
      <c r="F116" s="87">
        <v>57463.02348</v>
      </c>
      <c r="G116" s="87">
        <v>3.3528153</v>
      </c>
      <c r="H116" s="87">
        <v>0.069427363</v>
      </c>
      <c r="I116" s="87" t="s">
        <v>442</v>
      </c>
      <c r="J116" s="14">
        <f t="shared" si="1"/>
        <v>33.43843462</v>
      </c>
      <c r="K116" s="14">
        <f t="shared" si="2"/>
        <v>20.52215586</v>
      </c>
      <c r="N116" s="87">
        <v>57463.02119</v>
      </c>
      <c r="O116" s="87">
        <v>0.170265</v>
      </c>
      <c r="P116" s="87">
        <v>0.108058</v>
      </c>
      <c r="Q116" s="87">
        <v>0.660184</v>
      </c>
      <c r="R116" s="87">
        <v>0.527801</v>
      </c>
      <c r="S116" s="20">
        <f t="shared" si="3"/>
        <v>1.466308</v>
      </c>
      <c r="T116" s="14">
        <f t="shared" si="4"/>
        <v>0.000000001736108672</v>
      </c>
      <c r="V116" s="106">
        <v>0.024062</v>
      </c>
      <c r="W116" s="106">
        <v>0.019022</v>
      </c>
      <c r="X116" s="106">
        <v>0.046653</v>
      </c>
      <c r="Y116" s="106">
        <v>0.04179</v>
      </c>
    </row>
    <row r="117">
      <c r="F117" s="87">
        <v>57463.28921</v>
      </c>
      <c r="G117" s="87">
        <v>3.28484</v>
      </c>
      <c r="H117" s="87">
        <v>0.068273027</v>
      </c>
      <c r="I117" s="87" t="s">
        <v>442</v>
      </c>
      <c r="J117" s="14">
        <f t="shared" si="1"/>
        <v>32.76050058</v>
      </c>
      <c r="K117" s="14">
        <f t="shared" si="2"/>
        <v>19.84422182</v>
      </c>
      <c r="N117" s="87">
        <v>57463.28647</v>
      </c>
      <c r="O117" s="87">
        <v>0.162307</v>
      </c>
      <c r="P117" s="87">
        <v>0.095151</v>
      </c>
      <c r="Q117" s="87">
        <v>0.691212</v>
      </c>
      <c r="R117" s="87">
        <v>0.641481</v>
      </c>
      <c r="S117" s="20">
        <f t="shared" si="3"/>
        <v>1.590151</v>
      </c>
      <c r="T117" s="14">
        <f t="shared" si="4"/>
        <v>0.000000001882738784</v>
      </c>
      <c r="V117" s="106">
        <v>0.029167</v>
      </c>
      <c r="W117" s="106">
        <v>0.022742</v>
      </c>
      <c r="X117" s="106">
        <v>0.059678</v>
      </c>
      <c r="Y117" s="106">
        <v>0.057395</v>
      </c>
    </row>
    <row r="118">
      <c r="F118" s="87">
        <v>57463.55471</v>
      </c>
      <c r="G118" s="87">
        <v>3.3588102</v>
      </c>
      <c r="H118" s="87">
        <v>0.069371292</v>
      </c>
      <c r="I118" s="87" t="s">
        <v>442</v>
      </c>
      <c r="J118" s="14">
        <f t="shared" si="1"/>
        <v>33.4982232</v>
      </c>
      <c r="K118" s="14">
        <f t="shared" si="2"/>
        <v>20.58194445</v>
      </c>
      <c r="N118" s="87">
        <v>57463.55325</v>
      </c>
      <c r="O118" s="87">
        <v>0.165376</v>
      </c>
      <c r="P118" s="87">
        <v>0.1237</v>
      </c>
      <c r="Q118" s="87">
        <v>1.074435</v>
      </c>
      <c r="R118" s="87">
        <v>0.817737</v>
      </c>
      <c r="S118" s="20">
        <f t="shared" si="3"/>
        <v>2.181248</v>
      </c>
      <c r="T118" s="14">
        <f t="shared" si="4"/>
        <v>0.000000002582597632</v>
      </c>
      <c r="V118" s="106">
        <v>0.024216</v>
      </c>
      <c r="W118" s="106">
        <v>0.020705</v>
      </c>
      <c r="X118" s="106">
        <v>0.06078</v>
      </c>
      <c r="Y118" s="106">
        <v>0.05315</v>
      </c>
    </row>
    <row r="119">
      <c r="F119" s="87">
        <v>57463.68744</v>
      </c>
      <c r="G119" s="87">
        <v>3.315178</v>
      </c>
      <c r="H119" s="87">
        <v>0.068773758</v>
      </c>
      <c r="I119" s="87" t="s">
        <v>442</v>
      </c>
      <c r="J119" s="14">
        <f t="shared" si="1"/>
        <v>33.06306876</v>
      </c>
      <c r="K119" s="14">
        <f t="shared" si="2"/>
        <v>20.14679001</v>
      </c>
      <c r="N119" s="87">
        <v>57463.68628</v>
      </c>
      <c r="O119" s="87">
        <v>0.161304</v>
      </c>
      <c r="P119" s="87">
        <v>0.150106</v>
      </c>
      <c r="Q119" s="87">
        <v>1.022192</v>
      </c>
      <c r="R119" s="87">
        <v>0.622422</v>
      </c>
      <c r="S119" s="20">
        <f t="shared" si="3"/>
        <v>1.956024</v>
      </c>
      <c r="T119" s="14">
        <f t="shared" si="4"/>
        <v>0.000000002315932416</v>
      </c>
      <c r="V119" s="106">
        <v>0.027426</v>
      </c>
      <c r="W119" s="106">
        <v>0.026768</v>
      </c>
      <c r="X119" s="106">
        <v>0.068643</v>
      </c>
      <c r="Y119" s="106">
        <v>0.053755</v>
      </c>
    </row>
    <row r="120">
      <c r="F120" s="87">
        <v>57463.8916</v>
      </c>
      <c r="G120" s="87">
        <v>3.2911984</v>
      </c>
      <c r="H120" s="87">
        <v>0.068533005</v>
      </c>
      <c r="I120" s="87" t="s">
        <v>442</v>
      </c>
      <c r="J120" s="14">
        <f t="shared" si="1"/>
        <v>32.82391443</v>
      </c>
      <c r="K120" s="14">
        <f t="shared" si="2"/>
        <v>19.90763568</v>
      </c>
      <c r="N120" s="87">
        <v>57463.88999</v>
      </c>
      <c r="O120" s="87">
        <v>0.241951</v>
      </c>
      <c r="P120" s="87">
        <v>0.158032</v>
      </c>
      <c r="Q120" s="87">
        <v>0.83721</v>
      </c>
      <c r="R120" s="87">
        <v>0.705363</v>
      </c>
      <c r="S120" s="20">
        <f t="shared" si="3"/>
        <v>1.942556</v>
      </c>
      <c r="T120" s="14">
        <f t="shared" si="4"/>
        <v>0.000000002299986304</v>
      </c>
      <c r="V120" s="106">
        <v>0.034686</v>
      </c>
      <c r="W120" s="106">
        <v>0.028036</v>
      </c>
      <c r="X120" s="106">
        <v>0.06387</v>
      </c>
      <c r="Y120" s="106">
        <v>0.058633</v>
      </c>
    </row>
    <row r="121">
      <c r="F121" s="87">
        <v>57464.02913</v>
      </c>
      <c r="G121" s="87">
        <v>3.2650488</v>
      </c>
      <c r="H121" s="87">
        <v>0.068022888</v>
      </c>
      <c r="I121" s="87" t="s">
        <v>442</v>
      </c>
      <c r="J121" s="14">
        <f t="shared" si="1"/>
        <v>32.56311817</v>
      </c>
      <c r="K121" s="14">
        <f t="shared" si="2"/>
        <v>19.64683942</v>
      </c>
      <c r="N121" s="87">
        <v>57464.02645</v>
      </c>
      <c r="O121" s="87">
        <v>0.201603</v>
      </c>
      <c r="P121" s="87">
        <v>0.149441</v>
      </c>
      <c r="Q121" s="87">
        <v>0.859263</v>
      </c>
      <c r="R121" s="87">
        <v>0.752551</v>
      </c>
      <c r="S121" s="20">
        <f t="shared" si="3"/>
        <v>1.962858</v>
      </c>
      <c r="T121" s="14">
        <f t="shared" si="4"/>
        <v>0.000000002324023872</v>
      </c>
      <c r="V121" s="106">
        <v>0.036392</v>
      </c>
      <c r="W121" s="106">
        <v>0.031158</v>
      </c>
      <c r="X121" s="106">
        <v>0.073606</v>
      </c>
      <c r="Y121" s="106">
        <v>0.068807</v>
      </c>
    </row>
    <row r="122">
      <c r="F122" s="87">
        <v>57464.2929</v>
      </c>
      <c r="G122" s="87">
        <v>3.2522667</v>
      </c>
      <c r="H122" s="87">
        <v>0.067739212</v>
      </c>
      <c r="I122" s="87" t="s">
        <v>442</v>
      </c>
      <c r="J122" s="14">
        <f t="shared" si="1"/>
        <v>32.43563921</v>
      </c>
      <c r="K122" s="14">
        <f t="shared" si="2"/>
        <v>19.51936046</v>
      </c>
      <c r="N122" s="87">
        <v>57464.29104</v>
      </c>
      <c r="O122" s="87">
        <v>0.178952</v>
      </c>
      <c r="P122" s="87">
        <v>0.169064</v>
      </c>
      <c r="Q122" s="87">
        <v>0.653907</v>
      </c>
      <c r="R122" s="87">
        <v>0.563893</v>
      </c>
      <c r="S122" s="20">
        <f t="shared" si="3"/>
        <v>1.565816</v>
      </c>
      <c r="T122" s="14">
        <f t="shared" si="4"/>
        <v>0.000000001853926144</v>
      </c>
      <c r="V122" s="106">
        <v>0.025782</v>
      </c>
      <c r="W122" s="106">
        <v>0.02501</v>
      </c>
      <c r="X122" s="106">
        <v>0.049362</v>
      </c>
      <c r="Y122" s="106">
        <v>0.045731</v>
      </c>
    </row>
    <row r="123">
      <c r="F123" s="87">
        <v>57464.68596</v>
      </c>
      <c r="G123" s="87">
        <v>3.2284918</v>
      </c>
      <c r="H123" s="87">
        <v>0.067398106</v>
      </c>
      <c r="I123" s="87" t="s">
        <v>442</v>
      </c>
      <c r="J123" s="14">
        <f t="shared" si="1"/>
        <v>32.19852641</v>
      </c>
      <c r="K123" s="14">
        <f t="shared" si="2"/>
        <v>19.28224765</v>
      </c>
      <c r="N123" s="87">
        <v>57464.68334</v>
      </c>
      <c r="O123" s="87">
        <v>0.164468</v>
      </c>
      <c r="P123" s="87">
        <v>0.106538</v>
      </c>
      <c r="Q123" s="87">
        <v>0.709616</v>
      </c>
      <c r="R123" s="87">
        <v>0.533905</v>
      </c>
      <c r="S123" s="20">
        <f t="shared" si="3"/>
        <v>1.514527</v>
      </c>
      <c r="T123" s="14">
        <f t="shared" si="4"/>
        <v>0.000000001793199968</v>
      </c>
      <c r="V123" s="106">
        <v>0.029776</v>
      </c>
      <c r="W123" s="106">
        <v>0.023544</v>
      </c>
      <c r="X123" s="106">
        <v>0.060158</v>
      </c>
      <c r="Y123" s="106">
        <v>0.052252</v>
      </c>
    </row>
    <row r="124">
      <c r="F124" s="87">
        <v>57464.8892</v>
      </c>
      <c r="G124" s="87">
        <v>3.2692246</v>
      </c>
      <c r="H124" s="87">
        <v>0.068069508</v>
      </c>
      <c r="I124" s="87" t="s">
        <v>442</v>
      </c>
      <c r="J124" s="14">
        <f t="shared" si="1"/>
        <v>32.60476443</v>
      </c>
      <c r="K124" s="14">
        <f t="shared" si="2"/>
        <v>19.68848568</v>
      </c>
      <c r="N124" s="87">
        <v>57464.88565</v>
      </c>
      <c r="O124" s="87">
        <v>0.163739</v>
      </c>
      <c r="P124" s="87">
        <v>0.126659</v>
      </c>
      <c r="Q124" s="87">
        <v>0.702833</v>
      </c>
      <c r="R124" s="87">
        <v>0.527242</v>
      </c>
      <c r="S124" s="20">
        <f t="shared" si="3"/>
        <v>1.520473</v>
      </c>
      <c r="T124" s="14">
        <f t="shared" si="4"/>
        <v>0.000000001800240032</v>
      </c>
      <c r="V124" s="106">
        <v>0.029444</v>
      </c>
      <c r="W124" s="106">
        <v>0.025602</v>
      </c>
      <c r="X124" s="106">
        <v>0.060358</v>
      </c>
      <c r="Y124" s="106">
        <v>0.052163</v>
      </c>
    </row>
    <row r="125">
      <c r="F125" s="87">
        <v>57465.02857</v>
      </c>
      <c r="G125" s="87">
        <v>3.2575877</v>
      </c>
      <c r="H125" s="87">
        <v>0.067604607</v>
      </c>
      <c r="I125" s="87" t="s">
        <v>442</v>
      </c>
      <c r="J125" s="14">
        <f t="shared" si="1"/>
        <v>32.48870683</v>
      </c>
      <c r="K125" s="14">
        <f t="shared" si="2"/>
        <v>19.57242807</v>
      </c>
      <c r="N125" s="87">
        <v>57465.02629</v>
      </c>
      <c r="O125" s="87">
        <v>0.198672</v>
      </c>
      <c r="P125" s="87">
        <v>0.164117</v>
      </c>
      <c r="Q125" s="87">
        <v>0.784526</v>
      </c>
      <c r="R125" s="87">
        <v>0.561113</v>
      </c>
      <c r="S125" s="20">
        <f t="shared" si="3"/>
        <v>1.708428</v>
      </c>
      <c r="T125" s="14">
        <f t="shared" si="4"/>
        <v>0.000000002022778752</v>
      </c>
      <c r="V125" s="106">
        <v>0.030583</v>
      </c>
      <c r="W125" s="106">
        <v>0.027653</v>
      </c>
      <c r="X125" s="106">
        <v>0.060459</v>
      </c>
      <c r="Y125" s="106">
        <v>0.05108</v>
      </c>
    </row>
    <row r="126">
      <c r="F126" s="87">
        <v>57465.2293</v>
      </c>
      <c r="G126" s="87">
        <v>3.3732975</v>
      </c>
      <c r="H126" s="87">
        <v>0.069265936</v>
      </c>
      <c r="I126" s="87" t="s">
        <v>442</v>
      </c>
      <c r="J126" s="14">
        <f t="shared" si="1"/>
        <v>33.64270853</v>
      </c>
      <c r="K126" s="14">
        <f t="shared" si="2"/>
        <v>20.72642978</v>
      </c>
      <c r="N126" s="87">
        <v>57465.22621</v>
      </c>
      <c r="O126" s="87">
        <v>0.168397</v>
      </c>
      <c r="P126" s="87">
        <v>0.147608</v>
      </c>
      <c r="Q126" s="87">
        <v>0.595157</v>
      </c>
      <c r="R126" s="87">
        <v>0.478556</v>
      </c>
      <c r="S126" s="20">
        <f t="shared" si="3"/>
        <v>1.389718</v>
      </c>
      <c r="T126" s="14">
        <f t="shared" si="4"/>
        <v>0.000000001645426112</v>
      </c>
      <c r="V126" s="106">
        <v>0.028394</v>
      </c>
      <c r="W126" s="106">
        <v>0.026311</v>
      </c>
      <c r="X126" s="106">
        <v>0.052998</v>
      </c>
      <c r="Y126" s="106">
        <v>0.047653</v>
      </c>
    </row>
    <row r="127">
      <c r="F127" s="87">
        <v>57465.41735</v>
      </c>
      <c r="G127" s="87">
        <v>3.223637</v>
      </c>
      <c r="H127" s="87">
        <v>0.06741781</v>
      </c>
      <c r="I127" s="87" t="s">
        <v>442</v>
      </c>
      <c r="J127" s="14">
        <f t="shared" si="1"/>
        <v>32.15010832</v>
      </c>
      <c r="K127" s="14">
        <f t="shared" si="2"/>
        <v>19.23382956</v>
      </c>
      <c r="N127" s="87">
        <v>57465.41474</v>
      </c>
      <c r="O127" s="87">
        <v>0.182848</v>
      </c>
      <c r="P127" s="87">
        <v>0.118126</v>
      </c>
      <c r="Q127" s="87">
        <v>0.688898</v>
      </c>
      <c r="R127" s="87">
        <v>0.455605</v>
      </c>
      <c r="S127" s="20">
        <f t="shared" si="3"/>
        <v>1.445477</v>
      </c>
      <c r="T127" s="14">
        <f t="shared" si="4"/>
        <v>0.000000001711444768</v>
      </c>
      <c r="V127" s="106">
        <v>0.024849</v>
      </c>
      <c r="W127" s="106">
        <v>0.02006</v>
      </c>
      <c r="X127" s="106">
        <v>0.048239</v>
      </c>
      <c r="Y127" s="106">
        <v>0.039163</v>
      </c>
    </row>
    <row r="128">
      <c r="F128" s="87">
        <v>57465.88068</v>
      </c>
      <c r="G128" s="87">
        <v>3.2307504</v>
      </c>
      <c r="H128" s="87">
        <v>0.067199257</v>
      </c>
      <c r="I128" s="87" t="s">
        <v>442</v>
      </c>
      <c r="J128" s="14">
        <f t="shared" si="1"/>
        <v>32.22105197</v>
      </c>
      <c r="K128" s="14">
        <f t="shared" si="2"/>
        <v>19.30477321</v>
      </c>
      <c r="N128" s="87">
        <v>57465.87904</v>
      </c>
      <c r="O128" s="87">
        <v>0.205985</v>
      </c>
      <c r="P128" s="87">
        <v>0.163969</v>
      </c>
      <c r="Q128" s="87">
        <v>0.512027</v>
      </c>
      <c r="R128" s="87">
        <v>0.411508</v>
      </c>
      <c r="S128" s="20">
        <f t="shared" si="3"/>
        <v>1.293489</v>
      </c>
      <c r="T128" s="14">
        <f t="shared" si="4"/>
        <v>0.000000001531490976</v>
      </c>
      <c r="V128" s="106">
        <v>0.028585</v>
      </c>
      <c r="W128" s="106">
        <v>0.025488</v>
      </c>
      <c r="X128" s="106">
        <v>0.045014</v>
      </c>
      <c r="Y128" s="106">
        <v>0.040308</v>
      </c>
    </row>
    <row r="129">
      <c r="F129" s="87">
        <v>57466.0135</v>
      </c>
      <c r="G129" s="87">
        <v>3.3134807</v>
      </c>
      <c r="H129" s="87">
        <v>0.068617969</v>
      </c>
      <c r="I129" s="87" t="s">
        <v>442</v>
      </c>
      <c r="J129" s="14">
        <f t="shared" si="1"/>
        <v>33.04614118</v>
      </c>
      <c r="K129" s="14">
        <f t="shared" si="2"/>
        <v>20.12986242</v>
      </c>
      <c r="N129" s="87">
        <v>57466.0118</v>
      </c>
      <c r="O129" s="87">
        <v>0.136584</v>
      </c>
      <c r="P129" s="87">
        <v>0.1157</v>
      </c>
      <c r="Q129" s="87">
        <v>0.586586</v>
      </c>
      <c r="R129" s="87">
        <v>0.534551</v>
      </c>
      <c r="S129" s="20">
        <f t="shared" si="3"/>
        <v>1.373421</v>
      </c>
      <c r="T129" s="14">
        <f t="shared" si="4"/>
        <v>0.000000001626130464</v>
      </c>
      <c r="V129" s="106">
        <v>0.02607</v>
      </c>
      <c r="W129" s="106">
        <v>0.02376</v>
      </c>
      <c r="X129" s="106">
        <v>0.053132</v>
      </c>
      <c r="Y129" s="106">
        <v>0.050763</v>
      </c>
    </row>
    <row r="130">
      <c r="C130" s="11">
        <v>0.594</v>
      </c>
      <c r="D130" s="20">
        <f>1-C130</f>
        <v>0.406</v>
      </c>
      <c r="F130" s="87">
        <v>57466.21368</v>
      </c>
      <c r="G130" s="87">
        <v>3.3403764</v>
      </c>
      <c r="H130" s="87">
        <v>0.069109863</v>
      </c>
      <c r="I130" s="87" t="s">
        <v>442</v>
      </c>
      <c r="J130" s="14">
        <f t="shared" si="1"/>
        <v>33.31437847</v>
      </c>
      <c r="K130" s="14">
        <f t="shared" si="2"/>
        <v>20.39809972</v>
      </c>
      <c r="N130" s="87">
        <v>57466.2119</v>
      </c>
      <c r="O130" s="87">
        <v>0.171993</v>
      </c>
      <c r="P130" s="87">
        <v>0.120128</v>
      </c>
      <c r="Q130" s="87">
        <v>0.545799</v>
      </c>
      <c r="R130" s="87">
        <v>0.442853</v>
      </c>
      <c r="S130" s="20">
        <f t="shared" si="3"/>
        <v>1.280773</v>
      </c>
      <c r="T130" s="14">
        <f t="shared" si="4"/>
        <v>0.000000001516435232</v>
      </c>
      <c r="V130" s="106">
        <v>0.022975</v>
      </c>
      <c r="W130" s="106">
        <v>0.01917</v>
      </c>
      <c r="X130" s="106">
        <v>0.040651</v>
      </c>
      <c r="Y130" s="106">
        <v>0.036678</v>
      </c>
    </row>
    <row r="131">
      <c r="A131" s="38">
        <v>57466.0135</v>
      </c>
      <c r="B131" s="20">
        <v>33.04614117877004</v>
      </c>
      <c r="C131" s="20">
        <f t="shared" ref="C131:C135" si="5">B131*$C$130</f>
        <v>19.62940786</v>
      </c>
      <c r="D131" s="20">
        <f t="shared" ref="D131:D135" si="6">B131-C131</f>
        <v>13.41673332</v>
      </c>
      <c r="F131" s="87">
        <v>57466.41174</v>
      </c>
      <c r="G131" s="87">
        <v>3.3188865</v>
      </c>
      <c r="H131" s="87">
        <v>0.068766822</v>
      </c>
      <c r="I131" s="87" t="s">
        <v>442</v>
      </c>
      <c r="J131" s="14">
        <f t="shared" si="1"/>
        <v>33.10005452</v>
      </c>
      <c r="K131" s="14">
        <f t="shared" si="2"/>
        <v>20.18377577</v>
      </c>
      <c r="N131" s="87">
        <v>57466.41054</v>
      </c>
      <c r="O131" s="87">
        <v>0.189305</v>
      </c>
      <c r="P131" s="87">
        <v>0.125364</v>
      </c>
      <c r="Q131" s="87">
        <v>0.508644</v>
      </c>
      <c r="R131" s="87">
        <v>0.417206</v>
      </c>
      <c r="S131" s="20">
        <f t="shared" si="3"/>
        <v>1.240519</v>
      </c>
      <c r="T131" s="14">
        <f t="shared" si="4"/>
        <v>0.000000001468774496</v>
      </c>
      <c r="V131" s="106">
        <v>0.022065</v>
      </c>
      <c r="W131" s="106">
        <v>0.017896</v>
      </c>
      <c r="X131" s="106">
        <v>0.035784</v>
      </c>
      <c r="Y131" s="106">
        <v>0.032402</v>
      </c>
    </row>
    <row r="132">
      <c r="A132" s="38">
        <v>57466.21368</v>
      </c>
      <c r="B132" s="20">
        <v>33.31437847355853</v>
      </c>
      <c r="C132" s="20">
        <f t="shared" si="5"/>
        <v>19.78874081</v>
      </c>
      <c r="D132" s="20">
        <f t="shared" si="6"/>
        <v>13.52563766</v>
      </c>
      <c r="F132" s="87">
        <v>57466.61246</v>
      </c>
      <c r="G132" s="87">
        <v>3.353014</v>
      </c>
      <c r="H132" s="87">
        <v>0.069198114</v>
      </c>
      <c r="I132" s="87" t="s">
        <v>442</v>
      </c>
      <c r="J132" s="14">
        <f t="shared" si="1"/>
        <v>33.4404163</v>
      </c>
      <c r="K132" s="14">
        <f t="shared" si="2"/>
        <v>20.52413755</v>
      </c>
      <c r="N132" s="87">
        <v>57466.61045</v>
      </c>
      <c r="O132" s="87">
        <v>0.231664</v>
      </c>
      <c r="P132" s="87">
        <v>0.170758</v>
      </c>
      <c r="Q132" s="87">
        <v>0.601424</v>
      </c>
      <c r="R132" s="87">
        <v>0.442665</v>
      </c>
      <c r="S132" s="20">
        <f t="shared" si="3"/>
        <v>1.446511</v>
      </c>
      <c r="T132" s="14">
        <f t="shared" si="4"/>
        <v>0.000000001712669024</v>
      </c>
      <c r="V132" s="106">
        <v>0.032222</v>
      </c>
      <c r="W132" s="106">
        <v>0.027443</v>
      </c>
      <c r="X132" s="106">
        <v>0.051352</v>
      </c>
      <c r="Y132" s="106">
        <v>0.04406</v>
      </c>
    </row>
    <row r="133">
      <c r="A133" s="38">
        <v>57466.41174</v>
      </c>
      <c r="B133" s="20">
        <v>33.100054524329636</v>
      </c>
      <c r="C133" s="20">
        <f t="shared" si="5"/>
        <v>19.66143239</v>
      </c>
      <c r="D133" s="20">
        <f t="shared" si="6"/>
        <v>13.43862214</v>
      </c>
      <c r="F133" s="87">
        <v>57466.94536</v>
      </c>
      <c r="G133" s="87">
        <v>3.2861416</v>
      </c>
      <c r="H133" s="87">
        <v>0.068318095</v>
      </c>
      <c r="I133" s="87" t="s">
        <v>442</v>
      </c>
      <c r="J133" s="14">
        <f t="shared" si="1"/>
        <v>32.77348175</v>
      </c>
      <c r="K133" s="14">
        <f t="shared" si="2"/>
        <v>19.85720299</v>
      </c>
      <c r="N133" s="87">
        <v>57466.94463</v>
      </c>
      <c r="O133" s="87">
        <v>0.152862</v>
      </c>
      <c r="P133" s="87">
        <v>0.119714</v>
      </c>
      <c r="Q133" s="87">
        <v>0.399193</v>
      </c>
      <c r="R133" s="87">
        <v>0.311166</v>
      </c>
      <c r="S133" s="20">
        <f t="shared" si="3"/>
        <v>0.982935</v>
      </c>
      <c r="T133" s="14">
        <f t="shared" si="4"/>
        <v>0.00000000116379504</v>
      </c>
      <c r="V133" s="106">
        <v>0.024275</v>
      </c>
      <c r="W133" s="106">
        <v>0.021232</v>
      </c>
      <c r="X133" s="106">
        <v>0.038663</v>
      </c>
      <c r="Y133" s="106">
        <v>0.034185</v>
      </c>
    </row>
    <row r="134">
      <c r="A134" s="38">
        <v>57466.61246</v>
      </c>
      <c r="B134" s="20">
        <v>33.44041630252816</v>
      </c>
      <c r="C134" s="20">
        <f t="shared" si="5"/>
        <v>19.86360728</v>
      </c>
      <c r="D134" s="20">
        <f t="shared" si="6"/>
        <v>13.57680902</v>
      </c>
      <c r="F134" s="87">
        <v>57467.01411</v>
      </c>
      <c r="G134" s="87">
        <v>3.27462</v>
      </c>
      <c r="H134" s="87">
        <v>0.068170466</v>
      </c>
      <c r="I134" s="87" t="s">
        <v>442</v>
      </c>
      <c r="J134" s="14">
        <f t="shared" si="1"/>
        <v>32.65857406</v>
      </c>
      <c r="K134" s="14">
        <f t="shared" si="2"/>
        <v>19.7422953</v>
      </c>
      <c r="N134" s="87">
        <v>57467.01241</v>
      </c>
      <c r="O134" s="87">
        <v>0.146114</v>
      </c>
      <c r="P134" s="87">
        <v>0.103808</v>
      </c>
      <c r="Q134" s="87">
        <v>0.307661</v>
      </c>
      <c r="R134" s="87">
        <v>0.250326</v>
      </c>
      <c r="S134" s="20">
        <f t="shared" si="3"/>
        <v>0.807909</v>
      </c>
      <c r="T134" s="14">
        <f t="shared" si="4"/>
        <v>0.000000000956564256</v>
      </c>
      <c r="V134" s="106">
        <v>0.017946</v>
      </c>
      <c r="W134" s="106">
        <v>0.015101</v>
      </c>
      <c r="X134" s="106">
        <v>0.025841</v>
      </c>
      <c r="Y134" s="106">
        <v>0.023469</v>
      </c>
    </row>
    <row r="135">
      <c r="A135" s="38">
        <v>57466.94536</v>
      </c>
      <c r="B135" s="20">
        <v>32.773481748974504</v>
      </c>
      <c r="C135" s="20">
        <f t="shared" si="5"/>
        <v>19.46744816</v>
      </c>
      <c r="D135" s="20">
        <f t="shared" si="6"/>
        <v>13.30603359</v>
      </c>
      <c r="F135" s="87">
        <v>57467.20994</v>
      </c>
      <c r="G135" s="87">
        <v>3.3033723</v>
      </c>
      <c r="H135" s="87">
        <v>0.068571796</v>
      </c>
      <c r="I135" s="87" t="s">
        <v>442</v>
      </c>
      <c r="J135" s="14">
        <f t="shared" si="1"/>
        <v>32.94532767</v>
      </c>
      <c r="K135" s="14">
        <f t="shared" si="2"/>
        <v>20.02904892</v>
      </c>
      <c r="N135" s="87">
        <v>57467.20794</v>
      </c>
      <c r="O135" s="87">
        <v>0.12023</v>
      </c>
      <c r="P135" s="87">
        <v>0.090421</v>
      </c>
      <c r="Q135" s="87">
        <v>0.220487</v>
      </c>
      <c r="R135" s="87">
        <v>0.199512</v>
      </c>
      <c r="S135" s="20">
        <f t="shared" si="3"/>
        <v>0.63065</v>
      </c>
      <c r="T135" s="14">
        <f t="shared" si="4"/>
        <v>0.0000000007466896</v>
      </c>
      <c r="V135" s="106">
        <v>0.01748</v>
      </c>
      <c r="W135" s="106">
        <v>0.015255</v>
      </c>
      <c r="X135" s="106">
        <v>0.023802</v>
      </c>
      <c r="Y135" s="106">
        <v>0.023879</v>
      </c>
    </row>
    <row r="136">
      <c r="F136" s="87">
        <v>57467.41581</v>
      </c>
      <c r="G136" s="87">
        <v>3.175301</v>
      </c>
      <c r="H136" s="87">
        <v>0.066571327</v>
      </c>
      <c r="I136" s="87" t="s">
        <v>442</v>
      </c>
      <c r="J136" s="14">
        <f t="shared" si="1"/>
        <v>31.66804175</v>
      </c>
      <c r="K136" s="14">
        <f t="shared" si="2"/>
        <v>18.75176299</v>
      </c>
      <c r="N136" s="87">
        <v>57467.41388</v>
      </c>
      <c r="O136" s="87">
        <v>0.173409</v>
      </c>
      <c r="P136" s="87">
        <v>0.1235</v>
      </c>
      <c r="Q136" s="87">
        <v>0.355618</v>
      </c>
      <c r="R136" s="87">
        <v>0.280629</v>
      </c>
      <c r="S136" s="20">
        <f t="shared" si="3"/>
        <v>0.933156</v>
      </c>
      <c r="T136" s="14">
        <f t="shared" si="4"/>
        <v>0.000000001104856704</v>
      </c>
      <c r="V136" s="106">
        <v>0.022853</v>
      </c>
      <c r="W136" s="106">
        <v>0.019069</v>
      </c>
      <c r="X136" s="106">
        <v>0.032316</v>
      </c>
      <c r="Y136" s="106">
        <v>0.02858</v>
      </c>
    </row>
    <row r="137">
      <c r="F137" s="87">
        <v>57467.61408</v>
      </c>
      <c r="G137" s="87">
        <v>3.457962</v>
      </c>
      <c r="H137" s="87">
        <v>0.070695438</v>
      </c>
      <c r="I137" s="87" t="s">
        <v>442</v>
      </c>
      <c r="J137" s="14">
        <f t="shared" si="1"/>
        <v>34.48708799</v>
      </c>
      <c r="K137" s="14">
        <f t="shared" si="2"/>
        <v>21.57080923</v>
      </c>
      <c r="N137" s="87">
        <v>57467.61302</v>
      </c>
      <c r="O137" s="87">
        <v>0.164906</v>
      </c>
      <c r="P137" s="87">
        <v>0.114307</v>
      </c>
      <c r="Q137" s="87">
        <v>0.332561</v>
      </c>
      <c r="R137" s="87">
        <v>0.299619</v>
      </c>
      <c r="S137" s="20">
        <f t="shared" si="3"/>
        <v>0.911393</v>
      </c>
      <c r="T137" s="14">
        <f t="shared" si="4"/>
        <v>0.000000001079089312</v>
      </c>
      <c r="V137" s="106">
        <v>0.023115</v>
      </c>
      <c r="W137" s="106">
        <v>0.019344</v>
      </c>
      <c r="X137" s="106">
        <v>0.032595</v>
      </c>
      <c r="Y137" s="106">
        <v>0.030924</v>
      </c>
    </row>
    <row r="138">
      <c r="F138" s="87">
        <v>57467.87437</v>
      </c>
      <c r="G138" s="87">
        <v>3.1940278</v>
      </c>
      <c r="H138" s="87">
        <v>0.067007032</v>
      </c>
      <c r="I138" s="87" t="s">
        <v>442</v>
      </c>
      <c r="J138" s="14">
        <f t="shared" si="1"/>
        <v>31.85480863</v>
      </c>
      <c r="K138" s="14">
        <f t="shared" si="2"/>
        <v>18.93852988</v>
      </c>
      <c r="N138" s="87">
        <v>57467.87236</v>
      </c>
      <c r="O138" s="87">
        <v>0.147904</v>
      </c>
      <c r="P138" s="87">
        <v>0.106018</v>
      </c>
      <c r="Q138" s="87">
        <v>0.414757</v>
      </c>
      <c r="R138" s="87">
        <v>0.278836</v>
      </c>
      <c r="S138" s="20">
        <f t="shared" si="3"/>
        <v>0.947515</v>
      </c>
      <c r="T138" s="14">
        <f t="shared" si="4"/>
        <v>0.00000000112185776</v>
      </c>
      <c r="V138" s="106">
        <v>0.019687</v>
      </c>
      <c r="W138" s="106">
        <v>0.016591</v>
      </c>
      <c r="X138" s="106">
        <v>0.032787</v>
      </c>
      <c r="Y138" s="106">
        <v>0.026903</v>
      </c>
    </row>
    <row r="139">
      <c r="F139" s="87">
        <v>57468.08215</v>
      </c>
      <c r="G139" s="87">
        <v>3.2686544</v>
      </c>
      <c r="H139" s="87">
        <v>0.068030928</v>
      </c>
      <c r="I139" s="87" t="s">
        <v>442</v>
      </c>
      <c r="J139" s="14">
        <f t="shared" si="1"/>
        <v>32.59907769</v>
      </c>
      <c r="K139" s="14">
        <f t="shared" si="2"/>
        <v>19.68279894</v>
      </c>
      <c r="N139" s="87">
        <v>57468.0801</v>
      </c>
      <c r="O139" s="87">
        <v>0.144188</v>
      </c>
      <c r="P139" s="87">
        <v>0.095322</v>
      </c>
      <c r="Q139" s="87">
        <v>0.297223</v>
      </c>
      <c r="R139" s="87">
        <v>0.220286</v>
      </c>
      <c r="S139" s="20">
        <f t="shared" si="3"/>
        <v>0.757019</v>
      </c>
      <c r="T139" s="14">
        <f t="shared" si="4"/>
        <v>0.000000000896310496</v>
      </c>
      <c r="V139" s="106">
        <v>0.021405</v>
      </c>
      <c r="W139" s="106">
        <v>0.017499</v>
      </c>
      <c r="X139" s="106">
        <v>0.031099</v>
      </c>
      <c r="Y139" s="106">
        <v>0.026717</v>
      </c>
    </row>
    <row r="140">
      <c r="F140" s="87">
        <v>57468.20547</v>
      </c>
      <c r="G140" s="87">
        <v>3.1984774</v>
      </c>
      <c r="H140" s="87">
        <v>0.067011289</v>
      </c>
      <c r="I140" s="87" t="s">
        <v>442</v>
      </c>
      <c r="J140" s="14">
        <f t="shared" si="1"/>
        <v>31.89918557</v>
      </c>
      <c r="K140" s="14">
        <f t="shared" si="2"/>
        <v>18.98290681</v>
      </c>
      <c r="N140" s="87">
        <v>57468.20388</v>
      </c>
      <c r="O140" s="87">
        <v>0.177059</v>
      </c>
      <c r="P140" s="87">
        <v>0.088957</v>
      </c>
      <c r="Q140" s="87">
        <v>0.414441</v>
      </c>
      <c r="R140" s="87">
        <v>0.326023</v>
      </c>
      <c r="S140" s="20">
        <f t="shared" si="3"/>
        <v>1.00648</v>
      </c>
      <c r="T140" s="14">
        <f t="shared" si="4"/>
        <v>0.00000000119167232</v>
      </c>
      <c r="V140" s="106">
        <v>0.02719</v>
      </c>
      <c r="W140" s="106">
        <v>0.017777</v>
      </c>
      <c r="X140" s="106">
        <v>0.043391</v>
      </c>
      <c r="Y140" s="106">
        <v>0.037621</v>
      </c>
    </row>
    <row r="141">
      <c r="F141" s="87">
        <v>57468.40533</v>
      </c>
      <c r="G141" s="87">
        <v>3.1605645</v>
      </c>
      <c r="H141" s="87">
        <v>0.066533114</v>
      </c>
      <c r="I141" s="87" t="s">
        <v>442</v>
      </c>
      <c r="J141" s="14">
        <f t="shared" si="1"/>
        <v>31.52107108</v>
      </c>
      <c r="K141" s="14">
        <f t="shared" si="2"/>
        <v>18.60479233</v>
      </c>
      <c r="N141" s="87">
        <v>57468.40345</v>
      </c>
      <c r="O141" s="87">
        <v>0.157309</v>
      </c>
      <c r="P141" s="87">
        <v>0.066421</v>
      </c>
      <c r="Q141" s="87">
        <v>0.418777</v>
      </c>
      <c r="R141" s="87">
        <v>0.339885</v>
      </c>
      <c r="S141" s="20">
        <f t="shared" si="3"/>
        <v>0.982392</v>
      </c>
      <c r="T141" s="14">
        <f t="shared" si="4"/>
        <v>0.000000001163152128</v>
      </c>
      <c r="V141" s="106">
        <v>0.020521</v>
      </c>
      <c r="W141" s="106">
        <v>0.013535</v>
      </c>
      <c r="X141" s="106">
        <v>0.033315</v>
      </c>
      <c r="Y141" s="106">
        <v>0.029896</v>
      </c>
    </row>
    <row r="142">
      <c r="F142" s="87">
        <v>57468.60506</v>
      </c>
      <c r="G142" s="87">
        <v>3.3483494</v>
      </c>
      <c r="H142" s="87">
        <v>0.06916854</v>
      </c>
      <c r="I142" s="87" t="s">
        <v>442</v>
      </c>
      <c r="J142" s="14">
        <f t="shared" si="1"/>
        <v>33.39389512</v>
      </c>
      <c r="K142" s="14">
        <f t="shared" si="2"/>
        <v>20.47761637</v>
      </c>
      <c r="N142" s="87">
        <v>57468.60264</v>
      </c>
      <c r="O142" s="87">
        <v>0.179315</v>
      </c>
      <c r="P142" s="87">
        <v>0.121631</v>
      </c>
      <c r="Q142" s="87">
        <v>0.402799</v>
      </c>
      <c r="R142" s="87">
        <v>0.362917</v>
      </c>
      <c r="S142" s="20">
        <f t="shared" si="3"/>
        <v>1.066662</v>
      </c>
      <c r="T142" s="14">
        <f t="shared" si="4"/>
        <v>0.000000001262927808</v>
      </c>
      <c r="V142" s="106">
        <v>0.02762</v>
      </c>
      <c r="W142" s="106">
        <v>0.022504</v>
      </c>
      <c r="X142" s="106">
        <v>0.041093</v>
      </c>
      <c r="Y142" s="106">
        <v>0.038882</v>
      </c>
    </row>
    <row r="143">
      <c r="F143" s="87">
        <v>57468.94717</v>
      </c>
      <c r="G143" s="87">
        <v>3.3052174</v>
      </c>
      <c r="H143" s="87">
        <v>0.068596019</v>
      </c>
      <c r="I143" s="87" t="s">
        <v>442</v>
      </c>
      <c r="J143" s="14">
        <f t="shared" si="1"/>
        <v>32.9637293</v>
      </c>
      <c r="K143" s="14">
        <f t="shared" si="2"/>
        <v>20.04745054</v>
      </c>
      <c r="N143" s="87">
        <v>57468.94529</v>
      </c>
      <c r="O143" s="87">
        <v>0.151175</v>
      </c>
      <c r="P143" s="87">
        <v>0.066491</v>
      </c>
      <c r="Q143" s="87">
        <v>0.345711</v>
      </c>
      <c r="R143" s="87">
        <v>0.288502</v>
      </c>
      <c r="S143" s="20">
        <f t="shared" si="3"/>
        <v>0.851879</v>
      </c>
      <c r="T143" s="14">
        <f t="shared" si="4"/>
        <v>0.000000001008624736</v>
      </c>
      <c r="V143" s="106">
        <v>0.022094</v>
      </c>
      <c r="W143" s="106">
        <v>0.015449</v>
      </c>
      <c r="X143" s="106">
        <v>0.034373</v>
      </c>
      <c r="Y143" s="106">
        <v>0.030963</v>
      </c>
    </row>
    <row r="144">
      <c r="F144" s="87">
        <v>57469.00885</v>
      </c>
      <c r="G144" s="87">
        <v>3.3217193</v>
      </c>
      <c r="H144" s="87">
        <v>0.06869553</v>
      </c>
      <c r="I144" s="87" t="s">
        <v>442</v>
      </c>
      <c r="J144" s="14">
        <f t="shared" si="1"/>
        <v>33.12830672</v>
      </c>
      <c r="K144" s="14">
        <f t="shared" si="2"/>
        <v>20.21202797</v>
      </c>
      <c r="N144" s="87">
        <v>57469.0077</v>
      </c>
      <c r="O144" s="87">
        <v>0.152245</v>
      </c>
      <c r="P144" s="87">
        <v>0.079996</v>
      </c>
      <c r="Q144" s="87">
        <v>0.286507</v>
      </c>
      <c r="R144" s="87">
        <v>0.325202</v>
      </c>
      <c r="S144" s="20">
        <f t="shared" si="3"/>
        <v>0.84395</v>
      </c>
      <c r="T144" s="14">
        <f t="shared" si="4"/>
        <v>0.0000000009992368</v>
      </c>
      <c r="V144" s="106">
        <v>0.026234</v>
      </c>
      <c r="W144" s="106">
        <v>0.019892</v>
      </c>
      <c r="X144" s="106">
        <v>0.034909</v>
      </c>
      <c r="Y144" s="106">
        <v>0.039478</v>
      </c>
    </row>
    <row r="145">
      <c r="F145" s="87">
        <v>57469.20232</v>
      </c>
      <c r="G145" s="87">
        <v>3.2463903</v>
      </c>
      <c r="H145" s="87">
        <v>0.067736895</v>
      </c>
      <c r="I145" s="87" t="s">
        <v>442</v>
      </c>
      <c r="J145" s="14">
        <f t="shared" si="1"/>
        <v>32.37703246</v>
      </c>
      <c r="K145" s="14">
        <f t="shared" si="2"/>
        <v>19.4607537</v>
      </c>
      <c r="N145" s="87">
        <v>57469.2003</v>
      </c>
      <c r="O145" s="87">
        <v>0.152386</v>
      </c>
      <c r="P145" s="87">
        <v>0.080563</v>
      </c>
      <c r="Q145" s="87">
        <v>0.435823</v>
      </c>
      <c r="R145" s="87">
        <v>0.362919</v>
      </c>
      <c r="S145" s="20">
        <f t="shared" si="3"/>
        <v>1.031691</v>
      </c>
      <c r="T145" s="14">
        <f t="shared" si="4"/>
        <v>0.000000001221522144</v>
      </c>
      <c r="V145" s="106">
        <v>0.022249</v>
      </c>
      <c r="W145" s="106">
        <v>0.016042</v>
      </c>
      <c r="X145" s="106">
        <v>0.037146</v>
      </c>
      <c r="Y145" s="106">
        <v>0.03397</v>
      </c>
    </row>
    <row r="146">
      <c r="F146" s="87">
        <v>57469.53497</v>
      </c>
      <c r="G146" s="87">
        <v>3.2730244</v>
      </c>
      <c r="H146" s="87">
        <v>0.068144418</v>
      </c>
      <c r="I146" s="87" t="s">
        <v>442</v>
      </c>
      <c r="J146" s="14">
        <f t="shared" si="1"/>
        <v>32.64266075</v>
      </c>
      <c r="K146" s="14">
        <f t="shared" si="2"/>
        <v>19.726382</v>
      </c>
      <c r="N146" s="87">
        <v>57469.53354</v>
      </c>
      <c r="O146" s="87">
        <v>0.203748</v>
      </c>
      <c r="P146" s="87">
        <v>0.087736</v>
      </c>
      <c r="Q146" s="87">
        <v>0.490262</v>
      </c>
      <c r="R146" s="87">
        <v>0.435231</v>
      </c>
      <c r="S146" s="20">
        <f t="shared" si="3"/>
        <v>1.216977</v>
      </c>
      <c r="T146" s="14">
        <f t="shared" si="4"/>
        <v>0.000000001440900768</v>
      </c>
      <c r="V146" s="106">
        <v>0.029168</v>
      </c>
      <c r="W146" s="106">
        <v>0.019137</v>
      </c>
      <c r="X146" s="106">
        <v>0.045254</v>
      </c>
      <c r="Y146" s="106">
        <v>0.042416</v>
      </c>
    </row>
    <row r="147">
      <c r="F147" s="87">
        <v>57469.80171</v>
      </c>
      <c r="G147" s="87">
        <v>3.27818</v>
      </c>
      <c r="H147" s="87">
        <v>0.068293043</v>
      </c>
      <c r="I147" s="87" t="s">
        <v>442</v>
      </c>
      <c r="J147" s="14">
        <f t="shared" si="1"/>
        <v>32.69407879</v>
      </c>
      <c r="K147" s="14">
        <f t="shared" si="2"/>
        <v>19.77780004</v>
      </c>
      <c r="N147" s="87">
        <v>57469.79999</v>
      </c>
      <c r="O147" s="87">
        <v>0.232479</v>
      </c>
      <c r="P147" s="87">
        <v>0.096198</v>
      </c>
      <c r="Q147" s="87">
        <v>0.412876</v>
      </c>
      <c r="R147" s="87">
        <v>0.389784</v>
      </c>
      <c r="S147" s="20">
        <f t="shared" si="3"/>
        <v>1.131337</v>
      </c>
      <c r="T147" s="14">
        <f t="shared" si="4"/>
        <v>0.000000001339503008</v>
      </c>
      <c r="V147" s="106">
        <v>0.028786</v>
      </c>
      <c r="W147" s="106">
        <v>0.018603</v>
      </c>
      <c r="X147" s="106">
        <v>0.038425</v>
      </c>
      <c r="Y147" s="106">
        <v>0.037299</v>
      </c>
    </row>
    <row r="148">
      <c r="F148" s="87">
        <v>57470.01395</v>
      </c>
      <c r="G148" s="87">
        <v>3.1242126</v>
      </c>
      <c r="H148" s="87">
        <v>0.06608161</v>
      </c>
      <c r="I148" s="87" t="s">
        <v>442</v>
      </c>
      <c r="J148" s="14">
        <f t="shared" si="1"/>
        <v>31.15852483</v>
      </c>
      <c r="K148" s="14">
        <f t="shared" si="2"/>
        <v>18.24224607</v>
      </c>
      <c r="N148" s="87">
        <v>57470.0113</v>
      </c>
      <c r="O148" s="87">
        <v>0.147618</v>
      </c>
      <c r="P148" s="87">
        <v>0.081464</v>
      </c>
      <c r="Q148" s="87">
        <v>0.473772</v>
      </c>
      <c r="R148" s="87">
        <v>0.306584</v>
      </c>
      <c r="S148" s="20">
        <f t="shared" si="3"/>
        <v>1.009438</v>
      </c>
      <c r="T148" s="14">
        <f t="shared" si="4"/>
        <v>0.000000001195174592</v>
      </c>
      <c r="V148" s="106">
        <v>0.023405</v>
      </c>
      <c r="W148" s="106">
        <v>0.017364</v>
      </c>
      <c r="X148" s="106">
        <v>0.041511</v>
      </c>
      <c r="Y148" s="106">
        <v>0.033594</v>
      </c>
    </row>
    <row r="149">
      <c r="F149" s="87">
        <v>57470.20067</v>
      </c>
      <c r="G149" s="87">
        <v>3.1966854</v>
      </c>
      <c r="H149" s="87">
        <v>0.067107504</v>
      </c>
      <c r="I149" s="87" t="s">
        <v>442</v>
      </c>
      <c r="J149" s="14">
        <f t="shared" si="1"/>
        <v>31.88131352</v>
      </c>
      <c r="K149" s="14">
        <f t="shared" si="2"/>
        <v>18.96503476</v>
      </c>
      <c r="N149" s="87">
        <v>57470.19906</v>
      </c>
      <c r="O149" s="87">
        <v>0.164673</v>
      </c>
      <c r="P149" s="87">
        <v>0.107086</v>
      </c>
      <c r="Q149" s="87">
        <v>0.515287</v>
      </c>
      <c r="R149" s="87">
        <v>0.427615</v>
      </c>
      <c r="S149" s="20">
        <f t="shared" si="3"/>
        <v>1.214661</v>
      </c>
      <c r="T149" s="14">
        <f t="shared" si="4"/>
        <v>0.000000001438158624</v>
      </c>
      <c r="V149" s="106">
        <v>0.024249</v>
      </c>
      <c r="W149" s="106">
        <v>0.019381</v>
      </c>
      <c r="X149" s="106">
        <v>0.042275</v>
      </c>
      <c r="Y149" s="106">
        <v>0.038547</v>
      </c>
    </row>
    <row r="150">
      <c r="F150" s="87">
        <v>57470.47913</v>
      </c>
      <c r="G150" s="87">
        <v>3.2654408</v>
      </c>
      <c r="H150" s="87">
        <v>0.068099216</v>
      </c>
      <c r="I150" s="87" t="s">
        <v>442</v>
      </c>
      <c r="J150" s="14">
        <f t="shared" si="1"/>
        <v>32.56702768</v>
      </c>
      <c r="K150" s="14">
        <f t="shared" si="2"/>
        <v>19.65074893</v>
      </c>
      <c r="N150" s="87">
        <v>57470.47754</v>
      </c>
      <c r="O150" s="87">
        <v>0.145716</v>
      </c>
      <c r="P150" s="87">
        <v>0.109904</v>
      </c>
      <c r="Q150" s="87">
        <v>0.503249</v>
      </c>
      <c r="R150" s="87">
        <v>0.486</v>
      </c>
      <c r="S150" s="20">
        <f t="shared" si="3"/>
        <v>1.244869</v>
      </c>
      <c r="T150" s="14">
        <f t="shared" si="4"/>
        <v>0.000000001473924896</v>
      </c>
      <c r="V150" s="106">
        <v>0.020379</v>
      </c>
      <c r="W150" s="106">
        <v>0.017615</v>
      </c>
      <c r="X150" s="106">
        <v>0.03778</v>
      </c>
      <c r="Y150" s="106">
        <v>0.037032</v>
      </c>
    </row>
    <row r="151">
      <c r="F151" s="87">
        <v>57470.6134</v>
      </c>
      <c r="G151" s="87">
        <v>3.2230027</v>
      </c>
      <c r="H151" s="87">
        <v>0.067405398</v>
      </c>
      <c r="I151" s="87" t="s">
        <v>442</v>
      </c>
      <c r="J151" s="14">
        <f t="shared" si="1"/>
        <v>32.14378229</v>
      </c>
      <c r="K151" s="14">
        <f t="shared" si="2"/>
        <v>19.22750354</v>
      </c>
      <c r="N151" s="87">
        <v>57470.61129</v>
      </c>
      <c r="O151" s="87">
        <v>0.108298</v>
      </c>
      <c r="P151" s="87">
        <v>0.109307</v>
      </c>
      <c r="Q151" s="87">
        <v>0.619257</v>
      </c>
      <c r="R151" s="87">
        <v>0.441978</v>
      </c>
      <c r="S151" s="20">
        <f t="shared" si="3"/>
        <v>1.27884</v>
      </c>
      <c r="T151" s="14">
        <f t="shared" si="4"/>
        <v>0.00000000151414656</v>
      </c>
      <c r="V151" s="106">
        <v>0.020933</v>
      </c>
      <c r="W151" s="106">
        <v>0.020938</v>
      </c>
      <c r="X151" s="106">
        <v>0.049309</v>
      </c>
      <c r="Y151" s="106">
        <v>0.041674</v>
      </c>
    </row>
    <row r="152">
      <c r="F152" s="87">
        <v>57470.81327</v>
      </c>
      <c r="G152" s="87">
        <v>3.2388524</v>
      </c>
      <c r="H152" s="87">
        <v>0.067742218</v>
      </c>
      <c r="I152" s="87" t="s">
        <v>442</v>
      </c>
      <c r="J152" s="14">
        <f t="shared" si="1"/>
        <v>32.30185517</v>
      </c>
      <c r="K152" s="14">
        <f t="shared" si="2"/>
        <v>19.38557641</v>
      </c>
      <c r="N152" s="87">
        <v>57470.81055</v>
      </c>
      <c r="O152" s="87">
        <v>0.146913</v>
      </c>
      <c r="P152" s="87">
        <v>0.109626</v>
      </c>
      <c r="Q152" s="87">
        <v>0.49727</v>
      </c>
      <c r="R152" s="87">
        <v>0.475266</v>
      </c>
      <c r="S152" s="20">
        <f t="shared" si="3"/>
        <v>1.229075</v>
      </c>
      <c r="T152" s="14">
        <f t="shared" si="4"/>
        <v>0.0000000014552248</v>
      </c>
      <c r="V152" s="106">
        <v>0.024097</v>
      </c>
      <c r="W152" s="106">
        <v>0.020857</v>
      </c>
      <c r="X152" s="106">
        <v>0.043834</v>
      </c>
      <c r="Y152" s="106">
        <v>0.043053</v>
      </c>
    </row>
    <row r="153">
      <c r="F153" s="87">
        <v>57471.07891</v>
      </c>
      <c r="G153" s="87">
        <v>3.2049714</v>
      </c>
      <c r="H153" s="87">
        <v>0.066825783</v>
      </c>
      <c r="I153" s="87" t="s">
        <v>442</v>
      </c>
      <c r="J153" s="14">
        <f t="shared" si="1"/>
        <v>31.96395179</v>
      </c>
      <c r="K153" s="14">
        <f t="shared" si="2"/>
        <v>19.04767304</v>
      </c>
      <c r="N153" s="87">
        <v>57471.07678</v>
      </c>
      <c r="O153" s="87">
        <v>0.168815</v>
      </c>
      <c r="P153" s="87">
        <v>0.130791</v>
      </c>
      <c r="Q153" s="87">
        <v>0.593336</v>
      </c>
      <c r="R153" s="87">
        <v>0.462245</v>
      </c>
      <c r="S153" s="20">
        <f t="shared" si="3"/>
        <v>1.355187</v>
      </c>
      <c r="T153" s="14">
        <f t="shared" si="4"/>
        <v>0.000000001604541408</v>
      </c>
      <c r="V153" s="106">
        <v>0.026662</v>
      </c>
      <c r="W153" s="106">
        <v>0.023202</v>
      </c>
      <c r="X153" s="106">
        <v>0.049224</v>
      </c>
      <c r="Y153" s="106">
        <v>0.043521</v>
      </c>
    </row>
    <row r="154">
      <c r="F154" s="87">
        <v>57471.33933</v>
      </c>
      <c r="G154" s="87">
        <v>3.246015</v>
      </c>
      <c r="H154" s="87">
        <v>0.067723449</v>
      </c>
      <c r="I154" s="87" t="s">
        <v>442</v>
      </c>
      <c r="J154" s="14">
        <f t="shared" si="1"/>
        <v>32.3732895</v>
      </c>
      <c r="K154" s="14">
        <f t="shared" si="2"/>
        <v>19.45701075</v>
      </c>
      <c r="N154" s="87">
        <v>57471.33779</v>
      </c>
      <c r="O154" s="87">
        <v>0.154792</v>
      </c>
      <c r="P154" s="87">
        <v>0.141778</v>
      </c>
      <c r="Q154" s="87">
        <v>0.65548</v>
      </c>
      <c r="R154" s="87">
        <v>0.466688</v>
      </c>
      <c r="S154" s="20">
        <f t="shared" si="3"/>
        <v>1.418738</v>
      </c>
      <c r="T154" s="14">
        <f t="shared" si="4"/>
        <v>0.000000001679785792</v>
      </c>
      <c r="V154" s="106">
        <v>0.02508</v>
      </c>
      <c r="W154" s="106">
        <v>0.023599</v>
      </c>
      <c r="X154" s="106">
        <v>0.050764</v>
      </c>
      <c r="Y154" s="106">
        <v>0.042871</v>
      </c>
    </row>
    <row r="155">
      <c r="F155" s="87">
        <v>57471.47196</v>
      </c>
      <c r="G155" s="87">
        <v>3.242762</v>
      </c>
      <c r="H155" s="87">
        <v>0.067651028</v>
      </c>
      <c r="I155" s="87" t="s">
        <v>442</v>
      </c>
      <c r="J155" s="14">
        <f t="shared" si="1"/>
        <v>32.34084655</v>
      </c>
      <c r="K155" s="14">
        <f t="shared" si="2"/>
        <v>19.42456779</v>
      </c>
      <c r="N155" s="87">
        <v>57471.4705</v>
      </c>
      <c r="O155" s="87">
        <v>0.163253</v>
      </c>
      <c r="P155" s="87">
        <v>0.126459</v>
      </c>
      <c r="Q155" s="87">
        <v>0.577481</v>
      </c>
      <c r="R155" s="87">
        <v>0.436868</v>
      </c>
      <c r="S155" s="20">
        <f t="shared" si="3"/>
        <v>1.304061</v>
      </c>
      <c r="T155" s="14">
        <f t="shared" si="4"/>
        <v>0.000000001544008224</v>
      </c>
      <c r="V155" s="106">
        <v>0.024339</v>
      </c>
      <c r="W155" s="106">
        <v>0.021277</v>
      </c>
      <c r="X155" s="106">
        <v>0.045612</v>
      </c>
      <c r="Y155" s="106">
        <v>0.039593</v>
      </c>
    </row>
    <row r="156">
      <c r="F156" s="87">
        <v>57471.66506</v>
      </c>
      <c r="G156" s="87">
        <v>3.2463212</v>
      </c>
      <c r="H156" s="87">
        <v>0.067776998</v>
      </c>
      <c r="I156" s="87" t="s">
        <v>442</v>
      </c>
      <c r="J156" s="14">
        <f t="shared" si="1"/>
        <v>32.37634331</v>
      </c>
      <c r="K156" s="14">
        <f t="shared" si="2"/>
        <v>19.46006455</v>
      </c>
      <c r="N156" s="87">
        <v>57471.66327</v>
      </c>
      <c r="O156" s="87">
        <v>0.185578</v>
      </c>
      <c r="P156" s="87">
        <v>0.104558</v>
      </c>
      <c r="Q156" s="87">
        <v>0.560064</v>
      </c>
      <c r="R156" s="87">
        <v>0.519814</v>
      </c>
      <c r="S156" s="20">
        <f t="shared" si="3"/>
        <v>1.370014</v>
      </c>
      <c r="T156" s="14">
        <f t="shared" si="4"/>
        <v>0.000000001622096576</v>
      </c>
      <c r="V156" s="106">
        <v>0.025176</v>
      </c>
      <c r="W156" s="106">
        <v>0.018771</v>
      </c>
      <c r="X156" s="106">
        <v>0.043362</v>
      </c>
      <c r="Y156" s="106">
        <v>0.041902</v>
      </c>
    </row>
    <row r="157">
      <c r="F157" s="87">
        <v>57471.86296</v>
      </c>
      <c r="G157" s="87">
        <v>3.309151</v>
      </c>
      <c r="H157" s="87">
        <v>0.068676746</v>
      </c>
      <c r="I157" s="87" t="s">
        <v>442</v>
      </c>
      <c r="J157" s="14">
        <f t="shared" si="1"/>
        <v>33.00296004</v>
      </c>
      <c r="K157" s="14">
        <f t="shared" si="2"/>
        <v>20.08668128</v>
      </c>
      <c r="N157" s="87">
        <v>57471.8605</v>
      </c>
      <c r="O157" s="87">
        <v>0.204052</v>
      </c>
      <c r="P157" s="87">
        <v>0.101406</v>
      </c>
      <c r="Q157" s="87">
        <v>0.55625</v>
      </c>
      <c r="R157" s="87">
        <v>0.382895</v>
      </c>
      <c r="S157" s="20">
        <f t="shared" si="3"/>
        <v>1.244603</v>
      </c>
      <c r="T157" s="14">
        <f t="shared" si="4"/>
        <v>0.000000001473609952</v>
      </c>
      <c r="V157" s="106">
        <v>0.027832</v>
      </c>
      <c r="W157" s="106">
        <v>0.019518</v>
      </c>
      <c r="X157" s="106">
        <v>0.045575</v>
      </c>
      <c r="Y157" s="106">
        <v>0.03787</v>
      </c>
    </row>
    <row r="158">
      <c r="F158" s="87">
        <v>57472.13312</v>
      </c>
      <c r="G158" s="87">
        <v>3.28856</v>
      </c>
      <c r="H158" s="87">
        <v>0.068370875</v>
      </c>
      <c r="I158" s="87" t="s">
        <v>442</v>
      </c>
      <c r="J158" s="14">
        <f t="shared" si="1"/>
        <v>32.79760103</v>
      </c>
      <c r="K158" s="14">
        <f t="shared" si="2"/>
        <v>19.88132228</v>
      </c>
      <c r="N158" s="87">
        <v>57472.13094</v>
      </c>
      <c r="O158" s="87">
        <v>0.195896</v>
      </c>
      <c r="P158" s="87">
        <v>0.123658</v>
      </c>
      <c r="Q158" s="87">
        <v>0.435799</v>
      </c>
      <c r="R158" s="87">
        <v>0.36918</v>
      </c>
      <c r="S158" s="20">
        <f t="shared" si="3"/>
        <v>1.124533</v>
      </c>
      <c r="T158" s="14">
        <f t="shared" si="4"/>
        <v>0.000000001331447072</v>
      </c>
      <c r="V158" s="106">
        <v>0.026122</v>
      </c>
      <c r="W158" s="106">
        <v>0.020654</v>
      </c>
      <c r="X158" s="106">
        <v>0.038544</v>
      </c>
      <c r="Y158" s="106">
        <v>0.035577</v>
      </c>
    </row>
    <row r="159">
      <c r="F159" s="87">
        <v>57472.26783</v>
      </c>
      <c r="G159" s="87">
        <v>3.2989623</v>
      </c>
      <c r="H159" s="87">
        <v>0.0684577</v>
      </c>
      <c r="I159" s="87" t="s">
        <v>442</v>
      </c>
      <c r="J159" s="14">
        <f t="shared" si="1"/>
        <v>32.90134568</v>
      </c>
      <c r="K159" s="14">
        <f t="shared" si="2"/>
        <v>19.98506692</v>
      </c>
      <c r="N159" s="87">
        <v>57472.266</v>
      </c>
      <c r="O159" s="87">
        <v>0.141752</v>
      </c>
      <c r="P159" s="87">
        <v>0.075841</v>
      </c>
      <c r="Q159" s="87">
        <v>0.436673</v>
      </c>
      <c r="R159" s="87">
        <v>0.409409</v>
      </c>
      <c r="S159" s="20">
        <f t="shared" si="3"/>
        <v>1.063675</v>
      </c>
      <c r="T159" s="14">
        <f t="shared" si="4"/>
        <v>0.0000000012593912</v>
      </c>
      <c r="V159" s="106">
        <v>0.021089</v>
      </c>
      <c r="W159" s="106">
        <v>0.015704</v>
      </c>
      <c r="X159" s="106">
        <v>0.036782</v>
      </c>
      <c r="Y159" s="106">
        <v>0.03555</v>
      </c>
    </row>
    <row r="160">
      <c r="F160" s="87">
        <v>57472.46835</v>
      </c>
      <c r="G160" s="87">
        <v>3.340901</v>
      </c>
      <c r="H160" s="87">
        <v>0.069171789</v>
      </c>
      <c r="I160" s="87" t="s">
        <v>442</v>
      </c>
      <c r="J160" s="14">
        <f t="shared" si="1"/>
        <v>33.31961044</v>
      </c>
      <c r="K160" s="14">
        <f t="shared" si="2"/>
        <v>20.40333168</v>
      </c>
      <c r="N160" s="87">
        <v>57472.46725</v>
      </c>
      <c r="O160" s="87">
        <v>0.156465</v>
      </c>
      <c r="P160" s="87">
        <v>0.106139</v>
      </c>
      <c r="Q160" s="87">
        <v>0.368573</v>
      </c>
      <c r="R160" s="87">
        <v>0.331869</v>
      </c>
      <c r="S160" s="20">
        <f t="shared" si="3"/>
        <v>0.963046</v>
      </c>
      <c r="T160" s="14">
        <f t="shared" si="4"/>
        <v>0.000000001140246464</v>
      </c>
      <c r="V160" s="106">
        <v>0.016399</v>
      </c>
      <c r="W160" s="106">
        <v>0.013473</v>
      </c>
      <c r="X160" s="106">
        <v>0.024987</v>
      </c>
      <c r="Y160" s="106">
        <v>0.023726</v>
      </c>
    </row>
    <row r="161">
      <c r="F161" s="87">
        <v>57472.66088</v>
      </c>
      <c r="G161" s="87">
        <v>3.215386</v>
      </c>
      <c r="H161" s="87">
        <v>0.067251927</v>
      </c>
      <c r="I161" s="87" t="s">
        <v>442</v>
      </c>
      <c r="J161" s="14">
        <f t="shared" si="1"/>
        <v>32.06781911</v>
      </c>
      <c r="K161" s="14">
        <f t="shared" si="2"/>
        <v>19.15154035</v>
      </c>
      <c r="N161" s="87">
        <v>57472.65841</v>
      </c>
      <c r="O161" s="87">
        <v>0.136847</v>
      </c>
      <c r="P161" s="87">
        <v>0.097296</v>
      </c>
      <c r="Q161" s="87">
        <v>0.3647</v>
      </c>
      <c r="R161" s="87">
        <v>0.262238</v>
      </c>
      <c r="S161" s="20">
        <f t="shared" si="3"/>
        <v>0.861081</v>
      </c>
      <c r="T161" s="14">
        <f t="shared" si="4"/>
        <v>0.000000001019519904</v>
      </c>
      <c r="V161" s="106">
        <v>0.017379</v>
      </c>
      <c r="W161" s="106">
        <v>0.014667</v>
      </c>
      <c r="X161" s="106">
        <v>0.028435</v>
      </c>
      <c r="Y161" s="106">
        <v>0.02414</v>
      </c>
    </row>
    <row r="162">
      <c r="F162" s="87">
        <v>57472.93363</v>
      </c>
      <c r="G162" s="87">
        <v>3.3026655</v>
      </c>
      <c r="H162" s="87">
        <v>0.068597194</v>
      </c>
      <c r="I162" s="87" t="s">
        <v>442</v>
      </c>
      <c r="J162" s="14">
        <f t="shared" si="1"/>
        <v>32.93827858</v>
      </c>
      <c r="K162" s="14">
        <f t="shared" si="2"/>
        <v>20.02199983</v>
      </c>
      <c r="N162" s="87">
        <v>57472.93223</v>
      </c>
      <c r="O162" s="87">
        <v>0.174574</v>
      </c>
      <c r="P162" s="87">
        <v>0.123202</v>
      </c>
      <c r="Q162" s="87">
        <v>0.591289</v>
      </c>
      <c r="R162" s="87">
        <v>0.505088</v>
      </c>
      <c r="S162" s="20">
        <f t="shared" si="3"/>
        <v>1.394153</v>
      </c>
      <c r="T162" s="14">
        <f t="shared" si="4"/>
        <v>0.000000001650677152</v>
      </c>
      <c r="V162" s="106">
        <v>0.035364</v>
      </c>
      <c r="W162" s="106">
        <v>0.029409</v>
      </c>
      <c r="X162" s="106">
        <v>0.064324</v>
      </c>
      <c r="Y162" s="106">
        <v>0.059688</v>
      </c>
    </row>
    <row r="163">
      <c r="F163" s="87">
        <v>57473.06353</v>
      </c>
      <c r="G163" s="87">
        <v>3.344871</v>
      </c>
      <c r="H163" s="87">
        <v>0.069153658</v>
      </c>
      <c r="I163" s="87" t="s">
        <v>442</v>
      </c>
      <c r="J163" s="14">
        <f t="shared" si="1"/>
        <v>33.3592042</v>
      </c>
      <c r="K163" s="14">
        <f t="shared" si="2"/>
        <v>20.44292545</v>
      </c>
      <c r="N163" s="87">
        <v>57473.06178</v>
      </c>
      <c r="O163" s="87">
        <v>0.18884</v>
      </c>
      <c r="P163" s="87">
        <v>0.108963</v>
      </c>
      <c r="Q163" s="87">
        <v>0.36612</v>
      </c>
      <c r="R163" s="87">
        <v>0.402447</v>
      </c>
      <c r="S163" s="20">
        <f t="shared" si="3"/>
        <v>1.06637</v>
      </c>
      <c r="T163" s="14">
        <f t="shared" si="4"/>
        <v>0.00000000126258208</v>
      </c>
      <c r="V163" s="106">
        <v>0.032083</v>
      </c>
      <c r="W163" s="106">
        <v>0.024578</v>
      </c>
      <c r="X163" s="106">
        <v>0.044781</v>
      </c>
      <c r="Y163" s="106">
        <v>0.046583</v>
      </c>
    </row>
    <row r="164">
      <c r="F164" s="87">
        <v>57473.26497</v>
      </c>
      <c r="G164" s="87">
        <v>3.3201964</v>
      </c>
      <c r="H164" s="87">
        <v>0.068792125</v>
      </c>
      <c r="I164" s="87" t="s">
        <v>442</v>
      </c>
      <c r="J164" s="14">
        <f t="shared" si="1"/>
        <v>33.11311847</v>
      </c>
      <c r="K164" s="14">
        <f t="shared" si="2"/>
        <v>20.19683972</v>
      </c>
      <c r="N164" s="87">
        <v>57473.2628</v>
      </c>
      <c r="O164" s="87">
        <v>0.177403</v>
      </c>
      <c r="P164" s="87">
        <v>0.113561</v>
      </c>
      <c r="Q164" s="87">
        <v>0.496352</v>
      </c>
      <c r="R164" s="87">
        <v>0.427996</v>
      </c>
      <c r="S164" s="20">
        <f t="shared" si="3"/>
        <v>1.215312</v>
      </c>
      <c r="T164" s="14">
        <f t="shared" si="4"/>
        <v>0.000000001438929408</v>
      </c>
      <c r="V164" s="106">
        <v>0.026151</v>
      </c>
      <c r="W164" s="106">
        <v>0.020989</v>
      </c>
      <c r="X164" s="106">
        <v>0.043572</v>
      </c>
      <c r="Y164" s="106">
        <v>0.040529</v>
      </c>
    </row>
    <row r="165">
      <c r="F165" s="87">
        <v>57473.46868</v>
      </c>
      <c r="G165" s="87">
        <v>3.2920715</v>
      </c>
      <c r="H165" s="87">
        <v>0.068371418</v>
      </c>
      <c r="I165" s="87" t="s">
        <v>442</v>
      </c>
      <c r="J165" s="14">
        <f t="shared" si="1"/>
        <v>32.83262207</v>
      </c>
      <c r="K165" s="14">
        <f t="shared" si="2"/>
        <v>19.91634332</v>
      </c>
      <c r="N165" s="87">
        <v>57473.46705</v>
      </c>
      <c r="O165" s="87">
        <v>0.141582</v>
      </c>
      <c r="P165" s="87">
        <v>0.133882</v>
      </c>
      <c r="Q165" s="87">
        <v>0.517577</v>
      </c>
      <c r="R165" s="87">
        <v>0.37378</v>
      </c>
      <c r="S165" s="20">
        <f t="shared" si="3"/>
        <v>1.166821</v>
      </c>
      <c r="T165" s="14">
        <f t="shared" si="4"/>
        <v>0.000000001381516064</v>
      </c>
      <c r="V165" s="106">
        <v>0.020684</v>
      </c>
      <c r="W165" s="106">
        <v>0.020164</v>
      </c>
      <c r="X165" s="106">
        <v>0.039446</v>
      </c>
      <c r="Y165" s="106">
        <v>0.033687</v>
      </c>
    </row>
    <row r="166">
      <c r="F166" s="87">
        <v>57473.66415</v>
      </c>
      <c r="G166" s="87">
        <v>3.3016738</v>
      </c>
      <c r="H166" s="87">
        <v>0.06861438</v>
      </c>
      <c r="I166" s="87" t="s">
        <v>442</v>
      </c>
      <c r="J166" s="14">
        <f t="shared" si="1"/>
        <v>32.92838812</v>
      </c>
      <c r="K166" s="14">
        <f t="shared" si="2"/>
        <v>20.01210937</v>
      </c>
      <c r="N166" s="87">
        <v>57473.6611</v>
      </c>
      <c r="O166" s="87">
        <v>0.133273</v>
      </c>
      <c r="P166" s="87">
        <v>0.102529</v>
      </c>
      <c r="Q166" s="87">
        <v>0.524236</v>
      </c>
      <c r="R166" s="87">
        <v>0.329828</v>
      </c>
      <c r="S166" s="20">
        <f t="shared" si="3"/>
        <v>1.089866</v>
      </c>
      <c r="T166" s="14">
        <f t="shared" si="4"/>
        <v>0.000000001290401344</v>
      </c>
      <c r="V166" s="106">
        <v>0.021178</v>
      </c>
      <c r="W166" s="106">
        <v>0.018516</v>
      </c>
      <c r="X166" s="106">
        <v>0.04164</v>
      </c>
      <c r="Y166" s="106">
        <v>0.033008</v>
      </c>
    </row>
    <row r="167">
      <c r="F167" s="87">
        <v>57473.93537</v>
      </c>
      <c r="G167" s="87">
        <v>3.328908</v>
      </c>
      <c r="H167" s="87">
        <v>0.069103971</v>
      </c>
      <c r="I167" s="87" t="s">
        <v>442</v>
      </c>
      <c r="J167" s="14">
        <f t="shared" si="1"/>
        <v>33.20000136</v>
      </c>
      <c r="K167" s="14">
        <f t="shared" si="2"/>
        <v>20.2837226</v>
      </c>
      <c r="N167" s="87">
        <v>57473.9335</v>
      </c>
      <c r="O167" s="87">
        <v>0.136816</v>
      </c>
      <c r="P167" s="87">
        <v>0.086575</v>
      </c>
      <c r="Q167" s="87">
        <v>0.421254</v>
      </c>
      <c r="R167" s="87">
        <v>0.359194</v>
      </c>
      <c r="S167" s="20">
        <f t="shared" si="3"/>
        <v>1.003839</v>
      </c>
      <c r="T167" s="14">
        <f t="shared" si="4"/>
        <v>0.000000001188545376</v>
      </c>
      <c r="V167" s="106">
        <v>0.018396</v>
      </c>
      <c r="W167" s="106">
        <v>0.014719</v>
      </c>
      <c r="X167" s="106">
        <v>0.032075</v>
      </c>
      <c r="Y167" s="106">
        <v>0.029596</v>
      </c>
    </row>
    <row r="168">
      <c r="F168" s="87">
        <v>57474.06318</v>
      </c>
      <c r="G168" s="87">
        <v>3.222792</v>
      </c>
      <c r="H168" s="87">
        <v>0.067486345</v>
      </c>
      <c r="I168" s="87" t="s">
        <v>442</v>
      </c>
      <c r="J168" s="14">
        <f t="shared" si="1"/>
        <v>32.14168093</v>
      </c>
      <c r="K168" s="14">
        <f t="shared" si="2"/>
        <v>19.22540217</v>
      </c>
      <c r="N168" s="87">
        <v>57474.06125</v>
      </c>
      <c r="O168" s="87">
        <v>0.18631</v>
      </c>
      <c r="P168" s="87">
        <v>0.125738</v>
      </c>
      <c r="Q168" s="87">
        <v>0.472452</v>
      </c>
      <c r="R168" s="87">
        <v>0.428842</v>
      </c>
      <c r="S168" s="20">
        <f t="shared" si="3"/>
        <v>1.213342</v>
      </c>
      <c r="T168" s="14">
        <f t="shared" si="4"/>
        <v>0.000000001436596928</v>
      </c>
      <c r="V168" s="106">
        <v>0.033846</v>
      </c>
      <c r="W168" s="106">
        <v>0.027594</v>
      </c>
      <c r="X168" s="106">
        <v>0.053149</v>
      </c>
      <c r="Y168" s="106">
        <v>0.050879</v>
      </c>
    </row>
    <row r="169">
      <c r="F169" s="87">
        <v>57474.31994</v>
      </c>
      <c r="G169" s="87">
        <v>3.2184193</v>
      </c>
      <c r="H169" s="87">
        <v>0.067341968</v>
      </c>
      <c r="I169" s="87" t="s">
        <v>442</v>
      </c>
      <c r="J169" s="14">
        <f t="shared" si="1"/>
        <v>32.09807094</v>
      </c>
      <c r="K169" s="14">
        <f t="shared" si="2"/>
        <v>19.18179218</v>
      </c>
      <c r="N169" s="87">
        <v>57474.31805</v>
      </c>
      <c r="O169" s="87">
        <v>0.153494</v>
      </c>
      <c r="P169" s="87">
        <v>0.103965</v>
      </c>
      <c r="Q169" s="87">
        <v>0.41138</v>
      </c>
      <c r="R169" s="87">
        <v>0.350586</v>
      </c>
      <c r="S169" s="20">
        <f t="shared" si="3"/>
        <v>1.019425</v>
      </c>
      <c r="T169" s="14">
        <f t="shared" si="4"/>
        <v>0.0000000012069992</v>
      </c>
      <c r="V169" s="106">
        <v>0.022046</v>
      </c>
      <c r="W169" s="106">
        <v>0.018015</v>
      </c>
      <c r="X169" s="106">
        <v>0.035818</v>
      </c>
      <c r="Y169" s="106">
        <v>0.033094</v>
      </c>
    </row>
    <row r="170">
      <c r="F170" s="87">
        <v>57474.52264</v>
      </c>
      <c r="G170" s="87">
        <v>3.3493218</v>
      </c>
      <c r="H170" s="87">
        <v>0.069230252</v>
      </c>
      <c r="I170" s="87" t="s">
        <v>442</v>
      </c>
      <c r="J170" s="14">
        <f t="shared" si="1"/>
        <v>33.4035931</v>
      </c>
      <c r="K170" s="14">
        <f t="shared" si="2"/>
        <v>20.48731435</v>
      </c>
      <c r="N170" s="87">
        <v>57474.52112</v>
      </c>
      <c r="O170" s="87">
        <v>0.138928</v>
      </c>
      <c r="P170" s="87">
        <v>0.085199</v>
      </c>
      <c r="Q170" s="87">
        <v>0.405828</v>
      </c>
      <c r="R170" s="87">
        <v>0.346618</v>
      </c>
      <c r="S170" s="20">
        <f t="shared" si="3"/>
        <v>0.976573</v>
      </c>
      <c r="T170" s="14">
        <f t="shared" si="4"/>
        <v>0.000000001156262432</v>
      </c>
      <c r="V170" s="106">
        <v>0.022082</v>
      </c>
      <c r="W170" s="106">
        <v>0.017119</v>
      </c>
      <c r="X170" s="106">
        <v>0.037122</v>
      </c>
      <c r="Y170" s="106">
        <v>0.034399</v>
      </c>
    </row>
    <row r="171">
      <c r="F171" s="87">
        <v>57474.65109</v>
      </c>
      <c r="G171" s="87">
        <v>3.217408</v>
      </c>
      <c r="H171" s="87">
        <v>0.067326807</v>
      </c>
      <c r="I171" s="87" t="s">
        <v>442</v>
      </c>
      <c r="J171" s="14">
        <f t="shared" si="1"/>
        <v>32.087985</v>
      </c>
      <c r="K171" s="14">
        <f t="shared" si="2"/>
        <v>19.17170624</v>
      </c>
      <c r="N171" s="87">
        <v>57474.64865</v>
      </c>
      <c r="O171" s="87">
        <v>0.181326</v>
      </c>
      <c r="P171" s="87">
        <v>0.119338</v>
      </c>
      <c r="Q171" s="87">
        <v>0.352226</v>
      </c>
      <c r="R171" s="87">
        <v>0.303068</v>
      </c>
      <c r="S171" s="20">
        <f t="shared" si="3"/>
        <v>0.955958</v>
      </c>
      <c r="T171" s="14">
        <f t="shared" si="4"/>
        <v>0.000000001131854272</v>
      </c>
      <c r="V171" s="106">
        <v>0.031126</v>
      </c>
      <c r="W171" s="106">
        <v>0.024719</v>
      </c>
      <c r="X171" s="106">
        <v>0.042498</v>
      </c>
      <c r="Y171" s="106">
        <v>0.039481</v>
      </c>
    </row>
    <row r="172">
      <c r="F172" s="87">
        <v>57474.98538</v>
      </c>
      <c r="G172" s="87">
        <v>3.2947403</v>
      </c>
      <c r="H172" s="87">
        <v>0.068596837</v>
      </c>
      <c r="I172" s="87" t="s">
        <v>442</v>
      </c>
      <c r="J172" s="14">
        <f t="shared" si="1"/>
        <v>32.85923866</v>
      </c>
      <c r="K172" s="14">
        <f t="shared" si="2"/>
        <v>19.9429599</v>
      </c>
      <c r="N172" s="87">
        <v>57474.9827</v>
      </c>
      <c r="O172" s="87">
        <v>0.137643</v>
      </c>
      <c r="P172" s="87">
        <v>0.070308</v>
      </c>
      <c r="Q172" s="87">
        <v>0.282841</v>
      </c>
      <c r="R172" s="87">
        <v>0.316565</v>
      </c>
      <c r="S172" s="20">
        <f t="shared" si="3"/>
        <v>0.807357</v>
      </c>
      <c r="T172" s="14">
        <f t="shared" si="4"/>
        <v>0.000000000955910688</v>
      </c>
      <c r="V172" s="106">
        <v>0.025534</v>
      </c>
      <c r="W172" s="106">
        <v>0.017307</v>
      </c>
      <c r="X172" s="106">
        <v>0.036164</v>
      </c>
      <c r="Y172" s="106">
        <v>0.038821</v>
      </c>
    </row>
    <row r="173">
      <c r="F173" s="87">
        <v>57475.12117</v>
      </c>
      <c r="G173" s="87">
        <v>3.1478902</v>
      </c>
      <c r="H173" s="87">
        <v>0.066447543</v>
      </c>
      <c r="I173" s="87" t="s">
        <v>442</v>
      </c>
      <c r="J173" s="14">
        <f t="shared" si="1"/>
        <v>31.39466723</v>
      </c>
      <c r="K173" s="14">
        <f t="shared" si="2"/>
        <v>18.47838848</v>
      </c>
      <c r="N173" s="87">
        <v>57475.11864</v>
      </c>
      <c r="O173" s="87">
        <v>0.183378</v>
      </c>
      <c r="P173" s="87">
        <v>0.097054</v>
      </c>
      <c r="Q173" s="87">
        <v>0.334905</v>
      </c>
      <c r="R173" s="87">
        <v>0.300739</v>
      </c>
      <c r="S173" s="20">
        <f t="shared" si="3"/>
        <v>0.916076</v>
      </c>
      <c r="T173" s="14">
        <f t="shared" si="4"/>
        <v>0.000000001084633984</v>
      </c>
      <c r="V173" s="106">
        <v>0.02484</v>
      </c>
      <c r="W173" s="106">
        <v>0.018023</v>
      </c>
      <c r="X173" s="106">
        <v>0.033368</v>
      </c>
      <c r="Y173" s="106">
        <v>0.031702</v>
      </c>
    </row>
    <row r="174">
      <c r="F174" s="87">
        <v>57475.24949</v>
      </c>
      <c r="G174" s="87">
        <v>3.2853135</v>
      </c>
      <c r="H174" s="87">
        <v>0.06827974</v>
      </c>
      <c r="I174" s="87" t="s">
        <v>442</v>
      </c>
      <c r="J174" s="14">
        <f t="shared" si="1"/>
        <v>32.76522291</v>
      </c>
      <c r="K174" s="14">
        <f t="shared" si="2"/>
        <v>19.84894415</v>
      </c>
      <c r="N174" s="87">
        <v>57475.2474</v>
      </c>
      <c r="O174" s="87">
        <v>0.122348</v>
      </c>
      <c r="P174" s="87">
        <v>0.103288</v>
      </c>
      <c r="Q174" s="87">
        <v>0.42446</v>
      </c>
      <c r="R174" s="87">
        <v>0.268832</v>
      </c>
      <c r="S174" s="20">
        <f t="shared" si="3"/>
        <v>0.918928</v>
      </c>
      <c r="T174" s="14">
        <f t="shared" si="4"/>
        <v>0.000000001088010752</v>
      </c>
      <c r="V174" s="106">
        <v>0.024086</v>
      </c>
      <c r="W174" s="106">
        <v>0.02356</v>
      </c>
      <c r="X174" s="106">
        <v>0.044554</v>
      </c>
      <c r="Y174" s="106">
        <v>0.032976</v>
      </c>
    </row>
    <row r="175">
      <c r="F175" s="87">
        <v>57475.44897</v>
      </c>
      <c r="G175" s="87">
        <v>3.2751813</v>
      </c>
      <c r="H175" s="87">
        <v>0.068196053</v>
      </c>
      <c r="I175" s="87" t="s">
        <v>442</v>
      </c>
      <c r="J175" s="14">
        <f t="shared" si="1"/>
        <v>32.66417204</v>
      </c>
      <c r="K175" s="14">
        <f t="shared" si="2"/>
        <v>19.74789328</v>
      </c>
      <c r="N175" s="87">
        <v>57475.44752</v>
      </c>
      <c r="O175" s="87">
        <v>0.176308</v>
      </c>
      <c r="P175" s="87">
        <v>0.089096</v>
      </c>
      <c r="Q175" s="87">
        <v>0.262403</v>
      </c>
      <c r="R175" s="87">
        <v>0.243896</v>
      </c>
      <c r="S175" s="20">
        <f t="shared" si="3"/>
        <v>0.771703</v>
      </c>
      <c r="T175" s="14">
        <f t="shared" si="4"/>
        <v>0.000000000913696352</v>
      </c>
      <c r="V175" s="106">
        <v>0.026139</v>
      </c>
      <c r="W175" s="106">
        <v>0.018645</v>
      </c>
      <c r="X175" s="106">
        <v>0.031901</v>
      </c>
      <c r="Y175" s="106">
        <v>0.03069</v>
      </c>
    </row>
    <row r="176">
      <c r="F176" s="87">
        <v>57475.64813</v>
      </c>
      <c r="G176" s="87">
        <v>3.3060245</v>
      </c>
      <c r="H176" s="87">
        <v>0.06858398</v>
      </c>
      <c r="I176" s="87" t="s">
        <v>442</v>
      </c>
      <c r="J176" s="14">
        <f t="shared" si="1"/>
        <v>32.9717787</v>
      </c>
      <c r="K176" s="14">
        <f t="shared" si="2"/>
        <v>20.05549995</v>
      </c>
      <c r="N176" s="87">
        <v>57475.64683</v>
      </c>
      <c r="O176" s="87">
        <v>0.141276</v>
      </c>
      <c r="P176" s="87">
        <v>0.085182</v>
      </c>
      <c r="Q176" s="87">
        <v>0.186085</v>
      </c>
      <c r="R176" s="87">
        <v>0.204024</v>
      </c>
      <c r="S176" s="20">
        <f t="shared" si="3"/>
        <v>0.616567</v>
      </c>
      <c r="T176" s="14">
        <f t="shared" si="4"/>
        <v>0.000000000730015328</v>
      </c>
      <c r="V176" s="106">
        <v>0.018714</v>
      </c>
      <c r="W176" s="106">
        <v>0.014502</v>
      </c>
      <c r="X176" s="106">
        <v>0.021906</v>
      </c>
      <c r="Y176" s="106">
        <v>0.022556</v>
      </c>
    </row>
    <row r="177">
      <c r="F177" s="87">
        <v>57475.98187</v>
      </c>
      <c r="G177" s="87">
        <v>3.2915734</v>
      </c>
      <c r="H177" s="87">
        <v>0.068576034</v>
      </c>
      <c r="I177" s="87" t="s">
        <v>442</v>
      </c>
      <c r="J177" s="14">
        <f t="shared" si="1"/>
        <v>32.8276544</v>
      </c>
      <c r="K177" s="14">
        <f t="shared" si="2"/>
        <v>19.91137564</v>
      </c>
      <c r="N177" s="87">
        <v>57475.97956</v>
      </c>
      <c r="O177" s="87">
        <v>0.105109</v>
      </c>
      <c r="P177" s="87">
        <v>0.08807</v>
      </c>
      <c r="Q177" s="87">
        <v>0.299104</v>
      </c>
      <c r="R177" s="87">
        <v>0.264186</v>
      </c>
      <c r="S177" s="20">
        <f t="shared" si="3"/>
        <v>0.756469</v>
      </c>
      <c r="T177" s="14">
        <f t="shared" si="4"/>
        <v>0.000000000895659296</v>
      </c>
      <c r="V177" s="106">
        <v>0.019316</v>
      </c>
      <c r="W177" s="106">
        <v>0.017381</v>
      </c>
      <c r="X177" s="106">
        <v>0.031871</v>
      </c>
      <c r="Y177" s="106">
        <v>0.029939</v>
      </c>
    </row>
    <row r="178">
      <c r="F178" s="87">
        <v>57476.05036</v>
      </c>
      <c r="G178" s="87">
        <v>3.283684</v>
      </c>
      <c r="H178" s="87">
        <v>0.068375725</v>
      </c>
      <c r="I178" s="87" t="s">
        <v>442</v>
      </c>
      <c r="J178" s="14">
        <f t="shared" si="1"/>
        <v>32.74897151</v>
      </c>
      <c r="K178" s="14">
        <f t="shared" si="2"/>
        <v>19.83269276</v>
      </c>
      <c r="N178" s="87">
        <v>57476.04751</v>
      </c>
      <c r="O178" s="87">
        <v>0.164834</v>
      </c>
      <c r="P178" s="87">
        <v>0.07652</v>
      </c>
      <c r="Q178" s="87">
        <v>0.258969</v>
      </c>
      <c r="R178" s="87">
        <v>0.252721</v>
      </c>
      <c r="S178" s="20">
        <f t="shared" si="3"/>
        <v>0.753044</v>
      </c>
      <c r="T178" s="14">
        <f t="shared" si="4"/>
        <v>0.000000000891604096</v>
      </c>
      <c r="V178" s="106">
        <v>0.019245</v>
      </c>
      <c r="W178" s="106">
        <v>0.0132</v>
      </c>
      <c r="X178" s="106">
        <v>0.024063</v>
      </c>
      <c r="Y178" s="106">
        <v>0.023792</v>
      </c>
    </row>
    <row r="179">
      <c r="F179" s="87">
        <v>57476.18492</v>
      </c>
      <c r="G179" s="87">
        <v>3.1539763</v>
      </c>
      <c r="H179" s="87">
        <v>0.066525911</v>
      </c>
      <c r="I179" s="87" t="s">
        <v>442</v>
      </c>
      <c r="J179" s="14">
        <f t="shared" si="1"/>
        <v>31.45536538</v>
      </c>
      <c r="K179" s="14">
        <f t="shared" si="2"/>
        <v>18.53908662</v>
      </c>
      <c r="N179" s="87">
        <v>57476.18283</v>
      </c>
      <c r="O179" s="87">
        <v>0.157366</v>
      </c>
      <c r="P179" s="87">
        <v>0.103089</v>
      </c>
      <c r="Q179" s="87">
        <v>0.282763</v>
      </c>
      <c r="R179" s="87">
        <v>0.289377</v>
      </c>
      <c r="S179" s="20">
        <f t="shared" si="3"/>
        <v>0.832595</v>
      </c>
      <c r="T179" s="14">
        <f t="shared" si="4"/>
        <v>0.00000000098579248</v>
      </c>
      <c r="V179" s="106">
        <v>0.024504</v>
      </c>
      <c r="W179" s="106">
        <v>0.019661</v>
      </c>
      <c r="X179" s="106">
        <v>0.032493</v>
      </c>
      <c r="Y179" s="106">
        <v>0.033145</v>
      </c>
    </row>
    <row r="180">
      <c r="F180" s="87">
        <v>57476.45533</v>
      </c>
      <c r="G180" s="87">
        <v>3.1861134</v>
      </c>
      <c r="H180" s="87">
        <v>0.066958835</v>
      </c>
      <c r="I180" s="87" t="s">
        <v>442</v>
      </c>
      <c r="J180" s="14">
        <f t="shared" si="1"/>
        <v>31.77587642</v>
      </c>
      <c r="K180" s="14">
        <f t="shared" si="2"/>
        <v>18.85959766</v>
      </c>
      <c r="N180" s="87">
        <v>57476.45246</v>
      </c>
      <c r="O180" s="87">
        <v>0.161041</v>
      </c>
      <c r="P180" s="87">
        <v>0.108688</v>
      </c>
      <c r="Q180" s="87">
        <v>0.319706</v>
      </c>
      <c r="R180" s="87">
        <v>0.277137</v>
      </c>
      <c r="S180" s="20">
        <f t="shared" si="3"/>
        <v>0.866572</v>
      </c>
      <c r="T180" s="14">
        <f t="shared" si="4"/>
        <v>0.000000001026021248</v>
      </c>
      <c r="V180" s="106">
        <v>0.021343</v>
      </c>
      <c r="W180" s="106">
        <v>0.017586</v>
      </c>
      <c r="X180" s="106">
        <v>0.030025</v>
      </c>
      <c r="Y180" s="106">
        <v>0.027937</v>
      </c>
    </row>
    <row r="181">
      <c r="F181" s="87">
        <v>57476.59356</v>
      </c>
      <c r="G181" s="87">
        <v>3.1924926</v>
      </c>
      <c r="H181" s="87">
        <v>0.067040093</v>
      </c>
      <c r="I181" s="87" t="s">
        <v>442</v>
      </c>
      <c r="J181" s="14">
        <f t="shared" si="1"/>
        <v>31.83949771</v>
      </c>
      <c r="K181" s="14">
        <f t="shared" si="2"/>
        <v>18.92321896</v>
      </c>
      <c r="N181" s="87">
        <v>57476.59096</v>
      </c>
      <c r="O181" s="87">
        <v>0.140404</v>
      </c>
      <c r="P181" s="87">
        <v>0.091702</v>
      </c>
      <c r="Q181" s="87">
        <v>0.375175</v>
      </c>
      <c r="R181" s="87">
        <v>0.247684</v>
      </c>
      <c r="S181" s="20">
        <f t="shared" si="3"/>
        <v>0.854965</v>
      </c>
      <c r="T181" s="14">
        <f t="shared" si="4"/>
        <v>0.00000000101227856</v>
      </c>
      <c r="V181" s="106">
        <v>0.02173</v>
      </c>
      <c r="W181" s="106">
        <v>0.017567</v>
      </c>
      <c r="X181" s="106">
        <v>0.035373</v>
      </c>
      <c r="Y181" s="106">
        <v>0.028939</v>
      </c>
    </row>
    <row r="182">
      <c r="F182" s="87">
        <v>57476.98025</v>
      </c>
      <c r="G182" s="87">
        <v>3.21195</v>
      </c>
      <c r="H182" s="87">
        <v>0.067277528</v>
      </c>
      <c r="I182" s="87" t="s">
        <v>442</v>
      </c>
      <c r="J182" s="14">
        <f t="shared" si="1"/>
        <v>32.03355105</v>
      </c>
      <c r="K182" s="14">
        <f t="shared" si="2"/>
        <v>19.1172723</v>
      </c>
      <c r="N182" s="87">
        <v>57476.97736</v>
      </c>
      <c r="O182" s="87">
        <v>0.118778</v>
      </c>
      <c r="P182" s="87">
        <v>0.06833</v>
      </c>
      <c r="Q182" s="87">
        <v>0.328579</v>
      </c>
      <c r="R182" s="87">
        <v>0.399399</v>
      </c>
      <c r="S182" s="20">
        <f t="shared" si="3"/>
        <v>0.915086</v>
      </c>
      <c r="T182" s="14">
        <f t="shared" si="4"/>
        <v>0.000000001083461824</v>
      </c>
      <c r="V182" s="106">
        <v>0.022695</v>
      </c>
      <c r="W182" s="106">
        <v>0.016479</v>
      </c>
      <c r="X182" s="106">
        <v>0.037479</v>
      </c>
      <c r="Y182" s="106">
        <v>0.043055</v>
      </c>
    </row>
    <row r="183">
      <c r="F183" s="87">
        <v>57477.04632</v>
      </c>
      <c r="G183" s="87">
        <v>3.229228</v>
      </c>
      <c r="H183" s="87">
        <v>0.067596947</v>
      </c>
      <c r="I183" s="87" t="s">
        <v>442</v>
      </c>
      <c r="J183" s="14">
        <f t="shared" si="1"/>
        <v>32.20586871</v>
      </c>
      <c r="K183" s="14">
        <f t="shared" si="2"/>
        <v>19.28958995</v>
      </c>
      <c r="N183" s="87">
        <v>57477.04339</v>
      </c>
      <c r="O183" s="87">
        <v>0.138728</v>
      </c>
      <c r="P183" s="87">
        <v>0.066309</v>
      </c>
      <c r="Q183" s="87">
        <v>0.367964</v>
      </c>
      <c r="R183" s="87">
        <v>0.352846</v>
      </c>
      <c r="S183" s="20">
        <f t="shared" si="3"/>
        <v>0.925847</v>
      </c>
      <c r="T183" s="14">
        <f t="shared" si="4"/>
        <v>0.000000001096202848</v>
      </c>
      <c r="V183" s="106">
        <v>0.022802</v>
      </c>
      <c r="W183" s="106">
        <v>0.01563</v>
      </c>
      <c r="X183" s="106">
        <v>0.036527</v>
      </c>
      <c r="Y183" s="106">
        <v>0.036016</v>
      </c>
    </row>
    <row r="184">
      <c r="F184" s="87">
        <v>57477.17756</v>
      </c>
      <c r="G184" s="87">
        <v>3.0609582</v>
      </c>
      <c r="H184" s="87">
        <v>0.06510794</v>
      </c>
      <c r="I184" s="87" t="s">
        <v>442</v>
      </c>
      <c r="J184" s="14">
        <f t="shared" si="1"/>
        <v>30.52767346</v>
      </c>
      <c r="K184" s="14">
        <f t="shared" si="2"/>
        <v>17.6113947</v>
      </c>
      <c r="N184" s="87">
        <v>57477.17536</v>
      </c>
      <c r="O184" s="87">
        <v>0.16289</v>
      </c>
      <c r="P184" s="87">
        <v>0.054255</v>
      </c>
      <c r="Q184" s="87">
        <v>0.228771</v>
      </c>
      <c r="R184" s="87">
        <v>0.401985</v>
      </c>
      <c r="S184" s="20">
        <f t="shared" si="3"/>
        <v>0.847901</v>
      </c>
      <c r="T184" s="14">
        <f t="shared" si="4"/>
        <v>0.000000001003914784</v>
      </c>
      <c r="V184" s="106">
        <v>0.028325</v>
      </c>
      <c r="W184" s="106">
        <v>0.016846</v>
      </c>
      <c r="X184" s="106">
        <v>0.033285</v>
      </c>
      <c r="Y184" s="106">
        <v>0.043638</v>
      </c>
    </row>
    <row r="185">
      <c r="F185" s="87">
        <v>57477.44353</v>
      </c>
      <c r="G185" s="87">
        <v>3.177781</v>
      </c>
      <c r="H185" s="87">
        <v>0.066815298</v>
      </c>
      <c r="I185" s="87" t="s">
        <v>442</v>
      </c>
      <c r="J185" s="14">
        <f t="shared" si="1"/>
        <v>31.69277538</v>
      </c>
      <c r="K185" s="14">
        <f t="shared" si="2"/>
        <v>18.77649663</v>
      </c>
      <c r="N185" s="87">
        <v>57477.44135</v>
      </c>
      <c r="O185" s="87">
        <v>0.130655</v>
      </c>
      <c r="P185" s="87">
        <v>0.092647</v>
      </c>
      <c r="Q185" s="87">
        <v>0.32188</v>
      </c>
      <c r="R185" s="87">
        <v>0.25716</v>
      </c>
      <c r="S185" s="20">
        <f t="shared" si="3"/>
        <v>0.802342</v>
      </c>
      <c r="T185" s="14">
        <f t="shared" si="4"/>
        <v>0.000000000949972928</v>
      </c>
      <c r="V185" s="106">
        <v>0.021339</v>
      </c>
      <c r="W185" s="106">
        <v>0.0177</v>
      </c>
      <c r="X185" s="106">
        <v>0.032657</v>
      </c>
      <c r="Y185" s="106">
        <v>0.029234</v>
      </c>
    </row>
    <row r="186">
      <c r="F186" s="87">
        <v>57477.64488</v>
      </c>
      <c r="G186" s="87">
        <v>3.3430622</v>
      </c>
      <c r="H186" s="87">
        <v>0.069067744</v>
      </c>
      <c r="I186" s="87" t="s">
        <v>442</v>
      </c>
      <c r="J186" s="14">
        <f t="shared" si="1"/>
        <v>33.3411646</v>
      </c>
      <c r="K186" s="14">
        <f t="shared" si="2"/>
        <v>20.42488585</v>
      </c>
      <c r="N186" s="87">
        <v>57477.64233</v>
      </c>
      <c r="O186" s="87">
        <v>0.148955</v>
      </c>
      <c r="P186" s="87">
        <v>0.084621</v>
      </c>
      <c r="Q186" s="87">
        <v>0.235738</v>
      </c>
      <c r="R186" s="87">
        <v>0.199453</v>
      </c>
      <c r="S186" s="20">
        <f t="shared" si="3"/>
        <v>0.668767</v>
      </c>
      <c r="T186" s="14">
        <f t="shared" si="4"/>
        <v>0.000000000791820128</v>
      </c>
      <c r="V186" s="106">
        <v>0.022334</v>
      </c>
      <c r="W186" s="106">
        <v>0.017704</v>
      </c>
      <c r="X186" s="106">
        <v>0.027659</v>
      </c>
      <c r="Y186" s="106">
        <v>0.025722</v>
      </c>
    </row>
    <row r="187">
      <c r="F187" s="87">
        <v>57477.90931</v>
      </c>
      <c r="G187" s="87">
        <v>3.2705345</v>
      </c>
      <c r="H187" s="87">
        <v>0.06810451</v>
      </c>
      <c r="I187" s="87" t="s">
        <v>442</v>
      </c>
      <c r="J187" s="14">
        <f t="shared" si="1"/>
        <v>32.61782838</v>
      </c>
      <c r="K187" s="14">
        <f t="shared" si="2"/>
        <v>19.70154963</v>
      </c>
      <c r="N187" s="87">
        <v>57477.90718</v>
      </c>
      <c r="O187" s="87">
        <v>0.124742</v>
      </c>
      <c r="P187" s="87">
        <v>0.109071</v>
      </c>
      <c r="Q187" s="87">
        <v>0.335754</v>
      </c>
      <c r="R187" s="87">
        <v>0.216098</v>
      </c>
      <c r="S187" s="20">
        <f t="shared" si="3"/>
        <v>0.785665</v>
      </c>
      <c r="T187" s="14">
        <f t="shared" si="4"/>
        <v>0.00000000093022736</v>
      </c>
      <c r="V187" s="106">
        <v>0.02008</v>
      </c>
      <c r="W187" s="106">
        <v>0.018307</v>
      </c>
      <c r="X187" s="106">
        <v>0.032124</v>
      </c>
      <c r="Y187" s="106">
        <v>0.025921</v>
      </c>
    </row>
    <row r="188">
      <c r="B188" s="11">
        <v>0.503</v>
      </c>
      <c r="C188" s="20">
        <f>1-B188</f>
        <v>0.497</v>
      </c>
      <c r="F188" s="87">
        <v>57478.04207</v>
      </c>
      <c r="G188" s="87">
        <v>3.2902236</v>
      </c>
      <c r="H188" s="87">
        <v>0.068491361</v>
      </c>
      <c r="I188" s="87" t="s">
        <v>442</v>
      </c>
      <c r="J188" s="14">
        <f t="shared" si="1"/>
        <v>32.81419252</v>
      </c>
      <c r="K188" s="14">
        <f t="shared" si="2"/>
        <v>19.89791376</v>
      </c>
      <c r="N188" s="87">
        <v>57478.03922</v>
      </c>
      <c r="O188" s="87">
        <v>0.144103</v>
      </c>
      <c r="P188" s="87">
        <v>0.072429</v>
      </c>
      <c r="Q188" s="87">
        <v>0.250687</v>
      </c>
      <c r="R188" s="87">
        <v>0.258864</v>
      </c>
      <c r="S188" s="20">
        <f t="shared" si="3"/>
        <v>0.726083</v>
      </c>
      <c r="T188" s="14">
        <f t="shared" si="4"/>
        <v>0.000000000859682272</v>
      </c>
      <c r="V188" s="106">
        <v>0.018229</v>
      </c>
      <c r="W188" s="106">
        <v>0.012855</v>
      </c>
      <c r="X188" s="106">
        <v>0.023848</v>
      </c>
      <c r="Y188" s="106">
        <v>0.02438</v>
      </c>
    </row>
    <row r="189">
      <c r="A189" s="20">
        <v>32.81419251825459</v>
      </c>
      <c r="B189" s="20">
        <f t="shared" ref="B189:B193" si="7">A189*$B$188</f>
        <v>16.50553884</v>
      </c>
      <c r="C189" s="20">
        <f t="shared" ref="C189:C193" si="8">A189*$C$188</f>
        <v>16.30865368</v>
      </c>
      <c r="F189" s="87">
        <v>57478.24021</v>
      </c>
      <c r="G189" s="87">
        <v>3.170076</v>
      </c>
      <c r="H189" s="87">
        <v>0.066590742</v>
      </c>
      <c r="I189" s="87" t="s">
        <v>442</v>
      </c>
      <c r="J189" s="14">
        <f t="shared" si="1"/>
        <v>31.61593156</v>
      </c>
      <c r="K189" s="14">
        <f t="shared" si="2"/>
        <v>18.69965281</v>
      </c>
      <c r="N189" s="87">
        <v>57478.23898</v>
      </c>
      <c r="O189" s="87">
        <v>0.133357</v>
      </c>
      <c r="P189" s="87">
        <v>0.073196</v>
      </c>
      <c r="Q189" s="87">
        <v>0.271211</v>
      </c>
      <c r="R189" s="87">
        <v>0.209895</v>
      </c>
      <c r="S189" s="20">
        <f t="shared" si="3"/>
        <v>0.687659</v>
      </c>
      <c r="T189" s="14">
        <f t="shared" si="4"/>
        <v>0.000000000814188256</v>
      </c>
      <c r="V189" s="106">
        <v>0.015701</v>
      </c>
      <c r="W189" s="106">
        <v>0.011411</v>
      </c>
      <c r="X189" s="106">
        <v>0.021775</v>
      </c>
      <c r="Y189" s="106">
        <v>0.019212</v>
      </c>
    </row>
    <row r="190">
      <c r="A190" s="20">
        <v>31.615931562067225</v>
      </c>
      <c r="B190" s="20">
        <f t="shared" si="7"/>
        <v>15.90281358</v>
      </c>
      <c r="C190" s="20">
        <f t="shared" si="8"/>
        <v>15.71311799</v>
      </c>
      <c r="F190" s="87">
        <v>57478.43941</v>
      </c>
      <c r="G190" s="87">
        <v>3.220353</v>
      </c>
      <c r="H190" s="87">
        <v>0.067457539</v>
      </c>
      <c r="I190" s="87" t="s">
        <v>442</v>
      </c>
      <c r="J190" s="14">
        <f t="shared" si="1"/>
        <v>32.11735619</v>
      </c>
      <c r="K190" s="14">
        <f t="shared" si="2"/>
        <v>19.20107744</v>
      </c>
      <c r="N190" s="87">
        <v>57478.43817</v>
      </c>
      <c r="O190" s="87">
        <v>0.152349</v>
      </c>
      <c r="P190" s="87">
        <v>0.106052</v>
      </c>
      <c r="Q190" s="87">
        <v>0.359323</v>
      </c>
      <c r="R190" s="87">
        <v>0.28819</v>
      </c>
      <c r="S190" s="20">
        <f t="shared" si="3"/>
        <v>0.905914</v>
      </c>
      <c r="T190" s="14">
        <f t="shared" si="4"/>
        <v>0.000000001072602176</v>
      </c>
      <c r="V190" s="106">
        <v>0.020875</v>
      </c>
      <c r="W190" s="106">
        <v>0.017222</v>
      </c>
      <c r="X190" s="106">
        <v>0.031591</v>
      </c>
      <c r="Y190" s="106">
        <v>0.028549</v>
      </c>
    </row>
    <row r="191">
      <c r="A191" s="20">
        <v>32.11735619388869</v>
      </c>
      <c r="B191" s="20">
        <f t="shared" si="7"/>
        <v>16.15503017</v>
      </c>
      <c r="C191" s="20">
        <f t="shared" si="8"/>
        <v>15.96232603</v>
      </c>
      <c r="F191" s="87">
        <v>57478.63924</v>
      </c>
      <c r="G191" s="87">
        <v>3.1998896</v>
      </c>
      <c r="H191" s="87">
        <v>0.066997085</v>
      </c>
      <c r="I191" s="87" t="s">
        <v>442</v>
      </c>
      <c r="J191" s="14">
        <f t="shared" si="1"/>
        <v>31.91326978</v>
      </c>
      <c r="K191" s="14">
        <f t="shared" si="2"/>
        <v>18.99699102</v>
      </c>
      <c r="N191" s="87">
        <v>57478.63776</v>
      </c>
      <c r="O191" s="87">
        <v>0.144328</v>
      </c>
      <c r="P191" s="87">
        <v>0.088239</v>
      </c>
      <c r="Q191" s="87">
        <v>0.400512</v>
      </c>
      <c r="R191" s="87">
        <v>0.336258</v>
      </c>
      <c r="S191" s="20">
        <f t="shared" si="3"/>
        <v>0.969337</v>
      </c>
      <c r="T191" s="14">
        <f t="shared" si="4"/>
        <v>0.000000001147695008</v>
      </c>
      <c r="V191" s="106">
        <v>0.023438</v>
      </c>
      <c r="W191" s="106">
        <v>0.018266</v>
      </c>
      <c r="X191" s="106">
        <v>0.038434</v>
      </c>
      <c r="Y191" s="106">
        <v>0.035365</v>
      </c>
    </row>
    <row r="192">
      <c r="A192" s="20">
        <v>31.913269776425132</v>
      </c>
      <c r="B192" s="20">
        <f t="shared" si="7"/>
        <v>16.0523747</v>
      </c>
      <c r="C192" s="20">
        <f t="shared" si="8"/>
        <v>15.86089508</v>
      </c>
      <c r="F192" s="87">
        <v>57478.90522</v>
      </c>
      <c r="G192" s="87">
        <v>3.1350888</v>
      </c>
      <c r="H192" s="87">
        <v>0.066147412</v>
      </c>
      <c r="I192" s="87" t="s">
        <v>442</v>
      </c>
      <c r="J192" s="14">
        <f t="shared" si="1"/>
        <v>31.26699579</v>
      </c>
      <c r="K192" s="14">
        <f t="shared" si="2"/>
        <v>18.35071703</v>
      </c>
      <c r="N192" s="87">
        <v>57478.90342</v>
      </c>
      <c r="O192" s="87">
        <v>0.16748</v>
      </c>
      <c r="P192" s="87">
        <v>0.084017</v>
      </c>
      <c r="Q192" s="87">
        <v>0.442757</v>
      </c>
      <c r="R192" s="87">
        <v>0.303133</v>
      </c>
      <c r="S192" s="20">
        <f t="shared" si="3"/>
        <v>0.997387</v>
      </c>
      <c r="T192" s="14">
        <f t="shared" si="4"/>
        <v>0.000000001180906208</v>
      </c>
      <c r="V192" s="106">
        <v>0.024945</v>
      </c>
      <c r="W192" s="106">
        <v>0.016974</v>
      </c>
      <c r="X192" s="106">
        <v>0.039861</v>
      </c>
      <c r="Y192" s="106">
        <v>0.032868</v>
      </c>
    </row>
    <row r="193">
      <c r="A193" s="20">
        <v>31.2669957886825</v>
      </c>
      <c r="B193" s="20">
        <f t="shared" si="7"/>
        <v>15.72729888</v>
      </c>
      <c r="C193" s="20">
        <f t="shared" si="8"/>
        <v>15.53969691</v>
      </c>
      <c r="F193" s="87">
        <v>57479.10398</v>
      </c>
      <c r="G193" s="87">
        <v>3.1825816</v>
      </c>
      <c r="H193" s="87">
        <v>0.066880319</v>
      </c>
      <c r="I193" s="87" t="s">
        <v>442</v>
      </c>
      <c r="J193" s="14">
        <f t="shared" si="1"/>
        <v>31.74065292</v>
      </c>
      <c r="K193" s="14">
        <f t="shared" si="2"/>
        <v>18.82437417</v>
      </c>
      <c r="N193" s="87">
        <v>57479.10241</v>
      </c>
      <c r="O193" s="87">
        <v>0.120001</v>
      </c>
      <c r="P193" s="87">
        <v>0.078087</v>
      </c>
      <c r="Q193" s="87">
        <v>0.538247</v>
      </c>
      <c r="R193" s="87">
        <v>0.416256</v>
      </c>
      <c r="S193" s="20">
        <f t="shared" si="3"/>
        <v>1.152591</v>
      </c>
      <c r="T193" s="14">
        <f t="shared" si="4"/>
        <v>0.000000001364667744</v>
      </c>
      <c r="V193" s="106">
        <v>0.020611</v>
      </c>
      <c r="W193" s="106">
        <v>0.016876</v>
      </c>
      <c r="X193" s="106">
        <v>0.043223</v>
      </c>
      <c r="Y193" s="106">
        <v>0.038196</v>
      </c>
    </row>
    <row r="194">
      <c r="F194" s="87">
        <v>57479.2372</v>
      </c>
      <c r="G194" s="87">
        <v>3.2502226</v>
      </c>
      <c r="H194" s="87">
        <v>0.067761776</v>
      </c>
      <c r="I194" s="87" t="s">
        <v>442</v>
      </c>
      <c r="J194" s="14">
        <f t="shared" si="1"/>
        <v>32.41525291</v>
      </c>
      <c r="K194" s="14">
        <f t="shared" si="2"/>
        <v>19.49897415</v>
      </c>
      <c r="N194" s="87">
        <v>57479.23611</v>
      </c>
      <c r="O194" s="87">
        <v>0.159705</v>
      </c>
      <c r="P194" s="87">
        <v>0.062696</v>
      </c>
      <c r="Q194" s="87">
        <v>0.565166</v>
      </c>
      <c r="R194" s="87">
        <v>0.345445</v>
      </c>
      <c r="S194" s="20">
        <f t="shared" si="3"/>
        <v>1.133012</v>
      </c>
      <c r="T194" s="14">
        <f t="shared" si="4"/>
        <v>0.000000001341486208</v>
      </c>
      <c r="V194" s="106">
        <v>0.033643</v>
      </c>
      <c r="W194" s="106">
        <v>0.019944</v>
      </c>
      <c r="X194" s="106">
        <v>0.058881</v>
      </c>
      <c r="Y194" s="106">
        <v>0.046234</v>
      </c>
    </row>
    <row r="195">
      <c r="F195" s="87">
        <v>57479.45038</v>
      </c>
      <c r="G195" s="87">
        <v>3.1353568</v>
      </c>
      <c r="H195" s="87">
        <v>0.066246287</v>
      </c>
      <c r="I195" s="87" t="s">
        <v>442</v>
      </c>
      <c r="J195" s="14">
        <f t="shared" si="1"/>
        <v>31.26966862</v>
      </c>
      <c r="K195" s="14">
        <f t="shared" si="2"/>
        <v>18.35338986</v>
      </c>
      <c r="N195" s="87">
        <v>57479.4489</v>
      </c>
      <c r="O195" s="87">
        <v>0.151453</v>
      </c>
      <c r="P195" s="87">
        <v>0.112142</v>
      </c>
      <c r="Q195" s="87">
        <v>0.500044</v>
      </c>
      <c r="R195" s="87">
        <v>0.382459</v>
      </c>
      <c r="S195" s="20">
        <f t="shared" si="3"/>
        <v>1.146098</v>
      </c>
      <c r="T195" s="14">
        <f t="shared" si="4"/>
        <v>0.000000001356980032</v>
      </c>
      <c r="V195" s="106">
        <v>0.020894</v>
      </c>
      <c r="W195" s="106">
        <v>0.017731</v>
      </c>
      <c r="X195" s="106">
        <v>0.03748</v>
      </c>
      <c r="Y195" s="106">
        <v>0.032736</v>
      </c>
    </row>
    <row r="196">
      <c r="F196" s="87">
        <v>57479.70667</v>
      </c>
      <c r="G196" s="87">
        <v>3.2251003</v>
      </c>
      <c r="H196" s="87">
        <v>0.067578069</v>
      </c>
      <c r="I196" s="87" t="s">
        <v>442</v>
      </c>
      <c r="J196" s="14">
        <f t="shared" si="1"/>
        <v>32.16470216</v>
      </c>
      <c r="K196" s="14">
        <f t="shared" si="2"/>
        <v>19.24842341</v>
      </c>
      <c r="N196" s="87">
        <v>57479.70409</v>
      </c>
      <c r="O196" s="87">
        <v>0.150233</v>
      </c>
      <c r="P196" s="87">
        <v>0.107349</v>
      </c>
      <c r="Q196" s="87">
        <v>0.443642</v>
      </c>
      <c r="R196" s="87">
        <v>0.373963</v>
      </c>
      <c r="S196" s="20">
        <f t="shared" si="3"/>
        <v>1.075187</v>
      </c>
      <c r="T196" s="14">
        <f t="shared" si="4"/>
        <v>0.000000001273021408</v>
      </c>
      <c r="V196" s="106">
        <v>0.025474</v>
      </c>
      <c r="W196" s="106">
        <v>0.021258</v>
      </c>
      <c r="X196" s="106">
        <v>0.043344</v>
      </c>
      <c r="Y196" s="106">
        <v>0.039805</v>
      </c>
    </row>
    <row r="197">
      <c r="F197" s="87">
        <v>57479.90309</v>
      </c>
      <c r="G197" s="87">
        <v>3.269245</v>
      </c>
      <c r="H197" s="87">
        <v>0.068237613</v>
      </c>
      <c r="I197" s="87" t="s">
        <v>442</v>
      </c>
      <c r="J197" s="14">
        <f t="shared" si="1"/>
        <v>32.60496789</v>
      </c>
      <c r="K197" s="14">
        <f t="shared" si="2"/>
        <v>19.68868913</v>
      </c>
      <c r="N197" s="87">
        <v>57479.9009</v>
      </c>
      <c r="O197" s="87">
        <v>0.15947</v>
      </c>
      <c r="P197" s="87">
        <v>0.121909</v>
      </c>
      <c r="Q197" s="87">
        <v>0.390267</v>
      </c>
      <c r="R197" s="87">
        <v>0.31037</v>
      </c>
      <c r="S197" s="20">
        <f t="shared" si="3"/>
        <v>0.982016</v>
      </c>
      <c r="T197" s="14">
        <f t="shared" si="4"/>
        <v>0.000000001162706944</v>
      </c>
      <c r="V197" s="106">
        <v>0.029818</v>
      </c>
      <c r="W197" s="106">
        <v>0.02551</v>
      </c>
      <c r="X197" s="106">
        <v>0.045874</v>
      </c>
      <c r="Y197" s="106">
        <v>0.040974</v>
      </c>
    </row>
    <row r="198">
      <c r="F198" s="87">
        <v>57480.10122</v>
      </c>
      <c r="G198" s="87">
        <v>3.1705934</v>
      </c>
      <c r="H198" s="87">
        <v>0.066697787</v>
      </c>
      <c r="I198" s="87" t="s">
        <v>442</v>
      </c>
      <c r="J198" s="14">
        <f t="shared" si="1"/>
        <v>31.62109172</v>
      </c>
      <c r="K198" s="14">
        <f t="shared" si="2"/>
        <v>18.70481296</v>
      </c>
      <c r="N198" s="87">
        <v>57480.09887</v>
      </c>
      <c r="O198" s="87">
        <v>0.19249</v>
      </c>
      <c r="P198" s="87">
        <v>0.061192</v>
      </c>
      <c r="Q198" s="87">
        <v>0.390242</v>
      </c>
      <c r="R198" s="87">
        <v>0.281817</v>
      </c>
      <c r="S198" s="20">
        <f t="shared" si="3"/>
        <v>0.925741</v>
      </c>
      <c r="T198" s="14">
        <f t="shared" si="4"/>
        <v>0.000000001096077344</v>
      </c>
      <c r="V198" s="106">
        <v>0.028433</v>
      </c>
      <c r="W198" s="106">
        <v>0.016303</v>
      </c>
      <c r="X198" s="106">
        <v>0.039378</v>
      </c>
      <c r="Y198" s="106">
        <v>0.033571</v>
      </c>
    </row>
    <row r="199">
      <c r="C199" s="11">
        <v>0.62</v>
      </c>
      <c r="D199" s="20">
        <f>1-C199</f>
        <v>0.38</v>
      </c>
      <c r="F199" s="87">
        <v>57480.89977</v>
      </c>
      <c r="G199" s="87">
        <v>3.1903723</v>
      </c>
      <c r="H199" s="87">
        <v>0.067052575</v>
      </c>
      <c r="I199" s="87" t="s">
        <v>442</v>
      </c>
      <c r="J199" s="14">
        <f t="shared" si="1"/>
        <v>31.81835145</v>
      </c>
      <c r="K199" s="14">
        <f t="shared" si="2"/>
        <v>18.9020727</v>
      </c>
      <c r="N199" s="87">
        <v>57480.89789</v>
      </c>
      <c r="O199" s="87">
        <v>0.120705</v>
      </c>
      <c r="P199" s="87">
        <v>0.112024</v>
      </c>
      <c r="Q199" s="87">
        <v>0.327157</v>
      </c>
      <c r="R199" s="87">
        <v>0.327209</v>
      </c>
      <c r="S199" s="20">
        <f t="shared" si="3"/>
        <v>0.887095</v>
      </c>
      <c r="T199" s="14">
        <f t="shared" si="4"/>
        <v>0.00000000105032048</v>
      </c>
      <c r="V199" s="106">
        <v>0.02254</v>
      </c>
      <c r="W199" s="106">
        <v>0.021755</v>
      </c>
      <c r="X199" s="106">
        <v>0.036925</v>
      </c>
      <c r="Y199" s="106">
        <v>0.036775</v>
      </c>
    </row>
    <row r="200">
      <c r="A200" s="20">
        <v>57489.14493</v>
      </c>
      <c r="B200" s="20">
        <v>32.074288747788195</v>
      </c>
      <c r="C200" s="20">
        <f t="shared" ref="C200:C204" si="9">B200*$C$199</f>
        <v>19.88605902</v>
      </c>
      <c r="D200" s="20">
        <f t="shared" ref="D200:D204" si="10">B200*$D$199</f>
        <v>12.18822972</v>
      </c>
      <c r="F200" s="87">
        <v>57481.16593</v>
      </c>
      <c r="G200" s="87">
        <v>3.3292457</v>
      </c>
      <c r="H200" s="87">
        <v>0.069083806</v>
      </c>
      <c r="I200" s="87" t="s">
        <v>442</v>
      </c>
      <c r="J200" s="14">
        <f t="shared" si="1"/>
        <v>33.20336932</v>
      </c>
      <c r="K200" s="14">
        <f t="shared" si="2"/>
        <v>20.28709057</v>
      </c>
      <c r="N200" s="87">
        <v>57481.16404</v>
      </c>
      <c r="O200" s="87">
        <v>0.130779</v>
      </c>
      <c r="P200" s="87">
        <v>0.070397</v>
      </c>
      <c r="Q200" s="87">
        <v>0.410358</v>
      </c>
      <c r="R200" s="87">
        <v>0.318275</v>
      </c>
      <c r="S200" s="20">
        <f t="shared" si="3"/>
        <v>0.929809</v>
      </c>
      <c r="T200" s="14">
        <f t="shared" si="4"/>
        <v>0.000000001100893856</v>
      </c>
      <c r="V200" s="106">
        <v>0.020661</v>
      </c>
      <c r="W200" s="106">
        <v>0.014852</v>
      </c>
      <c r="X200" s="106">
        <v>0.035845</v>
      </c>
      <c r="Y200" s="106">
        <v>0.03166</v>
      </c>
    </row>
    <row r="201">
      <c r="A201" s="20">
        <v>57489.34426</v>
      </c>
      <c r="B201" s="20">
        <v>31.798583490227315</v>
      </c>
      <c r="C201" s="20">
        <f t="shared" si="9"/>
        <v>19.71512176</v>
      </c>
      <c r="D201" s="20">
        <f t="shared" si="10"/>
        <v>12.08346173</v>
      </c>
      <c r="F201" s="87">
        <v>57481.29856</v>
      </c>
      <c r="G201" s="87">
        <v>3.2120018</v>
      </c>
      <c r="H201" s="87">
        <v>0.067325915</v>
      </c>
      <c r="I201" s="87" t="s">
        <v>442</v>
      </c>
      <c r="J201" s="14">
        <f t="shared" si="1"/>
        <v>32.03406766</v>
      </c>
      <c r="K201" s="14">
        <f t="shared" si="2"/>
        <v>19.11778891</v>
      </c>
      <c r="N201" s="87">
        <v>57481.29626</v>
      </c>
      <c r="O201" s="87">
        <v>0.090254</v>
      </c>
      <c r="P201" s="87">
        <v>0.083896</v>
      </c>
      <c r="Q201" s="87">
        <v>0.50258</v>
      </c>
      <c r="R201" s="87">
        <v>0.286982</v>
      </c>
      <c r="S201" s="20">
        <f t="shared" si="3"/>
        <v>0.963712</v>
      </c>
      <c r="T201" s="14">
        <f t="shared" si="4"/>
        <v>0.000000001141035008</v>
      </c>
      <c r="V201" s="106">
        <v>0.01864</v>
      </c>
      <c r="W201" s="106">
        <v>0.016618</v>
      </c>
      <c r="X201" s="106">
        <v>0.040776</v>
      </c>
      <c r="Y201" s="106">
        <v>0.030868</v>
      </c>
    </row>
    <row r="202">
      <c r="A202" s="20">
        <v>57489.4901</v>
      </c>
      <c r="B202" s="20">
        <v>31.909613586317818</v>
      </c>
      <c r="C202" s="20">
        <f t="shared" si="9"/>
        <v>19.78396042</v>
      </c>
      <c r="D202" s="20">
        <f t="shared" si="10"/>
        <v>12.12565316</v>
      </c>
      <c r="F202" s="87">
        <v>57481.56426</v>
      </c>
      <c r="G202" s="87">
        <v>3.0512248</v>
      </c>
      <c r="H202" s="87">
        <v>0.064797011</v>
      </c>
      <c r="I202" s="87" t="s">
        <v>442</v>
      </c>
      <c r="J202" s="14">
        <f t="shared" si="1"/>
        <v>30.43059992</v>
      </c>
      <c r="K202" s="14">
        <f t="shared" si="2"/>
        <v>17.51432116</v>
      </c>
      <c r="N202" s="87">
        <v>57481.56067</v>
      </c>
      <c r="O202" s="87">
        <v>0.149383</v>
      </c>
      <c r="P202" s="87">
        <v>0.091817</v>
      </c>
      <c r="Q202" s="87">
        <v>0.501317</v>
      </c>
      <c r="R202" s="87">
        <v>0.403662</v>
      </c>
      <c r="S202" s="20">
        <f t="shared" si="3"/>
        <v>1.146179</v>
      </c>
      <c r="T202" s="14">
        <f t="shared" si="4"/>
        <v>0.000000001357075936</v>
      </c>
      <c r="V202" s="106">
        <v>0.025661</v>
      </c>
      <c r="W202" s="106">
        <v>0.019796</v>
      </c>
      <c r="X202" s="106">
        <v>0.046289</v>
      </c>
      <c r="Y202" s="106">
        <v>0.041563</v>
      </c>
    </row>
    <row r="203">
      <c r="A203" s="20">
        <v>57489.67688</v>
      </c>
      <c r="B203" s="20">
        <v>31.269770344295864</v>
      </c>
      <c r="C203" s="20">
        <f t="shared" si="9"/>
        <v>19.38725761</v>
      </c>
      <c r="D203" s="20">
        <f t="shared" si="10"/>
        <v>11.88251273</v>
      </c>
      <c r="F203" s="87">
        <v>57481.76305</v>
      </c>
      <c r="G203" s="87">
        <v>3.154879</v>
      </c>
      <c r="H203" s="87">
        <v>0.066395197</v>
      </c>
      <c r="I203" s="87" t="s">
        <v>442</v>
      </c>
      <c r="J203" s="14">
        <f t="shared" si="1"/>
        <v>31.46436822</v>
      </c>
      <c r="K203" s="14">
        <f t="shared" si="2"/>
        <v>18.54808947</v>
      </c>
      <c r="N203" s="87">
        <v>57481.76089</v>
      </c>
      <c r="O203" s="87">
        <v>0.142939</v>
      </c>
      <c r="P203" s="87">
        <v>0.071757</v>
      </c>
      <c r="Q203" s="87">
        <v>0.396602</v>
      </c>
      <c r="R203" s="87">
        <v>0.338634</v>
      </c>
      <c r="S203" s="20">
        <f t="shared" si="3"/>
        <v>0.949932</v>
      </c>
      <c r="T203" s="14">
        <f t="shared" si="4"/>
        <v>0.000000001124719488</v>
      </c>
      <c r="V203" s="106">
        <v>0.022673</v>
      </c>
      <c r="W203" s="106">
        <v>0.016187</v>
      </c>
      <c r="X203" s="106">
        <v>0.037543</v>
      </c>
      <c r="Y203" s="106">
        <v>0.03457</v>
      </c>
    </row>
    <row r="204">
      <c r="A204" s="20">
        <v>57489.81846</v>
      </c>
      <c r="B204" s="20">
        <v>31.114046166517017</v>
      </c>
      <c r="C204" s="20">
        <f t="shared" si="9"/>
        <v>19.29070862</v>
      </c>
      <c r="D204" s="20">
        <f t="shared" si="10"/>
        <v>11.82333754</v>
      </c>
      <c r="F204" s="87">
        <v>57481.89639</v>
      </c>
      <c r="G204" s="87">
        <v>3.2440857</v>
      </c>
      <c r="H204" s="87">
        <v>0.067706332</v>
      </c>
      <c r="I204" s="87" t="s">
        <v>442</v>
      </c>
      <c r="J204" s="14">
        <f t="shared" si="1"/>
        <v>32.35404813</v>
      </c>
      <c r="K204" s="14">
        <f t="shared" si="2"/>
        <v>19.43776937</v>
      </c>
      <c r="N204" s="87">
        <v>57481.89411</v>
      </c>
      <c r="O204" s="87">
        <v>0.108998</v>
      </c>
      <c r="P204" s="87">
        <v>0.081954</v>
      </c>
      <c r="Q204" s="87">
        <v>0.305442</v>
      </c>
      <c r="R204" s="87">
        <v>0.307486</v>
      </c>
      <c r="S204" s="20">
        <f t="shared" si="3"/>
        <v>0.80388</v>
      </c>
      <c r="T204" s="14">
        <f t="shared" si="4"/>
        <v>0.00000000095179392</v>
      </c>
      <c r="V204" s="106">
        <v>0.01523</v>
      </c>
      <c r="W204" s="106">
        <v>0.01323</v>
      </c>
      <c r="X204" s="106">
        <v>0.025302</v>
      </c>
      <c r="Y204" s="106">
        <v>0.02537</v>
      </c>
    </row>
    <row r="205">
      <c r="C205" s="11">
        <v>0.617</v>
      </c>
      <c r="D205" s="20">
        <f>1-C205</f>
        <v>0.383</v>
      </c>
      <c r="F205" s="87">
        <v>57482.16298</v>
      </c>
      <c r="G205" s="87">
        <v>3.2315567</v>
      </c>
      <c r="H205" s="87">
        <v>0.067627749</v>
      </c>
      <c r="I205" s="87" t="s">
        <v>442</v>
      </c>
      <c r="J205" s="14">
        <f t="shared" si="1"/>
        <v>32.22909339</v>
      </c>
      <c r="K205" s="14">
        <f t="shared" si="2"/>
        <v>19.31281464</v>
      </c>
      <c r="N205" s="87">
        <v>57482.16072</v>
      </c>
      <c r="O205" s="87">
        <v>0.143992</v>
      </c>
      <c r="P205" s="87">
        <v>0.067551</v>
      </c>
      <c r="Q205" s="87">
        <v>0.551031</v>
      </c>
      <c r="R205" s="87">
        <v>0.383221</v>
      </c>
      <c r="S205" s="20">
        <f t="shared" si="3"/>
        <v>1.145795</v>
      </c>
      <c r="T205" s="14">
        <f t="shared" si="4"/>
        <v>0.00000000135662128</v>
      </c>
      <c r="V205" s="106">
        <v>0.055082</v>
      </c>
      <c r="W205" s="106">
        <v>0.024233</v>
      </c>
      <c r="X205" s="106">
        <v>0.069085</v>
      </c>
      <c r="Y205" s="106">
        <v>0.05826</v>
      </c>
    </row>
    <row r="206">
      <c r="A206" s="38">
        <v>57477.04632</v>
      </c>
      <c r="B206" s="20">
        <v>32.20586870671593</v>
      </c>
      <c r="C206" s="20">
        <f t="shared" ref="C206:C210" si="11">B206*$C$205</f>
        <v>19.87102099</v>
      </c>
      <c r="D206" s="20">
        <f t="shared" ref="D206:D210" si="12">B206*$D$205</f>
        <v>12.33484771</v>
      </c>
      <c r="F206" s="87">
        <v>57482.36226</v>
      </c>
      <c r="G206" s="87">
        <v>3.2554607</v>
      </c>
      <c r="H206" s="87">
        <v>0.067860608</v>
      </c>
      <c r="I206" s="87" t="s">
        <v>442</v>
      </c>
      <c r="J206" s="14">
        <f t="shared" si="1"/>
        <v>32.46749374</v>
      </c>
      <c r="K206" s="14">
        <f t="shared" si="2"/>
        <v>19.55121499</v>
      </c>
      <c r="N206" s="87">
        <v>57482.35973</v>
      </c>
      <c r="O206" s="87">
        <v>0.133532</v>
      </c>
      <c r="P206" s="87">
        <v>0.099155</v>
      </c>
      <c r="Q206" s="87">
        <v>0.53556</v>
      </c>
      <c r="R206" s="87">
        <v>0.41404</v>
      </c>
      <c r="S206" s="20">
        <f t="shared" si="3"/>
        <v>1.182287</v>
      </c>
      <c r="T206" s="14">
        <f t="shared" si="4"/>
        <v>0.000000001399827808</v>
      </c>
      <c r="V206" s="106">
        <v>0.022635</v>
      </c>
      <c r="W206" s="106">
        <v>0.018582</v>
      </c>
      <c r="X206" s="106">
        <v>0.042855</v>
      </c>
      <c r="Y206" s="106">
        <v>0.03781</v>
      </c>
    </row>
    <row r="207">
      <c r="A207" s="38">
        <v>57477.17756</v>
      </c>
      <c r="B207" s="20">
        <v>30.52767345815952</v>
      </c>
      <c r="C207" s="20">
        <f t="shared" si="11"/>
        <v>18.83557452</v>
      </c>
      <c r="D207" s="20">
        <f t="shared" si="12"/>
        <v>11.69209893</v>
      </c>
      <c r="F207" s="87">
        <v>57482.56087</v>
      </c>
      <c r="G207" s="87">
        <v>3.1898363</v>
      </c>
      <c r="H207" s="87">
        <v>0.066900621</v>
      </c>
      <c r="I207" s="87" t="s">
        <v>442</v>
      </c>
      <c r="J207" s="14">
        <f t="shared" si="1"/>
        <v>31.81300579</v>
      </c>
      <c r="K207" s="14">
        <f t="shared" si="2"/>
        <v>18.89672704</v>
      </c>
      <c r="N207" s="87">
        <v>57482.55934</v>
      </c>
      <c r="O207" s="87">
        <v>0.122257</v>
      </c>
      <c r="P207" s="87">
        <v>0.073026</v>
      </c>
      <c r="Q207" s="87">
        <v>0.713108</v>
      </c>
      <c r="R207" s="87">
        <v>0.561156</v>
      </c>
      <c r="S207" s="20">
        <f t="shared" si="3"/>
        <v>1.469547</v>
      </c>
      <c r="T207" s="14">
        <f t="shared" si="4"/>
        <v>0.000000001739943648</v>
      </c>
      <c r="V207" s="106">
        <v>0.026481</v>
      </c>
      <c r="W207" s="106">
        <v>0.019229</v>
      </c>
      <c r="X207" s="106">
        <v>0.059046</v>
      </c>
      <c r="Y207" s="106">
        <v>0.05241</v>
      </c>
    </row>
    <row r="208">
      <c r="A208" s="38">
        <v>57477.44353</v>
      </c>
      <c r="B208" s="20">
        <v>31.692775383062603</v>
      </c>
      <c r="C208" s="20">
        <f t="shared" si="11"/>
        <v>19.55444241</v>
      </c>
      <c r="D208" s="20">
        <f t="shared" si="12"/>
        <v>12.13833297</v>
      </c>
      <c r="F208" s="87">
        <v>57482.76077</v>
      </c>
      <c r="G208" s="87">
        <v>3.2109718</v>
      </c>
      <c r="H208" s="87">
        <v>0.067224393</v>
      </c>
      <c r="I208" s="87" t="s">
        <v>442</v>
      </c>
      <c r="J208" s="14">
        <f t="shared" si="1"/>
        <v>32.02379523</v>
      </c>
      <c r="K208" s="14">
        <f t="shared" si="2"/>
        <v>19.10751647</v>
      </c>
      <c r="N208" s="87">
        <v>57482.7583</v>
      </c>
      <c r="O208" s="87">
        <v>0.114788</v>
      </c>
      <c r="P208" s="87">
        <v>0.145795</v>
      </c>
      <c r="Q208" s="87">
        <v>0.548422</v>
      </c>
      <c r="R208" s="87">
        <v>0.499604</v>
      </c>
      <c r="S208" s="20">
        <f t="shared" si="3"/>
        <v>1.308609</v>
      </c>
      <c r="T208" s="14">
        <f t="shared" si="4"/>
        <v>0.000000001549393056</v>
      </c>
      <c r="V208" s="106">
        <v>0.025076</v>
      </c>
      <c r="W208" s="106">
        <v>0.028231</v>
      </c>
      <c r="X208" s="106">
        <v>0.055098</v>
      </c>
      <c r="Y208" s="106">
        <v>0.052749</v>
      </c>
    </row>
    <row r="209">
      <c r="A209" s="38">
        <v>57477.64488</v>
      </c>
      <c r="B209" s="20">
        <v>33.34116460391924</v>
      </c>
      <c r="C209" s="20">
        <f t="shared" si="11"/>
        <v>20.57149856</v>
      </c>
      <c r="D209" s="20">
        <f t="shared" si="12"/>
        <v>12.76966604</v>
      </c>
      <c r="F209" s="87">
        <v>57483.15943</v>
      </c>
      <c r="G209" s="87">
        <v>3.15468</v>
      </c>
      <c r="H209" s="87">
        <v>0.066397956</v>
      </c>
      <c r="I209" s="87" t="s">
        <v>442</v>
      </c>
      <c r="J209" s="14">
        <f t="shared" si="1"/>
        <v>31.46238355</v>
      </c>
      <c r="K209" s="14">
        <f t="shared" si="2"/>
        <v>18.54610479</v>
      </c>
      <c r="N209" s="87">
        <v>57483.15729</v>
      </c>
      <c r="O209" s="87">
        <v>0.147177</v>
      </c>
      <c r="P209" s="87">
        <v>0.083637</v>
      </c>
      <c r="Q209" s="87">
        <v>0.413011</v>
      </c>
      <c r="R209" s="87">
        <v>0.39267</v>
      </c>
      <c r="S209" s="20">
        <f t="shared" si="3"/>
        <v>1.036495</v>
      </c>
      <c r="T209" s="14">
        <f t="shared" si="4"/>
        <v>0.00000000122721008</v>
      </c>
      <c r="V209" s="106">
        <v>0.02527</v>
      </c>
      <c r="W209" s="106">
        <v>0.017071</v>
      </c>
      <c r="X209" s="106">
        <v>0.04186</v>
      </c>
      <c r="Y209" s="106">
        <v>0.039814</v>
      </c>
    </row>
    <row r="210">
      <c r="A210" s="38">
        <v>57477.90931</v>
      </c>
      <c r="B210" s="20">
        <v>32.617828381205925</v>
      </c>
      <c r="C210" s="20">
        <f t="shared" si="11"/>
        <v>20.12520011</v>
      </c>
      <c r="D210" s="20">
        <f t="shared" si="12"/>
        <v>12.49262827</v>
      </c>
      <c r="F210" s="87">
        <v>57483.29207</v>
      </c>
      <c r="G210" s="87">
        <v>3.2236065</v>
      </c>
      <c r="H210" s="87">
        <v>0.067375126</v>
      </c>
      <c r="I210" s="87" t="s">
        <v>442</v>
      </c>
      <c r="J210" s="14">
        <f t="shared" si="1"/>
        <v>32.14980413</v>
      </c>
      <c r="K210" s="14">
        <f t="shared" si="2"/>
        <v>19.23352538</v>
      </c>
      <c r="N210" s="87">
        <v>57483.29021</v>
      </c>
      <c r="O210" s="87">
        <v>0.09358</v>
      </c>
      <c r="P210" s="87">
        <v>0.118018</v>
      </c>
      <c r="Q210" s="87">
        <v>0.525862</v>
      </c>
      <c r="R210" s="87">
        <v>0.396628</v>
      </c>
      <c r="S210" s="20">
        <f t="shared" si="3"/>
        <v>1.134088</v>
      </c>
      <c r="T210" s="14">
        <f t="shared" si="4"/>
        <v>0.000000001342760192</v>
      </c>
      <c r="V210" s="106">
        <v>0.021758</v>
      </c>
      <c r="W210" s="106">
        <v>0.024334</v>
      </c>
      <c r="X210" s="106">
        <v>0.049776</v>
      </c>
      <c r="Y210" s="106">
        <v>0.044232</v>
      </c>
    </row>
    <row r="211">
      <c r="F211" s="87">
        <v>57483.49267</v>
      </c>
      <c r="G211" s="87">
        <v>3.0950316</v>
      </c>
      <c r="H211" s="87">
        <v>0.065664692</v>
      </c>
      <c r="I211" s="87" t="s">
        <v>442</v>
      </c>
      <c r="J211" s="14">
        <f t="shared" si="1"/>
        <v>30.86749568</v>
      </c>
      <c r="K211" s="14">
        <f t="shared" si="2"/>
        <v>17.95121693</v>
      </c>
      <c r="N211" s="87">
        <v>57483.49091</v>
      </c>
      <c r="O211" s="87">
        <v>0.179719</v>
      </c>
      <c r="P211" s="87">
        <v>0.127495</v>
      </c>
      <c r="Q211" s="87">
        <v>0.603708</v>
      </c>
      <c r="R211" s="87">
        <v>0.475062</v>
      </c>
      <c r="S211" s="20">
        <f t="shared" si="3"/>
        <v>1.385984</v>
      </c>
      <c r="T211" s="14">
        <f t="shared" si="4"/>
        <v>0.000000001641005056</v>
      </c>
      <c r="V211" s="106">
        <v>0.026135</v>
      </c>
      <c r="W211" s="106">
        <v>0.022016</v>
      </c>
      <c r="X211" s="106">
        <v>0.047716</v>
      </c>
      <c r="Y211" s="106">
        <v>0.042272</v>
      </c>
    </row>
    <row r="212">
      <c r="F212" s="87">
        <v>57483.626</v>
      </c>
      <c r="G212" s="87">
        <v>3.137373</v>
      </c>
      <c r="H212" s="87">
        <v>0.066297583</v>
      </c>
      <c r="I212" s="87" t="s">
        <v>442</v>
      </c>
      <c r="J212" s="14">
        <f t="shared" si="1"/>
        <v>31.28977667</v>
      </c>
      <c r="K212" s="14">
        <f t="shared" si="2"/>
        <v>18.37349791</v>
      </c>
      <c r="N212" s="87">
        <v>57483.62423</v>
      </c>
      <c r="O212" s="87">
        <v>0.16025</v>
      </c>
      <c r="P212" s="87">
        <v>0.115376</v>
      </c>
      <c r="Q212" s="87">
        <v>0.542473</v>
      </c>
      <c r="R212" s="87">
        <v>0.482184</v>
      </c>
      <c r="S212" s="20">
        <f t="shared" si="3"/>
        <v>1.300283</v>
      </c>
      <c r="T212" s="14">
        <f t="shared" si="4"/>
        <v>0.000000001539535072</v>
      </c>
      <c r="V212" s="106">
        <v>0.025083</v>
      </c>
      <c r="W212" s="106">
        <v>0.021227</v>
      </c>
      <c r="X212" s="106">
        <v>0.045872</v>
      </c>
      <c r="Y212" s="106">
        <v>0.043285</v>
      </c>
    </row>
    <row r="213">
      <c r="F213" s="87">
        <v>57483.82531</v>
      </c>
      <c r="G213" s="87">
        <v>3.2570802</v>
      </c>
      <c r="H213" s="87">
        <v>0.068034007</v>
      </c>
      <c r="I213" s="87" t="s">
        <v>442</v>
      </c>
      <c r="J213" s="14">
        <f t="shared" si="1"/>
        <v>32.48364541</v>
      </c>
      <c r="K213" s="14">
        <f t="shared" si="2"/>
        <v>19.56736665</v>
      </c>
      <c r="N213" s="87">
        <v>57483.82292</v>
      </c>
      <c r="O213" s="87">
        <v>0.181831</v>
      </c>
      <c r="P213" s="87">
        <v>0.104219</v>
      </c>
      <c r="Q213" s="87">
        <v>0.553358</v>
      </c>
      <c r="R213" s="87">
        <v>0.523242</v>
      </c>
      <c r="S213" s="20">
        <f t="shared" si="3"/>
        <v>1.36265</v>
      </c>
      <c r="T213" s="14">
        <f t="shared" si="4"/>
        <v>0.0000000016133776</v>
      </c>
      <c r="V213" s="106">
        <v>0.030255</v>
      </c>
      <c r="W213" s="106">
        <v>0.022597</v>
      </c>
      <c r="X213" s="106">
        <v>0.051982</v>
      </c>
      <c r="Y213" s="106">
        <v>0.050622</v>
      </c>
    </row>
    <row r="214">
      <c r="F214" s="87">
        <v>57484.1576</v>
      </c>
      <c r="G214" s="87">
        <v>3.24632</v>
      </c>
      <c r="H214" s="87">
        <v>0.067869102</v>
      </c>
      <c r="I214" s="87" t="s">
        <v>442</v>
      </c>
      <c r="J214" s="14">
        <f t="shared" si="1"/>
        <v>32.37633134</v>
      </c>
      <c r="K214" s="14">
        <f t="shared" si="2"/>
        <v>19.46005259</v>
      </c>
      <c r="N214" s="87">
        <v>57484.15496</v>
      </c>
      <c r="O214" s="87">
        <v>0.145563</v>
      </c>
      <c r="P214" s="87">
        <v>0.138712</v>
      </c>
      <c r="Q214" s="87">
        <v>0.581631</v>
      </c>
      <c r="R214" s="87">
        <v>0.432696</v>
      </c>
      <c r="S214" s="20">
        <f t="shared" si="3"/>
        <v>1.298602</v>
      </c>
      <c r="T214" s="14">
        <f t="shared" si="4"/>
        <v>0.000000001537544768</v>
      </c>
      <c r="V214" s="106">
        <v>0.027409</v>
      </c>
      <c r="W214" s="106">
        <v>0.026461</v>
      </c>
      <c r="X214" s="106">
        <v>0.054324</v>
      </c>
      <c r="Y214" s="106">
        <v>0.047178</v>
      </c>
    </row>
    <row r="215">
      <c r="F215" s="87">
        <v>57484.29023</v>
      </c>
      <c r="G215" s="87">
        <v>3.2432034</v>
      </c>
      <c r="H215" s="87">
        <v>0.067824288</v>
      </c>
      <c r="I215" s="87" t="s">
        <v>442</v>
      </c>
      <c r="J215" s="14">
        <f t="shared" si="1"/>
        <v>32.34524874</v>
      </c>
      <c r="K215" s="14">
        <f t="shared" si="2"/>
        <v>19.42896998</v>
      </c>
      <c r="N215" s="87">
        <v>57484.28859</v>
      </c>
      <c r="O215" s="87">
        <v>0.142555</v>
      </c>
      <c r="P215" s="87">
        <v>0.100709</v>
      </c>
      <c r="Q215" s="87">
        <v>0.523786</v>
      </c>
      <c r="R215" s="87">
        <v>0.434409</v>
      </c>
      <c r="S215" s="20">
        <f t="shared" si="3"/>
        <v>1.201459</v>
      </c>
      <c r="T215" s="14">
        <f t="shared" si="4"/>
        <v>0.000000001422527456</v>
      </c>
      <c r="V215" s="106">
        <v>0.022277</v>
      </c>
      <c r="W215" s="106">
        <v>0.0188</v>
      </c>
      <c r="X215" s="106">
        <v>0.042726</v>
      </c>
      <c r="Y215" s="106">
        <v>0.038797</v>
      </c>
    </row>
    <row r="216">
      <c r="F216" s="87">
        <v>57484.49039</v>
      </c>
      <c r="G216" s="87">
        <v>3.1179452</v>
      </c>
      <c r="H216" s="87">
        <v>0.065949151</v>
      </c>
      <c r="I216" s="87" t="s">
        <v>442</v>
      </c>
      <c r="J216" s="14">
        <f t="shared" si="1"/>
        <v>31.09601854</v>
      </c>
      <c r="K216" s="14">
        <f t="shared" si="2"/>
        <v>18.17973978</v>
      </c>
      <c r="N216" s="87">
        <v>57484.48699</v>
      </c>
      <c r="O216" s="87">
        <v>0.105185</v>
      </c>
      <c r="P216" s="87">
        <v>0.063473</v>
      </c>
      <c r="Q216" s="87">
        <v>0.718183</v>
      </c>
      <c r="R216" s="87">
        <v>0.51449</v>
      </c>
      <c r="S216" s="20">
        <f t="shared" si="3"/>
        <v>1.401331</v>
      </c>
      <c r="T216" s="14">
        <f t="shared" si="4"/>
        <v>0.000000001659175904</v>
      </c>
      <c r="V216" s="106">
        <v>0.027202</v>
      </c>
      <c r="W216" s="106">
        <v>0.020806</v>
      </c>
      <c r="X216" s="106">
        <v>0.069142</v>
      </c>
      <c r="Y216" s="106">
        <v>0.058583</v>
      </c>
    </row>
    <row r="217">
      <c r="F217" s="87">
        <v>57484.68981</v>
      </c>
      <c r="G217" s="87">
        <v>3.2220937</v>
      </c>
      <c r="H217" s="87">
        <v>0.067523561</v>
      </c>
      <c r="I217" s="87" t="s">
        <v>442</v>
      </c>
      <c r="J217" s="14">
        <f t="shared" si="1"/>
        <v>32.13471661</v>
      </c>
      <c r="K217" s="14">
        <f t="shared" si="2"/>
        <v>19.21843786</v>
      </c>
      <c r="N217" s="87">
        <v>57484.68769</v>
      </c>
      <c r="O217" s="87">
        <v>0.170767</v>
      </c>
      <c r="P217" s="87">
        <v>0.11887</v>
      </c>
      <c r="Q217" s="87">
        <v>0.592016</v>
      </c>
      <c r="R217" s="87">
        <v>0.461974</v>
      </c>
      <c r="S217" s="20">
        <f t="shared" si="3"/>
        <v>1.343627</v>
      </c>
      <c r="T217" s="14">
        <f t="shared" si="4"/>
        <v>0.000000001590854368</v>
      </c>
      <c r="V217" s="106">
        <v>0.026897</v>
      </c>
      <c r="W217" s="106">
        <v>0.022261</v>
      </c>
      <c r="X217" s="106">
        <v>0.049794</v>
      </c>
      <c r="Y217" s="106">
        <v>0.044167</v>
      </c>
    </row>
    <row r="218">
      <c r="F218" s="87">
        <v>57484.82231</v>
      </c>
      <c r="G218" s="87">
        <v>3.1160946</v>
      </c>
      <c r="H218" s="87">
        <v>0.065854606</v>
      </c>
      <c r="I218" s="87" t="s">
        <v>442</v>
      </c>
      <c r="J218" s="14">
        <f t="shared" si="1"/>
        <v>31.07756206</v>
      </c>
      <c r="K218" s="14">
        <f t="shared" si="2"/>
        <v>18.1612833</v>
      </c>
      <c r="N218" s="87">
        <v>57484.81969</v>
      </c>
      <c r="O218" s="87">
        <v>0.11253</v>
      </c>
      <c r="P218" s="87">
        <v>0.074201</v>
      </c>
      <c r="Q218" s="87">
        <v>0.621243</v>
      </c>
      <c r="R218" s="87">
        <v>0.576756</v>
      </c>
      <c r="S218" s="20">
        <f t="shared" si="3"/>
        <v>1.38473</v>
      </c>
      <c r="T218" s="14">
        <f t="shared" si="4"/>
        <v>0.00000000163952032</v>
      </c>
      <c r="V218" s="106">
        <v>0.0206</v>
      </c>
      <c r="W218" s="106">
        <v>0.016677</v>
      </c>
      <c r="X218" s="106">
        <v>0.047743</v>
      </c>
      <c r="Y218" s="106">
        <v>0.046054</v>
      </c>
    </row>
    <row r="219">
      <c r="F219" s="87">
        <v>57485.15498</v>
      </c>
      <c r="G219" s="87">
        <v>3.202021</v>
      </c>
      <c r="H219" s="87">
        <v>0.06714109</v>
      </c>
      <c r="I219" s="87" t="s">
        <v>442</v>
      </c>
      <c r="J219" s="14">
        <f t="shared" si="1"/>
        <v>31.93452674</v>
      </c>
      <c r="K219" s="14">
        <f t="shared" si="2"/>
        <v>19.01824799</v>
      </c>
      <c r="N219" s="87">
        <v>57485.15191</v>
      </c>
      <c r="O219" s="87">
        <v>0.185079</v>
      </c>
      <c r="P219" s="87">
        <v>0.131393</v>
      </c>
      <c r="Q219" s="87">
        <v>0.535846</v>
      </c>
      <c r="R219" s="87">
        <v>0.494482</v>
      </c>
      <c r="S219" s="20">
        <f t="shared" si="3"/>
        <v>1.3468</v>
      </c>
      <c r="T219" s="14">
        <f t="shared" si="4"/>
        <v>0.0000000015946112</v>
      </c>
      <c r="V219" s="106">
        <v>0.029586</v>
      </c>
      <c r="W219" s="106">
        <v>0.024606</v>
      </c>
      <c r="X219" s="106">
        <v>0.049731</v>
      </c>
      <c r="Y219" s="106">
        <v>0.047835</v>
      </c>
    </row>
    <row r="220">
      <c r="F220" s="87">
        <v>57485.35463</v>
      </c>
      <c r="G220" s="87">
        <v>3.1539885</v>
      </c>
      <c r="H220" s="87">
        <v>0.066466005</v>
      </c>
      <c r="I220" s="87" t="s">
        <v>442</v>
      </c>
      <c r="J220" s="14">
        <f t="shared" si="1"/>
        <v>31.45548705</v>
      </c>
      <c r="K220" s="14">
        <f t="shared" si="2"/>
        <v>18.53920829</v>
      </c>
      <c r="N220" s="87">
        <v>57485.35282</v>
      </c>
      <c r="O220" s="87">
        <v>0.183154</v>
      </c>
      <c r="P220" s="87">
        <v>0.11827</v>
      </c>
      <c r="Q220" s="87">
        <v>0.62347</v>
      </c>
      <c r="R220" s="87">
        <v>0.489948</v>
      </c>
      <c r="S220" s="20">
        <f t="shared" si="3"/>
        <v>1.414842</v>
      </c>
      <c r="T220" s="14">
        <f t="shared" si="4"/>
        <v>0.000000001675172928</v>
      </c>
      <c r="V220" s="106">
        <v>0.027043</v>
      </c>
      <c r="W220" s="106">
        <v>0.021639</v>
      </c>
      <c r="X220" s="106">
        <v>0.04942</v>
      </c>
      <c r="Y220" s="106">
        <v>0.043733</v>
      </c>
    </row>
    <row r="221">
      <c r="F221" s="87">
        <v>57485.50122</v>
      </c>
      <c r="G221" s="87">
        <v>3.186397</v>
      </c>
      <c r="H221" s="87">
        <v>0.067064768</v>
      </c>
      <c r="I221" s="87" t="s">
        <v>442</v>
      </c>
      <c r="J221" s="14">
        <f t="shared" si="1"/>
        <v>31.77870483</v>
      </c>
      <c r="K221" s="14">
        <f t="shared" si="2"/>
        <v>18.86242607</v>
      </c>
      <c r="N221" s="87">
        <v>57485.49839</v>
      </c>
      <c r="O221" s="87">
        <v>0.151217</v>
      </c>
      <c r="P221" s="87">
        <v>0.077495</v>
      </c>
      <c r="Q221" s="87">
        <v>0.663195</v>
      </c>
      <c r="R221" s="87">
        <v>0.461707</v>
      </c>
      <c r="S221" s="20">
        <f t="shared" si="3"/>
        <v>1.353614</v>
      </c>
      <c r="T221" s="14">
        <f t="shared" si="4"/>
        <v>0.000000001602678976</v>
      </c>
      <c r="V221" s="106">
        <v>0.026687</v>
      </c>
      <c r="W221" s="106">
        <v>0.019184</v>
      </c>
      <c r="X221" s="106">
        <v>0.05488</v>
      </c>
      <c r="Y221" s="106">
        <v>0.045878</v>
      </c>
    </row>
    <row r="222">
      <c r="F222" s="87">
        <v>57485.75689</v>
      </c>
      <c r="G222" s="87">
        <v>3.146533</v>
      </c>
      <c r="H222" s="87">
        <v>0.066279998</v>
      </c>
      <c r="I222" s="87" t="s">
        <v>442</v>
      </c>
      <c r="J222" s="14">
        <f t="shared" si="1"/>
        <v>31.38113155</v>
      </c>
      <c r="K222" s="14">
        <f t="shared" si="2"/>
        <v>18.4648528</v>
      </c>
      <c r="N222" s="87">
        <v>57485.75435</v>
      </c>
      <c r="O222" s="87">
        <v>0.125366</v>
      </c>
      <c r="P222" s="87">
        <v>0.101458</v>
      </c>
      <c r="Q222" s="87">
        <v>0.66965</v>
      </c>
      <c r="R222" s="87">
        <v>0.449766</v>
      </c>
      <c r="S222" s="20">
        <f t="shared" si="3"/>
        <v>1.34624</v>
      </c>
      <c r="T222" s="14">
        <f t="shared" si="4"/>
        <v>0.00000000159394816</v>
      </c>
      <c r="V222" s="106">
        <v>0.023939</v>
      </c>
      <c r="W222" s="106">
        <v>0.021261</v>
      </c>
      <c r="X222" s="106">
        <v>0.054814</v>
      </c>
      <c r="Y222" s="106">
        <v>0.045193</v>
      </c>
    </row>
    <row r="223">
      <c r="F223" s="87">
        <v>57485.82357</v>
      </c>
      <c r="G223" s="87">
        <v>3.164201</v>
      </c>
      <c r="H223" s="87">
        <v>0.066620644</v>
      </c>
      <c r="I223" s="87" t="s">
        <v>442</v>
      </c>
      <c r="J223" s="14">
        <f t="shared" si="1"/>
        <v>31.55733877</v>
      </c>
      <c r="K223" s="14">
        <f t="shared" si="2"/>
        <v>18.64106002</v>
      </c>
      <c r="N223" s="87">
        <v>57485.82089</v>
      </c>
      <c r="O223" s="87">
        <v>0.186244</v>
      </c>
      <c r="P223" s="87">
        <v>0.145475</v>
      </c>
      <c r="Q223" s="87">
        <v>0.676131</v>
      </c>
      <c r="R223" s="87">
        <v>0.486249</v>
      </c>
      <c r="S223" s="20">
        <f t="shared" si="3"/>
        <v>1.494099</v>
      </c>
      <c r="T223" s="14">
        <f t="shared" si="4"/>
        <v>0.000000001769013216</v>
      </c>
      <c r="V223" s="106">
        <v>0.028076</v>
      </c>
      <c r="W223" s="106">
        <v>0.024855</v>
      </c>
      <c r="X223" s="106">
        <v>0.053248</v>
      </c>
      <c r="Y223" s="106">
        <v>0.045246</v>
      </c>
    </row>
    <row r="224">
      <c r="F224" s="87">
        <v>57486.15339</v>
      </c>
      <c r="G224" s="87">
        <v>3.191937</v>
      </c>
      <c r="H224" s="87">
        <v>0.067180123</v>
      </c>
      <c r="I224" s="87" t="s">
        <v>442</v>
      </c>
      <c r="J224" s="14">
        <f t="shared" si="1"/>
        <v>31.83395658</v>
      </c>
      <c r="K224" s="14">
        <f t="shared" si="2"/>
        <v>18.91767783</v>
      </c>
      <c r="N224" s="87">
        <v>57486.14944</v>
      </c>
      <c r="O224" s="87">
        <v>0.201632</v>
      </c>
      <c r="P224" s="87">
        <v>0.087567</v>
      </c>
      <c r="Q224" s="87">
        <v>0.707329</v>
      </c>
      <c r="R224" s="87">
        <v>0.404221</v>
      </c>
      <c r="S224" s="20">
        <f t="shared" si="3"/>
        <v>1.400749</v>
      </c>
      <c r="T224" s="14">
        <f t="shared" si="4"/>
        <v>0.000000001658486816</v>
      </c>
      <c r="V224" s="106">
        <v>0.034125</v>
      </c>
      <c r="W224" s="106">
        <v>0.022449</v>
      </c>
      <c r="X224" s="106">
        <v>0.063161</v>
      </c>
      <c r="Y224" s="106">
        <v>0.047744</v>
      </c>
    </row>
    <row r="225">
      <c r="F225" s="87">
        <v>57486.49615</v>
      </c>
      <c r="G225" s="87">
        <v>3.173463</v>
      </c>
      <c r="H225" s="87">
        <v>0.066742695</v>
      </c>
      <c r="I225" s="87" t="s">
        <v>442</v>
      </c>
      <c r="J225" s="14">
        <f t="shared" si="1"/>
        <v>31.64971093</v>
      </c>
      <c r="K225" s="14">
        <f t="shared" si="2"/>
        <v>18.73343217</v>
      </c>
      <c r="N225" s="87">
        <v>57486.49371</v>
      </c>
      <c r="O225" s="87">
        <v>0.149577</v>
      </c>
      <c r="P225" s="87">
        <v>0.072816</v>
      </c>
      <c r="Q225" s="87">
        <v>0.473625</v>
      </c>
      <c r="R225" s="87">
        <v>0.398292</v>
      </c>
      <c r="S225" s="20">
        <f t="shared" si="3"/>
        <v>1.09431</v>
      </c>
      <c r="T225" s="14">
        <f t="shared" si="4"/>
        <v>0.00000000129566304</v>
      </c>
      <c r="V225" s="106">
        <v>0.022753</v>
      </c>
      <c r="W225" s="106">
        <v>0.015803</v>
      </c>
      <c r="X225" s="106">
        <v>0.039864</v>
      </c>
      <c r="Y225" s="106">
        <v>0.036562</v>
      </c>
    </row>
    <row r="226">
      <c r="F226" s="87">
        <v>57486.63048</v>
      </c>
      <c r="G226" s="87">
        <v>3.180713</v>
      </c>
      <c r="H226" s="87">
        <v>0.066999226</v>
      </c>
      <c r="I226" s="87" t="s">
        <v>442</v>
      </c>
      <c r="J226" s="14">
        <f t="shared" si="1"/>
        <v>31.72201693</v>
      </c>
      <c r="K226" s="14">
        <f t="shared" si="2"/>
        <v>18.80573817</v>
      </c>
      <c r="N226" s="87">
        <v>57486.6286</v>
      </c>
      <c r="O226" s="87">
        <v>0.137169</v>
      </c>
      <c r="P226" s="87">
        <v>0.089302</v>
      </c>
      <c r="Q226" s="87">
        <v>0.471761</v>
      </c>
      <c r="R226" s="87">
        <v>0.362247</v>
      </c>
      <c r="S226" s="20">
        <f t="shared" si="3"/>
        <v>1.060479</v>
      </c>
      <c r="T226" s="14">
        <f t="shared" si="4"/>
        <v>0.000000001255607136</v>
      </c>
      <c r="V226" s="106">
        <v>0.021145</v>
      </c>
      <c r="W226" s="106">
        <v>0.016728</v>
      </c>
      <c r="X226" s="106">
        <v>0.038487</v>
      </c>
      <c r="Y226" s="106">
        <v>0.033743</v>
      </c>
    </row>
    <row r="227">
      <c r="F227" s="87">
        <v>57486.82952</v>
      </c>
      <c r="G227" s="87">
        <v>3.1159005</v>
      </c>
      <c r="H227" s="87">
        <v>0.065979843</v>
      </c>
      <c r="I227" s="87" t="s">
        <v>442</v>
      </c>
      <c r="J227" s="14">
        <f t="shared" si="1"/>
        <v>31.07562625</v>
      </c>
      <c r="K227" s="14">
        <f t="shared" si="2"/>
        <v>18.1593475</v>
      </c>
      <c r="N227" s="87">
        <v>57486.82639</v>
      </c>
      <c r="O227" s="87">
        <v>0.115258</v>
      </c>
      <c r="P227" s="87">
        <v>0.076633</v>
      </c>
      <c r="Q227" s="87">
        <v>0.452706</v>
      </c>
      <c r="R227" s="87">
        <v>0.32802</v>
      </c>
      <c r="S227" s="20">
        <f t="shared" si="3"/>
        <v>0.972617</v>
      </c>
      <c r="T227" s="14">
        <f t="shared" si="4"/>
        <v>0.000000001151578528</v>
      </c>
      <c r="V227" s="106">
        <v>0.020271</v>
      </c>
      <c r="W227" s="106">
        <v>0.016513</v>
      </c>
      <c r="X227" s="106">
        <v>0.039363</v>
      </c>
      <c r="Y227" s="106">
        <v>0.033693</v>
      </c>
    </row>
    <row r="228">
      <c r="F228" s="87">
        <v>57487.14995</v>
      </c>
      <c r="G228" s="87">
        <v>3.246457</v>
      </c>
      <c r="H228" s="87">
        <v>0.067876858</v>
      </c>
      <c r="I228" s="87" t="s">
        <v>442</v>
      </c>
      <c r="J228" s="14">
        <f t="shared" si="1"/>
        <v>32.37769767</v>
      </c>
      <c r="K228" s="14">
        <f t="shared" si="2"/>
        <v>19.46141892</v>
      </c>
      <c r="N228" s="87">
        <v>57487.14631</v>
      </c>
      <c r="O228" s="87">
        <v>0.134449</v>
      </c>
      <c r="P228" s="87">
        <v>0.09998</v>
      </c>
      <c r="Q228" s="87">
        <v>0.509818</v>
      </c>
      <c r="R228" s="87">
        <v>0.381432</v>
      </c>
      <c r="S228" s="20">
        <f t="shared" si="3"/>
        <v>1.125679</v>
      </c>
      <c r="T228" s="14">
        <f t="shared" si="4"/>
        <v>0.000000001332803936</v>
      </c>
      <c r="V228" s="106">
        <v>0.024707</v>
      </c>
      <c r="W228" s="106">
        <v>0.020516</v>
      </c>
      <c r="X228" s="106">
        <v>0.046689</v>
      </c>
      <c r="Y228" s="106">
        <v>0.040321</v>
      </c>
    </row>
    <row r="229">
      <c r="F229" s="87">
        <v>57487.28815</v>
      </c>
      <c r="G229" s="87">
        <v>3.1654495</v>
      </c>
      <c r="H229" s="87">
        <v>0.066704118</v>
      </c>
      <c r="I229" s="87" t="s">
        <v>442</v>
      </c>
      <c r="J229" s="14">
        <f t="shared" si="1"/>
        <v>31.56979036</v>
      </c>
      <c r="K229" s="14">
        <f t="shared" si="2"/>
        <v>18.65351161</v>
      </c>
      <c r="N229" s="87">
        <v>57487.28617</v>
      </c>
      <c r="O229" s="87">
        <v>0.104297</v>
      </c>
      <c r="P229" s="87">
        <v>0.104673</v>
      </c>
      <c r="Q229" s="87">
        <v>0.436809</v>
      </c>
      <c r="R229" s="87">
        <v>0.408534</v>
      </c>
      <c r="S229" s="20">
        <f t="shared" si="3"/>
        <v>1.054313</v>
      </c>
      <c r="T229" s="14">
        <f t="shared" si="4"/>
        <v>0.000000001248306592</v>
      </c>
      <c r="V229" s="106">
        <v>0.023086</v>
      </c>
      <c r="W229" s="106">
        <v>0.021269</v>
      </c>
      <c r="X229" s="106">
        <v>0.043434</v>
      </c>
      <c r="Y229" s="106">
        <v>0.04199</v>
      </c>
    </row>
    <row r="230">
      <c r="F230" s="87">
        <v>57487.48608</v>
      </c>
      <c r="G230" s="87">
        <v>3.1798616</v>
      </c>
      <c r="H230" s="87">
        <v>0.06690978</v>
      </c>
      <c r="I230" s="87" t="s">
        <v>442</v>
      </c>
      <c r="J230" s="14">
        <f t="shared" si="1"/>
        <v>31.71352571</v>
      </c>
      <c r="K230" s="14">
        <f t="shared" si="2"/>
        <v>18.79724695</v>
      </c>
      <c r="N230" s="87">
        <v>57487.48409</v>
      </c>
      <c r="O230" s="87">
        <v>0.049008</v>
      </c>
      <c r="P230" s="87">
        <v>0.067884</v>
      </c>
      <c r="Q230" s="87">
        <v>0.384259</v>
      </c>
      <c r="R230" s="87">
        <v>0.404902</v>
      </c>
      <c r="S230" s="20">
        <f t="shared" si="3"/>
        <v>0.906053</v>
      </c>
      <c r="T230" s="14">
        <f t="shared" si="4"/>
        <v>0.000000001072766752</v>
      </c>
      <c r="V230" s="106">
        <v>0.02175</v>
      </c>
      <c r="W230" s="106">
        <v>0.017831</v>
      </c>
      <c r="X230" s="106">
        <v>0.042444</v>
      </c>
      <c r="Y230" s="106">
        <v>0.043352</v>
      </c>
    </row>
    <row r="231">
      <c r="F231" s="87">
        <v>57487.68241</v>
      </c>
      <c r="G231" s="87">
        <v>3.0876994</v>
      </c>
      <c r="H231" s="87">
        <v>0.065428242</v>
      </c>
      <c r="I231" s="87" t="s">
        <v>442</v>
      </c>
      <c r="J231" s="14">
        <f t="shared" si="1"/>
        <v>30.79436989</v>
      </c>
      <c r="K231" s="14">
        <f t="shared" si="2"/>
        <v>17.87809113</v>
      </c>
      <c r="N231" s="87">
        <v>57487.67956</v>
      </c>
      <c r="O231" s="87">
        <v>0.150923</v>
      </c>
      <c r="P231" s="87">
        <v>0.113182</v>
      </c>
      <c r="Q231" s="87">
        <v>0.611326</v>
      </c>
      <c r="R231" s="87">
        <v>0.463626</v>
      </c>
      <c r="S231" s="20">
        <f t="shared" si="3"/>
        <v>1.339057</v>
      </c>
      <c r="T231" s="14">
        <f t="shared" si="4"/>
        <v>0.000000001585443488</v>
      </c>
      <c r="V231" s="106">
        <v>0.033345</v>
      </c>
      <c r="W231" s="106">
        <v>0.02864</v>
      </c>
      <c r="X231" s="106">
        <v>0.065995</v>
      </c>
      <c r="Y231" s="106">
        <v>0.057417</v>
      </c>
    </row>
    <row r="232">
      <c r="F232" s="87">
        <v>57487.827</v>
      </c>
      <c r="G232" s="87">
        <v>3.1946346</v>
      </c>
      <c r="H232" s="87">
        <v>0.067173124</v>
      </c>
      <c r="I232" s="87" t="s">
        <v>442</v>
      </c>
      <c r="J232" s="14">
        <f t="shared" si="1"/>
        <v>31.8608604</v>
      </c>
      <c r="K232" s="14">
        <f t="shared" si="2"/>
        <v>18.94458164</v>
      </c>
      <c r="N232" s="87">
        <v>57487.82505</v>
      </c>
      <c r="O232" s="87">
        <v>0.151788</v>
      </c>
      <c r="P232" s="87">
        <v>0.106911</v>
      </c>
      <c r="Q232" s="87">
        <v>0.631725</v>
      </c>
      <c r="R232" s="87">
        <v>0.457767</v>
      </c>
      <c r="S232" s="20">
        <f t="shared" si="3"/>
        <v>1.348191</v>
      </c>
      <c r="T232" s="14">
        <f t="shared" si="4"/>
        <v>0.000000001596258144</v>
      </c>
      <c r="V232" s="106">
        <v>0.025389</v>
      </c>
      <c r="W232" s="106">
        <v>0.021134</v>
      </c>
      <c r="X232" s="106">
        <v>0.050958</v>
      </c>
      <c r="Y232" s="106">
        <v>0.043372</v>
      </c>
    </row>
    <row r="233">
      <c r="F233" s="87">
        <v>57488.14741</v>
      </c>
      <c r="G233" s="87">
        <v>3.1891458</v>
      </c>
      <c r="H233" s="87">
        <v>0.06699363</v>
      </c>
      <c r="I233" s="87" t="s">
        <v>442</v>
      </c>
      <c r="J233" s="14">
        <f t="shared" si="1"/>
        <v>31.80611927</v>
      </c>
      <c r="K233" s="14">
        <f t="shared" si="2"/>
        <v>18.88984052</v>
      </c>
      <c r="N233" s="87">
        <v>57488.14327</v>
      </c>
      <c r="O233" s="87">
        <v>0.109853</v>
      </c>
      <c r="P233" s="87">
        <v>0.105482</v>
      </c>
      <c r="Q233" s="87">
        <v>0.405721</v>
      </c>
      <c r="R233" s="87">
        <v>0.353902</v>
      </c>
      <c r="S233" s="20">
        <f t="shared" si="3"/>
        <v>0.974958</v>
      </c>
      <c r="T233" s="14">
        <f t="shared" si="4"/>
        <v>0.000000001154350272</v>
      </c>
      <c r="V233" s="106">
        <v>0.019136</v>
      </c>
      <c r="W233" s="106">
        <v>0.01801</v>
      </c>
      <c r="X233" s="106">
        <v>0.035358</v>
      </c>
      <c r="Y233" s="106">
        <v>0.032982</v>
      </c>
    </row>
    <row r="234">
      <c r="F234" s="87">
        <v>57488.48379</v>
      </c>
      <c r="G234" s="87">
        <v>3.0968866</v>
      </c>
      <c r="H234" s="87">
        <v>0.06564521</v>
      </c>
      <c r="I234" s="87" t="s">
        <v>442</v>
      </c>
      <c r="J234" s="14">
        <f t="shared" si="1"/>
        <v>30.88599605</v>
      </c>
      <c r="K234" s="14">
        <f t="shared" si="2"/>
        <v>17.96971729</v>
      </c>
      <c r="N234" s="87">
        <v>57488.4819</v>
      </c>
      <c r="O234" s="87">
        <v>0.120851</v>
      </c>
      <c r="P234" s="87">
        <v>0.070089</v>
      </c>
      <c r="Q234" s="87">
        <v>0.575875</v>
      </c>
      <c r="R234" s="87">
        <v>0.532571</v>
      </c>
      <c r="S234" s="20">
        <f t="shared" si="3"/>
        <v>1.299386</v>
      </c>
      <c r="T234" s="14">
        <f t="shared" si="4"/>
        <v>0.000000001538473024</v>
      </c>
      <c r="V234" s="106">
        <v>0.03335</v>
      </c>
      <c r="W234" s="106">
        <v>0.023363</v>
      </c>
      <c r="X234" s="106">
        <v>0.067742</v>
      </c>
      <c r="Y234" s="106">
        <v>0.064871</v>
      </c>
    </row>
    <row r="235">
      <c r="F235" s="87">
        <v>57488.61702</v>
      </c>
      <c r="G235" s="87">
        <v>3.1421087</v>
      </c>
      <c r="H235" s="87">
        <v>0.066286344</v>
      </c>
      <c r="I235" s="87" t="s">
        <v>442</v>
      </c>
      <c r="J235" s="14">
        <f t="shared" si="1"/>
        <v>31.33700694</v>
      </c>
      <c r="K235" s="14">
        <f t="shared" si="2"/>
        <v>18.42072819</v>
      </c>
      <c r="N235" s="87">
        <v>57488.61521</v>
      </c>
      <c r="O235" s="87">
        <v>0.116051</v>
      </c>
      <c r="P235" s="87">
        <v>0.138399</v>
      </c>
      <c r="Q235" s="87">
        <v>0.693422</v>
      </c>
      <c r="R235" s="87">
        <v>0.537823</v>
      </c>
      <c r="S235" s="20">
        <f t="shared" si="3"/>
        <v>1.485695</v>
      </c>
      <c r="T235" s="14">
        <f t="shared" si="4"/>
        <v>0.00000000175906288</v>
      </c>
      <c r="V235" s="106">
        <v>0.027034</v>
      </c>
      <c r="W235" s="106">
        <v>0.028617</v>
      </c>
      <c r="X235" s="106">
        <v>0.06349</v>
      </c>
      <c r="Y235" s="106">
        <v>0.055798</v>
      </c>
    </row>
    <row r="236">
      <c r="F236" s="87">
        <v>57489.14493</v>
      </c>
      <c r="G236" s="87">
        <v>3.2160347</v>
      </c>
      <c r="H236" s="87">
        <v>0.067348941</v>
      </c>
      <c r="I236" s="87" t="s">
        <v>442</v>
      </c>
      <c r="J236" s="14">
        <f t="shared" si="1"/>
        <v>32.07428875</v>
      </c>
      <c r="K236" s="14">
        <f t="shared" si="2"/>
        <v>19.15800999</v>
      </c>
      <c r="N236" s="87">
        <v>57489.14059</v>
      </c>
      <c r="O236" s="87">
        <v>0.150955</v>
      </c>
      <c r="P236" s="87">
        <v>0.08845</v>
      </c>
      <c r="Q236" s="87">
        <v>0.397512</v>
      </c>
      <c r="R236" s="87">
        <v>0.397123</v>
      </c>
      <c r="S236" s="20">
        <f t="shared" si="3"/>
        <v>1.03404</v>
      </c>
      <c r="T236" s="14">
        <f t="shared" si="4"/>
        <v>0.00000000122430336</v>
      </c>
      <c r="V236" s="106">
        <v>0.024493</v>
      </c>
      <c r="W236" s="106">
        <v>0.018546</v>
      </c>
      <c r="X236" s="106">
        <v>0.039172</v>
      </c>
      <c r="Y236" s="106">
        <v>0.039133</v>
      </c>
    </row>
    <row r="237">
      <c r="F237" s="87">
        <v>57489.34426</v>
      </c>
      <c r="G237" s="87">
        <v>3.1883902</v>
      </c>
      <c r="H237" s="87">
        <v>0.066977361</v>
      </c>
      <c r="I237" s="87" t="s">
        <v>442</v>
      </c>
      <c r="J237" s="14">
        <f t="shared" si="1"/>
        <v>31.79858349</v>
      </c>
      <c r="K237" s="14">
        <f t="shared" si="2"/>
        <v>18.88230474</v>
      </c>
      <c r="N237" s="87">
        <v>57489.34308</v>
      </c>
      <c r="O237" s="87">
        <v>0.159578</v>
      </c>
      <c r="P237" s="87">
        <v>0.10277</v>
      </c>
      <c r="Q237" s="87">
        <v>0.372223</v>
      </c>
      <c r="R237" s="87">
        <v>0.337095</v>
      </c>
      <c r="S237" s="20">
        <f t="shared" si="3"/>
        <v>0.971666</v>
      </c>
      <c r="T237" s="14">
        <f t="shared" si="4"/>
        <v>0.000000001150452544</v>
      </c>
      <c r="V237" s="106">
        <v>0.019285</v>
      </c>
      <c r="W237" s="106">
        <v>0.015366</v>
      </c>
      <c r="X237" s="106">
        <v>0.029204</v>
      </c>
      <c r="Y237" s="106">
        <v>0.02788</v>
      </c>
    </row>
    <row r="238">
      <c r="F238" s="87">
        <v>57489.4901</v>
      </c>
      <c r="G238" s="87">
        <v>3.199523</v>
      </c>
      <c r="H238" s="87">
        <v>0.067160777</v>
      </c>
      <c r="I238" s="87" t="s">
        <v>442</v>
      </c>
      <c r="J238" s="14">
        <f t="shared" si="1"/>
        <v>31.90961359</v>
      </c>
      <c r="K238" s="14">
        <f t="shared" si="2"/>
        <v>18.99333483</v>
      </c>
      <c r="N238" s="87">
        <v>57489.48791</v>
      </c>
      <c r="O238" s="87">
        <v>0.139377</v>
      </c>
      <c r="P238" s="87">
        <v>0.115512</v>
      </c>
      <c r="Q238" s="87">
        <v>0.316505</v>
      </c>
      <c r="R238" s="87">
        <v>0.229176</v>
      </c>
      <c r="S238" s="20">
        <f t="shared" si="3"/>
        <v>0.80057</v>
      </c>
      <c r="T238" s="14">
        <f t="shared" si="4"/>
        <v>0.00000000094787488</v>
      </c>
      <c r="V238" s="106">
        <v>0.020367</v>
      </c>
      <c r="W238" s="106">
        <v>0.019485</v>
      </c>
      <c r="X238" s="106">
        <v>0.031819</v>
      </c>
      <c r="Y238" s="106">
        <v>0.026124</v>
      </c>
    </row>
    <row r="239">
      <c r="F239" s="87">
        <v>57489.67688</v>
      </c>
      <c r="G239" s="87">
        <v>3.135367</v>
      </c>
      <c r="H239" s="87">
        <v>0.06619828</v>
      </c>
      <c r="I239" s="87" t="s">
        <v>442</v>
      </c>
      <c r="J239" s="14">
        <f t="shared" si="1"/>
        <v>31.26977034</v>
      </c>
      <c r="K239" s="14">
        <f t="shared" si="2"/>
        <v>18.35349159</v>
      </c>
      <c r="N239" s="87">
        <v>57489.67434</v>
      </c>
      <c r="O239" s="87">
        <v>0.174539</v>
      </c>
      <c r="P239" s="87">
        <v>0.09789</v>
      </c>
      <c r="Q239" s="87">
        <v>0.42944</v>
      </c>
      <c r="R239" s="87">
        <v>0.365986</v>
      </c>
      <c r="S239" s="20">
        <f t="shared" si="3"/>
        <v>1.067855</v>
      </c>
      <c r="T239" s="14">
        <f t="shared" si="4"/>
        <v>0.00000000126434032</v>
      </c>
      <c r="V239" s="106">
        <v>0.02677</v>
      </c>
      <c r="W239" s="106">
        <v>0.019982</v>
      </c>
      <c r="X239" s="106">
        <v>0.041616</v>
      </c>
      <c r="Y239" s="106">
        <v>0.038368</v>
      </c>
    </row>
    <row r="240">
      <c r="F240" s="87">
        <v>57489.81846</v>
      </c>
      <c r="G240" s="87">
        <v>3.1197528</v>
      </c>
      <c r="H240" s="87">
        <v>0.066008056</v>
      </c>
      <c r="I240" s="87" t="s">
        <v>442</v>
      </c>
      <c r="J240" s="14">
        <f t="shared" si="1"/>
        <v>31.11404617</v>
      </c>
      <c r="K240" s="14">
        <f t="shared" si="2"/>
        <v>18.19776741</v>
      </c>
      <c r="N240" s="87">
        <v>57489.81523</v>
      </c>
      <c r="O240" s="87">
        <v>0.136671</v>
      </c>
      <c r="P240" s="87">
        <v>0.120395</v>
      </c>
      <c r="Q240" s="87">
        <v>0.472478</v>
      </c>
      <c r="R240" s="87">
        <v>0.372856</v>
      </c>
      <c r="S240" s="20">
        <f t="shared" si="3"/>
        <v>1.1024</v>
      </c>
      <c r="T240" s="14">
        <f t="shared" si="4"/>
        <v>0.0000000013052416</v>
      </c>
      <c r="V240" s="106">
        <v>0.0259</v>
      </c>
      <c r="W240" s="106">
        <v>0.02384</v>
      </c>
      <c r="X240" s="106">
        <v>0.047013</v>
      </c>
      <c r="Y240" s="106">
        <v>0.04175</v>
      </c>
    </row>
    <row r="241">
      <c r="F241" s="87">
        <v>57490.47591</v>
      </c>
      <c r="G241" s="87">
        <v>3.2808297</v>
      </c>
      <c r="H241" s="87">
        <v>0.068414503</v>
      </c>
      <c r="I241" s="87" t="s">
        <v>442</v>
      </c>
      <c r="J241" s="14">
        <f t="shared" si="1"/>
        <v>32.72050489</v>
      </c>
      <c r="K241" s="14">
        <f t="shared" si="2"/>
        <v>19.80422614</v>
      </c>
      <c r="N241" s="87">
        <v>57490.47383</v>
      </c>
      <c r="O241" s="87">
        <v>0.146591</v>
      </c>
      <c r="P241" s="87">
        <v>0.075538</v>
      </c>
      <c r="Q241" s="87">
        <v>0.442078</v>
      </c>
      <c r="R241" s="87">
        <v>0.351893</v>
      </c>
      <c r="S241" s="20">
        <f t="shared" si="3"/>
        <v>1.0161</v>
      </c>
      <c r="T241" s="14">
        <f t="shared" si="4"/>
        <v>0.0000000012030624</v>
      </c>
      <c r="V241" s="106">
        <v>0.027742</v>
      </c>
      <c r="W241" s="106">
        <v>0.019944</v>
      </c>
      <c r="X241" s="106">
        <v>0.047238</v>
      </c>
      <c r="Y241" s="106">
        <v>0.042257</v>
      </c>
    </row>
    <row r="242">
      <c r="F242" s="87">
        <v>57490.67784</v>
      </c>
      <c r="G242" s="87">
        <v>3.1114925</v>
      </c>
      <c r="H242" s="87">
        <v>0.065999103</v>
      </c>
      <c r="I242" s="87" t="s">
        <v>442</v>
      </c>
      <c r="J242" s="14">
        <f t="shared" si="1"/>
        <v>31.0316642</v>
      </c>
      <c r="K242" s="14">
        <f t="shared" si="2"/>
        <v>18.11538545</v>
      </c>
      <c r="N242" s="87">
        <v>57490.67552</v>
      </c>
      <c r="O242" s="87">
        <v>0.132502</v>
      </c>
      <c r="P242" s="87">
        <v>0.073901</v>
      </c>
      <c r="Q242" s="87">
        <v>0.356294</v>
      </c>
      <c r="R242" s="87">
        <v>0.308132</v>
      </c>
      <c r="S242" s="20">
        <f t="shared" si="3"/>
        <v>0.870829</v>
      </c>
      <c r="T242" s="14">
        <f t="shared" si="4"/>
        <v>0.000000001031061536</v>
      </c>
      <c r="V242" s="106">
        <v>0.016594</v>
      </c>
      <c r="W242" s="106">
        <v>0.012332</v>
      </c>
      <c r="X242" s="106">
        <v>0.026927</v>
      </c>
      <c r="Y242" s="106">
        <v>0.025068</v>
      </c>
    </row>
    <row r="243">
      <c r="F243" s="87">
        <v>57490.8862</v>
      </c>
      <c r="G243" s="87">
        <v>3.2168983</v>
      </c>
      <c r="H243" s="87">
        <v>0.067430331</v>
      </c>
      <c r="I243" s="87" t="s">
        <v>442</v>
      </c>
      <c r="J243" s="14">
        <f t="shared" si="1"/>
        <v>32.08290164</v>
      </c>
      <c r="K243" s="14">
        <f t="shared" si="2"/>
        <v>19.16662288</v>
      </c>
      <c r="N243" s="87">
        <v>57490.88426</v>
      </c>
      <c r="O243" s="87">
        <v>0.143149</v>
      </c>
      <c r="P243" s="87">
        <v>0.109414</v>
      </c>
      <c r="Q243" s="87">
        <v>0.381671</v>
      </c>
      <c r="R243" s="87">
        <v>0.276918</v>
      </c>
      <c r="S243" s="20">
        <f t="shared" si="3"/>
        <v>0.911152</v>
      </c>
      <c r="T243" s="14">
        <f t="shared" si="4"/>
        <v>0.000000001078803968</v>
      </c>
      <c r="V243" s="106">
        <v>0.022683</v>
      </c>
      <c r="W243" s="106">
        <v>0.020088</v>
      </c>
      <c r="X243" s="106">
        <v>0.036759</v>
      </c>
      <c r="Y243" s="106">
        <v>0.031589</v>
      </c>
    </row>
    <row r="244">
      <c r="F244" s="87">
        <v>57491.33937</v>
      </c>
      <c r="G244" s="87">
        <v>3.254861</v>
      </c>
      <c r="H244" s="87">
        <v>0.067961664</v>
      </c>
      <c r="I244" s="87" t="s">
        <v>442</v>
      </c>
      <c r="J244" s="14">
        <f t="shared" si="1"/>
        <v>32.46151279</v>
      </c>
      <c r="K244" s="14">
        <f t="shared" si="2"/>
        <v>19.54523404</v>
      </c>
      <c r="N244" s="87">
        <v>57491.33819</v>
      </c>
      <c r="O244" s="87">
        <v>0.130807</v>
      </c>
      <c r="P244" s="87">
        <v>0.107697</v>
      </c>
      <c r="Q244" s="87">
        <v>0.449558</v>
      </c>
      <c r="R244" s="87">
        <v>0.437546</v>
      </c>
      <c r="S244" s="20">
        <f t="shared" si="3"/>
        <v>1.125608</v>
      </c>
      <c r="T244" s="14">
        <f t="shared" si="4"/>
        <v>0.000000001332719872</v>
      </c>
      <c r="V244" s="106">
        <v>0.021203</v>
      </c>
      <c r="W244" s="106">
        <v>0.019109</v>
      </c>
      <c r="X244" s="106">
        <v>0.038869</v>
      </c>
      <c r="Y244" s="106">
        <v>0.0383</v>
      </c>
    </row>
    <row r="245">
      <c r="F245" s="87">
        <v>57491.53867</v>
      </c>
      <c r="G245" s="87">
        <v>2.996106</v>
      </c>
      <c r="H245" s="87">
        <v>0.064192203</v>
      </c>
      <c r="I245" s="87" t="s">
        <v>442</v>
      </c>
      <c r="J245" s="14">
        <f t="shared" si="1"/>
        <v>29.88088685</v>
      </c>
      <c r="K245" s="14">
        <f t="shared" si="2"/>
        <v>16.96460809</v>
      </c>
      <c r="N245" s="87">
        <v>57491.53715</v>
      </c>
      <c r="O245" s="87">
        <v>0.155477</v>
      </c>
      <c r="P245" s="87">
        <v>0.085131</v>
      </c>
      <c r="Q245" s="87">
        <v>0.38562</v>
      </c>
      <c r="R245" s="87">
        <v>0.313914</v>
      </c>
      <c r="S245" s="20">
        <f t="shared" si="3"/>
        <v>0.940142</v>
      </c>
      <c r="T245" s="14">
        <f t="shared" si="4"/>
        <v>0.000000001113128128</v>
      </c>
      <c r="V245" s="106">
        <v>0.017341</v>
      </c>
      <c r="W245" s="106">
        <v>0.012827</v>
      </c>
      <c r="X245" s="106">
        <v>0.027259</v>
      </c>
      <c r="Y245" s="106">
        <v>0.024632</v>
      </c>
    </row>
    <row r="246">
      <c r="F246" s="87">
        <v>57491.67199</v>
      </c>
      <c r="G246" s="87">
        <v>3.142677</v>
      </c>
      <c r="H246" s="87">
        <v>0.066317098</v>
      </c>
      <c r="I246" s="87" t="s">
        <v>442</v>
      </c>
      <c r="J246" s="14">
        <f t="shared" si="1"/>
        <v>31.34267474</v>
      </c>
      <c r="K246" s="14">
        <f t="shared" si="2"/>
        <v>18.42639598</v>
      </c>
      <c r="N246" s="87">
        <v>57491.67044</v>
      </c>
      <c r="O246" s="87">
        <v>0.154074</v>
      </c>
      <c r="P246" s="87">
        <v>0.05332</v>
      </c>
      <c r="Q246" s="87">
        <v>0.366255</v>
      </c>
      <c r="R246" s="87">
        <v>0.367356</v>
      </c>
      <c r="S246" s="20">
        <f t="shared" si="3"/>
        <v>0.941005</v>
      </c>
      <c r="T246" s="14">
        <f t="shared" si="4"/>
        <v>0.00000000111414992</v>
      </c>
      <c r="V246" s="106">
        <v>0.026995</v>
      </c>
      <c r="W246" s="106">
        <v>0.016247</v>
      </c>
      <c r="X246" s="106">
        <v>0.041012</v>
      </c>
      <c r="Y246" s="106">
        <v>0.041017</v>
      </c>
    </row>
    <row r="247">
      <c r="F247" s="87">
        <v>57491.81191</v>
      </c>
      <c r="G247" s="87">
        <v>3.1562304</v>
      </c>
      <c r="H247" s="87">
        <v>0.06657789</v>
      </c>
      <c r="I247" s="87" t="s">
        <v>442</v>
      </c>
      <c r="J247" s="14">
        <f t="shared" si="1"/>
        <v>31.47784606</v>
      </c>
      <c r="K247" s="14">
        <f t="shared" si="2"/>
        <v>18.5615673</v>
      </c>
      <c r="N247" s="87">
        <v>57491.80991</v>
      </c>
      <c r="O247" s="87">
        <v>0.119989</v>
      </c>
      <c r="P247" s="87">
        <v>0.092609</v>
      </c>
      <c r="Q247" s="87">
        <v>0.438913</v>
      </c>
      <c r="R247" s="87">
        <v>0.292597</v>
      </c>
      <c r="S247" s="20">
        <f t="shared" si="3"/>
        <v>0.944108</v>
      </c>
      <c r="T247" s="14">
        <f t="shared" si="4"/>
        <v>0.000000001117823872</v>
      </c>
      <c r="V247" s="106">
        <v>0.016277</v>
      </c>
      <c r="W247" s="106">
        <v>0.014321</v>
      </c>
      <c r="X247" s="106">
        <v>0.031084</v>
      </c>
      <c r="Y247" s="106">
        <v>0.025362</v>
      </c>
    </row>
    <row r="248">
      <c r="F248" s="87">
        <v>57492.33827</v>
      </c>
      <c r="G248" s="87">
        <v>3.1559983</v>
      </c>
      <c r="H248" s="87">
        <v>0.066647982</v>
      </c>
      <c r="I248" s="87" t="s">
        <v>442</v>
      </c>
      <c r="J248" s="14">
        <f t="shared" si="1"/>
        <v>31.47553127</v>
      </c>
      <c r="K248" s="14">
        <f t="shared" si="2"/>
        <v>18.55925251</v>
      </c>
      <c r="N248" s="87">
        <v>57492.33621</v>
      </c>
      <c r="O248" s="87">
        <v>0.130924</v>
      </c>
      <c r="P248" s="87">
        <v>0.096721</v>
      </c>
      <c r="Q248" s="87">
        <v>0.395496</v>
      </c>
      <c r="R248" s="87">
        <v>0.389464</v>
      </c>
      <c r="S248" s="20">
        <f t="shared" si="3"/>
        <v>1.012605</v>
      </c>
      <c r="T248" s="14">
        <f t="shared" si="4"/>
        <v>0.00000000119892432</v>
      </c>
      <c r="V248" s="106">
        <v>0.022735</v>
      </c>
      <c r="W248" s="106">
        <v>0.019262</v>
      </c>
      <c r="X248" s="106">
        <v>0.038849</v>
      </c>
      <c r="Y248" s="106">
        <v>0.038639</v>
      </c>
    </row>
    <row r="249">
      <c r="F249" s="87">
        <v>57492.47163</v>
      </c>
      <c r="G249" s="87">
        <v>3.0664405</v>
      </c>
      <c r="H249" s="87">
        <v>0.065331057</v>
      </c>
      <c r="I249" s="87" t="s">
        <v>442</v>
      </c>
      <c r="J249" s="14">
        <f t="shared" si="1"/>
        <v>30.58234976</v>
      </c>
      <c r="K249" s="14">
        <f t="shared" si="2"/>
        <v>17.666071</v>
      </c>
      <c r="N249" s="87">
        <v>57492.46851</v>
      </c>
      <c r="O249" s="87">
        <v>0.097515</v>
      </c>
      <c r="P249" s="87">
        <v>0.084599</v>
      </c>
      <c r="Q249" s="87">
        <v>0.405033</v>
      </c>
      <c r="R249" s="87">
        <v>0.331158</v>
      </c>
      <c r="S249" s="20">
        <f t="shared" si="3"/>
        <v>0.918305</v>
      </c>
      <c r="T249" s="14">
        <f t="shared" si="4"/>
        <v>0.00000000108727312</v>
      </c>
      <c r="V249" s="106">
        <v>0.019935</v>
      </c>
      <c r="W249" s="106">
        <v>0.017951</v>
      </c>
      <c r="X249" s="106">
        <v>0.039225</v>
      </c>
      <c r="Y249" s="106">
        <v>0.03542</v>
      </c>
    </row>
    <row r="250">
      <c r="F250" s="87">
        <v>57492.60359</v>
      </c>
      <c r="G250" s="87">
        <v>3.172829</v>
      </c>
      <c r="H250" s="87">
        <v>0.070777171</v>
      </c>
      <c r="I250" s="87" t="s">
        <v>442</v>
      </c>
      <c r="J250" s="14">
        <f t="shared" si="1"/>
        <v>31.64338789</v>
      </c>
      <c r="K250" s="14">
        <f t="shared" si="2"/>
        <v>18.72710914</v>
      </c>
      <c r="N250" s="87">
        <v>57492.60084</v>
      </c>
      <c r="O250" s="87">
        <v>0.163755</v>
      </c>
      <c r="P250" s="87">
        <v>0.060364</v>
      </c>
      <c r="Q250" s="87">
        <v>0.503344</v>
      </c>
      <c r="R250" s="87">
        <v>0.416861</v>
      </c>
      <c r="S250" s="20">
        <f t="shared" si="3"/>
        <v>1.144324</v>
      </c>
      <c r="T250" s="14">
        <f t="shared" si="4"/>
        <v>0.000000001354879616</v>
      </c>
      <c r="V250" s="106">
        <v>0.026501</v>
      </c>
      <c r="W250" s="106">
        <v>0.016299</v>
      </c>
      <c r="X250" s="106">
        <v>0.046117</v>
      </c>
      <c r="Y250" s="106">
        <v>0.042026</v>
      </c>
    </row>
    <row r="251">
      <c r="F251" s="87">
        <v>57492.87915</v>
      </c>
      <c r="G251" s="87">
        <v>3.0536842</v>
      </c>
      <c r="H251" s="87">
        <v>0.065025204</v>
      </c>
      <c r="I251" s="87" t="s">
        <v>442</v>
      </c>
      <c r="J251" s="14">
        <f t="shared" si="1"/>
        <v>30.4551281</v>
      </c>
      <c r="K251" s="14">
        <f t="shared" si="2"/>
        <v>17.53884935</v>
      </c>
      <c r="N251" s="87">
        <v>57492.87715</v>
      </c>
      <c r="O251" s="87">
        <v>0.128498</v>
      </c>
      <c r="P251" s="87">
        <v>0.088698</v>
      </c>
      <c r="Q251" s="87">
        <v>0.511657</v>
      </c>
      <c r="R251" s="87">
        <v>0.381894</v>
      </c>
      <c r="S251" s="20">
        <f t="shared" si="3"/>
        <v>1.110747</v>
      </c>
      <c r="T251" s="14">
        <f t="shared" si="4"/>
        <v>0.000000001315124448</v>
      </c>
      <c r="V251" s="106">
        <v>0.023057</v>
      </c>
      <c r="W251" s="106">
        <v>0.01891</v>
      </c>
      <c r="X251" s="106">
        <v>0.04566</v>
      </c>
      <c r="Y251" s="106">
        <v>0.039433</v>
      </c>
    </row>
    <row r="252">
      <c r="F252" s="87">
        <v>57493.26896</v>
      </c>
      <c r="G252" s="87">
        <v>3.1538157</v>
      </c>
      <c r="H252" s="87">
        <v>0.066485978</v>
      </c>
      <c r="I252" s="87" t="s">
        <v>442</v>
      </c>
      <c r="J252" s="14">
        <f t="shared" si="1"/>
        <v>31.45376367</v>
      </c>
      <c r="K252" s="14">
        <f t="shared" si="2"/>
        <v>18.53748492</v>
      </c>
      <c r="N252" s="87">
        <v>57493.26723</v>
      </c>
      <c r="O252" s="87">
        <v>0.17064</v>
      </c>
      <c r="P252" s="87">
        <v>0.062656</v>
      </c>
      <c r="Q252" s="87">
        <v>0.471115</v>
      </c>
      <c r="R252" s="87">
        <v>0.371812</v>
      </c>
      <c r="S252" s="20">
        <f t="shared" si="3"/>
        <v>1.076223</v>
      </c>
      <c r="T252" s="14">
        <f t="shared" si="4"/>
        <v>0.000000001274248032</v>
      </c>
      <c r="V252" s="106">
        <v>0.022965</v>
      </c>
      <c r="W252" s="106">
        <v>0.013929</v>
      </c>
      <c r="X252" s="106">
        <v>0.03797</v>
      </c>
      <c r="Y252" s="106">
        <v>0.033773</v>
      </c>
    </row>
    <row r="253">
      <c r="F253" s="87">
        <v>57493.53416</v>
      </c>
      <c r="G253" s="87">
        <v>3.1466495</v>
      </c>
      <c r="H253" s="87">
        <v>0.066408688</v>
      </c>
      <c r="I253" s="87" t="s">
        <v>442</v>
      </c>
      <c r="J253" s="14">
        <f t="shared" si="1"/>
        <v>31.38229343</v>
      </c>
      <c r="K253" s="14">
        <f t="shared" si="2"/>
        <v>18.46601468</v>
      </c>
      <c r="N253" s="87">
        <v>57493.53139</v>
      </c>
      <c r="O253" s="87">
        <v>0.202908</v>
      </c>
      <c r="P253" s="87">
        <v>0.076108</v>
      </c>
      <c r="Q253" s="87">
        <v>0.637247</v>
      </c>
      <c r="R253" s="87">
        <v>0.547195</v>
      </c>
      <c r="S253" s="20">
        <f t="shared" si="3"/>
        <v>1.463458</v>
      </c>
      <c r="T253" s="14">
        <f t="shared" si="4"/>
        <v>0.000000001732734272</v>
      </c>
      <c r="V253" s="106">
        <v>0.033043</v>
      </c>
      <c r="W253" s="106">
        <v>0.020352</v>
      </c>
      <c r="X253" s="106">
        <v>0.058385</v>
      </c>
      <c r="Y253" s="106">
        <v>0.053738</v>
      </c>
    </row>
    <row r="254">
      <c r="F254" s="87">
        <v>57493.66811</v>
      </c>
      <c r="G254" s="87">
        <v>3.2017717</v>
      </c>
      <c r="H254" s="87">
        <v>0.067336705</v>
      </c>
      <c r="I254" s="87" t="s">
        <v>442</v>
      </c>
      <c r="J254" s="14">
        <f t="shared" si="1"/>
        <v>31.93204041</v>
      </c>
      <c r="K254" s="14">
        <f t="shared" si="2"/>
        <v>19.01576166</v>
      </c>
      <c r="N254" s="87">
        <v>57493.66511</v>
      </c>
      <c r="O254" s="87">
        <v>0.194902</v>
      </c>
      <c r="P254" s="87">
        <v>0.101575</v>
      </c>
      <c r="Q254" s="87">
        <v>0.596016</v>
      </c>
      <c r="R254" s="87">
        <v>0.468392</v>
      </c>
      <c r="S254" s="20">
        <f t="shared" si="3"/>
        <v>1.360885</v>
      </c>
      <c r="T254" s="14">
        <f t="shared" si="4"/>
        <v>0.00000000161128784</v>
      </c>
      <c r="V254" s="106">
        <v>0.030385</v>
      </c>
      <c r="W254" s="106">
        <v>0.021806</v>
      </c>
      <c r="X254" s="106">
        <v>0.052401</v>
      </c>
      <c r="Y254" s="106">
        <v>0.046649</v>
      </c>
    </row>
    <row r="255">
      <c r="F255" s="87">
        <v>57493.87926</v>
      </c>
      <c r="G255" s="87">
        <v>3.185697</v>
      </c>
      <c r="H255" s="87">
        <v>0.066908729</v>
      </c>
      <c r="I255" s="87" t="s">
        <v>442</v>
      </c>
      <c r="J255" s="14">
        <f t="shared" si="1"/>
        <v>31.77172356</v>
      </c>
      <c r="K255" s="14">
        <f t="shared" si="2"/>
        <v>18.8554448</v>
      </c>
      <c r="N255" s="87">
        <v>57493.87551</v>
      </c>
      <c r="O255" s="87">
        <v>0.175621</v>
      </c>
      <c r="P255" s="87">
        <v>0.088614</v>
      </c>
      <c r="Q255" s="87">
        <v>0.561516</v>
      </c>
      <c r="R255" s="87">
        <v>0.528762</v>
      </c>
      <c r="S255" s="20">
        <f t="shared" si="3"/>
        <v>1.354513</v>
      </c>
      <c r="T255" s="14">
        <f t="shared" si="4"/>
        <v>0.000000001603743392</v>
      </c>
      <c r="V255" s="106">
        <v>0.027262</v>
      </c>
      <c r="W255" s="106">
        <v>0.01945</v>
      </c>
      <c r="X255" s="106">
        <v>0.048601</v>
      </c>
      <c r="Y255" s="106">
        <v>0.047061</v>
      </c>
    </row>
    <row r="256">
      <c r="F256" s="87">
        <v>57494.26427</v>
      </c>
      <c r="G256" s="87">
        <v>3.021728</v>
      </c>
      <c r="H256" s="87">
        <v>0.064575208</v>
      </c>
      <c r="I256" s="87" t="s">
        <v>442</v>
      </c>
      <c r="J256" s="14">
        <f t="shared" si="1"/>
        <v>30.13642122</v>
      </c>
      <c r="K256" s="14">
        <f t="shared" si="2"/>
        <v>17.22014247</v>
      </c>
      <c r="N256" s="87">
        <v>57494.26209</v>
      </c>
      <c r="O256" s="87">
        <v>0.139902</v>
      </c>
      <c r="P256" s="87">
        <v>0.110156</v>
      </c>
      <c r="Q256" s="87">
        <v>0.603564</v>
      </c>
      <c r="R256" s="87">
        <v>0.410792</v>
      </c>
      <c r="S256" s="20">
        <f t="shared" si="3"/>
        <v>1.264414</v>
      </c>
      <c r="T256" s="14">
        <f t="shared" si="4"/>
        <v>0.000000001497066176</v>
      </c>
      <c r="V256" s="106">
        <v>0.023348</v>
      </c>
      <c r="W256" s="106">
        <v>0.020563</v>
      </c>
      <c r="X256" s="106">
        <v>0.047822</v>
      </c>
      <c r="Y256" s="106">
        <v>0.039561</v>
      </c>
    </row>
    <row r="257">
      <c r="F257" s="87">
        <v>57494.46427</v>
      </c>
      <c r="G257" s="87">
        <v>3.140339</v>
      </c>
      <c r="H257" s="87">
        <v>0.066317578</v>
      </c>
      <c r="I257" s="87" t="s">
        <v>442</v>
      </c>
      <c r="J257" s="14">
        <f t="shared" si="1"/>
        <v>31.3193573</v>
      </c>
      <c r="K257" s="14">
        <f t="shared" si="2"/>
        <v>18.40307854</v>
      </c>
      <c r="N257" s="87">
        <v>57494.46207</v>
      </c>
      <c r="O257" s="87">
        <v>0.14356</v>
      </c>
      <c r="P257" s="87">
        <v>0.128046</v>
      </c>
      <c r="Q257" s="87">
        <v>0.473334</v>
      </c>
      <c r="R257" s="87">
        <v>0.419342</v>
      </c>
      <c r="S257" s="20">
        <f t="shared" si="3"/>
        <v>1.164282</v>
      </c>
      <c r="T257" s="14">
        <f t="shared" si="4"/>
        <v>0.000000001378509888</v>
      </c>
      <c r="V257" s="106">
        <v>0.026334</v>
      </c>
      <c r="W257" s="106">
        <v>0.024653</v>
      </c>
      <c r="X257" s="106">
        <v>0.047232</v>
      </c>
      <c r="Y257" s="106">
        <v>0.0444</v>
      </c>
    </row>
    <row r="258">
      <c r="F258" s="87">
        <v>57494.66537</v>
      </c>
      <c r="G258" s="87">
        <v>3.1241533</v>
      </c>
      <c r="H258" s="87">
        <v>0.066182831</v>
      </c>
      <c r="I258" s="87" t="s">
        <v>442</v>
      </c>
      <c r="J258" s="14">
        <f t="shared" si="1"/>
        <v>31.15793341</v>
      </c>
      <c r="K258" s="14">
        <f t="shared" si="2"/>
        <v>18.24165466</v>
      </c>
      <c r="N258" s="87">
        <v>57494.66306</v>
      </c>
      <c r="O258" s="87">
        <v>0.217447</v>
      </c>
      <c r="P258" s="87">
        <v>0.064947</v>
      </c>
      <c r="Q258" s="87">
        <v>0.399949</v>
      </c>
      <c r="R258" s="87">
        <v>0.287467</v>
      </c>
      <c r="S258" s="20">
        <f t="shared" si="3"/>
        <v>0.96981</v>
      </c>
      <c r="T258" s="14">
        <f t="shared" si="4"/>
        <v>0.00000000114825504</v>
      </c>
      <c r="V258" s="106">
        <v>0.029546</v>
      </c>
      <c r="W258" s="106">
        <v>0.016389</v>
      </c>
      <c r="X258" s="106">
        <v>0.039912</v>
      </c>
      <c r="Y258" s="106">
        <v>0.034026</v>
      </c>
    </row>
    <row r="259">
      <c r="F259" s="87">
        <v>57494.80223</v>
      </c>
      <c r="G259" s="87">
        <v>3.1635722</v>
      </c>
      <c r="H259" s="87">
        <v>0.066666915</v>
      </c>
      <c r="I259" s="87" t="s">
        <v>442</v>
      </c>
      <c r="J259" s="14">
        <f t="shared" si="1"/>
        <v>31.5510676</v>
      </c>
      <c r="K259" s="14">
        <f t="shared" si="2"/>
        <v>18.63478884</v>
      </c>
      <c r="N259" s="87">
        <v>57494.80025</v>
      </c>
      <c r="O259" s="87">
        <v>0.137964</v>
      </c>
      <c r="P259" s="87">
        <v>0.082157</v>
      </c>
      <c r="Q259" s="87">
        <v>0.436188</v>
      </c>
      <c r="R259" s="87">
        <v>0.339336</v>
      </c>
      <c r="S259" s="20">
        <f t="shared" si="3"/>
        <v>0.995645</v>
      </c>
      <c r="T259" s="14">
        <f t="shared" si="4"/>
        <v>0.00000000117884368</v>
      </c>
      <c r="V259" s="106">
        <v>0.018817</v>
      </c>
      <c r="W259" s="106">
        <v>0.014467</v>
      </c>
      <c r="X259" s="106">
        <v>0.033308</v>
      </c>
      <c r="Y259" s="106">
        <v>0.02937</v>
      </c>
    </row>
    <row r="260">
      <c r="F260" s="87">
        <v>57495.01023</v>
      </c>
      <c r="G260" s="87">
        <v>3.126469</v>
      </c>
      <c r="H260" s="87">
        <v>0.066189916</v>
      </c>
      <c r="I260" s="87" t="s">
        <v>442</v>
      </c>
      <c r="J260" s="14">
        <f t="shared" si="1"/>
        <v>31.18102845</v>
      </c>
      <c r="K260" s="14">
        <f t="shared" si="2"/>
        <v>18.26474969</v>
      </c>
      <c r="N260" s="87">
        <v>57495.008</v>
      </c>
      <c r="O260" s="87">
        <v>0.116433</v>
      </c>
      <c r="P260" s="87">
        <v>0.076602</v>
      </c>
      <c r="Q260" s="87">
        <v>0.32167</v>
      </c>
      <c r="R260" s="87">
        <v>0.183976</v>
      </c>
      <c r="S260" s="20">
        <f t="shared" si="3"/>
        <v>0.698681</v>
      </c>
      <c r="T260" s="14">
        <f t="shared" si="4"/>
        <v>0.000000000827238304</v>
      </c>
      <c r="V260" s="106">
        <v>0.018802</v>
      </c>
      <c r="W260" s="106">
        <v>0.015476</v>
      </c>
      <c r="X260" s="106">
        <v>0.032864</v>
      </c>
      <c r="Y260" s="106">
        <v>0.024405</v>
      </c>
    </row>
    <row r="261">
      <c r="F261" s="87">
        <v>57495.262</v>
      </c>
      <c r="G261" s="87">
        <v>3.139627</v>
      </c>
      <c r="H261" s="87">
        <v>0.066332331</v>
      </c>
      <c r="I261" s="87" t="s">
        <v>442</v>
      </c>
      <c r="J261" s="14">
        <f t="shared" si="1"/>
        <v>31.31225635</v>
      </c>
      <c r="K261" s="14">
        <f t="shared" si="2"/>
        <v>18.3959776</v>
      </c>
      <c r="N261" s="87">
        <v>57495.26063</v>
      </c>
      <c r="O261" s="87">
        <v>0.137696</v>
      </c>
      <c r="P261" s="87">
        <v>0.071383</v>
      </c>
      <c r="Q261" s="87">
        <v>0.29047</v>
      </c>
      <c r="R261" s="87">
        <v>0.200684</v>
      </c>
      <c r="S261" s="20">
        <f t="shared" si="3"/>
        <v>0.700233</v>
      </c>
      <c r="T261" s="14">
        <f t="shared" si="4"/>
        <v>0.000000000829075872</v>
      </c>
      <c r="V261" s="106">
        <v>0.015641</v>
      </c>
      <c r="W261" s="106">
        <v>0.011184</v>
      </c>
      <c r="X261" s="106">
        <v>0.02248</v>
      </c>
      <c r="Y261" s="106">
        <v>0.018635</v>
      </c>
    </row>
    <row r="262">
      <c r="F262" s="87">
        <v>57495.46131</v>
      </c>
      <c r="G262" s="87">
        <v>3.1256637</v>
      </c>
      <c r="H262" s="87">
        <v>0.066077636</v>
      </c>
      <c r="I262" s="87" t="s">
        <v>442</v>
      </c>
      <c r="J262" s="14">
        <f t="shared" si="1"/>
        <v>31.172997</v>
      </c>
      <c r="K262" s="14">
        <f t="shared" si="2"/>
        <v>18.25671824</v>
      </c>
      <c r="N262" s="87">
        <v>57495.45958</v>
      </c>
      <c r="O262" s="87">
        <v>0.143589</v>
      </c>
      <c r="P262" s="87">
        <v>0.072455</v>
      </c>
      <c r="Q262" s="87">
        <v>0.394996</v>
      </c>
      <c r="R262" s="87">
        <v>0.369112</v>
      </c>
      <c r="S262" s="20">
        <f t="shared" si="3"/>
        <v>0.980152</v>
      </c>
      <c r="T262" s="14">
        <f t="shared" si="4"/>
        <v>0.000000001160499968</v>
      </c>
      <c r="V262" s="106">
        <v>0.023822</v>
      </c>
      <c r="W262" s="106">
        <v>0.016622</v>
      </c>
      <c r="X262" s="106">
        <v>0.038883</v>
      </c>
      <c r="Y262" s="106">
        <v>0.03759</v>
      </c>
    </row>
    <row r="263">
      <c r="F263" s="87">
        <v>57495.86849</v>
      </c>
      <c r="G263" s="87">
        <v>3.1761665</v>
      </c>
      <c r="H263" s="87">
        <v>0.066832908</v>
      </c>
      <c r="I263" s="87" t="s">
        <v>442</v>
      </c>
      <c r="J263" s="14">
        <f t="shared" si="1"/>
        <v>31.67667359</v>
      </c>
      <c r="K263" s="14">
        <f t="shared" si="2"/>
        <v>18.76039483</v>
      </c>
      <c r="N263" s="87">
        <v>57495.86662</v>
      </c>
      <c r="O263" s="87">
        <v>0.136839</v>
      </c>
      <c r="P263" s="87">
        <v>0.09618</v>
      </c>
      <c r="Q263" s="87">
        <v>0.327142</v>
      </c>
      <c r="R263" s="87">
        <v>0.206543</v>
      </c>
      <c r="S263" s="20">
        <f t="shared" si="3"/>
        <v>0.766704</v>
      </c>
      <c r="T263" s="14">
        <f t="shared" si="4"/>
        <v>0.000000000907777536</v>
      </c>
      <c r="V263" s="106">
        <v>0.017335</v>
      </c>
      <c r="W263" s="106">
        <v>0.014456</v>
      </c>
      <c r="X263" s="106">
        <v>0.026534</v>
      </c>
      <c r="Y263" s="106">
        <v>0.021162</v>
      </c>
    </row>
    <row r="264">
      <c r="F264" s="87">
        <v>57496.00667</v>
      </c>
      <c r="G264" s="87">
        <v>3.110069</v>
      </c>
      <c r="H264" s="87">
        <v>0.065733679</v>
      </c>
      <c r="I264" s="87" t="s">
        <v>442</v>
      </c>
      <c r="J264" s="14">
        <f t="shared" si="1"/>
        <v>31.0174673</v>
      </c>
      <c r="K264" s="14">
        <f t="shared" si="2"/>
        <v>18.10118854</v>
      </c>
      <c r="N264" s="87">
        <v>57496.0048</v>
      </c>
      <c r="O264" s="87">
        <v>0.183111</v>
      </c>
      <c r="P264" s="87">
        <v>0.097362</v>
      </c>
      <c r="Q264" s="87">
        <v>0.332331</v>
      </c>
      <c r="R264" s="87">
        <v>0.311203</v>
      </c>
      <c r="S264" s="20">
        <f t="shared" si="3"/>
        <v>0.924007</v>
      </c>
      <c r="T264" s="14">
        <f t="shared" si="4"/>
        <v>0.000000001094024288</v>
      </c>
      <c r="V264" s="106">
        <v>0.02645</v>
      </c>
      <c r="W264" s="106">
        <v>0.0192</v>
      </c>
      <c r="X264" s="106">
        <v>0.035292</v>
      </c>
      <c r="Y264" s="106">
        <v>0.034444</v>
      </c>
    </row>
    <row r="265">
      <c r="F265" s="87">
        <v>57496.25923</v>
      </c>
      <c r="G265" s="87">
        <v>3.0949086</v>
      </c>
      <c r="H265" s="87">
        <v>0.065584622</v>
      </c>
      <c r="I265" s="87" t="s">
        <v>442</v>
      </c>
      <c r="J265" s="14">
        <f t="shared" si="1"/>
        <v>30.86626898</v>
      </c>
      <c r="K265" s="14">
        <f t="shared" si="2"/>
        <v>17.94999022</v>
      </c>
      <c r="N265" s="87">
        <v>57496.25786</v>
      </c>
      <c r="O265" s="87">
        <v>0.151263</v>
      </c>
      <c r="P265" s="87">
        <v>0.084661</v>
      </c>
      <c r="Q265" s="87">
        <v>0.243641</v>
      </c>
      <c r="R265" s="87">
        <v>0.20989</v>
      </c>
      <c r="S265" s="20">
        <f t="shared" si="3"/>
        <v>0.689455</v>
      </c>
      <c r="T265" s="14">
        <f t="shared" si="4"/>
        <v>0.00000000081631472</v>
      </c>
      <c r="V265" s="106">
        <v>0.018574</v>
      </c>
      <c r="W265" s="106">
        <v>0.013951</v>
      </c>
      <c r="X265" s="106">
        <v>0.023704</v>
      </c>
      <c r="Y265" s="106">
        <v>0.021966</v>
      </c>
    </row>
    <row r="266">
      <c r="F266" s="87">
        <v>57496.45849</v>
      </c>
      <c r="G266" s="87">
        <v>3.1543985</v>
      </c>
      <c r="H266" s="87">
        <v>0.066486643</v>
      </c>
      <c r="I266" s="87" t="s">
        <v>442</v>
      </c>
      <c r="J266" s="14">
        <f t="shared" si="1"/>
        <v>31.45957608</v>
      </c>
      <c r="K266" s="14">
        <f t="shared" si="2"/>
        <v>18.54329732</v>
      </c>
      <c r="N266" s="87">
        <v>57496.45612</v>
      </c>
      <c r="O266" s="87">
        <v>0.162454</v>
      </c>
      <c r="P266" s="87">
        <v>0.10271</v>
      </c>
      <c r="Q266" s="87">
        <v>0.323614</v>
      </c>
      <c r="R266" s="87">
        <v>0.34712</v>
      </c>
      <c r="S266" s="20">
        <f t="shared" si="3"/>
        <v>0.935898</v>
      </c>
      <c r="T266" s="14">
        <f t="shared" si="4"/>
        <v>0.000000001108103232</v>
      </c>
      <c r="V266" s="106">
        <v>0.029009</v>
      </c>
      <c r="W266" s="106">
        <v>0.022997</v>
      </c>
      <c r="X266" s="106">
        <v>0.040025</v>
      </c>
      <c r="Y266" s="106">
        <v>0.041584</v>
      </c>
    </row>
    <row r="267">
      <c r="F267" s="87">
        <v>57496.86515</v>
      </c>
      <c r="G267" s="87">
        <v>3.1034037</v>
      </c>
      <c r="H267" s="87">
        <v>0.065784875</v>
      </c>
      <c r="I267" s="87" t="s">
        <v>442</v>
      </c>
      <c r="J267" s="14">
        <f t="shared" si="1"/>
        <v>30.95099265</v>
      </c>
      <c r="K267" s="14">
        <f t="shared" si="2"/>
        <v>18.0347139</v>
      </c>
      <c r="N267" s="87">
        <v>57496.86321</v>
      </c>
      <c r="O267" s="87">
        <v>0.153586</v>
      </c>
      <c r="P267" s="87">
        <v>0.089176</v>
      </c>
      <c r="Q267" s="87">
        <v>0.403211</v>
      </c>
      <c r="R267" s="87">
        <v>0.294819</v>
      </c>
      <c r="S267" s="20">
        <f t="shared" si="3"/>
        <v>0.940792</v>
      </c>
      <c r="T267" s="14">
        <f t="shared" si="4"/>
        <v>0.000000001113897728</v>
      </c>
      <c r="V267" s="106">
        <v>0.017678</v>
      </c>
      <c r="W267" s="106">
        <v>0.013484</v>
      </c>
      <c r="X267" s="106">
        <v>0.028586</v>
      </c>
      <c r="Y267" s="106">
        <v>0.024486</v>
      </c>
    </row>
    <row r="268">
      <c r="F268" s="87">
        <v>57497.19302</v>
      </c>
      <c r="G268" s="87">
        <v>3.0517984</v>
      </c>
      <c r="H268" s="87">
        <v>0.065038518</v>
      </c>
      <c r="I268" s="87" t="s">
        <v>442</v>
      </c>
      <c r="J268" s="14">
        <f t="shared" si="1"/>
        <v>30.43632057</v>
      </c>
      <c r="K268" s="14">
        <f t="shared" si="2"/>
        <v>17.52004181</v>
      </c>
      <c r="N268" s="87">
        <v>57497.19008</v>
      </c>
      <c r="O268" s="87">
        <v>0.14243</v>
      </c>
      <c r="P268" s="87">
        <v>0.085363</v>
      </c>
      <c r="Q268" s="87">
        <v>0.4113</v>
      </c>
      <c r="R268" s="87">
        <v>0.254033</v>
      </c>
      <c r="S268" s="20">
        <f t="shared" si="3"/>
        <v>0.893126</v>
      </c>
      <c r="T268" s="14">
        <f t="shared" si="4"/>
        <v>0.000000001057461184</v>
      </c>
      <c r="V268" s="106">
        <v>0.023883</v>
      </c>
      <c r="W268" s="106">
        <v>0.018402</v>
      </c>
      <c r="X268" s="106">
        <v>0.039809</v>
      </c>
      <c r="Y268" s="106">
        <v>0.031211</v>
      </c>
    </row>
    <row r="269">
      <c r="F269" s="87">
        <v>57497.32242</v>
      </c>
      <c r="G269" s="87">
        <v>3.0670033</v>
      </c>
      <c r="H269" s="87">
        <v>0.065215464</v>
      </c>
      <c r="I269" s="87" t="s">
        <v>442</v>
      </c>
      <c r="J269" s="14">
        <f t="shared" si="1"/>
        <v>30.5879627</v>
      </c>
      <c r="K269" s="14">
        <f t="shared" si="2"/>
        <v>17.67168394</v>
      </c>
      <c r="N269" s="87">
        <v>57497.32044</v>
      </c>
      <c r="O269" s="87">
        <v>0.145239</v>
      </c>
      <c r="P269" s="87">
        <v>0.06899</v>
      </c>
      <c r="Q269" s="87">
        <v>0.340147</v>
      </c>
      <c r="R269" s="87">
        <v>0.412745</v>
      </c>
      <c r="S269" s="20">
        <f t="shared" si="3"/>
        <v>0.967121</v>
      </c>
      <c r="T269" s="14">
        <f t="shared" si="4"/>
        <v>0.000000001145071264</v>
      </c>
      <c r="V269" s="106">
        <v>0.022545</v>
      </c>
      <c r="W269" s="106">
        <v>0.014878</v>
      </c>
      <c r="X269" s="106">
        <v>0.034597</v>
      </c>
      <c r="Y269" s="106">
        <v>0.03813</v>
      </c>
    </row>
    <row r="270">
      <c r="F270" s="87">
        <v>57497.45571</v>
      </c>
      <c r="G270" s="87">
        <v>3.1664975</v>
      </c>
      <c r="H270" s="87">
        <v>0.066743569</v>
      </c>
      <c r="I270" s="87" t="s">
        <v>442</v>
      </c>
      <c r="J270" s="14">
        <f t="shared" si="1"/>
        <v>31.58024232</v>
      </c>
      <c r="K270" s="14">
        <f t="shared" si="2"/>
        <v>18.66396356</v>
      </c>
      <c r="N270" s="87">
        <v>57497.45339</v>
      </c>
      <c r="O270" s="87">
        <v>0.14198</v>
      </c>
      <c r="P270" s="87">
        <v>0.091629</v>
      </c>
      <c r="Q270" s="87">
        <v>0.382508</v>
      </c>
      <c r="R270" s="87">
        <v>0.324145</v>
      </c>
      <c r="S270" s="20">
        <f t="shared" si="3"/>
        <v>0.940262</v>
      </c>
      <c r="T270" s="14">
        <f t="shared" si="4"/>
        <v>0.000000001113270208</v>
      </c>
      <c r="V270" s="106">
        <v>0.022877</v>
      </c>
      <c r="W270" s="106">
        <v>0.018503</v>
      </c>
      <c r="X270" s="106">
        <v>0.037503</v>
      </c>
      <c r="Y270" s="106">
        <v>0.034407</v>
      </c>
    </row>
    <row r="271">
      <c r="F271" s="87">
        <v>57497.72252</v>
      </c>
      <c r="G271" s="87">
        <v>3.1857123</v>
      </c>
      <c r="H271" s="87">
        <v>0.066951463</v>
      </c>
      <c r="I271" s="87" t="s">
        <v>442</v>
      </c>
      <c r="J271" s="14">
        <f t="shared" si="1"/>
        <v>31.77187615</v>
      </c>
      <c r="K271" s="14">
        <f t="shared" si="2"/>
        <v>18.85559739</v>
      </c>
      <c r="N271" s="87">
        <v>57497.72077</v>
      </c>
      <c r="O271" s="87">
        <v>0.173703</v>
      </c>
      <c r="P271" s="87">
        <v>0.112819</v>
      </c>
      <c r="Q271" s="87">
        <v>0.401627</v>
      </c>
      <c r="R271" s="87">
        <v>0.360177</v>
      </c>
      <c r="S271" s="20">
        <f t="shared" si="3"/>
        <v>1.048326</v>
      </c>
      <c r="T271" s="14">
        <f t="shared" si="4"/>
        <v>0.000000001241217984</v>
      </c>
      <c r="V271" s="106">
        <v>0.023016</v>
      </c>
      <c r="W271" s="106">
        <v>0.018368</v>
      </c>
      <c r="X271" s="106">
        <v>0.034575</v>
      </c>
      <c r="Y271" s="106">
        <v>0.032718</v>
      </c>
    </row>
    <row r="272">
      <c r="F272" s="87">
        <v>57497.86159</v>
      </c>
      <c r="G272" s="87">
        <v>3.0625743</v>
      </c>
      <c r="H272" s="87">
        <v>0.065175084</v>
      </c>
      <c r="I272" s="87" t="s">
        <v>442</v>
      </c>
      <c r="J272" s="14">
        <f t="shared" si="1"/>
        <v>30.54379121</v>
      </c>
      <c r="K272" s="14">
        <f t="shared" si="2"/>
        <v>17.62751246</v>
      </c>
      <c r="N272" s="87">
        <v>57497.85974</v>
      </c>
      <c r="O272" s="87">
        <v>0.147308</v>
      </c>
      <c r="P272" s="87">
        <v>0.075176</v>
      </c>
      <c r="Q272" s="87">
        <v>0.323444</v>
      </c>
      <c r="R272" s="87">
        <v>0.199465</v>
      </c>
      <c r="S272" s="20">
        <f t="shared" si="3"/>
        <v>0.745393</v>
      </c>
      <c r="T272" s="14">
        <f t="shared" si="4"/>
        <v>0.000000000882545312</v>
      </c>
      <c r="V272" s="106">
        <v>0.01813</v>
      </c>
      <c r="W272" s="106">
        <v>0.012985</v>
      </c>
      <c r="X272" s="106">
        <v>0.026766</v>
      </c>
      <c r="Y272" s="106">
        <v>0.020995</v>
      </c>
    </row>
    <row r="273">
      <c r="F273" s="87">
        <v>57498.06857</v>
      </c>
      <c r="G273" s="87">
        <v>3.1563006</v>
      </c>
      <c r="H273" s="87">
        <v>0.066372438</v>
      </c>
      <c r="I273" s="87" t="s">
        <v>442</v>
      </c>
      <c r="J273" s="14">
        <f t="shared" si="1"/>
        <v>31.47854618</v>
      </c>
      <c r="K273" s="14">
        <f t="shared" si="2"/>
        <v>18.56226742</v>
      </c>
      <c r="N273" s="87">
        <v>57498.06524</v>
      </c>
      <c r="O273" s="87">
        <v>0.168805</v>
      </c>
      <c r="P273" s="87">
        <v>0.089686</v>
      </c>
      <c r="Q273" s="87">
        <v>0.422798</v>
      </c>
      <c r="R273" s="87">
        <v>0.347435</v>
      </c>
      <c r="S273" s="20">
        <f t="shared" si="3"/>
        <v>1.028724</v>
      </c>
      <c r="T273" s="14">
        <f t="shared" si="4"/>
        <v>0.000000001218009216</v>
      </c>
      <c r="V273" s="106">
        <v>0.025404</v>
      </c>
      <c r="W273" s="106">
        <v>0.018631</v>
      </c>
      <c r="X273" s="106">
        <v>0.039972</v>
      </c>
      <c r="Y273" s="106">
        <v>0.036246</v>
      </c>
    </row>
    <row r="274">
      <c r="F274" s="87">
        <v>57498.25424</v>
      </c>
      <c r="G274" s="87">
        <v>3.115155</v>
      </c>
      <c r="H274" s="87">
        <v>0.066049895</v>
      </c>
      <c r="I274" s="87" t="s">
        <v>442</v>
      </c>
      <c r="J274" s="14">
        <f t="shared" si="1"/>
        <v>31.0681912</v>
      </c>
      <c r="K274" s="14">
        <f t="shared" si="2"/>
        <v>18.15191244</v>
      </c>
      <c r="N274" s="87">
        <v>57498.25222</v>
      </c>
      <c r="O274" s="87">
        <v>0.154943</v>
      </c>
      <c r="P274" s="87">
        <v>0.079826</v>
      </c>
      <c r="Q274" s="87">
        <v>0.449087</v>
      </c>
      <c r="R274" s="87">
        <v>0.330745</v>
      </c>
      <c r="S274" s="20">
        <f t="shared" si="3"/>
        <v>1.014601</v>
      </c>
      <c r="T274" s="14">
        <f t="shared" si="4"/>
        <v>0.000000001201287584</v>
      </c>
      <c r="V274" s="106">
        <v>0.024444</v>
      </c>
      <c r="W274" s="106">
        <v>0.017651</v>
      </c>
      <c r="X274" s="106">
        <v>0.041411</v>
      </c>
      <c r="Y274" s="106">
        <v>0.035532</v>
      </c>
    </row>
    <row r="275">
      <c r="F275" s="87">
        <v>57498.45254</v>
      </c>
      <c r="G275" s="87">
        <v>3.1739866</v>
      </c>
      <c r="H275" s="87">
        <v>0.066827837</v>
      </c>
      <c r="I275" s="87" t="s">
        <v>442</v>
      </c>
      <c r="J275" s="14">
        <f t="shared" si="1"/>
        <v>31.65493292</v>
      </c>
      <c r="K275" s="14">
        <f t="shared" si="2"/>
        <v>18.73865416</v>
      </c>
      <c r="N275" s="87">
        <v>57498.45074</v>
      </c>
      <c r="O275" s="87">
        <v>0.122078</v>
      </c>
      <c r="P275" s="87">
        <v>0.084105</v>
      </c>
      <c r="Q275" s="87">
        <v>0.356082</v>
      </c>
      <c r="R275" s="87">
        <v>0.277584</v>
      </c>
      <c r="S275" s="20">
        <f t="shared" si="3"/>
        <v>0.839849</v>
      </c>
      <c r="T275" s="14">
        <f t="shared" si="4"/>
        <v>0.000000000994381216</v>
      </c>
      <c r="V275" s="106">
        <v>0.016001</v>
      </c>
      <c r="W275" s="106">
        <v>0.013238</v>
      </c>
      <c r="X275" s="106">
        <v>0.027077</v>
      </c>
      <c r="Y275" s="106">
        <v>0.023839</v>
      </c>
    </row>
    <row r="276">
      <c r="F276" s="87">
        <v>57498.71866</v>
      </c>
      <c r="G276" s="87">
        <v>3.1697813</v>
      </c>
      <c r="H276" s="87">
        <v>0.066742198</v>
      </c>
      <c r="I276" s="87" t="s">
        <v>442</v>
      </c>
      <c r="J276" s="14">
        <f t="shared" si="1"/>
        <v>31.61299245</v>
      </c>
      <c r="K276" s="14">
        <f t="shared" si="2"/>
        <v>18.69671369</v>
      </c>
      <c r="N276" s="87">
        <v>57498.71746</v>
      </c>
      <c r="O276" s="87">
        <v>0.158648</v>
      </c>
      <c r="P276" s="87">
        <v>0.09023</v>
      </c>
      <c r="Q276" s="87">
        <v>0.496523</v>
      </c>
      <c r="R276" s="87">
        <v>0.386052</v>
      </c>
      <c r="S276" s="20">
        <f t="shared" si="3"/>
        <v>1.131453</v>
      </c>
      <c r="T276" s="14">
        <f t="shared" si="4"/>
        <v>0.000000001339640352</v>
      </c>
      <c r="V276" s="106">
        <v>0.02043</v>
      </c>
      <c r="W276" s="106">
        <v>0.015356</v>
      </c>
      <c r="X276" s="106">
        <v>0.035808</v>
      </c>
      <c r="Y276" s="106">
        <v>0.031571</v>
      </c>
    </row>
    <row r="277">
      <c r="F277" s="87">
        <v>57498.85826</v>
      </c>
      <c r="G277" s="87">
        <v>3.2322896</v>
      </c>
      <c r="H277" s="87">
        <v>0.06763186</v>
      </c>
      <c r="I277" s="87" t="s">
        <v>442</v>
      </c>
      <c r="J277" s="14">
        <f t="shared" si="1"/>
        <v>32.23640278</v>
      </c>
      <c r="K277" s="14">
        <f t="shared" si="2"/>
        <v>19.32012403</v>
      </c>
      <c r="N277" s="87">
        <v>57498.85635</v>
      </c>
      <c r="O277" s="87">
        <v>0.162799</v>
      </c>
      <c r="P277" s="87">
        <v>0.059034</v>
      </c>
      <c r="Q277" s="87">
        <v>0.444553</v>
      </c>
      <c r="R277" s="87">
        <v>0.361416</v>
      </c>
      <c r="S277" s="20">
        <f t="shared" si="3"/>
        <v>1.027802</v>
      </c>
      <c r="T277" s="14">
        <f t="shared" si="4"/>
        <v>0.000000001216917568</v>
      </c>
      <c r="V277" s="106">
        <v>0.022778</v>
      </c>
      <c r="W277" s="106">
        <v>0.013884</v>
      </c>
      <c r="X277" s="106">
        <v>0.037267</v>
      </c>
      <c r="Y277" s="106">
        <v>0.033623</v>
      </c>
    </row>
    <row r="278">
      <c r="F278" s="87">
        <v>57500.06098</v>
      </c>
      <c r="G278" s="87">
        <v>3.1669034</v>
      </c>
      <c r="H278" s="87">
        <v>0.06658341</v>
      </c>
      <c r="I278" s="87" t="s">
        <v>442</v>
      </c>
      <c r="J278" s="14">
        <f t="shared" si="1"/>
        <v>31.58429046</v>
      </c>
      <c r="K278" s="14">
        <f t="shared" si="2"/>
        <v>18.6680117</v>
      </c>
      <c r="N278" s="87">
        <v>57500.059</v>
      </c>
      <c r="O278" s="87">
        <v>0.165528</v>
      </c>
      <c r="P278" s="87">
        <v>0.116281</v>
      </c>
      <c r="Q278" s="87">
        <v>0.339258</v>
      </c>
      <c r="R278" s="87">
        <v>0.28048</v>
      </c>
      <c r="S278" s="20">
        <f t="shared" si="3"/>
        <v>0.901547</v>
      </c>
      <c r="T278" s="14">
        <f t="shared" si="4"/>
        <v>0.000000001067431648</v>
      </c>
      <c r="V278" s="106">
        <v>0.024833</v>
      </c>
      <c r="W278" s="106">
        <v>0.020996</v>
      </c>
      <c r="X278" s="106">
        <v>0.035439</v>
      </c>
      <c r="Y278" s="106">
        <v>0.032249</v>
      </c>
    </row>
    <row r="279">
      <c r="F279" s="87">
        <v>57500.3133</v>
      </c>
      <c r="G279" s="87">
        <v>3.0732446</v>
      </c>
      <c r="H279" s="87">
        <v>0.065436152</v>
      </c>
      <c r="I279" s="87" t="s">
        <v>442</v>
      </c>
      <c r="J279" s="14">
        <f t="shared" si="1"/>
        <v>30.65020868</v>
      </c>
      <c r="K279" s="14">
        <f t="shared" si="2"/>
        <v>17.73392993</v>
      </c>
      <c r="N279" s="87">
        <v>57500.31092</v>
      </c>
      <c r="O279" s="87">
        <v>0.158115</v>
      </c>
      <c r="P279" s="87">
        <v>0.071544</v>
      </c>
      <c r="Q279" s="87">
        <v>0.350057</v>
      </c>
      <c r="R279" s="87">
        <v>0.350663</v>
      </c>
      <c r="S279" s="20">
        <f t="shared" si="3"/>
        <v>0.930379</v>
      </c>
      <c r="T279" s="14">
        <f t="shared" si="4"/>
        <v>0.000000001101568736</v>
      </c>
      <c r="V279" s="106">
        <v>0.028575</v>
      </c>
      <c r="W279" s="106">
        <v>0.018943</v>
      </c>
      <c r="X279" s="106">
        <v>0.041614</v>
      </c>
      <c r="Y279" s="106">
        <v>0.041686</v>
      </c>
    </row>
    <row r="280">
      <c r="F280" s="87">
        <v>57500.51229</v>
      </c>
      <c r="G280" s="87">
        <v>3.1932336</v>
      </c>
      <c r="H280" s="87">
        <v>0.067043701</v>
      </c>
      <c r="I280" s="87" t="s">
        <v>442</v>
      </c>
      <c r="J280" s="14">
        <f t="shared" si="1"/>
        <v>31.84688789</v>
      </c>
      <c r="K280" s="14">
        <f t="shared" si="2"/>
        <v>18.93060913</v>
      </c>
      <c r="N280" s="87">
        <v>57500.50968</v>
      </c>
      <c r="O280" s="87">
        <v>0.180052</v>
      </c>
      <c r="P280" s="87">
        <v>0.077416</v>
      </c>
      <c r="Q280" s="87">
        <v>0.355477</v>
      </c>
      <c r="R280" s="87">
        <v>0.23791</v>
      </c>
      <c r="S280" s="20">
        <f t="shared" si="3"/>
        <v>0.850855</v>
      </c>
      <c r="T280" s="14">
        <f t="shared" si="4"/>
        <v>0.00000000100741232</v>
      </c>
      <c r="V280" s="106">
        <v>0.022288</v>
      </c>
      <c r="W280" s="106">
        <v>0.01463</v>
      </c>
      <c r="X280" s="106">
        <v>0.031089</v>
      </c>
      <c r="Y280" s="106">
        <v>0.025507</v>
      </c>
    </row>
    <row r="281">
      <c r="F281" s="87">
        <v>57500.71249</v>
      </c>
      <c r="G281" s="87">
        <v>3.091978</v>
      </c>
      <c r="H281" s="87">
        <v>0.065676708</v>
      </c>
      <c r="I281" s="87" t="s">
        <v>442</v>
      </c>
      <c r="J281" s="14">
        <f t="shared" si="1"/>
        <v>30.8370414</v>
      </c>
      <c r="K281" s="14">
        <f t="shared" si="2"/>
        <v>17.92076264</v>
      </c>
      <c r="N281" s="87">
        <v>57500.71023</v>
      </c>
      <c r="O281" s="87">
        <v>0.121061</v>
      </c>
      <c r="P281" s="87">
        <v>0.094063</v>
      </c>
      <c r="Q281" s="87">
        <v>0.281085</v>
      </c>
      <c r="R281" s="87">
        <v>0.19939</v>
      </c>
      <c r="S281" s="20">
        <f t="shared" si="3"/>
        <v>0.695599</v>
      </c>
      <c r="T281" s="14">
        <f t="shared" si="4"/>
        <v>0.000000000823589216</v>
      </c>
      <c r="V281" s="106">
        <v>0.0159</v>
      </c>
      <c r="W281" s="106">
        <v>0.013966</v>
      </c>
      <c r="X281" s="106">
        <v>0.023984</v>
      </c>
      <c r="Y281" s="106">
        <v>0.020232</v>
      </c>
    </row>
    <row r="282">
      <c r="F282" s="87">
        <v>57500.91996</v>
      </c>
      <c r="G282" s="87">
        <v>3.2573052</v>
      </c>
      <c r="H282" s="87">
        <v>0.067939201</v>
      </c>
      <c r="I282" s="87" t="s">
        <v>442</v>
      </c>
      <c r="J282" s="14">
        <f t="shared" si="1"/>
        <v>32.48588939</v>
      </c>
      <c r="K282" s="14">
        <f t="shared" si="2"/>
        <v>19.56961063</v>
      </c>
      <c r="N282" s="87">
        <v>57500.91778</v>
      </c>
      <c r="O282" s="87">
        <v>0.136135</v>
      </c>
      <c r="P282" s="87">
        <v>0.06339</v>
      </c>
      <c r="Q282" s="87">
        <v>0.225119</v>
      </c>
      <c r="R282" s="87">
        <v>0.141227</v>
      </c>
      <c r="S282" s="20">
        <f t="shared" si="3"/>
        <v>0.565871</v>
      </c>
      <c r="T282" s="14">
        <f t="shared" si="4"/>
        <v>0.000000000669991264</v>
      </c>
      <c r="V282" s="106">
        <v>0.016011</v>
      </c>
      <c r="W282" s="106">
        <v>0.010884</v>
      </c>
      <c r="X282" s="106">
        <v>0.020396</v>
      </c>
      <c r="Y282" s="106">
        <v>0.016169</v>
      </c>
    </row>
    <row r="283">
      <c r="F283" s="87">
        <v>57501.05697</v>
      </c>
      <c r="G283" s="87">
        <v>3.2139242</v>
      </c>
      <c r="H283" s="87">
        <v>0.067230794</v>
      </c>
      <c r="I283" s="87" t="s">
        <v>442</v>
      </c>
      <c r="J283" s="14">
        <f t="shared" si="1"/>
        <v>32.05324022</v>
      </c>
      <c r="K283" s="14">
        <f t="shared" si="2"/>
        <v>19.13696147</v>
      </c>
      <c r="N283" s="87">
        <v>57501.05494</v>
      </c>
      <c r="O283" s="87">
        <v>0.144733</v>
      </c>
      <c r="P283" s="87">
        <v>0.099943</v>
      </c>
      <c r="Q283" s="87">
        <v>0.208363</v>
      </c>
      <c r="R283" s="87">
        <v>0.170235</v>
      </c>
      <c r="S283" s="20">
        <f t="shared" si="3"/>
        <v>0.623274</v>
      </c>
      <c r="T283" s="14">
        <f t="shared" si="4"/>
        <v>0.000000000737956416</v>
      </c>
      <c r="V283" s="106">
        <v>0.018397</v>
      </c>
      <c r="W283" s="106">
        <v>0.015436</v>
      </c>
      <c r="X283" s="106">
        <v>0.02219</v>
      </c>
      <c r="Y283" s="106">
        <v>0.020441</v>
      </c>
    </row>
    <row r="284">
      <c r="F284" s="87">
        <v>57501.24443</v>
      </c>
      <c r="G284" s="87">
        <v>3.0944892</v>
      </c>
      <c r="H284" s="87">
        <v>0.065684809</v>
      </c>
      <c r="I284" s="87" t="s">
        <v>442</v>
      </c>
      <c r="J284" s="14">
        <f t="shared" si="1"/>
        <v>30.8620862</v>
      </c>
      <c r="K284" s="14">
        <f t="shared" si="2"/>
        <v>17.94580744</v>
      </c>
      <c r="N284" s="87">
        <v>57501.2414</v>
      </c>
      <c r="O284" s="87">
        <v>0.155856</v>
      </c>
      <c r="P284" s="87">
        <v>0.072354</v>
      </c>
      <c r="Q284" s="87">
        <v>0.191039</v>
      </c>
      <c r="R284" s="87">
        <v>0.161055</v>
      </c>
      <c r="S284" s="20">
        <f t="shared" si="3"/>
        <v>0.580304</v>
      </c>
      <c r="T284" s="14">
        <f t="shared" si="4"/>
        <v>0.000000000687079936</v>
      </c>
      <c r="V284" s="106">
        <v>0.019114</v>
      </c>
      <c r="W284" s="106">
        <v>0.013105</v>
      </c>
      <c r="X284" s="106">
        <v>0.021163</v>
      </c>
      <c r="Y284" s="106">
        <v>0.019345</v>
      </c>
    </row>
    <row r="285">
      <c r="F285" s="87">
        <v>57501.50986</v>
      </c>
      <c r="G285" s="87">
        <v>3.1235112</v>
      </c>
      <c r="H285" s="87">
        <v>0.066100826</v>
      </c>
      <c r="I285" s="87" t="s">
        <v>442</v>
      </c>
      <c r="J285" s="14">
        <f t="shared" si="1"/>
        <v>31.1515296</v>
      </c>
      <c r="K285" s="14">
        <f t="shared" si="2"/>
        <v>18.23525084</v>
      </c>
      <c r="N285" s="87">
        <v>57501.50819</v>
      </c>
      <c r="O285" s="87">
        <v>0.117532</v>
      </c>
      <c r="P285" s="87">
        <v>0.082744</v>
      </c>
      <c r="Q285" s="87">
        <v>0.258007</v>
      </c>
      <c r="R285" s="87">
        <v>0.229507</v>
      </c>
      <c r="S285" s="20">
        <f t="shared" si="3"/>
        <v>0.68779</v>
      </c>
      <c r="T285" s="14">
        <f t="shared" si="4"/>
        <v>0.00000000081434336</v>
      </c>
      <c r="V285" s="106">
        <v>0.017827</v>
      </c>
      <c r="W285" s="106">
        <v>0.015984</v>
      </c>
      <c r="X285" s="106">
        <v>0.02816</v>
      </c>
      <c r="Y285" s="106">
        <v>0.02684</v>
      </c>
    </row>
    <row r="286">
      <c r="F286" s="87">
        <v>57501.77801</v>
      </c>
      <c r="G286" s="87">
        <v>3.1201116</v>
      </c>
      <c r="H286" s="87">
        <v>0.066025443</v>
      </c>
      <c r="I286" s="87" t="s">
        <v>442</v>
      </c>
      <c r="J286" s="14">
        <f t="shared" si="1"/>
        <v>31.11762457</v>
      </c>
      <c r="K286" s="14">
        <f t="shared" si="2"/>
        <v>18.20134581</v>
      </c>
      <c r="N286" s="87">
        <v>57501.77595</v>
      </c>
      <c r="O286" s="87">
        <v>0.150321</v>
      </c>
      <c r="P286" s="87">
        <v>0.066578</v>
      </c>
      <c r="Q286" s="87">
        <v>0.22421</v>
      </c>
      <c r="R286" s="87">
        <v>0.18226</v>
      </c>
      <c r="S286" s="20">
        <f t="shared" si="3"/>
        <v>0.623369</v>
      </c>
      <c r="T286" s="14">
        <f t="shared" si="4"/>
        <v>0.000000000738068896</v>
      </c>
      <c r="V286" s="106">
        <v>0.017843</v>
      </c>
      <c r="W286" s="106">
        <v>0.011911</v>
      </c>
      <c r="X286" s="106">
        <v>0.021677</v>
      </c>
      <c r="Y286" s="106">
        <v>0.019657</v>
      </c>
    </row>
    <row r="287">
      <c r="F287" s="87">
        <v>57501.91647</v>
      </c>
      <c r="G287" s="87">
        <v>3.092567</v>
      </c>
      <c r="H287" s="87">
        <v>0.065569703</v>
      </c>
      <c r="I287" s="87" t="s">
        <v>442</v>
      </c>
      <c r="J287" s="14">
        <f t="shared" si="1"/>
        <v>30.84291563</v>
      </c>
      <c r="K287" s="14">
        <f t="shared" si="2"/>
        <v>17.92663688</v>
      </c>
      <c r="N287" s="87">
        <v>57501.91463</v>
      </c>
      <c r="O287" s="87">
        <v>0.129745</v>
      </c>
      <c r="P287" s="87">
        <v>0.06163</v>
      </c>
      <c r="Q287" s="87">
        <v>0.249153</v>
      </c>
      <c r="R287" s="87">
        <v>0.186319</v>
      </c>
      <c r="S287" s="20">
        <f t="shared" si="3"/>
        <v>0.626847</v>
      </c>
      <c r="T287" s="14">
        <f t="shared" si="4"/>
        <v>0.000000000742186848</v>
      </c>
      <c r="V287" s="106">
        <v>0.020641</v>
      </c>
      <c r="W287" s="106">
        <v>0.01423</v>
      </c>
      <c r="X287" s="106">
        <v>0.028323</v>
      </c>
      <c r="Y287" s="106">
        <v>0.024444</v>
      </c>
    </row>
    <row r="288">
      <c r="F288" s="87">
        <v>57502.10741</v>
      </c>
      <c r="G288" s="87">
        <v>3.0703142</v>
      </c>
      <c r="H288" s="87">
        <v>0.065256733</v>
      </c>
      <c r="I288" s="87" t="s">
        <v>442</v>
      </c>
      <c r="J288" s="14">
        <f t="shared" si="1"/>
        <v>30.6209831</v>
      </c>
      <c r="K288" s="14">
        <f t="shared" si="2"/>
        <v>17.70470434</v>
      </c>
      <c r="N288" s="87">
        <v>57502.10524</v>
      </c>
      <c r="O288" s="87">
        <v>0.198044</v>
      </c>
      <c r="P288" s="87">
        <v>0.059759</v>
      </c>
      <c r="Q288" s="87">
        <v>0.270118</v>
      </c>
      <c r="R288" s="87">
        <v>0.217333</v>
      </c>
      <c r="S288" s="20">
        <f t="shared" si="3"/>
        <v>0.745254</v>
      </c>
      <c r="T288" s="14">
        <f t="shared" si="4"/>
        <v>0.000000000882380736</v>
      </c>
      <c r="V288" s="106">
        <v>0.022176</v>
      </c>
      <c r="W288" s="106">
        <v>0.012384</v>
      </c>
      <c r="X288" s="106">
        <v>0.025901</v>
      </c>
      <c r="Y288" s="106">
        <v>0.023266</v>
      </c>
    </row>
    <row r="289">
      <c r="F289" s="87">
        <v>57502.30771</v>
      </c>
      <c r="G289" s="87">
        <v>3.1071415</v>
      </c>
      <c r="H289" s="87">
        <v>0.065935207</v>
      </c>
      <c r="I289" s="87" t="s">
        <v>442</v>
      </c>
      <c r="J289" s="14">
        <f t="shared" si="1"/>
        <v>30.98827063</v>
      </c>
      <c r="K289" s="14">
        <f t="shared" si="2"/>
        <v>18.07199188</v>
      </c>
      <c r="N289" s="87">
        <v>57502.30467</v>
      </c>
      <c r="O289" s="87">
        <v>0.187921</v>
      </c>
      <c r="P289" s="87">
        <v>0.069187</v>
      </c>
      <c r="Q289" s="87">
        <v>0.212091</v>
      </c>
      <c r="R289" s="87">
        <v>0.180021</v>
      </c>
      <c r="S289" s="20">
        <f t="shared" si="3"/>
        <v>0.64922</v>
      </c>
      <c r="T289" s="14">
        <f t="shared" si="4"/>
        <v>0.00000000076867648</v>
      </c>
      <c r="V289" s="106">
        <v>0.026643</v>
      </c>
      <c r="W289" s="106">
        <v>0.016195</v>
      </c>
      <c r="X289" s="106">
        <v>0.028279</v>
      </c>
      <c r="Y289" s="106">
        <v>0.025985</v>
      </c>
    </row>
    <row r="290">
      <c r="F290" s="87">
        <v>57502.77456</v>
      </c>
      <c r="G290" s="87">
        <v>3.041904</v>
      </c>
      <c r="H290" s="87">
        <v>0.064867507</v>
      </c>
      <c r="I290" s="87" t="s">
        <v>442</v>
      </c>
      <c r="J290" s="14">
        <f t="shared" si="1"/>
        <v>30.33764133</v>
      </c>
      <c r="K290" s="14">
        <f t="shared" si="2"/>
        <v>17.42136258</v>
      </c>
      <c r="N290" s="87">
        <v>57502.77245</v>
      </c>
      <c r="O290" s="87">
        <v>0.146137</v>
      </c>
      <c r="P290" s="87">
        <v>0.068011</v>
      </c>
      <c r="Q290" s="87">
        <v>0.152545</v>
      </c>
      <c r="R290" s="87">
        <v>0.16196</v>
      </c>
      <c r="S290" s="20">
        <f t="shared" si="3"/>
        <v>0.528653</v>
      </c>
      <c r="T290" s="14">
        <f t="shared" si="4"/>
        <v>0.000000000625925152</v>
      </c>
      <c r="V290" s="106">
        <v>0.016106</v>
      </c>
      <c r="W290" s="106">
        <v>0.011171</v>
      </c>
      <c r="X290" s="106">
        <v>0.016801</v>
      </c>
      <c r="Y290" s="106">
        <v>0.017314</v>
      </c>
    </row>
    <row r="291">
      <c r="F291" s="87">
        <v>57502.91574</v>
      </c>
      <c r="G291" s="87">
        <v>3.1163572</v>
      </c>
      <c r="H291" s="87">
        <v>0.066004649</v>
      </c>
      <c r="I291" s="87" t="s">
        <v>442</v>
      </c>
      <c r="J291" s="14">
        <f t="shared" si="1"/>
        <v>31.08018103</v>
      </c>
      <c r="K291" s="14">
        <f t="shared" si="2"/>
        <v>18.16390227</v>
      </c>
      <c r="N291" s="87">
        <v>57502.91251</v>
      </c>
      <c r="O291" s="87">
        <v>0.113787</v>
      </c>
      <c r="P291" s="87">
        <v>0.052125</v>
      </c>
      <c r="Q291" s="87">
        <v>0.173084</v>
      </c>
      <c r="R291" s="87">
        <v>0.175464</v>
      </c>
      <c r="S291" s="20">
        <f t="shared" si="3"/>
        <v>0.51446</v>
      </c>
      <c r="T291" s="14">
        <f t="shared" si="4"/>
        <v>0.00000000060912064</v>
      </c>
      <c r="V291" s="106">
        <v>0.01684</v>
      </c>
      <c r="W291" s="106">
        <v>0.0112</v>
      </c>
      <c r="X291" s="106">
        <v>0.020398</v>
      </c>
      <c r="Y291" s="106">
        <v>0.021227</v>
      </c>
    </row>
    <row r="292">
      <c r="F292" s="87">
        <v>57503.04737</v>
      </c>
      <c r="G292" s="87">
        <v>3.1092174</v>
      </c>
      <c r="H292" s="87">
        <v>0.065787572</v>
      </c>
      <c r="I292" s="87" t="s">
        <v>442</v>
      </c>
      <c r="J292" s="14">
        <f t="shared" si="1"/>
        <v>31.00897408</v>
      </c>
      <c r="K292" s="14">
        <f t="shared" si="2"/>
        <v>18.09269533</v>
      </c>
      <c r="N292" s="87">
        <v>57503.0453</v>
      </c>
      <c r="O292" s="87">
        <v>0.144664</v>
      </c>
      <c r="P292" s="87">
        <v>0.087147</v>
      </c>
      <c r="Q292" s="87">
        <v>0.213471</v>
      </c>
      <c r="R292" s="87">
        <v>0.162387</v>
      </c>
      <c r="S292" s="20">
        <f t="shared" si="3"/>
        <v>0.607669</v>
      </c>
      <c r="T292" s="14">
        <f t="shared" si="4"/>
        <v>0.000000000719480096</v>
      </c>
      <c r="V292" s="106">
        <v>0.016736</v>
      </c>
      <c r="W292" s="106">
        <v>0.012887</v>
      </c>
      <c r="X292" s="106">
        <v>0.020084</v>
      </c>
      <c r="Y292" s="106">
        <v>0.017439</v>
      </c>
    </row>
    <row r="293">
      <c r="F293" s="87">
        <v>57503.31067</v>
      </c>
      <c r="G293" s="87">
        <v>3.054986</v>
      </c>
      <c r="H293" s="87">
        <v>0.064936787</v>
      </c>
      <c r="I293" s="87" t="s">
        <v>442</v>
      </c>
      <c r="J293" s="14">
        <f t="shared" si="1"/>
        <v>30.46811127</v>
      </c>
      <c r="K293" s="14">
        <f t="shared" si="2"/>
        <v>17.55183251</v>
      </c>
      <c r="N293" s="87">
        <v>57503.30896</v>
      </c>
      <c r="O293" s="87">
        <v>0.144983</v>
      </c>
      <c r="P293" s="87">
        <v>0.096117</v>
      </c>
      <c r="Q293" s="87">
        <v>0.175118</v>
      </c>
      <c r="R293" s="87">
        <v>0.174704</v>
      </c>
      <c r="S293" s="20">
        <f t="shared" si="3"/>
        <v>0.590922</v>
      </c>
      <c r="T293" s="14">
        <f t="shared" si="4"/>
        <v>0.000000000699651648</v>
      </c>
      <c r="V293" s="106">
        <v>0.0184</v>
      </c>
      <c r="W293" s="106">
        <v>0.015412</v>
      </c>
      <c r="X293" s="106">
        <v>0.020204</v>
      </c>
      <c r="Y293" s="106">
        <v>0.02005</v>
      </c>
    </row>
    <row r="294">
      <c r="F294" s="87">
        <v>57503.50486</v>
      </c>
      <c r="G294" s="87">
        <v>3.183379</v>
      </c>
      <c r="H294" s="87">
        <v>0.066956901</v>
      </c>
      <c r="I294" s="87" t="s">
        <v>442</v>
      </c>
      <c r="J294" s="14">
        <f t="shared" si="1"/>
        <v>31.74860559</v>
      </c>
      <c r="K294" s="14">
        <f t="shared" si="2"/>
        <v>18.83232683</v>
      </c>
      <c r="N294" s="87">
        <v>57503.5036</v>
      </c>
      <c r="O294" s="87">
        <v>0.172954</v>
      </c>
      <c r="P294" s="87">
        <v>0.085606</v>
      </c>
      <c r="Q294" s="87">
        <v>0.147327</v>
      </c>
      <c r="R294" s="87">
        <v>0.13382</v>
      </c>
      <c r="S294" s="20">
        <f t="shared" si="3"/>
        <v>0.539707</v>
      </c>
      <c r="T294" s="14">
        <f t="shared" si="4"/>
        <v>0.000000000639013088</v>
      </c>
      <c r="V294" s="106">
        <v>0.017969</v>
      </c>
      <c r="W294" s="106">
        <v>0.012274</v>
      </c>
      <c r="X294" s="106">
        <v>0.016206</v>
      </c>
      <c r="Y294" s="106">
        <v>0.015629</v>
      </c>
    </row>
    <row r="295">
      <c r="F295" s="87">
        <v>57503.9087</v>
      </c>
      <c r="G295" s="87">
        <v>3.0489574</v>
      </c>
      <c r="H295" s="87">
        <v>0.064951385</v>
      </c>
      <c r="I295" s="87" t="s">
        <v>442</v>
      </c>
      <c r="J295" s="14">
        <f t="shared" si="1"/>
        <v>30.40798659</v>
      </c>
      <c r="K295" s="14">
        <f t="shared" si="2"/>
        <v>17.49170783</v>
      </c>
      <c r="N295" s="87">
        <v>57503.90688</v>
      </c>
      <c r="O295" s="87">
        <v>0.139545</v>
      </c>
      <c r="P295" s="87">
        <v>0.079682</v>
      </c>
      <c r="Q295" s="87">
        <v>0.167744</v>
      </c>
      <c r="R295" s="87">
        <v>0.137691</v>
      </c>
      <c r="S295" s="20">
        <f t="shared" si="3"/>
        <v>0.524662</v>
      </c>
      <c r="T295" s="14">
        <f t="shared" si="4"/>
        <v>0.000000000621199808</v>
      </c>
      <c r="V295" s="106">
        <v>0.015888</v>
      </c>
      <c r="W295" s="106">
        <v>0.012129</v>
      </c>
      <c r="X295" s="106">
        <v>0.017303</v>
      </c>
      <c r="Y295" s="106">
        <v>0.015796</v>
      </c>
    </row>
    <row r="296">
      <c r="F296" s="87">
        <v>57504.04014</v>
      </c>
      <c r="G296" s="87">
        <v>3.076341</v>
      </c>
      <c r="H296" s="87">
        <v>0.065352785</v>
      </c>
      <c r="I296" s="87" t="s">
        <v>442</v>
      </c>
      <c r="J296" s="14">
        <f t="shared" si="1"/>
        <v>30.68108983</v>
      </c>
      <c r="K296" s="14">
        <f t="shared" si="2"/>
        <v>17.76481107</v>
      </c>
      <c r="N296" s="87">
        <v>57504.03822</v>
      </c>
      <c r="O296" s="87">
        <v>0.135023</v>
      </c>
      <c r="P296" s="87">
        <v>0.063445</v>
      </c>
      <c r="Q296" s="87">
        <v>0.176528</v>
      </c>
      <c r="R296" s="87">
        <v>0.155419</v>
      </c>
      <c r="S296" s="20">
        <f t="shared" si="3"/>
        <v>0.530415</v>
      </c>
      <c r="T296" s="14">
        <f t="shared" si="4"/>
        <v>0.00000000062801136</v>
      </c>
      <c r="V296" s="106">
        <v>0.016301</v>
      </c>
      <c r="W296" s="106">
        <v>0.011138</v>
      </c>
      <c r="X296" s="106">
        <v>0.018554</v>
      </c>
      <c r="Y296" s="106">
        <v>0.017409</v>
      </c>
    </row>
    <row r="297">
      <c r="F297" s="87">
        <v>57504.30075</v>
      </c>
      <c r="G297" s="87">
        <v>2.9883817</v>
      </c>
      <c r="H297" s="87">
        <v>0.064208369</v>
      </c>
      <c r="I297" s="87" t="s">
        <v>442</v>
      </c>
      <c r="J297" s="14">
        <f t="shared" si="1"/>
        <v>29.80385054</v>
      </c>
      <c r="K297" s="14">
        <f t="shared" si="2"/>
        <v>16.88757179</v>
      </c>
      <c r="N297" s="87">
        <v>57504.29773</v>
      </c>
      <c r="O297" s="87">
        <v>0.10805</v>
      </c>
      <c r="P297" s="87">
        <v>0.082286</v>
      </c>
      <c r="Q297" s="87">
        <v>0.178049</v>
      </c>
      <c r="R297" s="87">
        <v>0.147141</v>
      </c>
      <c r="S297" s="20">
        <f t="shared" si="3"/>
        <v>0.515526</v>
      </c>
      <c r="T297" s="14">
        <f t="shared" si="4"/>
        <v>0.000000000610382784</v>
      </c>
      <c r="V297" s="106">
        <v>0.014921</v>
      </c>
      <c r="W297" s="106">
        <v>0.013154</v>
      </c>
      <c r="X297" s="106">
        <v>0.019413</v>
      </c>
      <c r="Y297" s="106">
        <v>0.017827</v>
      </c>
    </row>
    <row r="298">
      <c r="F298" s="87">
        <v>57504.50005</v>
      </c>
      <c r="G298" s="87">
        <v>3.01548</v>
      </c>
      <c r="H298" s="87">
        <v>0.064580131</v>
      </c>
      <c r="I298" s="87" t="s">
        <v>442</v>
      </c>
      <c r="J298" s="14">
        <f t="shared" si="1"/>
        <v>30.07410841</v>
      </c>
      <c r="K298" s="14">
        <f t="shared" si="2"/>
        <v>17.15782966</v>
      </c>
      <c r="N298" s="87">
        <v>57504.49811</v>
      </c>
      <c r="O298" s="87">
        <v>0.144138</v>
      </c>
      <c r="P298" s="87">
        <v>0.091235</v>
      </c>
      <c r="Q298" s="87">
        <v>0.179394</v>
      </c>
      <c r="R298" s="87">
        <v>0.175557</v>
      </c>
      <c r="S298" s="20">
        <f t="shared" si="3"/>
        <v>0.590324</v>
      </c>
      <c r="T298" s="14">
        <f t="shared" si="4"/>
        <v>0.000000000698943616</v>
      </c>
      <c r="V298" s="106">
        <v>0.016538</v>
      </c>
      <c r="W298" s="106">
        <v>0.013432</v>
      </c>
      <c r="X298" s="106">
        <v>0.018845</v>
      </c>
      <c r="Y298" s="106">
        <v>0.018191</v>
      </c>
    </row>
    <row r="299">
      <c r="F299" s="87">
        <v>57504.70342</v>
      </c>
      <c r="G299" s="87">
        <v>3.0410465</v>
      </c>
      <c r="H299" s="87">
        <v>0.064857754</v>
      </c>
      <c r="I299" s="87" t="s">
        <v>442</v>
      </c>
      <c r="J299" s="14">
        <f t="shared" si="1"/>
        <v>30.32908928</v>
      </c>
      <c r="K299" s="14">
        <f t="shared" si="2"/>
        <v>17.41281052</v>
      </c>
      <c r="N299" s="87">
        <v>57504.70191</v>
      </c>
      <c r="O299" s="87">
        <v>0.206148</v>
      </c>
      <c r="P299" s="87">
        <v>0.095094</v>
      </c>
      <c r="Q299" s="87">
        <v>0.206043</v>
      </c>
      <c r="R299" s="87">
        <v>0.225781</v>
      </c>
      <c r="S299" s="20">
        <f t="shared" si="3"/>
        <v>0.733066</v>
      </c>
      <c r="T299" s="14">
        <f t="shared" si="4"/>
        <v>0.000000000867950144</v>
      </c>
      <c r="V299" s="106">
        <v>0.024727</v>
      </c>
      <c r="W299" s="106">
        <v>0.016681</v>
      </c>
      <c r="X299" s="106">
        <v>0.024626</v>
      </c>
      <c r="Y299" s="106">
        <v>0.025855</v>
      </c>
    </row>
    <row r="300">
      <c r="F300" s="87">
        <v>57505.10428</v>
      </c>
      <c r="G300" s="87">
        <v>2.99972</v>
      </c>
      <c r="H300" s="87">
        <v>0.064288974</v>
      </c>
      <c r="I300" s="87" t="s">
        <v>442</v>
      </c>
      <c r="J300" s="14">
        <f t="shared" si="1"/>
        <v>29.91693014</v>
      </c>
      <c r="K300" s="14">
        <f t="shared" si="2"/>
        <v>17.00065138</v>
      </c>
      <c r="N300" s="87">
        <v>57505.10261</v>
      </c>
      <c r="O300" s="87">
        <v>0.146919</v>
      </c>
      <c r="P300" s="87">
        <v>0.075121</v>
      </c>
      <c r="Q300" s="87">
        <v>0.145749</v>
      </c>
      <c r="R300" s="87">
        <v>0.182245</v>
      </c>
      <c r="S300" s="20">
        <f t="shared" si="3"/>
        <v>0.550034</v>
      </c>
      <c r="T300" s="14">
        <f t="shared" si="4"/>
        <v>0.000000000651240256</v>
      </c>
      <c r="V300" s="106">
        <v>0.015889</v>
      </c>
      <c r="W300" s="106">
        <v>0.011405</v>
      </c>
      <c r="X300" s="106">
        <v>0.015816</v>
      </c>
      <c r="Y300" s="106">
        <v>0.01767</v>
      </c>
    </row>
    <row r="301">
      <c r="F301" s="87">
        <v>57505.29884</v>
      </c>
      <c r="G301" s="87">
        <v>2.9463892</v>
      </c>
      <c r="H301" s="87">
        <v>0.063475633</v>
      </c>
      <c r="I301" s="87" t="s">
        <v>442</v>
      </c>
      <c r="J301" s="14">
        <f t="shared" si="1"/>
        <v>29.38504922</v>
      </c>
      <c r="K301" s="14">
        <f t="shared" si="2"/>
        <v>16.46877047</v>
      </c>
      <c r="N301" s="87">
        <v>57505.29648</v>
      </c>
      <c r="O301" s="87">
        <v>0.152032</v>
      </c>
      <c r="P301" s="87">
        <v>0.044869</v>
      </c>
      <c r="Q301" s="87">
        <v>0.173425</v>
      </c>
      <c r="R301" s="87">
        <v>0.188225</v>
      </c>
      <c r="S301" s="20">
        <f t="shared" si="3"/>
        <v>0.558551</v>
      </c>
      <c r="T301" s="14">
        <f t="shared" si="4"/>
        <v>0.000000000661324384</v>
      </c>
      <c r="V301" s="106">
        <v>0.017837</v>
      </c>
      <c r="W301" s="106">
        <v>0.009792</v>
      </c>
      <c r="X301" s="106">
        <v>0.019038</v>
      </c>
      <c r="Y301" s="106">
        <v>0.019898</v>
      </c>
    </row>
    <row r="302">
      <c r="F302" s="87">
        <v>57505.56226</v>
      </c>
      <c r="G302" s="87">
        <v>3.0921954</v>
      </c>
      <c r="H302" s="87">
        <v>0.065525941</v>
      </c>
      <c r="I302" s="87" t="s">
        <v>442</v>
      </c>
      <c r="J302" s="14">
        <f t="shared" si="1"/>
        <v>30.83920958</v>
      </c>
      <c r="K302" s="14">
        <f t="shared" si="2"/>
        <v>17.92293082</v>
      </c>
      <c r="N302" s="87">
        <v>57505.56078</v>
      </c>
      <c r="O302" s="87">
        <v>0.156597</v>
      </c>
      <c r="P302" s="87">
        <v>0.066826</v>
      </c>
      <c r="Q302" s="87">
        <v>0.17465</v>
      </c>
      <c r="R302" s="87">
        <v>0.196516</v>
      </c>
      <c r="S302" s="20">
        <f t="shared" si="3"/>
        <v>0.594589</v>
      </c>
      <c r="T302" s="14">
        <f t="shared" si="4"/>
        <v>0.000000000703993376</v>
      </c>
      <c r="V302" s="106">
        <v>0.016539</v>
      </c>
      <c r="W302" s="106">
        <v>0.010773</v>
      </c>
      <c r="X302" s="106">
        <v>0.017383</v>
      </c>
      <c r="Y302" s="106">
        <v>0.018473</v>
      </c>
    </row>
    <row r="303">
      <c r="F303" s="87">
        <v>57505.70172</v>
      </c>
      <c r="G303" s="87">
        <v>3.084815</v>
      </c>
      <c r="H303" s="87">
        <v>0.065393905</v>
      </c>
      <c r="I303" s="87" t="s">
        <v>442</v>
      </c>
      <c r="J303" s="14">
        <f t="shared" si="1"/>
        <v>30.76560307</v>
      </c>
      <c r="K303" s="14">
        <f t="shared" si="2"/>
        <v>17.84932432</v>
      </c>
      <c r="N303" s="87">
        <v>57505.69817</v>
      </c>
      <c r="O303" s="87">
        <v>0.159588</v>
      </c>
      <c r="P303" s="87">
        <v>0.050029</v>
      </c>
      <c r="Q303" s="87">
        <v>0.219635</v>
      </c>
      <c r="R303" s="87">
        <v>0.198693</v>
      </c>
      <c r="S303" s="20">
        <f t="shared" si="3"/>
        <v>0.627945</v>
      </c>
      <c r="T303" s="14">
        <f t="shared" si="4"/>
        <v>0.00000000074348688</v>
      </c>
      <c r="V303" s="106">
        <v>0.023035</v>
      </c>
      <c r="W303" s="106">
        <v>0.013129</v>
      </c>
      <c r="X303" s="106">
        <v>0.026834</v>
      </c>
      <c r="Y303" s="106">
        <v>0.025706</v>
      </c>
    </row>
    <row r="304">
      <c r="F304" s="87">
        <v>57505.83229</v>
      </c>
      <c r="G304" s="87">
        <v>2.9225147</v>
      </c>
      <c r="H304" s="87">
        <v>0.063104525</v>
      </c>
      <c r="I304" s="87" t="s">
        <v>442</v>
      </c>
      <c r="J304" s="14">
        <f t="shared" si="1"/>
        <v>29.14694308</v>
      </c>
      <c r="K304" s="14">
        <f t="shared" si="2"/>
        <v>16.23066433</v>
      </c>
      <c r="N304" s="87">
        <v>57505.83049</v>
      </c>
      <c r="O304" s="87">
        <v>0.128295</v>
      </c>
      <c r="P304" s="87">
        <v>0.053491</v>
      </c>
      <c r="Q304" s="87">
        <v>0.172507</v>
      </c>
      <c r="R304" s="87">
        <v>0.167857</v>
      </c>
      <c r="S304" s="20">
        <f t="shared" si="3"/>
        <v>0.52215</v>
      </c>
      <c r="T304" s="14">
        <f t="shared" si="4"/>
        <v>0.0000000006182256</v>
      </c>
      <c r="V304" s="106">
        <v>0.015794</v>
      </c>
      <c r="W304" s="106">
        <v>0.010233</v>
      </c>
      <c r="X304" s="106">
        <v>0.01834</v>
      </c>
      <c r="Y304" s="106">
        <v>0.018104</v>
      </c>
    </row>
    <row r="305">
      <c r="F305" s="87"/>
      <c r="G305" s="87"/>
      <c r="H305" s="87"/>
      <c r="I305" s="87"/>
      <c r="V305" s="129"/>
      <c r="W305" s="129"/>
      <c r="X305" s="129"/>
      <c r="Y305" s="129"/>
    </row>
    <row r="306">
      <c r="F306" s="87"/>
      <c r="G306" s="87"/>
      <c r="H306" s="87"/>
      <c r="I306" s="87" t="s">
        <v>677</v>
      </c>
      <c r="J306" s="14">
        <f t="shared" ref="J306:K306" si="13">MIN(J3:J304)</f>
        <v>28.93228503</v>
      </c>
      <c r="K306" s="14">
        <f t="shared" si="13"/>
        <v>16.01600628</v>
      </c>
      <c r="V306" s="129"/>
      <c r="W306" s="129"/>
      <c r="X306" s="129"/>
      <c r="Y306" s="129"/>
    </row>
    <row r="307">
      <c r="F307" s="87"/>
      <c r="G307" s="87"/>
      <c r="H307" s="87"/>
      <c r="I307" s="87" t="s">
        <v>678</v>
      </c>
      <c r="J307" s="14">
        <f t="shared" ref="J307:K307" si="14">MAX(J3:J304)</f>
        <v>34.48708799</v>
      </c>
      <c r="K307" s="14">
        <f t="shared" si="14"/>
        <v>21.57080923</v>
      </c>
      <c r="V307" s="129"/>
      <c r="W307" s="129"/>
      <c r="X307" s="129"/>
      <c r="Y307" s="129"/>
    </row>
    <row r="308">
      <c r="F308" s="87"/>
      <c r="G308" s="87"/>
      <c r="H308" s="87"/>
      <c r="I308" s="87" t="s">
        <v>679</v>
      </c>
      <c r="J308" s="14">
        <f t="shared" ref="J308:K308" si="15">AVERAGE(J3:J304)</f>
        <v>31.50311891</v>
      </c>
      <c r="K308" s="14">
        <f t="shared" si="15"/>
        <v>18.58684016</v>
      </c>
      <c r="V308" s="129"/>
      <c r="W308" s="129"/>
      <c r="X308" s="129"/>
      <c r="Y308" s="129"/>
    </row>
    <row r="309">
      <c r="F309" s="87"/>
      <c r="G309" s="87"/>
      <c r="H309" s="87"/>
      <c r="I309" s="87"/>
      <c r="V309" s="129"/>
      <c r="W309" s="129"/>
      <c r="X309" s="129"/>
      <c r="Y309" s="129"/>
    </row>
    <row r="310">
      <c r="F310" s="87"/>
      <c r="G310" s="87" t="s">
        <v>677</v>
      </c>
      <c r="H310" s="87" t="s">
        <v>678</v>
      </c>
      <c r="I310" s="87" t="s">
        <v>679</v>
      </c>
      <c r="K310" s="11" t="s">
        <v>680</v>
      </c>
      <c r="V310" s="129"/>
      <c r="W310" s="129"/>
      <c r="X310" s="129"/>
      <c r="Y310" s="129"/>
    </row>
    <row r="311">
      <c r="F311" s="87" t="s">
        <v>681</v>
      </c>
      <c r="G311" s="107">
        <v>28.93228503132178</v>
      </c>
      <c r="H311" s="107">
        <v>34.487087986606355</v>
      </c>
      <c r="I311" s="107">
        <v>31.503118914288983</v>
      </c>
      <c r="K311" s="20">
        <f t="shared" ref="K311:K313" si="17">LOG10(H311)-LOG10(G311)</f>
        <v>0.07627379008</v>
      </c>
      <c r="V311" s="129"/>
      <c r="W311" s="129"/>
      <c r="X311" s="129"/>
      <c r="Y311" s="129"/>
    </row>
    <row r="312">
      <c r="E312" s="11">
        <v>0.5879</v>
      </c>
      <c r="F312" s="11" t="s">
        <v>682</v>
      </c>
      <c r="G312" s="20">
        <f t="shared" ref="G312:I312" si="16">G311*$E$312</f>
        <v>17.00929037</v>
      </c>
      <c r="H312" s="20">
        <f t="shared" si="16"/>
        <v>20.27495903</v>
      </c>
      <c r="I312" s="20">
        <f t="shared" si="16"/>
        <v>18.52068361</v>
      </c>
      <c r="K312" s="20">
        <f t="shared" si="17"/>
        <v>0.07627379008</v>
      </c>
      <c r="V312" s="129"/>
      <c r="W312" s="129"/>
      <c r="X312" s="129"/>
      <c r="Y312" s="129"/>
    </row>
    <row r="313">
      <c r="E313" s="107">
        <v>12.916278754858482</v>
      </c>
      <c r="F313" s="11" t="s">
        <v>683</v>
      </c>
      <c r="G313" s="20">
        <f t="shared" ref="G313:I313" si="18">G311-$E$313</f>
        <v>16.01600628</v>
      </c>
      <c r="H313" s="20">
        <f t="shared" si="18"/>
        <v>21.57080923</v>
      </c>
      <c r="I313" s="20">
        <f t="shared" si="18"/>
        <v>18.58684016</v>
      </c>
      <c r="K313" s="20">
        <f t="shared" si="17"/>
        <v>0.1293122077</v>
      </c>
      <c r="V313" s="129"/>
      <c r="W313" s="129"/>
      <c r="X313" s="129"/>
      <c r="Y313" s="129"/>
    </row>
    <row r="314">
      <c r="V314" s="129"/>
      <c r="W314" s="129"/>
      <c r="X314" s="129"/>
      <c r="Y314" s="129"/>
    </row>
    <row r="315">
      <c r="V315" s="129"/>
      <c r="W315" s="129"/>
      <c r="X315" s="129"/>
      <c r="Y315" s="129"/>
    </row>
    <row r="316">
      <c r="V316" s="129"/>
      <c r="W316" s="129"/>
      <c r="X316" s="129"/>
      <c r="Y316" s="129"/>
    </row>
    <row r="317">
      <c r="V317" s="129"/>
      <c r="W317" s="129"/>
      <c r="X317" s="129"/>
      <c r="Y317" s="129"/>
    </row>
    <row r="318">
      <c r="V318" s="129"/>
      <c r="W318" s="129"/>
      <c r="X318" s="129"/>
      <c r="Y318" s="129"/>
    </row>
    <row r="319">
      <c r="V319" s="129"/>
      <c r="W319" s="129"/>
      <c r="X319" s="129"/>
      <c r="Y319" s="129"/>
    </row>
    <row r="320">
      <c r="V320" s="129"/>
      <c r="W320" s="129"/>
      <c r="X320" s="129"/>
      <c r="Y320" s="129"/>
    </row>
    <row r="321">
      <c r="V321" s="129"/>
      <c r="W321" s="129"/>
      <c r="X321" s="129"/>
      <c r="Y321" s="129"/>
    </row>
    <row r="322">
      <c r="V322" s="129"/>
      <c r="W322" s="129"/>
      <c r="X322" s="129"/>
      <c r="Y322" s="129"/>
    </row>
    <row r="323">
      <c r="V323" s="129"/>
      <c r="W323" s="129"/>
      <c r="X323" s="129"/>
      <c r="Y323" s="129"/>
    </row>
    <row r="324">
      <c r="V324" s="129"/>
      <c r="W324" s="129"/>
      <c r="X324" s="129"/>
      <c r="Y324" s="129"/>
    </row>
    <row r="325">
      <c r="V325" s="129"/>
      <c r="W325" s="129"/>
      <c r="X325" s="129"/>
      <c r="Y325" s="129"/>
    </row>
    <row r="326">
      <c r="V326" s="129"/>
      <c r="W326" s="129"/>
      <c r="X326" s="129"/>
      <c r="Y326" s="129"/>
    </row>
    <row r="327">
      <c r="V327" s="129"/>
      <c r="W327" s="129"/>
      <c r="X327" s="129"/>
      <c r="Y327" s="129"/>
    </row>
    <row r="328">
      <c r="V328" s="129"/>
      <c r="W328" s="129"/>
      <c r="X328" s="129"/>
      <c r="Y328" s="129"/>
    </row>
    <row r="329">
      <c r="V329" s="129"/>
      <c r="W329" s="129"/>
      <c r="X329" s="129"/>
      <c r="Y329" s="129"/>
    </row>
    <row r="330">
      <c r="V330" s="129"/>
      <c r="W330" s="129"/>
      <c r="X330" s="129"/>
      <c r="Y330" s="129"/>
    </row>
    <row r="331">
      <c r="V331" s="129"/>
      <c r="W331" s="129"/>
      <c r="X331" s="129"/>
      <c r="Y331" s="129"/>
    </row>
    <row r="332">
      <c r="V332" s="129"/>
      <c r="W332" s="129"/>
      <c r="X332" s="129"/>
      <c r="Y332" s="129"/>
    </row>
    <row r="333">
      <c r="V333" s="129"/>
      <c r="W333" s="129"/>
      <c r="X333" s="129"/>
      <c r="Y333" s="129"/>
    </row>
    <row r="334">
      <c r="V334" s="129"/>
      <c r="W334" s="129"/>
      <c r="X334" s="129"/>
      <c r="Y334" s="129"/>
    </row>
    <row r="335">
      <c r="V335" s="129"/>
      <c r="W335" s="129"/>
      <c r="X335" s="129"/>
      <c r="Y335" s="129"/>
    </row>
    <row r="336">
      <c r="V336" s="129"/>
      <c r="W336" s="129"/>
      <c r="X336" s="129"/>
      <c r="Y336" s="129"/>
    </row>
    <row r="337">
      <c r="V337" s="129"/>
      <c r="W337" s="129"/>
      <c r="X337" s="129"/>
      <c r="Y337" s="129"/>
    </row>
    <row r="338">
      <c r="V338" s="129"/>
      <c r="W338" s="129"/>
      <c r="X338" s="129"/>
      <c r="Y338" s="129"/>
    </row>
    <row r="339">
      <c r="V339" s="129"/>
      <c r="W339" s="129"/>
      <c r="X339" s="129"/>
      <c r="Y339" s="129"/>
    </row>
    <row r="340">
      <c r="V340" s="129"/>
      <c r="W340" s="129"/>
      <c r="X340" s="129"/>
      <c r="Y340" s="129"/>
    </row>
    <row r="341">
      <c r="V341" s="129"/>
      <c r="W341" s="129"/>
      <c r="X341" s="129"/>
      <c r="Y341" s="129"/>
    </row>
    <row r="342">
      <c r="V342" s="129"/>
      <c r="W342" s="129"/>
      <c r="X342" s="129"/>
      <c r="Y342" s="129"/>
    </row>
    <row r="343">
      <c r="V343" s="129"/>
      <c r="W343" s="129"/>
      <c r="X343" s="129"/>
      <c r="Y343" s="129"/>
    </row>
    <row r="344">
      <c r="V344" s="129"/>
      <c r="W344" s="129"/>
      <c r="X344" s="129"/>
      <c r="Y344" s="129"/>
    </row>
    <row r="345">
      <c r="V345" s="129"/>
      <c r="W345" s="129"/>
      <c r="X345" s="129"/>
      <c r="Y345" s="129"/>
    </row>
    <row r="346">
      <c r="V346" s="129"/>
      <c r="W346" s="129"/>
      <c r="X346" s="129"/>
      <c r="Y346" s="129"/>
    </row>
    <row r="347">
      <c r="V347" s="129"/>
      <c r="W347" s="129"/>
      <c r="X347" s="129"/>
      <c r="Y347" s="129"/>
    </row>
    <row r="348">
      <c r="V348" s="129"/>
      <c r="W348" s="129"/>
      <c r="X348" s="129"/>
      <c r="Y348" s="129"/>
    </row>
    <row r="349">
      <c r="V349" s="129"/>
      <c r="W349" s="129"/>
      <c r="X349" s="129"/>
      <c r="Y349" s="129"/>
    </row>
    <row r="350">
      <c r="V350" s="129"/>
      <c r="W350" s="129"/>
      <c r="X350" s="129"/>
      <c r="Y350" s="129"/>
    </row>
    <row r="351">
      <c r="V351" s="129"/>
      <c r="W351" s="129"/>
      <c r="X351" s="129"/>
      <c r="Y351" s="129"/>
    </row>
    <row r="352">
      <c r="V352" s="129"/>
      <c r="W352" s="129"/>
      <c r="X352" s="129"/>
      <c r="Y352" s="129"/>
    </row>
    <row r="353">
      <c r="V353" s="129"/>
      <c r="W353" s="129"/>
      <c r="X353" s="129"/>
      <c r="Y353" s="129"/>
    </row>
    <row r="354">
      <c r="V354" s="129"/>
      <c r="W354" s="129"/>
      <c r="X354" s="129"/>
      <c r="Y354" s="129"/>
    </row>
    <row r="355">
      <c r="V355" s="129"/>
      <c r="W355" s="129"/>
      <c r="X355" s="129"/>
      <c r="Y355" s="129"/>
    </row>
    <row r="356">
      <c r="V356" s="129"/>
      <c r="W356" s="129"/>
      <c r="X356" s="129"/>
      <c r="Y356" s="129"/>
    </row>
    <row r="357">
      <c r="V357" s="129"/>
      <c r="W357" s="129"/>
      <c r="X357" s="129"/>
      <c r="Y357" s="129"/>
    </row>
    <row r="358">
      <c r="V358" s="129"/>
      <c r="W358" s="129"/>
      <c r="X358" s="129"/>
      <c r="Y358" s="129"/>
    </row>
    <row r="359">
      <c r="V359" s="129"/>
      <c r="W359" s="129"/>
      <c r="X359" s="129"/>
      <c r="Y359" s="129"/>
    </row>
    <row r="360">
      <c r="V360" s="129"/>
      <c r="W360" s="129"/>
      <c r="X360" s="129"/>
      <c r="Y360" s="129"/>
    </row>
    <row r="361">
      <c r="V361" s="129"/>
      <c r="W361" s="129"/>
      <c r="X361" s="129"/>
      <c r="Y361" s="129"/>
    </row>
    <row r="362">
      <c r="V362" s="129"/>
      <c r="W362" s="129"/>
      <c r="X362" s="129"/>
      <c r="Y362" s="129"/>
    </row>
    <row r="363">
      <c r="V363" s="129"/>
      <c r="W363" s="129"/>
      <c r="X363" s="129"/>
      <c r="Y363" s="129"/>
    </row>
    <row r="364">
      <c r="V364" s="129"/>
      <c r="W364" s="129"/>
      <c r="X364" s="129"/>
      <c r="Y364" s="129"/>
    </row>
    <row r="365">
      <c r="V365" s="129"/>
      <c r="W365" s="129"/>
      <c r="X365" s="129"/>
      <c r="Y365" s="129"/>
    </row>
    <row r="366">
      <c r="V366" s="129"/>
      <c r="W366" s="129"/>
      <c r="X366" s="129"/>
      <c r="Y366" s="129"/>
    </row>
    <row r="367">
      <c r="V367" s="129"/>
      <c r="W367" s="129"/>
      <c r="X367" s="129"/>
      <c r="Y367" s="129"/>
    </row>
    <row r="368">
      <c r="V368" s="129"/>
      <c r="W368" s="129"/>
      <c r="X368" s="129"/>
      <c r="Y368" s="129"/>
    </row>
    <row r="369">
      <c r="V369" s="129"/>
      <c r="W369" s="129"/>
      <c r="X369" s="129"/>
      <c r="Y369" s="129"/>
    </row>
    <row r="370">
      <c r="V370" s="129"/>
      <c r="W370" s="129"/>
      <c r="X370" s="129"/>
      <c r="Y370" s="129"/>
    </row>
    <row r="371">
      <c r="V371" s="129"/>
      <c r="W371" s="129"/>
      <c r="X371" s="129"/>
      <c r="Y371" s="129"/>
    </row>
    <row r="372">
      <c r="V372" s="129"/>
      <c r="W372" s="129"/>
      <c r="X372" s="129"/>
      <c r="Y372" s="129"/>
    </row>
    <row r="373">
      <c r="V373" s="129"/>
      <c r="W373" s="129"/>
      <c r="X373" s="129"/>
      <c r="Y373" s="129"/>
    </row>
    <row r="374">
      <c r="V374" s="129"/>
      <c r="W374" s="129"/>
      <c r="X374" s="129"/>
      <c r="Y374" s="129"/>
    </row>
    <row r="375">
      <c r="V375" s="129"/>
      <c r="W375" s="129"/>
      <c r="X375" s="129"/>
      <c r="Y375" s="129"/>
    </row>
    <row r="376">
      <c r="V376" s="129"/>
      <c r="W376" s="129"/>
      <c r="X376" s="129"/>
      <c r="Y376" s="129"/>
    </row>
    <row r="377">
      <c r="V377" s="129"/>
      <c r="W377" s="129"/>
      <c r="X377" s="129"/>
      <c r="Y377" s="129"/>
    </row>
    <row r="378">
      <c r="V378" s="129"/>
      <c r="W378" s="129"/>
      <c r="X378" s="129"/>
      <c r="Y378" s="129"/>
    </row>
    <row r="379">
      <c r="V379" s="129"/>
      <c r="W379" s="129"/>
      <c r="X379" s="129"/>
      <c r="Y379" s="129"/>
    </row>
    <row r="380">
      <c r="V380" s="129"/>
      <c r="W380" s="129"/>
      <c r="X380" s="129"/>
      <c r="Y380" s="129"/>
    </row>
    <row r="381">
      <c r="V381" s="129"/>
      <c r="W381" s="129"/>
      <c r="X381" s="129"/>
      <c r="Y381" s="129"/>
    </row>
    <row r="382">
      <c r="V382" s="129"/>
      <c r="W382" s="129"/>
      <c r="X382" s="129"/>
      <c r="Y382" s="129"/>
    </row>
    <row r="383">
      <c r="V383" s="129"/>
      <c r="W383" s="129"/>
      <c r="X383" s="129"/>
      <c r="Y383" s="129"/>
    </row>
    <row r="384">
      <c r="V384" s="129"/>
      <c r="W384" s="129"/>
      <c r="X384" s="129"/>
      <c r="Y384" s="129"/>
    </row>
    <row r="385">
      <c r="V385" s="129"/>
      <c r="W385" s="129"/>
      <c r="X385" s="129"/>
      <c r="Y385" s="129"/>
    </row>
    <row r="386">
      <c r="V386" s="129"/>
      <c r="W386" s="129"/>
      <c r="X386" s="129"/>
      <c r="Y386" s="129"/>
    </row>
    <row r="387">
      <c r="V387" s="129"/>
      <c r="W387" s="129"/>
      <c r="X387" s="129"/>
      <c r="Y387" s="129"/>
    </row>
    <row r="388">
      <c r="V388" s="129"/>
      <c r="W388" s="129"/>
      <c r="X388" s="129"/>
      <c r="Y388" s="129"/>
    </row>
    <row r="389">
      <c r="V389" s="129"/>
      <c r="W389" s="129"/>
      <c r="X389" s="129"/>
      <c r="Y389" s="129"/>
    </row>
    <row r="390">
      <c r="V390" s="129"/>
      <c r="W390" s="129"/>
      <c r="X390" s="129"/>
      <c r="Y390" s="129"/>
    </row>
    <row r="391">
      <c r="V391" s="129"/>
      <c r="W391" s="129"/>
      <c r="X391" s="129"/>
      <c r="Y391" s="129"/>
    </row>
    <row r="392">
      <c r="V392" s="129"/>
      <c r="W392" s="129"/>
      <c r="X392" s="129"/>
      <c r="Y392" s="129"/>
    </row>
    <row r="393">
      <c r="V393" s="129"/>
      <c r="W393" s="129"/>
      <c r="X393" s="129"/>
      <c r="Y393" s="129"/>
    </row>
    <row r="394">
      <c r="V394" s="129"/>
      <c r="W394" s="129"/>
      <c r="X394" s="129"/>
      <c r="Y394" s="129"/>
    </row>
    <row r="395">
      <c r="V395" s="129"/>
      <c r="W395" s="129"/>
      <c r="X395" s="129"/>
      <c r="Y395" s="129"/>
    </row>
    <row r="396">
      <c r="V396" s="129"/>
      <c r="W396" s="129"/>
      <c r="X396" s="129"/>
      <c r="Y396" s="129"/>
    </row>
    <row r="397">
      <c r="V397" s="129"/>
      <c r="W397" s="129"/>
      <c r="X397" s="129"/>
      <c r="Y397" s="129"/>
    </row>
    <row r="398">
      <c r="V398" s="129"/>
      <c r="W398" s="129"/>
      <c r="X398" s="129"/>
      <c r="Y398" s="129"/>
    </row>
    <row r="399">
      <c r="V399" s="129"/>
      <c r="W399" s="129"/>
      <c r="X399" s="129"/>
      <c r="Y399" s="129"/>
    </row>
    <row r="400">
      <c r="V400" s="129"/>
      <c r="W400" s="129"/>
      <c r="X400" s="129"/>
      <c r="Y400" s="129"/>
    </row>
    <row r="401">
      <c r="V401" s="129"/>
      <c r="W401" s="129"/>
      <c r="X401" s="129"/>
      <c r="Y401" s="129"/>
    </row>
    <row r="402">
      <c r="V402" s="129"/>
      <c r="W402" s="129"/>
      <c r="X402" s="129"/>
      <c r="Y402" s="129"/>
    </row>
    <row r="403">
      <c r="V403" s="129"/>
      <c r="W403" s="129"/>
      <c r="X403" s="129"/>
      <c r="Y403" s="129"/>
    </row>
    <row r="404">
      <c r="V404" s="129"/>
      <c r="W404" s="129"/>
      <c r="X404" s="129"/>
      <c r="Y404" s="129"/>
    </row>
    <row r="405">
      <c r="V405" s="129"/>
      <c r="W405" s="129"/>
      <c r="X405" s="129"/>
      <c r="Y405" s="129"/>
    </row>
    <row r="406">
      <c r="V406" s="129"/>
      <c r="W406" s="129"/>
      <c r="X406" s="129"/>
      <c r="Y406" s="129"/>
    </row>
    <row r="407">
      <c r="V407" s="129"/>
      <c r="W407" s="129"/>
      <c r="X407" s="129"/>
      <c r="Y407" s="129"/>
    </row>
    <row r="408">
      <c r="V408" s="129"/>
      <c r="W408" s="129"/>
      <c r="X408" s="129"/>
      <c r="Y408" s="129"/>
    </row>
    <row r="409">
      <c r="V409" s="129"/>
      <c r="W409" s="129"/>
      <c r="X409" s="129"/>
      <c r="Y409" s="129"/>
    </row>
    <row r="410">
      <c r="V410" s="129"/>
      <c r="W410" s="129"/>
      <c r="X410" s="129"/>
      <c r="Y410" s="129"/>
    </row>
    <row r="411">
      <c r="V411" s="129"/>
      <c r="W411" s="129"/>
      <c r="X411" s="129"/>
      <c r="Y411" s="129"/>
    </row>
    <row r="412">
      <c r="V412" s="129"/>
      <c r="W412" s="129"/>
      <c r="X412" s="129"/>
      <c r="Y412" s="129"/>
    </row>
    <row r="413">
      <c r="V413" s="129"/>
      <c r="W413" s="129"/>
      <c r="X413" s="129"/>
      <c r="Y413" s="129"/>
    </row>
    <row r="414">
      <c r="V414" s="129"/>
      <c r="W414" s="129"/>
      <c r="X414" s="129"/>
      <c r="Y414" s="129"/>
    </row>
    <row r="415">
      <c r="V415" s="129"/>
      <c r="W415" s="129"/>
      <c r="X415" s="129"/>
      <c r="Y415" s="129"/>
    </row>
    <row r="416">
      <c r="V416" s="129"/>
      <c r="W416" s="129"/>
      <c r="X416" s="129"/>
      <c r="Y416" s="129"/>
    </row>
    <row r="417">
      <c r="V417" s="129"/>
      <c r="W417" s="129"/>
      <c r="X417" s="129"/>
      <c r="Y417" s="129"/>
    </row>
    <row r="418">
      <c r="V418" s="129"/>
      <c r="W418" s="129"/>
      <c r="X418" s="129"/>
      <c r="Y418" s="129"/>
    </row>
    <row r="419">
      <c r="V419" s="129"/>
      <c r="W419" s="129"/>
      <c r="X419" s="129"/>
      <c r="Y419" s="129"/>
    </row>
    <row r="420">
      <c r="V420" s="129"/>
      <c r="W420" s="129"/>
      <c r="X420" s="129"/>
      <c r="Y420" s="129"/>
    </row>
    <row r="421">
      <c r="V421" s="129"/>
      <c r="W421" s="129"/>
      <c r="X421" s="129"/>
      <c r="Y421" s="129"/>
    </row>
    <row r="422">
      <c r="V422" s="129"/>
      <c r="W422" s="129"/>
      <c r="X422" s="129"/>
      <c r="Y422" s="129"/>
    </row>
    <row r="423">
      <c r="V423" s="129"/>
      <c r="W423" s="129"/>
      <c r="X423" s="129"/>
      <c r="Y423" s="129"/>
    </row>
    <row r="424">
      <c r="V424" s="129"/>
      <c r="W424" s="129"/>
      <c r="X424" s="129"/>
      <c r="Y424" s="129"/>
    </row>
    <row r="425">
      <c r="V425" s="129"/>
      <c r="W425" s="129"/>
      <c r="X425" s="129"/>
      <c r="Y425" s="129"/>
    </row>
    <row r="426">
      <c r="V426" s="129"/>
      <c r="W426" s="129"/>
      <c r="X426" s="129"/>
      <c r="Y426" s="129"/>
    </row>
    <row r="427">
      <c r="V427" s="129"/>
      <c r="W427" s="129"/>
      <c r="X427" s="129"/>
      <c r="Y427" s="129"/>
    </row>
    <row r="428">
      <c r="V428" s="129"/>
      <c r="W428" s="129"/>
      <c r="X428" s="129"/>
      <c r="Y428" s="129"/>
    </row>
    <row r="429">
      <c r="V429" s="129"/>
      <c r="W429" s="129"/>
      <c r="X429" s="129"/>
      <c r="Y429" s="129"/>
    </row>
    <row r="430">
      <c r="V430" s="129"/>
      <c r="W430" s="129"/>
      <c r="X430" s="129"/>
      <c r="Y430" s="129"/>
    </row>
    <row r="431">
      <c r="V431" s="129"/>
      <c r="W431" s="129"/>
      <c r="X431" s="129"/>
      <c r="Y431" s="129"/>
    </row>
    <row r="432">
      <c r="V432" s="129"/>
      <c r="W432" s="129"/>
      <c r="X432" s="129"/>
      <c r="Y432" s="129"/>
    </row>
    <row r="433">
      <c r="V433" s="129"/>
      <c r="W433" s="129"/>
      <c r="X433" s="129"/>
      <c r="Y433" s="129"/>
    </row>
    <row r="434">
      <c r="V434" s="129"/>
      <c r="W434" s="129"/>
      <c r="X434" s="129"/>
      <c r="Y434" s="129"/>
    </row>
    <row r="435">
      <c r="V435" s="129"/>
      <c r="W435" s="129"/>
      <c r="X435" s="129"/>
      <c r="Y435" s="129"/>
    </row>
    <row r="436">
      <c r="V436" s="129"/>
      <c r="W436" s="129"/>
      <c r="X436" s="129"/>
      <c r="Y436" s="129"/>
    </row>
    <row r="437">
      <c r="V437" s="129"/>
      <c r="W437" s="129"/>
      <c r="X437" s="129"/>
      <c r="Y437" s="129"/>
    </row>
    <row r="438">
      <c r="V438" s="129"/>
      <c r="W438" s="129"/>
      <c r="X438" s="129"/>
      <c r="Y438" s="129"/>
    </row>
    <row r="439">
      <c r="V439" s="129"/>
      <c r="W439" s="129"/>
      <c r="X439" s="129"/>
      <c r="Y439" s="129"/>
    </row>
    <row r="440">
      <c r="V440" s="129"/>
      <c r="W440" s="129"/>
      <c r="X440" s="129"/>
      <c r="Y440" s="129"/>
    </row>
    <row r="441">
      <c r="V441" s="129"/>
      <c r="W441" s="129"/>
      <c r="X441" s="129"/>
      <c r="Y441" s="129"/>
    </row>
    <row r="442">
      <c r="V442" s="129"/>
      <c r="W442" s="129"/>
      <c r="X442" s="129"/>
      <c r="Y442" s="129"/>
    </row>
    <row r="443">
      <c r="V443" s="129"/>
      <c r="W443" s="129"/>
      <c r="X443" s="129"/>
      <c r="Y443" s="129"/>
    </row>
    <row r="444">
      <c r="V444" s="129"/>
      <c r="W444" s="129"/>
      <c r="X444" s="129"/>
      <c r="Y444" s="129"/>
    </row>
    <row r="445">
      <c r="V445" s="129"/>
      <c r="W445" s="129"/>
      <c r="X445" s="129"/>
      <c r="Y445" s="129"/>
    </row>
    <row r="446">
      <c r="V446" s="129"/>
      <c r="W446" s="129"/>
      <c r="X446" s="129"/>
      <c r="Y446" s="129"/>
    </row>
    <row r="447">
      <c r="V447" s="129"/>
      <c r="W447" s="129"/>
      <c r="X447" s="129"/>
      <c r="Y447" s="129"/>
    </row>
    <row r="448">
      <c r="V448" s="129"/>
      <c r="W448" s="129"/>
      <c r="X448" s="129"/>
      <c r="Y448" s="129"/>
    </row>
    <row r="449">
      <c r="V449" s="129"/>
      <c r="W449" s="129"/>
      <c r="X449" s="129"/>
      <c r="Y449" s="129"/>
    </row>
    <row r="450">
      <c r="V450" s="129"/>
      <c r="W450" s="129"/>
      <c r="X450" s="129"/>
      <c r="Y450" s="129"/>
    </row>
    <row r="451">
      <c r="V451" s="129"/>
      <c r="W451" s="129"/>
      <c r="X451" s="129"/>
      <c r="Y451" s="129"/>
    </row>
    <row r="452">
      <c r="V452" s="129"/>
      <c r="W452" s="129"/>
      <c r="X452" s="129"/>
      <c r="Y452" s="129"/>
    </row>
    <row r="453">
      <c r="V453" s="129"/>
      <c r="W453" s="129"/>
      <c r="X453" s="129"/>
      <c r="Y453" s="129"/>
    </row>
    <row r="454">
      <c r="V454" s="129"/>
      <c r="W454" s="129"/>
      <c r="X454" s="129"/>
      <c r="Y454" s="129"/>
    </row>
    <row r="455">
      <c r="V455" s="129"/>
      <c r="W455" s="129"/>
      <c r="X455" s="129"/>
      <c r="Y455" s="129"/>
    </row>
    <row r="456">
      <c r="V456" s="129"/>
      <c r="W456" s="129"/>
      <c r="X456" s="129"/>
      <c r="Y456" s="129"/>
    </row>
    <row r="457">
      <c r="V457" s="129"/>
      <c r="W457" s="129"/>
      <c r="X457" s="129"/>
      <c r="Y457" s="129"/>
    </row>
    <row r="458">
      <c r="V458" s="129"/>
      <c r="W458" s="129"/>
      <c r="X458" s="129"/>
      <c r="Y458" s="129"/>
    </row>
    <row r="459">
      <c r="V459" s="129"/>
      <c r="W459" s="129"/>
      <c r="X459" s="129"/>
      <c r="Y459" s="129"/>
    </row>
    <row r="460">
      <c r="V460" s="129"/>
      <c r="W460" s="129"/>
      <c r="X460" s="129"/>
      <c r="Y460" s="129"/>
    </row>
    <row r="461">
      <c r="V461" s="129"/>
      <c r="W461" s="129"/>
      <c r="X461" s="129"/>
      <c r="Y461" s="129"/>
    </row>
    <row r="462">
      <c r="V462" s="129"/>
      <c r="W462" s="129"/>
      <c r="X462" s="129"/>
      <c r="Y462" s="129"/>
    </row>
    <row r="463">
      <c r="V463" s="129"/>
      <c r="W463" s="129"/>
      <c r="X463" s="129"/>
      <c r="Y463" s="129"/>
    </row>
    <row r="464">
      <c r="V464" s="129"/>
      <c r="W464" s="129"/>
      <c r="X464" s="129"/>
      <c r="Y464" s="129"/>
    </row>
    <row r="465">
      <c r="V465" s="129"/>
      <c r="W465" s="129"/>
      <c r="X465" s="129"/>
      <c r="Y465" s="129"/>
    </row>
    <row r="466">
      <c r="V466" s="129"/>
      <c r="W466" s="129"/>
      <c r="X466" s="129"/>
      <c r="Y466" s="129"/>
    </row>
    <row r="467">
      <c r="V467" s="129"/>
      <c r="W467" s="129"/>
      <c r="X467" s="129"/>
      <c r="Y467" s="129"/>
    </row>
    <row r="468">
      <c r="V468" s="129"/>
      <c r="W468" s="129"/>
      <c r="X468" s="129"/>
      <c r="Y468" s="129"/>
    </row>
    <row r="469">
      <c r="V469" s="129"/>
      <c r="W469" s="129"/>
      <c r="X469" s="129"/>
      <c r="Y469" s="129"/>
    </row>
    <row r="470">
      <c r="V470" s="129"/>
      <c r="W470" s="129"/>
      <c r="X470" s="129"/>
      <c r="Y470" s="129"/>
    </row>
    <row r="471">
      <c r="V471" s="129"/>
      <c r="W471" s="129"/>
      <c r="X471" s="129"/>
      <c r="Y471" s="129"/>
    </row>
    <row r="472">
      <c r="V472" s="129"/>
      <c r="W472" s="129"/>
      <c r="X472" s="129"/>
      <c r="Y472" s="129"/>
    </row>
    <row r="473">
      <c r="V473" s="129"/>
      <c r="W473" s="129"/>
      <c r="X473" s="129"/>
      <c r="Y473" s="129"/>
    </row>
    <row r="474">
      <c r="V474" s="129"/>
      <c r="W474" s="129"/>
      <c r="X474" s="129"/>
      <c r="Y474" s="129"/>
    </row>
    <row r="475">
      <c r="V475" s="129"/>
      <c r="W475" s="129"/>
      <c r="X475" s="129"/>
      <c r="Y475" s="129"/>
    </row>
    <row r="476">
      <c r="V476" s="129"/>
      <c r="W476" s="129"/>
      <c r="X476" s="129"/>
      <c r="Y476" s="129"/>
    </row>
    <row r="477">
      <c r="V477" s="129"/>
      <c r="W477" s="129"/>
      <c r="X477" s="129"/>
      <c r="Y477" s="129"/>
    </row>
    <row r="478">
      <c r="V478" s="129"/>
      <c r="W478" s="129"/>
      <c r="X478" s="129"/>
      <c r="Y478" s="129"/>
    </row>
    <row r="479">
      <c r="V479" s="129"/>
      <c r="W479" s="129"/>
      <c r="X479" s="129"/>
      <c r="Y479" s="129"/>
    </row>
    <row r="480">
      <c r="V480" s="129"/>
      <c r="W480" s="129"/>
      <c r="X480" s="129"/>
      <c r="Y480" s="129"/>
    </row>
    <row r="481">
      <c r="V481" s="129"/>
      <c r="W481" s="129"/>
      <c r="X481" s="129"/>
      <c r="Y481" s="129"/>
    </row>
    <row r="482">
      <c r="V482" s="129"/>
      <c r="W482" s="129"/>
      <c r="X482" s="129"/>
      <c r="Y482" s="129"/>
    </row>
    <row r="483">
      <c r="V483" s="129"/>
      <c r="W483" s="129"/>
      <c r="X483" s="129"/>
      <c r="Y483" s="129"/>
    </row>
    <row r="484">
      <c r="V484" s="129"/>
      <c r="W484" s="129"/>
      <c r="X484" s="129"/>
      <c r="Y484" s="129"/>
    </row>
    <row r="485">
      <c r="V485" s="129"/>
      <c r="W485" s="129"/>
      <c r="X485" s="129"/>
      <c r="Y485" s="129"/>
    </row>
    <row r="486">
      <c r="V486" s="129"/>
      <c r="W486" s="129"/>
      <c r="X486" s="129"/>
      <c r="Y486" s="129"/>
    </row>
    <row r="487">
      <c r="V487" s="129"/>
      <c r="W487" s="129"/>
      <c r="X487" s="129"/>
      <c r="Y487" s="129"/>
    </row>
    <row r="488">
      <c r="V488" s="129"/>
      <c r="W488" s="129"/>
      <c r="X488" s="129"/>
      <c r="Y488" s="129"/>
    </row>
    <row r="489">
      <c r="V489" s="129"/>
      <c r="W489" s="129"/>
      <c r="X489" s="129"/>
      <c r="Y489" s="129"/>
    </row>
    <row r="490">
      <c r="V490" s="129"/>
      <c r="W490" s="129"/>
      <c r="X490" s="129"/>
      <c r="Y490" s="129"/>
    </row>
    <row r="491">
      <c r="V491" s="129"/>
      <c r="W491" s="129"/>
      <c r="X491" s="129"/>
      <c r="Y491" s="129"/>
    </row>
    <row r="492">
      <c r="V492" s="129"/>
      <c r="W492" s="129"/>
      <c r="X492" s="129"/>
      <c r="Y492" s="129"/>
    </row>
    <row r="493">
      <c r="V493" s="129"/>
      <c r="W493" s="129"/>
      <c r="X493" s="129"/>
      <c r="Y493" s="129"/>
    </row>
    <row r="494">
      <c r="V494" s="129"/>
      <c r="W494" s="129"/>
      <c r="X494" s="129"/>
      <c r="Y494" s="129"/>
    </row>
    <row r="495">
      <c r="V495" s="129"/>
      <c r="W495" s="129"/>
      <c r="X495" s="129"/>
      <c r="Y495" s="129"/>
    </row>
    <row r="496">
      <c r="V496" s="129"/>
      <c r="W496" s="129"/>
      <c r="X496" s="129"/>
      <c r="Y496" s="129"/>
    </row>
    <row r="497">
      <c r="V497" s="129"/>
      <c r="W497" s="129"/>
      <c r="X497" s="129"/>
      <c r="Y497" s="129"/>
    </row>
    <row r="498">
      <c r="V498" s="129"/>
      <c r="W498" s="129"/>
      <c r="X498" s="129"/>
      <c r="Y498" s="129"/>
    </row>
    <row r="499">
      <c r="V499" s="129"/>
      <c r="W499" s="129"/>
      <c r="X499" s="129"/>
      <c r="Y499" s="129"/>
    </row>
    <row r="500">
      <c r="V500" s="129"/>
      <c r="W500" s="129"/>
      <c r="X500" s="129"/>
      <c r="Y500" s="129"/>
    </row>
    <row r="501">
      <c r="V501" s="129"/>
      <c r="W501" s="129"/>
      <c r="X501" s="129"/>
      <c r="Y501" s="129"/>
    </row>
    <row r="502">
      <c r="V502" s="129"/>
      <c r="W502" s="129"/>
      <c r="X502" s="129"/>
      <c r="Y502" s="129"/>
    </row>
    <row r="503">
      <c r="V503" s="129"/>
      <c r="W503" s="129"/>
      <c r="X503" s="129"/>
      <c r="Y503" s="129"/>
    </row>
    <row r="504">
      <c r="V504" s="129"/>
      <c r="W504" s="129"/>
      <c r="X504" s="129"/>
      <c r="Y504" s="129"/>
    </row>
    <row r="505">
      <c r="V505" s="129"/>
      <c r="W505" s="129"/>
      <c r="X505" s="129"/>
      <c r="Y505" s="129"/>
    </row>
    <row r="506">
      <c r="V506" s="129"/>
      <c r="W506" s="129"/>
      <c r="X506" s="129"/>
      <c r="Y506" s="129"/>
    </row>
    <row r="507">
      <c r="V507" s="129"/>
      <c r="W507" s="129"/>
      <c r="X507" s="129"/>
      <c r="Y507" s="129"/>
    </row>
    <row r="508">
      <c r="V508" s="129"/>
      <c r="W508" s="129"/>
      <c r="X508" s="129"/>
      <c r="Y508" s="129"/>
    </row>
    <row r="509">
      <c r="V509" s="129"/>
      <c r="W509" s="129"/>
      <c r="X509" s="129"/>
      <c r="Y509" s="129"/>
    </row>
    <row r="510">
      <c r="V510" s="129"/>
      <c r="W510" s="129"/>
      <c r="X510" s="129"/>
      <c r="Y510" s="129"/>
    </row>
    <row r="511">
      <c r="V511" s="129"/>
      <c r="W511" s="129"/>
      <c r="X511" s="129"/>
      <c r="Y511" s="129"/>
    </row>
    <row r="512">
      <c r="V512" s="129"/>
      <c r="W512" s="129"/>
      <c r="X512" s="129"/>
      <c r="Y512" s="129"/>
    </row>
    <row r="513">
      <c r="V513" s="129"/>
      <c r="W513" s="129"/>
      <c r="X513" s="129"/>
      <c r="Y513" s="129"/>
    </row>
    <row r="514">
      <c r="V514" s="129"/>
      <c r="W514" s="129"/>
      <c r="X514" s="129"/>
      <c r="Y514" s="129"/>
    </row>
    <row r="515">
      <c r="V515" s="129"/>
      <c r="W515" s="129"/>
      <c r="X515" s="129"/>
      <c r="Y515" s="129"/>
    </row>
    <row r="516">
      <c r="V516" s="129"/>
      <c r="W516" s="129"/>
      <c r="X516" s="129"/>
      <c r="Y516" s="129"/>
    </row>
    <row r="517">
      <c r="V517" s="129"/>
      <c r="W517" s="129"/>
      <c r="X517" s="129"/>
      <c r="Y517" s="129"/>
    </row>
    <row r="518">
      <c r="V518" s="129"/>
      <c r="W518" s="129"/>
      <c r="X518" s="129"/>
      <c r="Y518" s="129"/>
    </row>
    <row r="519">
      <c r="V519" s="129"/>
      <c r="W519" s="129"/>
      <c r="X519" s="129"/>
      <c r="Y519" s="129"/>
    </row>
    <row r="520">
      <c r="V520" s="129"/>
      <c r="W520" s="129"/>
      <c r="X520" s="129"/>
      <c r="Y520" s="129"/>
    </row>
    <row r="521">
      <c r="V521" s="129"/>
      <c r="W521" s="129"/>
      <c r="X521" s="129"/>
      <c r="Y521" s="129"/>
    </row>
    <row r="522">
      <c r="V522" s="129"/>
      <c r="W522" s="129"/>
      <c r="X522" s="129"/>
      <c r="Y522" s="129"/>
    </row>
    <row r="523">
      <c r="V523" s="129"/>
      <c r="W523" s="129"/>
      <c r="X523" s="129"/>
      <c r="Y523" s="129"/>
    </row>
    <row r="524">
      <c r="V524" s="129"/>
      <c r="W524" s="129"/>
      <c r="X524" s="129"/>
      <c r="Y524" s="129"/>
    </row>
    <row r="525">
      <c r="V525" s="129"/>
      <c r="W525" s="129"/>
      <c r="X525" s="129"/>
      <c r="Y525" s="129"/>
    </row>
    <row r="526">
      <c r="V526" s="129"/>
      <c r="W526" s="129"/>
      <c r="X526" s="129"/>
      <c r="Y526" s="129"/>
    </row>
    <row r="527">
      <c r="V527" s="129"/>
      <c r="W527" s="129"/>
      <c r="X527" s="129"/>
      <c r="Y527" s="129"/>
    </row>
    <row r="528">
      <c r="V528" s="129"/>
      <c r="W528" s="129"/>
      <c r="X528" s="129"/>
      <c r="Y528" s="129"/>
    </row>
    <row r="529">
      <c r="V529" s="129"/>
      <c r="W529" s="129"/>
      <c r="X529" s="129"/>
      <c r="Y529" s="129"/>
    </row>
    <row r="530">
      <c r="V530" s="129"/>
      <c r="W530" s="129"/>
      <c r="X530" s="129"/>
      <c r="Y530" s="129"/>
    </row>
    <row r="531">
      <c r="V531" s="129"/>
      <c r="W531" s="129"/>
      <c r="X531" s="129"/>
      <c r="Y531" s="129"/>
    </row>
    <row r="532">
      <c r="V532" s="129"/>
      <c r="W532" s="129"/>
      <c r="X532" s="129"/>
      <c r="Y532" s="129"/>
    </row>
    <row r="533">
      <c r="V533" s="129"/>
      <c r="W533" s="129"/>
      <c r="X533" s="129"/>
      <c r="Y533" s="129"/>
    </row>
    <row r="534">
      <c r="V534" s="129"/>
      <c r="W534" s="129"/>
      <c r="X534" s="129"/>
      <c r="Y534" s="129"/>
    </row>
    <row r="535">
      <c r="V535" s="129"/>
      <c r="W535" s="129"/>
      <c r="X535" s="129"/>
      <c r="Y535" s="129"/>
    </row>
    <row r="536">
      <c r="V536" s="129"/>
      <c r="W536" s="129"/>
      <c r="X536" s="129"/>
      <c r="Y536" s="129"/>
    </row>
    <row r="537">
      <c r="V537" s="129"/>
      <c r="W537" s="129"/>
      <c r="X537" s="129"/>
      <c r="Y537" s="129"/>
    </row>
    <row r="538">
      <c r="V538" s="129"/>
      <c r="W538" s="129"/>
      <c r="X538" s="129"/>
      <c r="Y538" s="129"/>
    </row>
    <row r="539">
      <c r="V539" s="129"/>
      <c r="W539" s="129"/>
      <c r="X539" s="129"/>
      <c r="Y539" s="129"/>
    </row>
    <row r="540">
      <c r="V540" s="129"/>
      <c r="W540" s="129"/>
      <c r="X540" s="129"/>
      <c r="Y540" s="129"/>
    </row>
    <row r="541">
      <c r="V541" s="129"/>
      <c r="W541" s="129"/>
      <c r="X541" s="129"/>
      <c r="Y541" s="129"/>
    </row>
    <row r="542">
      <c r="V542" s="129"/>
      <c r="W542" s="129"/>
      <c r="X542" s="129"/>
      <c r="Y542" s="129"/>
    </row>
    <row r="543">
      <c r="V543" s="129"/>
      <c r="W543" s="129"/>
      <c r="X543" s="129"/>
      <c r="Y543" s="129"/>
    </row>
    <row r="544">
      <c r="V544" s="129"/>
      <c r="W544" s="129"/>
      <c r="X544" s="129"/>
      <c r="Y544" s="129"/>
    </row>
    <row r="545">
      <c r="V545" s="129"/>
      <c r="W545" s="129"/>
      <c r="X545" s="129"/>
      <c r="Y545" s="129"/>
    </row>
    <row r="546">
      <c r="V546" s="129"/>
      <c r="W546" s="129"/>
      <c r="X546" s="129"/>
      <c r="Y546" s="129"/>
    </row>
    <row r="547">
      <c r="V547" s="129"/>
      <c r="W547" s="129"/>
      <c r="X547" s="129"/>
      <c r="Y547" s="129"/>
    </row>
    <row r="548">
      <c r="V548" s="129"/>
      <c r="W548" s="129"/>
      <c r="X548" s="129"/>
      <c r="Y548" s="129"/>
    </row>
    <row r="549">
      <c r="V549" s="129"/>
      <c r="W549" s="129"/>
      <c r="X549" s="129"/>
      <c r="Y549" s="129"/>
    </row>
    <row r="550">
      <c r="V550" s="129"/>
      <c r="W550" s="129"/>
      <c r="X550" s="129"/>
      <c r="Y550" s="129"/>
    </row>
    <row r="551">
      <c r="V551" s="129"/>
      <c r="W551" s="129"/>
      <c r="X551" s="129"/>
      <c r="Y551" s="129"/>
    </row>
    <row r="552">
      <c r="V552" s="129"/>
      <c r="W552" s="129"/>
      <c r="X552" s="129"/>
      <c r="Y552" s="129"/>
    </row>
    <row r="553">
      <c r="V553" s="129"/>
      <c r="W553" s="129"/>
      <c r="X553" s="129"/>
      <c r="Y553" s="129"/>
    </row>
    <row r="554">
      <c r="V554" s="129"/>
      <c r="W554" s="129"/>
      <c r="X554" s="129"/>
      <c r="Y554" s="129"/>
    </row>
    <row r="555">
      <c r="V555" s="129"/>
      <c r="W555" s="129"/>
      <c r="X555" s="129"/>
      <c r="Y555" s="129"/>
    </row>
    <row r="556">
      <c r="V556" s="129"/>
      <c r="W556" s="129"/>
      <c r="X556" s="129"/>
      <c r="Y556" s="129"/>
    </row>
    <row r="557">
      <c r="V557" s="129"/>
      <c r="W557" s="129"/>
      <c r="X557" s="129"/>
      <c r="Y557" s="129"/>
    </row>
    <row r="558">
      <c r="V558" s="129"/>
      <c r="W558" s="129"/>
      <c r="X558" s="129"/>
      <c r="Y558" s="129"/>
    </row>
    <row r="559">
      <c r="V559" s="129"/>
      <c r="W559" s="129"/>
      <c r="X559" s="129"/>
      <c r="Y559" s="129"/>
    </row>
    <row r="560">
      <c r="V560" s="129"/>
      <c r="W560" s="129"/>
      <c r="X560" s="129"/>
      <c r="Y560" s="129"/>
    </row>
    <row r="561">
      <c r="V561" s="129"/>
      <c r="W561" s="129"/>
      <c r="X561" s="129"/>
      <c r="Y561" s="129"/>
    </row>
    <row r="562">
      <c r="V562" s="129"/>
      <c r="W562" s="129"/>
      <c r="X562" s="129"/>
      <c r="Y562" s="129"/>
    </row>
    <row r="563">
      <c r="V563" s="129"/>
      <c r="W563" s="129"/>
      <c r="X563" s="129"/>
      <c r="Y563" s="129"/>
    </row>
    <row r="564">
      <c r="V564" s="129"/>
      <c r="W564" s="129"/>
      <c r="X564" s="129"/>
      <c r="Y564" s="129"/>
    </row>
    <row r="565">
      <c r="V565" s="129"/>
      <c r="W565" s="129"/>
      <c r="X565" s="129"/>
      <c r="Y565" s="129"/>
    </row>
    <row r="566">
      <c r="V566" s="129"/>
      <c r="W566" s="129"/>
      <c r="X566" s="129"/>
      <c r="Y566" s="129"/>
    </row>
    <row r="567">
      <c r="V567" s="129"/>
      <c r="W567" s="129"/>
      <c r="X567" s="129"/>
      <c r="Y567" s="129"/>
    </row>
    <row r="568">
      <c r="V568" s="129"/>
      <c r="W568" s="129"/>
      <c r="X568" s="129"/>
      <c r="Y568" s="129"/>
    </row>
    <row r="569">
      <c r="V569" s="129"/>
      <c r="W569" s="129"/>
      <c r="X569" s="129"/>
      <c r="Y569" s="129"/>
    </row>
    <row r="570">
      <c r="V570" s="129"/>
      <c r="W570" s="129"/>
      <c r="X570" s="129"/>
      <c r="Y570" s="129"/>
    </row>
    <row r="571">
      <c r="V571" s="129"/>
      <c r="W571" s="129"/>
      <c r="X571" s="129"/>
      <c r="Y571" s="129"/>
    </row>
    <row r="572">
      <c r="V572" s="129"/>
      <c r="W572" s="129"/>
      <c r="X572" s="129"/>
      <c r="Y572" s="129"/>
    </row>
    <row r="573">
      <c r="V573" s="129"/>
      <c r="W573" s="129"/>
      <c r="X573" s="129"/>
      <c r="Y573" s="129"/>
    </row>
    <row r="574">
      <c r="V574" s="129"/>
      <c r="W574" s="129"/>
      <c r="X574" s="129"/>
      <c r="Y574" s="129"/>
    </row>
    <row r="575">
      <c r="V575" s="129"/>
      <c r="W575" s="129"/>
      <c r="X575" s="129"/>
      <c r="Y575" s="129"/>
    </row>
    <row r="576">
      <c r="V576" s="129"/>
      <c r="W576" s="129"/>
      <c r="X576" s="129"/>
      <c r="Y576" s="129"/>
    </row>
    <row r="577">
      <c r="V577" s="129"/>
      <c r="W577" s="129"/>
      <c r="X577" s="129"/>
      <c r="Y577" s="129"/>
    </row>
    <row r="578">
      <c r="V578" s="129"/>
      <c r="W578" s="129"/>
      <c r="X578" s="129"/>
      <c r="Y578" s="129"/>
    </row>
    <row r="579">
      <c r="V579" s="129"/>
      <c r="W579" s="129"/>
      <c r="X579" s="129"/>
      <c r="Y579" s="129"/>
    </row>
    <row r="580">
      <c r="V580" s="129"/>
      <c r="W580" s="129"/>
      <c r="X580" s="129"/>
      <c r="Y580" s="129"/>
    </row>
    <row r="581">
      <c r="V581" s="129"/>
      <c r="W581" s="129"/>
      <c r="X581" s="129"/>
      <c r="Y581" s="129"/>
    </row>
    <row r="582">
      <c r="V582" s="129"/>
      <c r="W582" s="129"/>
      <c r="X582" s="129"/>
      <c r="Y582" s="129"/>
    </row>
    <row r="583">
      <c r="V583" s="129"/>
      <c r="W583" s="129"/>
      <c r="X583" s="129"/>
      <c r="Y583" s="129"/>
    </row>
    <row r="584">
      <c r="V584" s="129"/>
      <c r="W584" s="129"/>
      <c r="X584" s="129"/>
      <c r="Y584" s="129"/>
    </row>
    <row r="585">
      <c r="V585" s="129"/>
      <c r="W585" s="129"/>
      <c r="X585" s="129"/>
      <c r="Y585" s="129"/>
    </row>
    <row r="586">
      <c r="V586" s="129"/>
      <c r="W586" s="129"/>
      <c r="X586" s="129"/>
      <c r="Y586" s="129"/>
    </row>
    <row r="587">
      <c r="V587" s="129"/>
      <c r="W587" s="129"/>
      <c r="X587" s="129"/>
      <c r="Y587" s="129"/>
    </row>
    <row r="588">
      <c r="V588" s="129"/>
      <c r="W588" s="129"/>
      <c r="X588" s="129"/>
      <c r="Y588" s="129"/>
    </row>
    <row r="589">
      <c r="V589" s="129"/>
      <c r="W589" s="129"/>
      <c r="X589" s="129"/>
      <c r="Y589" s="129"/>
    </row>
    <row r="590">
      <c r="V590" s="129"/>
      <c r="W590" s="129"/>
      <c r="X590" s="129"/>
      <c r="Y590" s="129"/>
    </row>
    <row r="591">
      <c r="V591" s="129"/>
      <c r="W591" s="129"/>
      <c r="X591" s="129"/>
      <c r="Y591" s="129"/>
    </row>
    <row r="592">
      <c r="V592" s="129"/>
      <c r="W592" s="129"/>
      <c r="X592" s="129"/>
      <c r="Y592" s="129"/>
    </row>
    <row r="593">
      <c r="V593" s="129"/>
      <c r="W593" s="129"/>
      <c r="X593" s="129"/>
      <c r="Y593" s="129"/>
    </row>
    <row r="594">
      <c r="V594" s="129"/>
      <c r="W594" s="129"/>
      <c r="X594" s="129"/>
      <c r="Y594" s="129"/>
    </row>
    <row r="595">
      <c r="V595" s="129"/>
      <c r="W595" s="129"/>
      <c r="X595" s="129"/>
      <c r="Y595" s="129"/>
    </row>
    <row r="596">
      <c r="V596" s="129"/>
      <c r="W596" s="129"/>
      <c r="X596" s="129"/>
      <c r="Y596" s="129"/>
    </row>
    <row r="597">
      <c r="V597" s="129"/>
      <c r="W597" s="129"/>
      <c r="X597" s="129"/>
      <c r="Y597" s="129"/>
    </row>
    <row r="598">
      <c r="V598" s="129"/>
      <c r="W598" s="129"/>
      <c r="X598" s="129"/>
      <c r="Y598" s="129"/>
    </row>
    <row r="599">
      <c r="V599" s="129"/>
      <c r="W599" s="129"/>
      <c r="X599" s="129"/>
      <c r="Y599" s="129"/>
    </row>
    <row r="600">
      <c r="V600" s="129"/>
      <c r="W600" s="129"/>
      <c r="X600" s="129"/>
      <c r="Y600" s="129"/>
    </row>
    <row r="601">
      <c r="V601" s="129"/>
      <c r="W601" s="129"/>
      <c r="X601" s="129"/>
      <c r="Y601" s="129"/>
    </row>
    <row r="602">
      <c r="V602" s="129"/>
      <c r="W602" s="129"/>
      <c r="X602" s="129"/>
      <c r="Y602" s="129"/>
    </row>
    <row r="603">
      <c r="V603" s="129"/>
      <c r="W603" s="129"/>
      <c r="X603" s="129"/>
      <c r="Y603" s="129"/>
    </row>
    <row r="604">
      <c r="V604" s="129"/>
      <c r="W604" s="129"/>
      <c r="X604" s="129"/>
      <c r="Y604" s="129"/>
    </row>
    <row r="605">
      <c r="V605" s="129"/>
      <c r="W605" s="129"/>
      <c r="X605" s="129"/>
      <c r="Y605" s="129"/>
    </row>
    <row r="606">
      <c r="V606" s="129"/>
      <c r="W606" s="129"/>
      <c r="X606" s="129"/>
      <c r="Y606" s="129"/>
    </row>
    <row r="607">
      <c r="V607" s="129"/>
      <c r="W607" s="129"/>
      <c r="X607" s="129"/>
      <c r="Y607" s="129"/>
    </row>
    <row r="608">
      <c r="V608" s="129"/>
      <c r="W608" s="129"/>
      <c r="X608" s="129"/>
      <c r="Y608" s="129"/>
    </row>
    <row r="609">
      <c r="V609" s="129"/>
      <c r="W609" s="129"/>
      <c r="X609" s="129"/>
      <c r="Y609" s="129"/>
    </row>
    <row r="610">
      <c r="V610" s="129"/>
      <c r="W610" s="129"/>
      <c r="X610" s="129"/>
      <c r="Y610" s="129"/>
    </row>
    <row r="611">
      <c r="V611" s="129"/>
      <c r="W611" s="129"/>
      <c r="X611" s="129"/>
      <c r="Y611" s="129"/>
    </row>
    <row r="612">
      <c r="V612" s="129"/>
      <c r="W612" s="129"/>
      <c r="X612" s="129"/>
      <c r="Y612" s="129"/>
    </row>
    <row r="613">
      <c r="V613" s="129"/>
      <c r="W613" s="129"/>
      <c r="X613" s="129"/>
      <c r="Y613" s="129"/>
    </row>
    <row r="614">
      <c r="V614" s="129"/>
      <c r="W614" s="129"/>
      <c r="X614" s="129"/>
      <c r="Y614" s="129"/>
    </row>
    <row r="615">
      <c r="V615" s="129"/>
      <c r="W615" s="129"/>
      <c r="X615" s="129"/>
      <c r="Y615" s="129"/>
    </row>
    <row r="616">
      <c r="V616" s="129"/>
      <c r="W616" s="129"/>
      <c r="X616" s="129"/>
      <c r="Y616" s="129"/>
    </row>
    <row r="617">
      <c r="V617" s="129"/>
      <c r="W617" s="129"/>
      <c r="X617" s="129"/>
      <c r="Y617" s="129"/>
    </row>
    <row r="618">
      <c r="V618" s="129"/>
      <c r="W618" s="129"/>
      <c r="X618" s="129"/>
      <c r="Y618" s="129"/>
    </row>
    <row r="619">
      <c r="V619" s="129"/>
      <c r="W619" s="129"/>
      <c r="X619" s="129"/>
      <c r="Y619" s="129"/>
    </row>
    <row r="620">
      <c r="V620" s="129"/>
      <c r="W620" s="129"/>
      <c r="X620" s="129"/>
      <c r="Y620" s="129"/>
    </row>
    <row r="621">
      <c r="V621" s="129"/>
      <c r="W621" s="129"/>
      <c r="X621" s="129"/>
      <c r="Y621" s="129"/>
    </row>
    <row r="622">
      <c r="V622" s="129"/>
      <c r="W622" s="129"/>
      <c r="X622" s="129"/>
      <c r="Y622" s="129"/>
    </row>
    <row r="623">
      <c r="V623" s="129"/>
      <c r="W623" s="129"/>
      <c r="X623" s="129"/>
      <c r="Y623" s="129"/>
    </row>
    <row r="624">
      <c r="V624" s="129"/>
      <c r="W624" s="129"/>
      <c r="X624" s="129"/>
      <c r="Y624" s="129"/>
    </row>
    <row r="625">
      <c r="V625" s="129"/>
      <c r="W625" s="129"/>
      <c r="X625" s="129"/>
      <c r="Y625" s="129"/>
    </row>
    <row r="626">
      <c r="V626" s="129"/>
      <c r="W626" s="129"/>
      <c r="X626" s="129"/>
      <c r="Y626" s="129"/>
    </row>
    <row r="627">
      <c r="V627" s="129"/>
      <c r="W627" s="129"/>
      <c r="X627" s="129"/>
      <c r="Y627" s="129"/>
    </row>
    <row r="628">
      <c r="V628" s="129"/>
      <c r="W628" s="129"/>
      <c r="X628" s="129"/>
      <c r="Y628" s="129"/>
    </row>
    <row r="629">
      <c r="V629" s="129"/>
      <c r="W629" s="129"/>
      <c r="X629" s="129"/>
      <c r="Y629" s="129"/>
    </row>
    <row r="630">
      <c r="V630" s="129"/>
      <c r="W630" s="129"/>
      <c r="X630" s="129"/>
      <c r="Y630" s="129"/>
    </row>
    <row r="631">
      <c r="V631" s="129"/>
      <c r="W631" s="129"/>
      <c r="X631" s="129"/>
      <c r="Y631" s="129"/>
    </row>
    <row r="632">
      <c r="V632" s="129"/>
      <c r="W632" s="129"/>
      <c r="X632" s="129"/>
      <c r="Y632" s="129"/>
    </row>
    <row r="633">
      <c r="V633" s="129"/>
      <c r="W633" s="129"/>
      <c r="X633" s="129"/>
      <c r="Y633" s="129"/>
    </row>
    <row r="634">
      <c r="V634" s="129"/>
      <c r="W634" s="129"/>
      <c r="X634" s="129"/>
      <c r="Y634" s="129"/>
    </row>
    <row r="635">
      <c r="V635" s="129"/>
      <c r="W635" s="129"/>
      <c r="X635" s="129"/>
      <c r="Y635" s="129"/>
    </row>
    <row r="636">
      <c r="V636" s="129"/>
      <c r="W636" s="129"/>
      <c r="X636" s="129"/>
      <c r="Y636" s="129"/>
    </row>
    <row r="637">
      <c r="V637" s="129"/>
      <c r="W637" s="129"/>
      <c r="X637" s="129"/>
      <c r="Y637" s="129"/>
    </row>
    <row r="638">
      <c r="V638" s="129"/>
      <c r="W638" s="129"/>
      <c r="X638" s="129"/>
      <c r="Y638" s="129"/>
    </row>
    <row r="639">
      <c r="V639" s="129"/>
      <c r="W639" s="129"/>
      <c r="X639" s="129"/>
      <c r="Y639" s="129"/>
    </row>
    <row r="640">
      <c r="V640" s="129"/>
      <c r="W640" s="129"/>
      <c r="X640" s="129"/>
      <c r="Y640" s="129"/>
    </row>
    <row r="641">
      <c r="V641" s="129"/>
      <c r="W641" s="129"/>
      <c r="X641" s="129"/>
      <c r="Y641" s="129"/>
    </row>
    <row r="642">
      <c r="V642" s="129"/>
      <c r="W642" s="129"/>
      <c r="X642" s="129"/>
      <c r="Y642" s="129"/>
    </row>
    <row r="643">
      <c r="V643" s="129"/>
      <c r="W643" s="129"/>
      <c r="X643" s="129"/>
      <c r="Y643" s="129"/>
    </row>
    <row r="644">
      <c r="V644" s="129"/>
      <c r="W644" s="129"/>
      <c r="X644" s="129"/>
      <c r="Y644" s="129"/>
    </row>
    <row r="645">
      <c r="V645" s="129"/>
      <c r="W645" s="129"/>
      <c r="X645" s="129"/>
      <c r="Y645" s="129"/>
    </row>
    <row r="646">
      <c r="V646" s="129"/>
      <c r="W646" s="129"/>
      <c r="X646" s="129"/>
      <c r="Y646" s="129"/>
    </row>
    <row r="647">
      <c r="V647" s="129"/>
      <c r="W647" s="129"/>
      <c r="X647" s="129"/>
      <c r="Y647" s="129"/>
    </row>
    <row r="648">
      <c r="V648" s="129"/>
      <c r="W648" s="129"/>
      <c r="X648" s="129"/>
      <c r="Y648" s="129"/>
    </row>
    <row r="649">
      <c r="V649" s="129"/>
      <c r="W649" s="129"/>
      <c r="X649" s="129"/>
      <c r="Y649" s="129"/>
    </row>
    <row r="650">
      <c r="V650" s="129"/>
      <c r="W650" s="129"/>
      <c r="X650" s="129"/>
      <c r="Y650" s="129"/>
    </row>
    <row r="651">
      <c r="V651" s="129"/>
      <c r="W651" s="129"/>
      <c r="X651" s="129"/>
      <c r="Y651" s="129"/>
    </row>
    <row r="652">
      <c r="V652" s="129"/>
      <c r="W652" s="129"/>
      <c r="X652" s="129"/>
      <c r="Y652" s="129"/>
    </row>
    <row r="653">
      <c r="V653" s="129"/>
      <c r="W653" s="129"/>
      <c r="X653" s="129"/>
      <c r="Y653" s="129"/>
    </row>
    <row r="654">
      <c r="V654" s="129"/>
      <c r="W654" s="129"/>
      <c r="X654" s="129"/>
      <c r="Y654" s="129"/>
    </row>
    <row r="655">
      <c r="V655" s="129"/>
      <c r="W655" s="129"/>
      <c r="X655" s="129"/>
      <c r="Y655" s="129"/>
    </row>
    <row r="656">
      <c r="V656" s="129"/>
      <c r="W656" s="129"/>
      <c r="X656" s="129"/>
      <c r="Y656" s="129"/>
    </row>
    <row r="657">
      <c r="V657" s="129"/>
      <c r="W657" s="129"/>
      <c r="X657" s="129"/>
      <c r="Y657" s="129"/>
    </row>
    <row r="658">
      <c r="V658" s="129"/>
      <c r="W658" s="129"/>
      <c r="X658" s="129"/>
      <c r="Y658" s="129"/>
    </row>
    <row r="659">
      <c r="V659" s="129"/>
      <c r="W659" s="129"/>
      <c r="X659" s="129"/>
      <c r="Y659" s="129"/>
    </row>
    <row r="660">
      <c r="V660" s="129"/>
      <c r="W660" s="129"/>
      <c r="X660" s="129"/>
      <c r="Y660" s="129"/>
    </row>
    <row r="661">
      <c r="V661" s="129"/>
      <c r="W661" s="129"/>
      <c r="X661" s="129"/>
      <c r="Y661" s="129"/>
    </row>
    <row r="662">
      <c r="V662" s="129"/>
      <c r="W662" s="129"/>
      <c r="X662" s="129"/>
      <c r="Y662" s="129"/>
    </row>
    <row r="663">
      <c r="V663" s="129"/>
      <c r="W663" s="129"/>
      <c r="X663" s="129"/>
      <c r="Y663" s="129"/>
    </row>
    <row r="664">
      <c r="V664" s="129"/>
      <c r="W664" s="129"/>
      <c r="X664" s="129"/>
      <c r="Y664" s="129"/>
    </row>
    <row r="665">
      <c r="V665" s="129"/>
      <c r="W665" s="129"/>
      <c r="X665" s="129"/>
      <c r="Y665" s="129"/>
    </row>
    <row r="666">
      <c r="V666" s="129"/>
      <c r="W666" s="129"/>
      <c r="X666" s="129"/>
      <c r="Y666" s="129"/>
    </row>
    <row r="667">
      <c r="V667" s="129"/>
      <c r="W667" s="129"/>
      <c r="X667" s="129"/>
      <c r="Y667" s="129"/>
    </row>
    <row r="668">
      <c r="V668" s="129"/>
      <c r="W668" s="129"/>
      <c r="X668" s="129"/>
      <c r="Y668" s="129"/>
    </row>
    <row r="669">
      <c r="V669" s="129"/>
      <c r="W669" s="129"/>
      <c r="X669" s="129"/>
      <c r="Y669" s="129"/>
    </row>
    <row r="670">
      <c r="V670" s="129"/>
      <c r="W670" s="129"/>
      <c r="X670" s="129"/>
      <c r="Y670" s="129"/>
    </row>
    <row r="671">
      <c r="V671" s="129"/>
      <c r="W671" s="129"/>
      <c r="X671" s="129"/>
      <c r="Y671" s="129"/>
    </row>
    <row r="672">
      <c r="V672" s="129"/>
      <c r="W672" s="129"/>
      <c r="X672" s="129"/>
      <c r="Y672" s="129"/>
    </row>
    <row r="673">
      <c r="V673" s="129"/>
      <c r="W673" s="129"/>
      <c r="X673" s="129"/>
      <c r="Y673" s="129"/>
    </row>
    <row r="674">
      <c r="V674" s="129"/>
      <c r="W674" s="129"/>
      <c r="X674" s="129"/>
      <c r="Y674" s="129"/>
    </row>
    <row r="675">
      <c r="V675" s="129"/>
      <c r="W675" s="129"/>
      <c r="X675" s="129"/>
      <c r="Y675" s="129"/>
    </row>
    <row r="676">
      <c r="V676" s="129"/>
      <c r="W676" s="129"/>
      <c r="X676" s="129"/>
      <c r="Y676" s="129"/>
    </row>
    <row r="677">
      <c r="V677" s="129"/>
      <c r="W677" s="129"/>
      <c r="X677" s="129"/>
      <c r="Y677" s="129"/>
    </row>
    <row r="678">
      <c r="V678" s="129"/>
      <c r="W678" s="129"/>
      <c r="X678" s="129"/>
      <c r="Y678" s="129"/>
    </row>
    <row r="679">
      <c r="V679" s="129"/>
      <c r="W679" s="129"/>
      <c r="X679" s="129"/>
      <c r="Y679" s="129"/>
    </row>
    <row r="680">
      <c r="V680" s="129"/>
      <c r="W680" s="129"/>
      <c r="X680" s="129"/>
      <c r="Y680" s="129"/>
    </row>
    <row r="681">
      <c r="V681" s="129"/>
      <c r="W681" s="129"/>
      <c r="X681" s="129"/>
      <c r="Y681" s="129"/>
    </row>
    <row r="682">
      <c r="V682" s="129"/>
      <c r="W682" s="129"/>
      <c r="X682" s="129"/>
      <c r="Y682" s="129"/>
    </row>
    <row r="683">
      <c r="V683" s="129"/>
      <c r="W683" s="129"/>
      <c r="X683" s="129"/>
      <c r="Y683" s="129"/>
    </row>
    <row r="684">
      <c r="V684" s="129"/>
      <c r="W684" s="129"/>
      <c r="X684" s="129"/>
      <c r="Y684" s="129"/>
    </row>
    <row r="685">
      <c r="V685" s="129"/>
      <c r="W685" s="129"/>
      <c r="X685" s="129"/>
      <c r="Y685" s="129"/>
    </row>
    <row r="686">
      <c r="V686" s="129"/>
      <c r="W686" s="129"/>
      <c r="X686" s="129"/>
      <c r="Y686" s="129"/>
    </row>
    <row r="687">
      <c r="V687" s="129"/>
      <c r="W687" s="129"/>
      <c r="X687" s="129"/>
      <c r="Y687" s="129"/>
    </row>
    <row r="688">
      <c r="V688" s="129"/>
      <c r="W688" s="129"/>
      <c r="X688" s="129"/>
      <c r="Y688" s="129"/>
    </row>
    <row r="689">
      <c r="V689" s="129"/>
      <c r="W689" s="129"/>
      <c r="X689" s="129"/>
      <c r="Y689" s="129"/>
    </row>
    <row r="690">
      <c r="V690" s="129"/>
      <c r="W690" s="129"/>
      <c r="X690" s="129"/>
      <c r="Y690" s="129"/>
    </row>
    <row r="691">
      <c r="V691" s="129"/>
      <c r="W691" s="129"/>
      <c r="X691" s="129"/>
      <c r="Y691" s="129"/>
    </row>
    <row r="692">
      <c r="V692" s="129"/>
      <c r="W692" s="129"/>
      <c r="X692" s="129"/>
      <c r="Y692" s="129"/>
    </row>
    <row r="693">
      <c r="V693" s="129"/>
      <c r="W693" s="129"/>
      <c r="X693" s="129"/>
      <c r="Y693" s="129"/>
    </row>
    <row r="694">
      <c r="V694" s="129"/>
      <c r="W694" s="129"/>
      <c r="X694" s="129"/>
      <c r="Y694" s="129"/>
    </row>
    <row r="695">
      <c r="V695" s="129"/>
      <c r="W695" s="129"/>
      <c r="X695" s="129"/>
      <c r="Y695" s="129"/>
    </row>
    <row r="696">
      <c r="V696" s="129"/>
      <c r="W696" s="129"/>
      <c r="X696" s="129"/>
      <c r="Y696" s="129"/>
    </row>
    <row r="697">
      <c r="V697" s="129"/>
      <c r="W697" s="129"/>
      <c r="X697" s="129"/>
      <c r="Y697" s="129"/>
    </row>
    <row r="698">
      <c r="V698" s="129"/>
      <c r="W698" s="129"/>
      <c r="X698" s="129"/>
      <c r="Y698" s="129"/>
    </row>
    <row r="699">
      <c r="V699" s="129"/>
      <c r="W699" s="129"/>
      <c r="X699" s="129"/>
      <c r="Y699" s="129"/>
    </row>
    <row r="700">
      <c r="V700" s="129"/>
      <c r="W700" s="129"/>
      <c r="X700" s="129"/>
      <c r="Y700" s="129"/>
    </row>
    <row r="701">
      <c r="V701" s="129"/>
      <c r="W701" s="129"/>
      <c r="X701" s="129"/>
      <c r="Y701" s="129"/>
    </row>
    <row r="702">
      <c r="V702" s="129"/>
      <c r="W702" s="129"/>
      <c r="X702" s="129"/>
      <c r="Y702" s="129"/>
    </row>
    <row r="703">
      <c r="V703" s="129"/>
      <c r="W703" s="129"/>
      <c r="X703" s="129"/>
      <c r="Y703" s="129"/>
    </row>
    <row r="704">
      <c r="V704" s="129"/>
      <c r="W704" s="129"/>
      <c r="X704" s="129"/>
      <c r="Y704" s="129"/>
    </row>
    <row r="705">
      <c r="V705" s="129"/>
      <c r="W705" s="129"/>
      <c r="X705" s="129"/>
      <c r="Y705" s="129"/>
    </row>
    <row r="706">
      <c r="V706" s="129"/>
      <c r="W706" s="129"/>
      <c r="X706" s="129"/>
      <c r="Y706" s="129"/>
    </row>
    <row r="707">
      <c r="V707" s="129"/>
      <c r="W707" s="129"/>
      <c r="X707" s="129"/>
      <c r="Y707" s="129"/>
    </row>
    <row r="708">
      <c r="V708" s="129"/>
      <c r="W708" s="129"/>
      <c r="X708" s="129"/>
      <c r="Y708" s="129"/>
    </row>
    <row r="709">
      <c r="V709" s="129"/>
      <c r="W709" s="129"/>
      <c r="X709" s="129"/>
      <c r="Y709" s="129"/>
    </row>
    <row r="710">
      <c r="V710" s="129"/>
      <c r="W710" s="129"/>
      <c r="X710" s="129"/>
      <c r="Y710" s="129"/>
    </row>
    <row r="711">
      <c r="V711" s="129"/>
      <c r="W711" s="129"/>
      <c r="X711" s="129"/>
      <c r="Y711" s="129"/>
    </row>
    <row r="712">
      <c r="V712" s="129"/>
      <c r="W712" s="129"/>
      <c r="X712" s="129"/>
      <c r="Y712" s="129"/>
    </row>
    <row r="713">
      <c r="V713" s="129"/>
      <c r="W713" s="129"/>
      <c r="X713" s="129"/>
      <c r="Y713" s="129"/>
    </row>
    <row r="714">
      <c r="V714" s="129"/>
      <c r="W714" s="129"/>
      <c r="X714" s="129"/>
      <c r="Y714" s="129"/>
    </row>
    <row r="715">
      <c r="V715" s="129"/>
      <c r="W715" s="129"/>
      <c r="X715" s="129"/>
      <c r="Y715" s="129"/>
    </row>
    <row r="716">
      <c r="V716" s="129"/>
      <c r="W716" s="129"/>
      <c r="X716" s="129"/>
      <c r="Y716" s="129"/>
    </row>
    <row r="717">
      <c r="V717" s="129"/>
      <c r="W717" s="129"/>
      <c r="X717" s="129"/>
      <c r="Y717" s="129"/>
    </row>
    <row r="718">
      <c r="V718" s="129"/>
      <c r="W718" s="129"/>
      <c r="X718" s="129"/>
      <c r="Y718" s="129"/>
    </row>
    <row r="719">
      <c r="V719" s="129"/>
      <c r="W719" s="129"/>
      <c r="X719" s="129"/>
      <c r="Y719" s="129"/>
    </row>
    <row r="720">
      <c r="V720" s="129"/>
      <c r="W720" s="129"/>
      <c r="X720" s="129"/>
      <c r="Y720" s="129"/>
    </row>
    <row r="721">
      <c r="V721" s="129"/>
      <c r="W721" s="129"/>
      <c r="X721" s="129"/>
      <c r="Y721" s="129"/>
    </row>
    <row r="722">
      <c r="V722" s="129"/>
      <c r="W722" s="129"/>
      <c r="X722" s="129"/>
      <c r="Y722" s="129"/>
    </row>
    <row r="723">
      <c r="V723" s="129"/>
      <c r="W723" s="129"/>
      <c r="X723" s="129"/>
      <c r="Y723" s="129"/>
    </row>
    <row r="724">
      <c r="V724" s="129"/>
      <c r="W724" s="129"/>
      <c r="X724" s="129"/>
      <c r="Y724" s="129"/>
    </row>
    <row r="725">
      <c r="V725" s="129"/>
      <c r="W725" s="129"/>
      <c r="X725" s="129"/>
      <c r="Y725" s="129"/>
    </row>
    <row r="726">
      <c r="V726" s="129"/>
      <c r="W726" s="129"/>
      <c r="X726" s="129"/>
      <c r="Y726" s="129"/>
    </row>
    <row r="727">
      <c r="V727" s="129"/>
      <c r="W727" s="129"/>
      <c r="X727" s="129"/>
      <c r="Y727" s="129"/>
    </row>
    <row r="728">
      <c r="V728" s="129"/>
      <c r="W728" s="129"/>
      <c r="X728" s="129"/>
      <c r="Y728" s="129"/>
    </row>
    <row r="729">
      <c r="V729" s="129"/>
      <c r="W729" s="129"/>
      <c r="X729" s="129"/>
      <c r="Y729" s="129"/>
    </row>
    <row r="730">
      <c r="V730" s="129"/>
      <c r="W730" s="129"/>
      <c r="X730" s="129"/>
      <c r="Y730" s="129"/>
    </row>
    <row r="731">
      <c r="V731" s="129"/>
      <c r="W731" s="129"/>
      <c r="X731" s="129"/>
      <c r="Y731" s="129"/>
    </row>
    <row r="732">
      <c r="V732" s="129"/>
      <c r="W732" s="129"/>
      <c r="X732" s="129"/>
      <c r="Y732" s="129"/>
    </row>
    <row r="733">
      <c r="V733" s="129"/>
      <c r="W733" s="129"/>
      <c r="X733" s="129"/>
      <c r="Y733" s="129"/>
    </row>
    <row r="734">
      <c r="V734" s="129"/>
      <c r="W734" s="129"/>
      <c r="X734" s="129"/>
      <c r="Y734" s="129"/>
    </row>
    <row r="735">
      <c r="V735" s="129"/>
      <c r="W735" s="129"/>
      <c r="X735" s="129"/>
      <c r="Y735" s="129"/>
    </row>
    <row r="736">
      <c r="V736" s="129"/>
      <c r="W736" s="129"/>
      <c r="X736" s="129"/>
      <c r="Y736" s="129"/>
    </row>
    <row r="737">
      <c r="V737" s="129"/>
      <c r="W737" s="129"/>
      <c r="X737" s="129"/>
      <c r="Y737" s="129"/>
    </row>
    <row r="738">
      <c r="V738" s="129"/>
      <c r="W738" s="129"/>
      <c r="X738" s="129"/>
      <c r="Y738" s="129"/>
    </row>
    <row r="739">
      <c r="V739" s="129"/>
      <c r="W739" s="129"/>
      <c r="X739" s="129"/>
      <c r="Y739" s="129"/>
    </row>
    <row r="740">
      <c r="V740" s="129"/>
      <c r="W740" s="129"/>
      <c r="X740" s="129"/>
      <c r="Y740" s="129"/>
    </row>
    <row r="741">
      <c r="V741" s="129"/>
      <c r="W741" s="129"/>
      <c r="X741" s="129"/>
      <c r="Y741" s="129"/>
    </row>
    <row r="742">
      <c r="V742" s="129"/>
      <c r="W742" s="129"/>
      <c r="X742" s="129"/>
      <c r="Y742" s="129"/>
    </row>
    <row r="743">
      <c r="V743" s="129"/>
      <c r="W743" s="129"/>
      <c r="X743" s="129"/>
      <c r="Y743" s="129"/>
    </row>
    <row r="744">
      <c r="V744" s="129"/>
      <c r="W744" s="129"/>
      <c r="X744" s="129"/>
      <c r="Y744" s="129"/>
    </row>
    <row r="745">
      <c r="V745" s="129"/>
      <c r="W745" s="129"/>
      <c r="X745" s="129"/>
      <c r="Y745" s="129"/>
    </row>
    <row r="746">
      <c r="V746" s="129"/>
      <c r="W746" s="129"/>
      <c r="X746" s="129"/>
      <c r="Y746" s="129"/>
    </row>
    <row r="747">
      <c r="V747" s="129"/>
      <c r="W747" s="129"/>
      <c r="X747" s="129"/>
      <c r="Y747" s="129"/>
    </row>
    <row r="748">
      <c r="V748" s="129"/>
      <c r="W748" s="129"/>
      <c r="X748" s="129"/>
      <c r="Y748" s="129"/>
    </row>
    <row r="749">
      <c r="V749" s="129"/>
      <c r="W749" s="129"/>
      <c r="X749" s="129"/>
      <c r="Y749" s="129"/>
    </row>
    <row r="750">
      <c r="V750" s="129"/>
      <c r="W750" s="129"/>
      <c r="X750" s="129"/>
      <c r="Y750" s="129"/>
    </row>
    <row r="751">
      <c r="V751" s="129"/>
      <c r="W751" s="129"/>
      <c r="X751" s="129"/>
      <c r="Y751" s="129"/>
    </row>
    <row r="752">
      <c r="V752" s="129"/>
      <c r="W752" s="129"/>
      <c r="X752" s="129"/>
      <c r="Y752" s="129"/>
    </row>
    <row r="753">
      <c r="V753" s="129"/>
      <c r="W753" s="129"/>
      <c r="X753" s="129"/>
      <c r="Y753" s="129"/>
    </row>
    <row r="754">
      <c r="V754" s="129"/>
      <c r="W754" s="129"/>
      <c r="X754" s="129"/>
      <c r="Y754" s="129"/>
    </row>
    <row r="755">
      <c r="V755" s="129"/>
      <c r="W755" s="129"/>
      <c r="X755" s="129"/>
      <c r="Y755" s="129"/>
    </row>
    <row r="756">
      <c r="V756" s="129"/>
      <c r="W756" s="129"/>
      <c r="X756" s="129"/>
      <c r="Y756" s="129"/>
    </row>
    <row r="757">
      <c r="V757" s="129"/>
      <c r="W757" s="129"/>
      <c r="X757" s="129"/>
      <c r="Y757" s="129"/>
    </row>
    <row r="758">
      <c r="V758" s="129"/>
      <c r="W758" s="129"/>
      <c r="X758" s="129"/>
      <c r="Y758" s="129"/>
    </row>
    <row r="759">
      <c r="V759" s="129"/>
      <c r="W759" s="129"/>
      <c r="X759" s="129"/>
      <c r="Y759" s="129"/>
    </row>
    <row r="760">
      <c r="V760" s="129"/>
      <c r="W760" s="129"/>
      <c r="X760" s="129"/>
      <c r="Y760" s="129"/>
    </row>
    <row r="761">
      <c r="V761" s="129"/>
      <c r="W761" s="129"/>
      <c r="X761" s="129"/>
      <c r="Y761" s="129"/>
    </row>
    <row r="762">
      <c r="V762" s="129"/>
      <c r="W762" s="129"/>
      <c r="X762" s="129"/>
      <c r="Y762" s="129"/>
    </row>
    <row r="763">
      <c r="V763" s="129"/>
      <c r="W763" s="129"/>
      <c r="X763" s="129"/>
      <c r="Y763" s="129"/>
    </row>
    <row r="764">
      <c r="V764" s="129"/>
      <c r="W764" s="129"/>
      <c r="X764" s="129"/>
      <c r="Y764" s="129"/>
    </row>
    <row r="765">
      <c r="V765" s="129"/>
      <c r="W765" s="129"/>
      <c r="X765" s="129"/>
      <c r="Y765" s="129"/>
    </row>
    <row r="766">
      <c r="V766" s="129"/>
      <c r="W766" s="129"/>
      <c r="X766" s="129"/>
      <c r="Y766" s="129"/>
    </row>
    <row r="767">
      <c r="V767" s="129"/>
      <c r="W767" s="129"/>
      <c r="X767" s="129"/>
      <c r="Y767" s="129"/>
    </row>
    <row r="768">
      <c r="V768" s="129"/>
      <c r="W768" s="129"/>
      <c r="X768" s="129"/>
      <c r="Y768" s="129"/>
    </row>
    <row r="769">
      <c r="V769" s="129"/>
      <c r="W769" s="129"/>
      <c r="X769" s="129"/>
      <c r="Y769" s="129"/>
    </row>
    <row r="770">
      <c r="V770" s="129"/>
      <c r="W770" s="129"/>
      <c r="X770" s="129"/>
      <c r="Y770" s="129"/>
    </row>
    <row r="771">
      <c r="V771" s="129"/>
      <c r="W771" s="129"/>
      <c r="X771" s="129"/>
      <c r="Y771" s="129"/>
    </row>
    <row r="772">
      <c r="V772" s="129"/>
      <c r="W772" s="129"/>
      <c r="X772" s="129"/>
      <c r="Y772" s="129"/>
    </row>
    <row r="773">
      <c r="V773" s="129"/>
      <c r="W773" s="129"/>
      <c r="X773" s="129"/>
      <c r="Y773" s="129"/>
    </row>
    <row r="774">
      <c r="V774" s="129"/>
      <c r="W774" s="129"/>
      <c r="X774" s="129"/>
      <c r="Y774" s="129"/>
    </row>
    <row r="775">
      <c r="V775" s="129"/>
      <c r="W775" s="129"/>
      <c r="X775" s="129"/>
      <c r="Y775" s="129"/>
    </row>
    <row r="776">
      <c r="V776" s="129"/>
      <c r="W776" s="129"/>
      <c r="X776" s="129"/>
      <c r="Y776" s="129"/>
    </row>
    <row r="777">
      <c r="V777" s="129"/>
      <c r="W777" s="129"/>
      <c r="X777" s="129"/>
      <c r="Y777" s="129"/>
    </row>
    <row r="778">
      <c r="V778" s="129"/>
      <c r="W778" s="129"/>
      <c r="X778" s="129"/>
      <c r="Y778" s="129"/>
    </row>
    <row r="779">
      <c r="V779" s="129"/>
      <c r="W779" s="129"/>
      <c r="X779" s="129"/>
      <c r="Y779" s="129"/>
    </row>
    <row r="780">
      <c r="V780" s="129"/>
      <c r="W780" s="129"/>
      <c r="X780" s="129"/>
      <c r="Y780" s="129"/>
    </row>
    <row r="781">
      <c r="V781" s="129"/>
      <c r="W781" s="129"/>
      <c r="X781" s="129"/>
      <c r="Y781" s="129"/>
    </row>
    <row r="782">
      <c r="V782" s="129"/>
      <c r="W782" s="129"/>
      <c r="X782" s="129"/>
      <c r="Y782" s="129"/>
    </row>
    <row r="783">
      <c r="V783" s="129"/>
      <c r="W783" s="129"/>
      <c r="X783" s="129"/>
      <c r="Y783" s="129"/>
    </row>
    <row r="784">
      <c r="V784" s="129"/>
      <c r="W784" s="129"/>
      <c r="X784" s="129"/>
      <c r="Y784" s="129"/>
    </row>
    <row r="785">
      <c r="V785" s="129"/>
      <c r="W785" s="129"/>
      <c r="X785" s="129"/>
      <c r="Y785" s="129"/>
    </row>
    <row r="786">
      <c r="V786" s="129"/>
      <c r="W786" s="129"/>
      <c r="X786" s="129"/>
      <c r="Y786" s="129"/>
    </row>
    <row r="787">
      <c r="V787" s="129"/>
      <c r="W787" s="129"/>
      <c r="X787" s="129"/>
      <c r="Y787" s="129"/>
    </row>
    <row r="788">
      <c r="V788" s="129"/>
      <c r="W788" s="129"/>
      <c r="X788" s="129"/>
      <c r="Y788" s="129"/>
    </row>
    <row r="789">
      <c r="V789" s="129"/>
      <c r="W789" s="129"/>
      <c r="X789" s="129"/>
      <c r="Y789" s="129"/>
    </row>
    <row r="790">
      <c r="V790" s="129"/>
      <c r="W790" s="129"/>
      <c r="X790" s="129"/>
      <c r="Y790" s="129"/>
    </row>
    <row r="791">
      <c r="V791" s="129"/>
      <c r="W791" s="129"/>
      <c r="X791" s="129"/>
      <c r="Y791" s="129"/>
    </row>
    <row r="792">
      <c r="V792" s="129"/>
      <c r="W792" s="129"/>
      <c r="X792" s="129"/>
      <c r="Y792" s="129"/>
    </row>
    <row r="793">
      <c r="V793" s="129"/>
      <c r="W793" s="129"/>
      <c r="X793" s="129"/>
      <c r="Y793" s="129"/>
    </row>
    <row r="794">
      <c r="V794" s="129"/>
      <c r="W794" s="129"/>
      <c r="X794" s="129"/>
      <c r="Y794" s="129"/>
    </row>
    <row r="795">
      <c r="V795" s="129"/>
      <c r="W795" s="129"/>
      <c r="X795" s="129"/>
      <c r="Y795" s="129"/>
    </row>
    <row r="796">
      <c r="V796" s="129"/>
      <c r="W796" s="129"/>
      <c r="X796" s="129"/>
      <c r="Y796" s="129"/>
    </row>
    <row r="797">
      <c r="V797" s="129"/>
      <c r="W797" s="129"/>
      <c r="X797" s="129"/>
      <c r="Y797" s="129"/>
    </row>
    <row r="798">
      <c r="V798" s="129"/>
      <c r="W798" s="129"/>
      <c r="X798" s="129"/>
      <c r="Y798" s="129"/>
    </row>
    <row r="799">
      <c r="V799" s="129"/>
      <c r="W799" s="129"/>
      <c r="X799" s="129"/>
      <c r="Y799" s="129"/>
    </row>
    <row r="800">
      <c r="V800" s="129"/>
      <c r="W800" s="129"/>
      <c r="X800" s="129"/>
      <c r="Y800" s="129"/>
    </row>
    <row r="801">
      <c r="V801" s="129"/>
      <c r="W801" s="129"/>
      <c r="X801" s="129"/>
      <c r="Y801" s="129"/>
    </row>
    <row r="802">
      <c r="V802" s="129"/>
      <c r="W802" s="129"/>
      <c r="X802" s="129"/>
      <c r="Y802" s="129"/>
    </row>
    <row r="803">
      <c r="V803" s="129"/>
      <c r="W803" s="129"/>
      <c r="X803" s="129"/>
      <c r="Y803" s="129"/>
    </row>
    <row r="804">
      <c r="V804" s="129"/>
      <c r="W804" s="129"/>
      <c r="X804" s="129"/>
      <c r="Y804" s="129"/>
    </row>
    <row r="805">
      <c r="V805" s="129"/>
      <c r="W805" s="129"/>
      <c r="X805" s="129"/>
      <c r="Y805" s="129"/>
    </row>
    <row r="806">
      <c r="V806" s="129"/>
      <c r="W806" s="129"/>
      <c r="X806" s="129"/>
      <c r="Y806" s="129"/>
    </row>
    <row r="807">
      <c r="V807" s="129"/>
      <c r="W807" s="129"/>
      <c r="X807" s="129"/>
      <c r="Y807" s="129"/>
    </row>
    <row r="808">
      <c r="V808" s="129"/>
      <c r="W808" s="129"/>
      <c r="X808" s="129"/>
      <c r="Y808" s="129"/>
    </row>
    <row r="809">
      <c r="V809" s="129"/>
      <c r="W809" s="129"/>
      <c r="X809" s="129"/>
      <c r="Y809" s="129"/>
    </row>
    <row r="810">
      <c r="V810" s="129"/>
      <c r="W810" s="129"/>
      <c r="X810" s="129"/>
      <c r="Y810" s="129"/>
    </row>
    <row r="811">
      <c r="V811" s="129"/>
      <c r="W811" s="129"/>
      <c r="X811" s="129"/>
      <c r="Y811" s="129"/>
    </row>
    <row r="812">
      <c r="V812" s="129"/>
      <c r="W812" s="129"/>
      <c r="X812" s="129"/>
      <c r="Y812" s="129"/>
    </row>
    <row r="813">
      <c r="V813" s="129"/>
      <c r="W813" s="129"/>
      <c r="X813" s="129"/>
      <c r="Y813" s="129"/>
    </row>
    <row r="814">
      <c r="V814" s="129"/>
      <c r="W814" s="129"/>
      <c r="X814" s="129"/>
      <c r="Y814" s="129"/>
    </row>
    <row r="815">
      <c r="V815" s="129"/>
      <c r="W815" s="129"/>
      <c r="X815" s="129"/>
      <c r="Y815" s="129"/>
    </row>
    <row r="816">
      <c r="V816" s="129"/>
      <c r="W816" s="129"/>
      <c r="X816" s="129"/>
      <c r="Y816" s="129"/>
    </row>
    <row r="817">
      <c r="V817" s="129"/>
      <c r="W817" s="129"/>
      <c r="X817" s="129"/>
      <c r="Y817" s="129"/>
    </row>
    <row r="818">
      <c r="V818" s="129"/>
      <c r="W818" s="129"/>
      <c r="X818" s="129"/>
      <c r="Y818" s="129"/>
    </row>
    <row r="819">
      <c r="V819" s="129"/>
      <c r="W819" s="129"/>
      <c r="X819" s="129"/>
      <c r="Y819" s="129"/>
    </row>
    <row r="820">
      <c r="V820" s="129"/>
      <c r="W820" s="129"/>
      <c r="X820" s="129"/>
      <c r="Y820" s="129"/>
    </row>
    <row r="821">
      <c r="V821" s="129"/>
      <c r="W821" s="129"/>
      <c r="X821" s="129"/>
      <c r="Y821" s="129"/>
    </row>
    <row r="822">
      <c r="V822" s="129"/>
      <c r="W822" s="129"/>
      <c r="X822" s="129"/>
      <c r="Y822" s="129"/>
    </row>
    <row r="823">
      <c r="V823" s="129"/>
      <c r="W823" s="129"/>
      <c r="X823" s="129"/>
      <c r="Y823" s="129"/>
    </row>
    <row r="824">
      <c r="V824" s="129"/>
      <c r="W824" s="129"/>
      <c r="X824" s="129"/>
      <c r="Y824" s="129"/>
    </row>
    <row r="825">
      <c r="V825" s="129"/>
      <c r="W825" s="129"/>
      <c r="X825" s="129"/>
      <c r="Y825" s="129"/>
    </row>
    <row r="826">
      <c r="V826" s="129"/>
      <c r="W826" s="129"/>
      <c r="X826" s="129"/>
      <c r="Y826" s="129"/>
    </row>
    <row r="827">
      <c r="V827" s="129"/>
      <c r="W827" s="129"/>
      <c r="X827" s="129"/>
      <c r="Y827" s="129"/>
    </row>
    <row r="828">
      <c r="V828" s="129"/>
      <c r="W828" s="129"/>
      <c r="X828" s="129"/>
      <c r="Y828" s="129"/>
    </row>
    <row r="829">
      <c r="V829" s="129"/>
      <c r="W829" s="129"/>
      <c r="X829" s="129"/>
      <c r="Y829" s="129"/>
    </row>
    <row r="830">
      <c r="V830" s="129"/>
      <c r="W830" s="129"/>
      <c r="X830" s="129"/>
      <c r="Y830" s="129"/>
    </row>
    <row r="831">
      <c r="V831" s="129"/>
      <c r="W831" s="129"/>
      <c r="X831" s="129"/>
      <c r="Y831" s="129"/>
    </row>
    <row r="832">
      <c r="V832" s="129"/>
      <c r="W832" s="129"/>
      <c r="X832" s="129"/>
      <c r="Y832" s="129"/>
    </row>
    <row r="833">
      <c r="V833" s="129"/>
      <c r="W833" s="129"/>
      <c r="X833" s="129"/>
      <c r="Y833" s="129"/>
    </row>
    <row r="834">
      <c r="V834" s="129"/>
      <c r="W834" s="129"/>
      <c r="X834" s="129"/>
      <c r="Y834" s="129"/>
    </row>
    <row r="835">
      <c r="V835" s="129"/>
      <c r="W835" s="129"/>
      <c r="X835" s="129"/>
      <c r="Y835" s="129"/>
    </row>
    <row r="836">
      <c r="V836" s="129"/>
      <c r="W836" s="129"/>
      <c r="X836" s="129"/>
      <c r="Y836" s="129"/>
    </row>
    <row r="837">
      <c r="V837" s="129"/>
      <c r="W837" s="129"/>
      <c r="X837" s="129"/>
      <c r="Y837" s="129"/>
    </row>
    <row r="838">
      <c r="V838" s="129"/>
      <c r="W838" s="129"/>
      <c r="X838" s="129"/>
      <c r="Y838" s="129"/>
    </row>
    <row r="839">
      <c r="V839" s="129"/>
      <c r="W839" s="129"/>
      <c r="X839" s="129"/>
      <c r="Y839" s="129"/>
    </row>
    <row r="840">
      <c r="V840" s="129"/>
      <c r="W840" s="129"/>
      <c r="X840" s="129"/>
      <c r="Y840" s="129"/>
    </row>
    <row r="841">
      <c r="V841" s="129"/>
      <c r="W841" s="129"/>
      <c r="X841" s="129"/>
      <c r="Y841" s="129"/>
    </row>
    <row r="842">
      <c r="V842" s="129"/>
      <c r="W842" s="129"/>
      <c r="X842" s="129"/>
      <c r="Y842" s="129"/>
    </row>
    <row r="843">
      <c r="V843" s="129"/>
      <c r="W843" s="129"/>
      <c r="X843" s="129"/>
      <c r="Y843" s="129"/>
    </row>
    <row r="844">
      <c r="V844" s="129"/>
      <c r="W844" s="129"/>
      <c r="X844" s="129"/>
      <c r="Y844" s="129"/>
    </row>
    <row r="845">
      <c r="V845" s="129"/>
      <c r="W845" s="129"/>
      <c r="X845" s="129"/>
      <c r="Y845" s="129"/>
    </row>
    <row r="846">
      <c r="V846" s="129"/>
      <c r="W846" s="129"/>
      <c r="X846" s="129"/>
      <c r="Y846" s="129"/>
    </row>
    <row r="847">
      <c r="V847" s="129"/>
      <c r="W847" s="129"/>
      <c r="X847" s="129"/>
      <c r="Y847" s="129"/>
    </row>
    <row r="848">
      <c r="V848" s="129"/>
      <c r="W848" s="129"/>
      <c r="X848" s="129"/>
      <c r="Y848" s="129"/>
    </row>
    <row r="849">
      <c r="V849" s="129"/>
      <c r="W849" s="129"/>
      <c r="X849" s="129"/>
      <c r="Y849" s="129"/>
    </row>
    <row r="850">
      <c r="V850" s="129"/>
      <c r="W850" s="129"/>
      <c r="X850" s="129"/>
      <c r="Y850" s="129"/>
    </row>
    <row r="851">
      <c r="V851" s="129"/>
      <c r="W851" s="129"/>
      <c r="X851" s="129"/>
      <c r="Y851" s="129"/>
    </row>
    <row r="852">
      <c r="V852" s="129"/>
      <c r="W852" s="129"/>
      <c r="X852" s="129"/>
      <c r="Y852" s="129"/>
    </row>
    <row r="853">
      <c r="V853" s="129"/>
      <c r="W853" s="129"/>
      <c r="X853" s="129"/>
      <c r="Y853" s="129"/>
    </row>
    <row r="854">
      <c r="V854" s="129"/>
      <c r="W854" s="129"/>
      <c r="X854" s="129"/>
      <c r="Y854" s="129"/>
    </row>
    <row r="855">
      <c r="V855" s="129"/>
      <c r="W855" s="129"/>
      <c r="X855" s="129"/>
      <c r="Y855" s="129"/>
    </row>
    <row r="856">
      <c r="V856" s="129"/>
      <c r="W856" s="129"/>
      <c r="X856" s="129"/>
      <c r="Y856" s="129"/>
    </row>
    <row r="857">
      <c r="V857" s="129"/>
      <c r="W857" s="129"/>
      <c r="X857" s="129"/>
      <c r="Y857" s="129"/>
    </row>
    <row r="858">
      <c r="V858" s="129"/>
      <c r="W858" s="129"/>
      <c r="X858" s="129"/>
      <c r="Y858" s="129"/>
    </row>
    <row r="859">
      <c r="V859" s="129"/>
      <c r="W859" s="129"/>
      <c r="X859" s="129"/>
      <c r="Y859" s="129"/>
    </row>
    <row r="860">
      <c r="V860" s="129"/>
      <c r="W860" s="129"/>
      <c r="X860" s="129"/>
      <c r="Y860" s="129"/>
    </row>
    <row r="861">
      <c r="V861" s="129"/>
      <c r="W861" s="129"/>
      <c r="X861" s="129"/>
      <c r="Y861" s="129"/>
    </row>
    <row r="862">
      <c r="V862" s="129"/>
      <c r="W862" s="129"/>
      <c r="X862" s="129"/>
      <c r="Y862" s="129"/>
    </row>
    <row r="863">
      <c r="V863" s="129"/>
      <c r="W863" s="129"/>
      <c r="X863" s="129"/>
      <c r="Y863" s="129"/>
    </row>
    <row r="864">
      <c r="V864" s="129"/>
      <c r="W864" s="129"/>
      <c r="X864" s="129"/>
      <c r="Y864" s="129"/>
    </row>
    <row r="865">
      <c r="V865" s="129"/>
      <c r="W865" s="129"/>
      <c r="X865" s="129"/>
      <c r="Y865" s="129"/>
    </row>
    <row r="866">
      <c r="V866" s="129"/>
      <c r="W866" s="129"/>
      <c r="X866" s="129"/>
      <c r="Y866" s="129"/>
    </row>
    <row r="867">
      <c r="V867" s="129"/>
      <c r="W867" s="129"/>
      <c r="X867" s="129"/>
      <c r="Y867" s="129"/>
    </row>
    <row r="868">
      <c r="V868" s="129"/>
      <c r="W868" s="129"/>
      <c r="X868" s="129"/>
      <c r="Y868" s="129"/>
    </row>
    <row r="869">
      <c r="V869" s="129"/>
      <c r="W869" s="129"/>
      <c r="X869" s="129"/>
      <c r="Y869" s="129"/>
    </row>
    <row r="870">
      <c r="V870" s="129"/>
      <c r="W870" s="129"/>
      <c r="X870" s="129"/>
      <c r="Y870" s="129"/>
    </row>
    <row r="871">
      <c r="V871" s="129"/>
      <c r="W871" s="129"/>
      <c r="X871" s="129"/>
      <c r="Y871" s="129"/>
    </row>
    <row r="872">
      <c r="V872" s="129"/>
      <c r="W872" s="129"/>
      <c r="X872" s="129"/>
      <c r="Y872" s="129"/>
    </row>
    <row r="873">
      <c r="V873" s="129"/>
      <c r="W873" s="129"/>
      <c r="X873" s="129"/>
      <c r="Y873" s="129"/>
    </row>
    <row r="874">
      <c r="V874" s="129"/>
      <c r="W874" s="129"/>
      <c r="X874" s="129"/>
      <c r="Y874" s="129"/>
    </row>
    <row r="875">
      <c r="V875" s="129"/>
      <c r="W875" s="129"/>
      <c r="X875" s="129"/>
      <c r="Y875" s="129"/>
    </row>
    <row r="876">
      <c r="V876" s="129"/>
      <c r="W876" s="129"/>
      <c r="X876" s="129"/>
      <c r="Y876" s="129"/>
    </row>
    <row r="877">
      <c r="V877" s="129"/>
      <c r="W877" s="129"/>
      <c r="X877" s="129"/>
      <c r="Y877" s="129"/>
    </row>
    <row r="878">
      <c r="V878" s="129"/>
      <c r="W878" s="129"/>
      <c r="X878" s="129"/>
      <c r="Y878" s="129"/>
    </row>
    <row r="879">
      <c r="V879" s="129"/>
      <c r="W879" s="129"/>
      <c r="X879" s="129"/>
      <c r="Y879" s="129"/>
    </row>
    <row r="880">
      <c r="V880" s="129"/>
      <c r="W880" s="129"/>
      <c r="X880" s="129"/>
      <c r="Y880" s="129"/>
    </row>
    <row r="881">
      <c r="V881" s="129"/>
      <c r="W881" s="129"/>
      <c r="X881" s="129"/>
      <c r="Y881" s="129"/>
    </row>
    <row r="882">
      <c r="V882" s="129"/>
      <c r="W882" s="129"/>
      <c r="X882" s="129"/>
      <c r="Y882" s="129"/>
    </row>
    <row r="883">
      <c r="V883" s="129"/>
      <c r="W883" s="129"/>
      <c r="X883" s="129"/>
      <c r="Y883" s="129"/>
    </row>
    <row r="884">
      <c r="V884" s="129"/>
      <c r="W884" s="129"/>
      <c r="X884" s="129"/>
      <c r="Y884" s="129"/>
    </row>
    <row r="885">
      <c r="V885" s="129"/>
      <c r="W885" s="129"/>
      <c r="X885" s="129"/>
      <c r="Y885" s="129"/>
    </row>
    <row r="886">
      <c r="V886" s="129"/>
      <c r="W886" s="129"/>
      <c r="X886" s="129"/>
      <c r="Y886" s="129"/>
    </row>
    <row r="887">
      <c r="V887" s="129"/>
      <c r="W887" s="129"/>
      <c r="X887" s="129"/>
      <c r="Y887" s="129"/>
    </row>
    <row r="888">
      <c r="V888" s="129"/>
      <c r="W888" s="129"/>
      <c r="X888" s="129"/>
      <c r="Y888" s="129"/>
    </row>
    <row r="889">
      <c r="V889" s="129"/>
      <c r="W889" s="129"/>
      <c r="X889" s="129"/>
      <c r="Y889" s="129"/>
    </row>
    <row r="890">
      <c r="V890" s="129"/>
      <c r="W890" s="129"/>
      <c r="X890" s="129"/>
      <c r="Y890" s="129"/>
    </row>
    <row r="891">
      <c r="V891" s="129"/>
      <c r="W891" s="129"/>
      <c r="X891" s="129"/>
      <c r="Y891" s="129"/>
    </row>
    <row r="892">
      <c r="V892" s="129"/>
      <c r="W892" s="129"/>
      <c r="X892" s="129"/>
      <c r="Y892" s="129"/>
    </row>
    <row r="893">
      <c r="V893" s="129"/>
      <c r="W893" s="129"/>
      <c r="X893" s="129"/>
      <c r="Y893" s="129"/>
    </row>
    <row r="894">
      <c r="V894" s="129"/>
      <c r="W894" s="129"/>
      <c r="X894" s="129"/>
      <c r="Y894" s="129"/>
    </row>
    <row r="895">
      <c r="V895" s="129"/>
      <c r="W895" s="129"/>
      <c r="X895" s="129"/>
      <c r="Y895" s="129"/>
    </row>
    <row r="896">
      <c r="V896" s="129"/>
      <c r="W896" s="129"/>
      <c r="X896" s="129"/>
      <c r="Y896" s="129"/>
    </row>
    <row r="897">
      <c r="V897" s="129"/>
      <c r="W897" s="129"/>
      <c r="X897" s="129"/>
      <c r="Y897" s="129"/>
    </row>
    <row r="898">
      <c r="V898" s="129"/>
      <c r="W898" s="129"/>
      <c r="X898" s="129"/>
      <c r="Y898" s="129"/>
    </row>
    <row r="899">
      <c r="V899" s="129"/>
      <c r="W899" s="129"/>
      <c r="X899" s="129"/>
      <c r="Y899" s="129"/>
    </row>
    <row r="900">
      <c r="V900" s="129"/>
      <c r="W900" s="129"/>
      <c r="X900" s="129"/>
      <c r="Y900" s="129"/>
    </row>
    <row r="901">
      <c r="V901" s="129"/>
      <c r="W901" s="129"/>
      <c r="X901" s="129"/>
      <c r="Y901" s="129"/>
    </row>
    <row r="902">
      <c r="V902" s="129"/>
      <c r="W902" s="129"/>
      <c r="X902" s="129"/>
      <c r="Y902" s="129"/>
    </row>
    <row r="903">
      <c r="V903" s="129"/>
      <c r="W903" s="129"/>
      <c r="X903" s="129"/>
      <c r="Y903" s="129"/>
    </row>
    <row r="904">
      <c r="V904" s="129"/>
      <c r="W904" s="129"/>
      <c r="X904" s="129"/>
      <c r="Y904" s="129"/>
    </row>
    <row r="905">
      <c r="V905" s="129"/>
      <c r="W905" s="129"/>
      <c r="X905" s="129"/>
      <c r="Y905" s="129"/>
    </row>
    <row r="906">
      <c r="V906" s="129"/>
      <c r="W906" s="129"/>
      <c r="X906" s="129"/>
      <c r="Y906" s="129"/>
    </row>
    <row r="907">
      <c r="V907" s="129"/>
      <c r="W907" s="129"/>
      <c r="X907" s="129"/>
      <c r="Y907" s="129"/>
    </row>
    <row r="908">
      <c r="V908" s="129"/>
      <c r="W908" s="129"/>
      <c r="X908" s="129"/>
      <c r="Y908" s="129"/>
    </row>
    <row r="909">
      <c r="V909" s="129"/>
      <c r="W909" s="129"/>
      <c r="X909" s="129"/>
      <c r="Y909" s="129"/>
    </row>
    <row r="910">
      <c r="V910" s="129"/>
      <c r="W910" s="129"/>
      <c r="X910" s="129"/>
      <c r="Y910" s="129"/>
    </row>
    <row r="911">
      <c r="V911" s="129"/>
      <c r="W911" s="129"/>
      <c r="X911" s="129"/>
      <c r="Y911" s="129"/>
    </row>
    <row r="912">
      <c r="V912" s="129"/>
      <c r="W912" s="129"/>
      <c r="X912" s="129"/>
      <c r="Y912" s="129"/>
    </row>
    <row r="913">
      <c r="V913" s="129"/>
      <c r="W913" s="129"/>
      <c r="X913" s="129"/>
      <c r="Y913" s="129"/>
    </row>
    <row r="914">
      <c r="V914" s="129"/>
      <c r="W914" s="129"/>
      <c r="X914" s="129"/>
      <c r="Y914" s="129"/>
    </row>
    <row r="915">
      <c r="V915" s="129"/>
      <c r="W915" s="129"/>
      <c r="X915" s="129"/>
      <c r="Y915" s="129"/>
    </row>
    <row r="916">
      <c r="V916" s="129"/>
      <c r="W916" s="129"/>
      <c r="X916" s="129"/>
      <c r="Y916" s="129"/>
    </row>
    <row r="917">
      <c r="V917" s="129"/>
      <c r="W917" s="129"/>
      <c r="X917" s="129"/>
      <c r="Y917" s="129"/>
    </row>
    <row r="918">
      <c r="V918" s="129"/>
      <c r="W918" s="129"/>
      <c r="X918" s="129"/>
      <c r="Y918" s="129"/>
    </row>
    <row r="919">
      <c r="V919" s="129"/>
      <c r="W919" s="129"/>
      <c r="X919" s="129"/>
      <c r="Y919" s="129"/>
    </row>
    <row r="920">
      <c r="V920" s="129"/>
      <c r="W920" s="129"/>
      <c r="X920" s="129"/>
      <c r="Y920" s="129"/>
    </row>
    <row r="921">
      <c r="V921" s="129"/>
      <c r="W921" s="129"/>
      <c r="X921" s="129"/>
      <c r="Y921" s="129"/>
    </row>
    <row r="922">
      <c r="V922" s="129"/>
      <c r="W922" s="129"/>
      <c r="X922" s="129"/>
      <c r="Y922" s="129"/>
    </row>
    <row r="923">
      <c r="V923" s="129"/>
      <c r="W923" s="129"/>
      <c r="X923" s="129"/>
      <c r="Y923" s="129"/>
    </row>
    <row r="924">
      <c r="V924" s="129"/>
      <c r="W924" s="129"/>
      <c r="X924" s="129"/>
      <c r="Y924" s="129"/>
    </row>
    <row r="925">
      <c r="V925" s="129"/>
      <c r="W925" s="129"/>
      <c r="X925" s="129"/>
      <c r="Y925" s="129"/>
    </row>
    <row r="926">
      <c r="V926" s="129"/>
      <c r="W926" s="129"/>
      <c r="X926" s="129"/>
      <c r="Y926" s="129"/>
    </row>
    <row r="927">
      <c r="V927" s="129"/>
      <c r="W927" s="129"/>
      <c r="X927" s="129"/>
      <c r="Y927" s="129"/>
    </row>
    <row r="928">
      <c r="V928" s="129"/>
      <c r="W928" s="129"/>
      <c r="X928" s="129"/>
      <c r="Y928" s="129"/>
    </row>
    <row r="929">
      <c r="V929" s="129"/>
      <c r="W929" s="129"/>
      <c r="X929" s="129"/>
      <c r="Y929" s="129"/>
    </row>
    <row r="930">
      <c r="V930" s="129"/>
      <c r="W930" s="129"/>
      <c r="X930" s="129"/>
      <c r="Y930" s="129"/>
    </row>
    <row r="931">
      <c r="V931" s="129"/>
      <c r="W931" s="129"/>
      <c r="X931" s="129"/>
      <c r="Y931" s="129"/>
    </row>
    <row r="932">
      <c r="V932" s="129"/>
      <c r="W932" s="129"/>
      <c r="X932" s="129"/>
      <c r="Y932" s="129"/>
    </row>
    <row r="933">
      <c r="V933" s="129"/>
      <c r="W933" s="129"/>
      <c r="X933" s="129"/>
      <c r="Y933" s="129"/>
    </row>
    <row r="934">
      <c r="V934" s="129"/>
      <c r="W934" s="129"/>
      <c r="X934" s="129"/>
      <c r="Y934" s="129"/>
    </row>
    <row r="935">
      <c r="V935" s="129"/>
      <c r="W935" s="129"/>
      <c r="X935" s="129"/>
      <c r="Y935" s="129"/>
    </row>
    <row r="936">
      <c r="V936" s="129"/>
      <c r="W936" s="129"/>
      <c r="X936" s="129"/>
      <c r="Y936" s="129"/>
    </row>
    <row r="937">
      <c r="V937" s="129"/>
      <c r="W937" s="129"/>
      <c r="X937" s="129"/>
      <c r="Y937" s="129"/>
    </row>
    <row r="938">
      <c r="V938" s="129"/>
      <c r="W938" s="129"/>
      <c r="X938" s="129"/>
      <c r="Y938" s="129"/>
    </row>
    <row r="939">
      <c r="V939" s="129"/>
      <c r="W939" s="129"/>
      <c r="X939" s="129"/>
      <c r="Y939" s="129"/>
    </row>
    <row r="940">
      <c r="V940" s="129"/>
      <c r="W940" s="129"/>
      <c r="X940" s="129"/>
      <c r="Y940" s="129"/>
    </row>
    <row r="941">
      <c r="V941" s="129"/>
      <c r="W941" s="129"/>
      <c r="X941" s="129"/>
      <c r="Y941" s="129"/>
    </row>
    <row r="942">
      <c r="V942" s="129"/>
      <c r="W942" s="129"/>
      <c r="X942" s="129"/>
      <c r="Y942" s="129"/>
    </row>
    <row r="943">
      <c r="V943" s="129"/>
      <c r="W943" s="129"/>
      <c r="X943" s="129"/>
      <c r="Y943" s="129"/>
    </row>
    <row r="944">
      <c r="V944" s="129"/>
      <c r="W944" s="129"/>
      <c r="X944" s="129"/>
      <c r="Y944" s="129"/>
    </row>
    <row r="945">
      <c r="V945" s="129"/>
      <c r="W945" s="129"/>
      <c r="X945" s="129"/>
      <c r="Y945" s="129"/>
    </row>
    <row r="946">
      <c r="V946" s="129"/>
      <c r="W946" s="129"/>
      <c r="X946" s="129"/>
      <c r="Y946" s="129"/>
    </row>
    <row r="947">
      <c r="V947" s="129"/>
      <c r="W947" s="129"/>
      <c r="X947" s="129"/>
      <c r="Y947" s="129"/>
    </row>
    <row r="948">
      <c r="V948" s="129"/>
      <c r="W948" s="129"/>
      <c r="X948" s="129"/>
      <c r="Y948" s="129"/>
    </row>
    <row r="949">
      <c r="V949" s="129"/>
      <c r="W949" s="129"/>
      <c r="X949" s="129"/>
      <c r="Y949" s="129"/>
    </row>
    <row r="950">
      <c r="V950" s="129"/>
      <c r="W950" s="129"/>
      <c r="X950" s="129"/>
      <c r="Y950" s="129"/>
    </row>
    <row r="951">
      <c r="V951" s="129"/>
      <c r="W951" s="129"/>
      <c r="X951" s="129"/>
      <c r="Y951" s="129"/>
    </row>
    <row r="952">
      <c r="V952" s="129"/>
      <c r="W952" s="129"/>
      <c r="X952" s="129"/>
      <c r="Y952" s="129"/>
    </row>
    <row r="953">
      <c r="V953" s="129"/>
      <c r="W953" s="129"/>
      <c r="X953" s="129"/>
      <c r="Y953" s="129"/>
    </row>
    <row r="954">
      <c r="V954" s="129"/>
      <c r="W954" s="129"/>
      <c r="X954" s="129"/>
      <c r="Y954" s="129"/>
    </row>
    <row r="955">
      <c r="V955" s="129"/>
      <c r="W955" s="129"/>
      <c r="X955" s="129"/>
      <c r="Y955" s="129"/>
    </row>
    <row r="956">
      <c r="V956" s="129"/>
      <c r="W956" s="129"/>
      <c r="X956" s="129"/>
      <c r="Y956" s="129"/>
    </row>
    <row r="957">
      <c r="V957" s="129"/>
      <c r="W957" s="129"/>
      <c r="X957" s="129"/>
      <c r="Y957" s="129"/>
    </row>
    <row r="958">
      <c r="V958" s="129"/>
      <c r="W958" s="129"/>
      <c r="X958" s="129"/>
      <c r="Y958" s="129"/>
    </row>
    <row r="959">
      <c r="V959" s="129"/>
      <c r="W959" s="129"/>
      <c r="X959" s="129"/>
      <c r="Y959" s="129"/>
    </row>
    <row r="960">
      <c r="V960" s="129"/>
      <c r="W960" s="129"/>
      <c r="X960" s="129"/>
      <c r="Y960" s="129"/>
    </row>
    <row r="961">
      <c r="V961" s="129"/>
      <c r="W961" s="129"/>
      <c r="X961" s="129"/>
      <c r="Y961" s="129"/>
    </row>
    <row r="962">
      <c r="V962" s="129"/>
      <c r="W962" s="129"/>
      <c r="X962" s="129"/>
      <c r="Y962" s="129"/>
    </row>
    <row r="963">
      <c r="V963" s="129"/>
      <c r="W963" s="129"/>
      <c r="X963" s="129"/>
      <c r="Y963" s="129"/>
    </row>
    <row r="964">
      <c r="V964" s="129"/>
      <c r="W964" s="129"/>
      <c r="X964" s="129"/>
      <c r="Y964" s="129"/>
    </row>
    <row r="965">
      <c r="V965" s="129"/>
      <c r="W965" s="129"/>
      <c r="X965" s="129"/>
      <c r="Y965" s="129"/>
    </row>
    <row r="966">
      <c r="V966" s="129"/>
      <c r="W966" s="129"/>
      <c r="X966" s="129"/>
      <c r="Y966" s="129"/>
    </row>
    <row r="967">
      <c r="V967" s="129"/>
      <c r="W967" s="129"/>
      <c r="X967" s="129"/>
      <c r="Y967" s="129"/>
    </row>
    <row r="968">
      <c r="V968" s="129"/>
      <c r="W968" s="129"/>
      <c r="X968" s="129"/>
      <c r="Y968" s="129"/>
    </row>
    <row r="969">
      <c r="V969" s="129"/>
      <c r="W969" s="129"/>
      <c r="X969" s="129"/>
      <c r="Y969" s="129"/>
    </row>
    <row r="970">
      <c r="V970" s="129"/>
      <c r="W970" s="129"/>
      <c r="X970" s="129"/>
      <c r="Y970" s="129"/>
    </row>
    <row r="971">
      <c r="V971" s="129"/>
      <c r="W971" s="129"/>
      <c r="X971" s="129"/>
      <c r="Y971" s="129"/>
    </row>
    <row r="972">
      <c r="V972" s="129"/>
      <c r="W972" s="129"/>
      <c r="X972" s="129"/>
      <c r="Y972" s="129"/>
    </row>
    <row r="973">
      <c r="V973" s="129"/>
      <c r="W973" s="129"/>
      <c r="X973" s="129"/>
      <c r="Y973" s="129"/>
    </row>
    <row r="974">
      <c r="V974" s="129"/>
      <c r="W974" s="129"/>
      <c r="X974" s="129"/>
      <c r="Y974" s="129"/>
    </row>
    <row r="975">
      <c r="V975" s="129"/>
      <c r="W975" s="129"/>
      <c r="X975" s="129"/>
      <c r="Y975" s="129"/>
    </row>
    <row r="976">
      <c r="V976" s="129"/>
      <c r="W976" s="129"/>
      <c r="X976" s="129"/>
      <c r="Y976" s="129"/>
    </row>
    <row r="977">
      <c r="V977" s="129"/>
      <c r="W977" s="129"/>
      <c r="X977" s="129"/>
      <c r="Y977" s="129"/>
    </row>
    <row r="978">
      <c r="V978" s="129"/>
      <c r="W978" s="129"/>
      <c r="X978" s="129"/>
      <c r="Y978" s="129"/>
    </row>
    <row r="979">
      <c r="V979" s="129"/>
      <c r="W979" s="129"/>
      <c r="X979" s="129"/>
      <c r="Y979" s="129"/>
    </row>
    <row r="980">
      <c r="V980" s="129"/>
      <c r="W980" s="129"/>
      <c r="X980" s="129"/>
      <c r="Y980" s="129"/>
    </row>
    <row r="981">
      <c r="V981" s="129"/>
      <c r="W981" s="129"/>
      <c r="X981" s="129"/>
      <c r="Y981" s="129"/>
    </row>
    <row r="982">
      <c r="V982" s="129"/>
      <c r="W982" s="129"/>
      <c r="X982" s="129"/>
      <c r="Y982" s="129"/>
    </row>
    <row r="983">
      <c r="V983" s="129"/>
      <c r="W983" s="129"/>
      <c r="X983" s="129"/>
      <c r="Y983" s="129"/>
    </row>
    <row r="984">
      <c r="V984" s="129"/>
      <c r="W984" s="129"/>
      <c r="X984" s="129"/>
      <c r="Y984" s="129"/>
    </row>
    <row r="985">
      <c r="V985" s="129"/>
      <c r="W985" s="129"/>
      <c r="X985" s="129"/>
      <c r="Y985" s="129"/>
    </row>
    <row r="986">
      <c r="V986" s="129"/>
      <c r="W986" s="129"/>
      <c r="X986" s="129"/>
      <c r="Y986" s="129"/>
    </row>
    <row r="987">
      <c r="V987" s="129"/>
      <c r="W987" s="129"/>
      <c r="X987" s="129"/>
      <c r="Y987" s="129"/>
    </row>
    <row r="988">
      <c r="V988" s="129"/>
      <c r="W988" s="129"/>
      <c r="X988" s="129"/>
      <c r="Y988" s="129"/>
    </row>
    <row r="989">
      <c r="V989" s="129"/>
      <c r="W989" s="129"/>
      <c r="X989" s="129"/>
      <c r="Y989" s="129"/>
    </row>
    <row r="990">
      <c r="V990" s="129"/>
      <c r="W990" s="129"/>
      <c r="X990" s="129"/>
      <c r="Y990" s="129"/>
    </row>
    <row r="991">
      <c r="V991" s="129"/>
      <c r="W991" s="129"/>
      <c r="X991" s="129"/>
      <c r="Y991" s="129"/>
    </row>
    <row r="992">
      <c r="V992" s="129"/>
      <c r="W992" s="129"/>
      <c r="X992" s="129"/>
      <c r="Y992" s="129"/>
    </row>
    <row r="993">
      <c r="V993" s="129"/>
      <c r="W993" s="129"/>
      <c r="X993" s="129"/>
      <c r="Y993" s="129"/>
    </row>
    <row r="994">
      <c r="V994" s="129"/>
      <c r="W994" s="129"/>
      <c r="X994" s="129"/>
      <c r="Y994" s="129"/>
    </row>
    <row r="995">
      <c r="V995" s="129"/>
      <c r="W995" s="129"/>
      <c r="X995" s="129"/>
      <c r="Y995" s="129"/>
    </row>
    <row r="996">
      <c r="V996" s="129"/>
      <c r="W996" s="129"/>
      <c r="X996" s="129"/>
      <c r="Y996" s="129"/>
    </row>
    <row r="997">
      <c r="V997" s="129"/>
      <c r="W997" s="129"/>
      <c r="X997" s="129"/>
      <c r="Y997" s="129"/>
    </row>
    <row r="998">
      <c r="V998" s="129"/>
      <c r="W998" s="129"/>
      <c r="X998" s="129"/>
      <c r="Y998" s="129"/>
    </row>
    <row r="999">
      <c r="V999" s="129"/>
      <c r="W999" s="129"/>
      <c r="X999" s="129"/>
      <c r="Y999" s="129"/>
    </row>
    <row r="1000">
      <c r="V1000" s="129"/>
      <c r="W1000" s="129"/>
      <c r="X1000" s="129"/>
      <c r="Y1000" s="129"/>
    </row>
    <row r="1001">
      <c r="V1001" s="129"/>
      <c r="W1001" s="129"/>
      <c r="X1001" s="129"/>
      <c r="Y1001" s="129"/>
    </row>
  </sheetData>
  <hyperlinks>
    <hyperlink r:id="rId1" ref="C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6.38"/>
    <col customWidth="1" min="7" max="7" width="16.13"/>
  </cols>
  <sheetData>
    <row r="1">
      <c r="A1" s="11" t="s">
        <v>684</v>
      </c>
      <c r="B1" s="11" t="s">
        <v>368</v>
      </c>
      <c r="C1" s="11" t="s">
        <v>304</v>
      </c>
      <c r="D1" s="130">
        <v>42459.0</v>
      </c>
      <c r="E1" s="11">
        <v>3.03</v>
      </c>
      <c r="F1" s="11">
        <v>0.30104</v>
      </c>
      <c r="G1" s="11">
        <f t="shared" ref="G1:G9" si="1">E1*F1</f>
        <v>0.9121512</v>
      </c>
      <c r="H1" s="11">
        <v>5.0</v>
      </c>
      <c r="I1" s="11" t="s">
        <v>684</v>
      </c>
      <c r="O1" s="11" t="s">
        <v>685</v>
      </c>
    </row>
    <row r="2">
      <c r="A2" s="11" t="s">
        <v>684</v>
      </c>
      <c r="B2" s="11" t="s">
        <v>368</v>
      </c>
      <c r="C2" s="11" t="s">
        <v>304</v>
      </c>
      <c r="D2" s="130">
        <v>42459.0</v>
      </c>
      <c r="E2" s="11">
        <v>3.01</v>
      </c>
      <c r="F2" s="11">
        <v>0.30104</v>
      </c>
      <c r="G2" s="11">
        <f t="shared" si="1"/>
        <v>0.9061304</v>
      </c>
      <c r="H2" s="11">
        <v>5.0</v>
      </c>
      <c r="I2" s="11" t="s">
        <v>684</v>
      </c>
      <c r="O2" s="11" t="s">
        <v>686</v>
      </c>
    </row>
    <row r="3">
      <c r="A3" s="11" t="s">
        <v>684</v>
      </c>
      <c r="B3" s="11" t="s">
        <v>368</v>
      </c>
      <c r="C3" s="11" t="s">
        <v>304</v>
      </c>
      <c r="D3" s="130">
        <v>42459.0</v>
      </c>
      <c r="E3" s="11">
        <v>3.14</v>
      </c>
      <c r="F3" s="11">
        <v>0.30104</v>
      </c>
      <c r="G3" s="11">
        <f t="shared" si="1"/>
        <v>0.9452656</v>
      </c>
      <c r="H3" s="11">
        <v>5.0</v>
      </c>
      <c r="I3" s="11" t="s">
        <v>684</v>
      </c>
      <c r="O3" s="11" t="s">
        <v>687</v>
      </c>
    </row>
    <row r="4">
      <c r="A4" s="11" t="s">
        <v>684</v>
      </c>
      <c r="B4" s="11" t="s">
        <v>368</v>
      </c>
      <c r="C4" s="11" t="s">
        <v>304</v>
      </c>
      <c r="D4" s="130">
        <v>42459.0</v>
      </c>
      <c r="E4" s="11">
        <v>3.17</v>
      </c>
      <c r="F4" s="11">
        <v>0.30104</v>
      </c>
      <c r="G4" s="11">
        <f t="shared" si="1"/>
        <v>0.9542968</v>
      </c>
      <c r="H4" s="11">
        <v>5.0</v>
      </c>
      <c r="I4" s="11" t="s">
        <v>684</v>
      </c>
      <c r="O4" s="11" t="s">
        <v>688</v>
      </c>
    </row>
    <row r="5">
      <c r="A5" s="11" t="s">
        <v>684</v>
      </c>
      <c r="B5" s="11" t="s">
        <v>368</v>
      </c>
      <c r="C5" s="11" t="s">
        <v>304</v>
      </c>
      <c r="D5" s="130">
        <v>42459.0</v>
      </c>
      <c r="E5" s="11">
        <v>3.33</v>
      </c>
      <c r="F5" s="11">
        <v>0.30104</v>
      </c>
      <c r="G5" s="11">
        <f t="shared" si="1"/>
        <v>1.0024632</v>
      </c>
      <c r="H5" s="11">
        <v>5.0</v>
      </c>
      <c r="I5" s="11" t="s">
        <v>684</v>
      </c>
      <c r="O5" s="11" t="s">
        <v>689</v>
      </c>
    </row>
    <row r="6">
      <c r="A6" s="11" t="s">
        <v>684</v>
      </c>
      <c r="B6" s="11" t="s">
        <v>368</v>
      </c>
      <c r="C6" s="11" t="s">
        <v>304</v>
      </c>
      <c r="D6" s="130">
        <v>42459.0</v>
      </c>
      <c r="E6" s="11">
        <v>3.12</v>
      </c>
      <c r="F6" s="11">
        <v>0.30104</v>
      </c>
      <c r="G6" s="11">
        <f t="shared" si="1"/>
        <v>0.9392448</v>
      </c>
      <c r="H6" s="11">
        <v>5.0</v>
      </c>
      <c r="I6" s="11" t="s">
        <v>684</v>
      </c>
      <c r="O6" s="11" t="s">
        <v>690</v>
      </c>
    </row>
    <row r="7">
      <c r="A7" s="11" t="s">
        <v>684</v>
      </c>
      <c r="B7" s="11" t="s">
        <v>368</v>
      </c>
      <c r="C7" s="11" t="s">
        <v>304</v>
      </c>
      <c r="D7" s="130">
        <v>42459.0</v>
      </c>
      <c r="E7" s="11">
        <v>3.28</v>
      </c>
      <c r="F7" s="11">
        <v>0.30104</v>
      </c>
      <c r="G7" s="11">
        <f t="shared" si="1"/>
        <v>0.9874112</v>
      </c>
      <c r="H7" s="11">
        <v>5.0</v>
      </c>
      <c r="I7" s="11" t="s">
        <v>684</v>
      </c>
      <c r="O7" s="11" t="s">
        <v>691</v>
      </c>
    </row>
    <row r="8">
      <c r="A8" s="11" t="s">
        <v>684</v>
      </c>
      <c r="B8" s="11" t="s">
        <v>368</v>
      </c>
      <c r="C8" s="11" t="s">
        <v>304</v>
      </c>
      <c r="D8" s="130">
        <v>42459.0</v>
      </c>
      <c r="E8" s="11">
        <v>3.15</v>
      </c>
      <c r="F8" s="11">
        <v>0.30104</v>
      </c>
      <c r="G8" s="11">
        <f t="shared" si="1"/>
        <v>0.948276</v>
      </c>
      <c r="H8" s="11">
        <v>5.0</v>
      </c>
      <c r="I8" s="11" t="s">
        <v>684</v>
      </c>
      <c r="O8" s="11" t="s">
        <v>692</v>
      </c>
    </row>
    <row r="9">
      <c r="A9" s="11" t="s">
        <v>684</v>
      </c>
      <c r="B9" s="11" t="s">
        <v>368</v>
      </c>
      <c r="C9" s="11" t="s">
        <v>304</v>
      </c>
      <c r="D9" s="130">
        <v>42459.0</v>
      </c>
      <c r="E9" s="11">
        <v>3.33</v>
      </c>
      <c r="F9" s="11">
        <v>0.30104</v>
      </c>
      <c r="G9" s="11">
        <f t="shared" si="1"/>
        <v>1.0024632</v>
      </c>
      <c r="H9" s="11">
        <v>5.0</v>
      </c>
      <c r="I9" s="11" t="s">
        <v>684</v>
      </c>
      <c r="O9" s="11" t="s">
        <v>693</v>
      </c>
    </row>
    <row r="10">
      <c r="E10" s="20">
        <f>AVERAGE(E1:E9)</f>
        <v>3.173333333</v>
      </c>
      <c r="G10" s="20">
        <f>AVERAGE(G1:G9)</f>
        <v>0.9553002667</v>
      </c>
      <c r="O10" s="11" t="s">
        <v>694</v>
      </c>
    </row>
    <row r="13">
      <c r="A13" s="11" t="s">
        <v>691</v>
      </c>
      <c r="N13" s="11" t="s">
        <v>685</v>
      </c>
    </row>
    <row r="14">
      <c r="A14" s="131" t="s">
        <v>695</v>
      </c>
      <c r="B14" s="131" t="s">
        <v>696</v>
      </c>
      <c r="C14" s="131" t="s">
        <v>697</v>
      </c>
      <c r="D14" s="131" t="s">
        <v>646</v>
      </c>
      <c r="E14" s="131" t="s">
        <v>698</v>
      </c>
      <c r="F14" s="131" t="s">
        <v>490</v>
      </c>
      <c r="G14" s="131" t="s">
        <v>699</v>
      </c>
      <c r="H14" s="131" t="s">
        <v>700</v>
      </c>
      <c r="I14" s="131" t="s">
        <v>701</v>
      </c>
      <c r="J14" s="131" t="s">
        <v>702</v>
      </c>
      <c r="K14" s="131" t="s">
        <v>703</v>
      </c>
      <c r="N14" s="131" t="s">
        <v>695</v>
      </c>
      <c r="O14" s="131" t="s">
        <v>696</v>
      </c>
      <c r="P14" s="131" t="s">
        <v>697</v>
      </c>
      <c r="Q14" s="131" t="s">
        <v>646</v>
      </c>
      <c r="R14" s="131" t="s">
        <v>698</v>
      </c>
      <c r="S14" s="131" t="s">
        <v>490</v>
      </c>
      <c r="T14" s="131" t="s">
        <v>699</v>
      </c>
      <c r="U14" s="131" t="s">
        <v>700</v>
      </c>
      <c r="V14" s="131" t="s">
        <v>701</v>
      </c>
      <c r="W14" s="131" t="s">
        <v>702</v>
      </c>
      <c r="X14" s="131" t="s">
        <v>703</v>
      </c>
    </row>
    <row r="15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</row>
    <row r="16">
      <c r="A16" s="131">
        <v>1029.62</v>
      </c>
      <c r="B16" s="131">
        <v>1494.78</v>
      </c>
      <c r="C16" s="131">
        <v>8.8</v>
      </c>
      <c r="D16" s="131">
        <v>3027665.9</v>
      </c>
      <c r="E16" s="131">
        <v>377.35</v>
      </c>
      <c r="F16" s="131">
        <v>80.0</v>
      </c>
      <c r="G16" s="131">
        <v>2.77</v>
      </c>
      <c r="H16" s="131">
        <v>0.373</v>
      </c>
      <c r="I16" s="131">
        <v>-2.8</v>
      </c>
      <c r="J16" s="131">
        <v>214464.8</v>
      </c>
      <c r="K16" s="131">
        <v>3.03</v>
      </c>
      <c r="N16" s="131">
        <v>1052.26</v>
      </c>
      <c r="O16" s="131">
        <v>1468.74</v>
      </c>
      <c r="P16" s="131">
        <v>8.82</v>
      </c>
      <c r="Q16" s="131">
        <v>2970341.3</v>
      </c>
      <c r="R16" s="131">
        <v>248.38</v>
      </c>
      <c r="S16" s="131">
        <v>79.0</v>
      </c>
      <c r="T16" s="131">
        <v>3.14</v>
      </c>
      <c r="U16" s="131">
        <v>0.11</v>
      </c>
      <c r="V16" s="131">
        <v>-14.1</v>
      </c>
      <c r="W16" s="131">
        <v>151568.3</v>
      </c>
      <c r="X16" s="131">
        <v>3.94</v>
      </c>
    </row>
    <row r="17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</row>
    <row r="18">
      <c r="A18" s="131">
        <v>1055.59</v>
      </c>
      <c r="B18" s="131">
        <v>1280.0</v>
      </c>
      <c r="C18" s="131">
        <v>11.16</v>
      </c>
      <c r="D18" s="131">
        <v>342655.7</v>
      </c>
      <c r="E18" s="131">
        <v>272.07</v>
      </c>
      <c r="F18" s="131">
        <v>76.0</v>
      </c>
      <c r="G18" s="131">
        <v>2.49</v>
      </c>
      <c r="H18" s="131">
        <v>0.379</v>
      </c>
      <c r="I18" s="131">
        <v>-3.5</v>
      </c>
      <c r="J18" s="131">
        <v>24649.25</v>
      </c>
      <c r="K18" s="131">
        <v>3.01</v>
      </c>
      <c r="N18" s="131">
        <v>1078.28</v>
      </c>
      <c r="O18" s="131">
        <v>1254.07</v>
      </c>
      <c r="P18" s="131">
        <v>11.18</v>
      </c>
      <c r="Q18" s="131">
        <v>336791.2</v>
      </c>
      <c r="R18" s="131">
        <v>101.18</v>
      </c>
      <c r="S18" s="131">
        <v>78.0</v>
      </c>
      <c r="T18" s="131">
        <v>3.25</v>
      </c>
      <c r="U18" s="131">
        <v>0.116</v>
      </c>
      <c r="V18" s="131">
        <v>-12.5</v>
      </c>
      <c r="W18" s="131">
        <v>17346.57</v>
      </c>
      <c r="X18" s="131">
        <v>3.93</v>
      </c>
    </row>
    <row r="19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</row>
    <row r="20">
      <c r="A20" s="131">
        <v>1265.57</v>
      </c>
      <c r="B20" s="131">
        <v>943.64</v>
      </c>
      <c r="C20" s="131">
        <v>11.71</v>
      </c>
      <c r="D20" s="131">
        <v>206517.3</v>
      </c>
      <c r="E20" s="131">
        <v>258.09</v>
      </c>
      <c r="F20" s="131">
        <v>79.0</v>
      </c>
      <c r="G20" s="131">
        <v>2.92</v>
      </c>
      <c r="H20" s="131">
        <v>0.367</v>
      </c>
      <c r="I20" s="131">
        <v>-4.4</v>
      </c>
      <c r="J20" s="131">
        <v>14185.17</v>
      </c>
      <c r="K20" s="131">
        <v>3.14</v>
      </c>
      <c r="N20" s="131">
        <v>774.15</v>
      </c>
      <c r="O20" s="131">
        <v>233.7</v>
      </c>
      <c r="P20" s="131">
        <v>10.16</v>
      </c>
      <c r="Q20" s="131">
        <v>865288.4</v>
      </c>
      <c r="R20" s="131">
        <v>121.26</v>
      </c>
      <c r="S20" s="131">
        <v>78.0</v>
      </c>
      <c r="T20" s="131">
        <v>3.15</v>
      </c>
      <c r="U20" s="131">
        <v>0.121</v>
      </c>
      <c r="V20" s="131">
        <v>-15.3</v>
      </c>
      <c r="W20" s="131">
        <v>45369.82</v>
      </c>
      <c r="X20" s="131">
        <v>3.88</v>
      </c>
    </row>
    <row r="2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</row>
    <row r="22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N22" s="131">
        <v>1783.02</v>
      </c>
      <c r="O22" s="131">
        <v>50.14</v>
      </c>
      <c r="P22" s="131">
        <v>9.91</v>
      </c>
      <c r="Q22" s="131">
        <v>1089793.0</v>
      </c>
      <c r="R22" s="131">
        <v>131.54</v>
      </c>
      <c r="S22" s="131">
        <v>77.0</v>
      </c>
      <c r="T22" s="131">
        <v>2.98</v>
      </c>
      <c r="U22" s="131">
        <v>0.096</v>
      </c>
      <c r="V22" s="131">
        <v>-11.3</v>
      </c>
      <c r="W22" s="131">
        <v>58416.55</v>
      </c>
      <c r="X22" s="131">
        <v>3.82</v>
      </c>
    </row>
    <row r="23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</row>
    <row r="24">
      <c r="A24" s="131">
        <v>751.62</v>
      </c>
      <c r="B24" s="131">
        <v>259.66</v>
      </c>
      <c r="C24" s="131">
        <v>10.13</v>
      </c>
      <c r="D24" s="131">
        <v>884577.3</v>
      </c>
      <c r="E24" s="131">
        <v>281.44</v>
      </c>
      <c r="F24" s="131">
        <v>81.0</v>
      </c>
      <c r="G24" s="131">
        <v>2.89</v>
      </c>
      <c r="H24" s="131">
        <v>0.352</v>
      </c>
      <c r="I24" s="131">
        <v>-3.3</v>
      </c>
      <c r="J24" s="131">
        <v>59885.37</v>
      </c>
      <c r="K24" s="131">
        <v>3.17</v>
      </c>
      <c r="N24" s="131">
        <v>1288.24</v>
      </c>
      <c r="O24" s="131">
        <v>917.67</v>
      </c>
      <c r="P24" s="131">
        <v>11.73</v>
      </c>
      <c r="Q24" s="131">
        <v>203140.6</v>
      </c>
      <c r="R24" s="131">
        <v>80.15</v>
      </c>
      <c r="S24" s="131">
        <v>79.0</v>
      </c>
      <c r="T24" s="131">
        <v>2.79</v>
      </c>
      <c r="U24" s="131">
        <v>0.123</v>
      </c>
      <c r="V24" s="131">
        <v>-15.7</v>
      </c>
      <c r="W24" s="131">
        <v>10552.83</v>
      </c>
      <c r="X24" s="131">
        <v>3.86</v>
      </c>
    </row>
    <row r="25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</row>
    <row r="26">
      <c r="A26" s="131">
        <v>1760.4</v>
      </c>
      <c r="B26" s="131">
        <v>76.0</v>
      </c>
      <c r="C26" s="131">
        <v>9.89</v>
      </c>
      <c r="D26" s="131">
        <v>1109472.3</v>
      </c>
      <c r="E26" s="131">
        <v>288.41</v>
      </c>
      <c r="F26" s="131">
        <v>76.0</v>
      </c>
      <c r="G26" s="131">
        <v>2.79</v>
      </c>
      <c r="H26" s="131">
        <v>0.349</v>
      </c>
      <c r="I26" s="131">
        <v>-5.6</v>
      </c>
      <c r="J26" s="131">
        <v>71505.28</v>
      </c>
      <c r="K26" s="131">
        <v>3.33</v>
      </c>
      <c r="N26" s="131">
        <v>1351.52</v>
      </c>
      <c r="O26" s="131">
        <v>415.85</v>
      </c>
      <c r="P26" s="131">
        <v>12.45</v>
      </c>
      <c r="Q26" s="131">
        <v>104538.7</v>
      </c>
      <c r="R26" s="131">
        <v>72.01</v>
      </c>
      <c r="S26" s="131">
        <v>79.0</v>
      </c>
      <c r="T26" s="131">
        <v>2.63</v>
      </c>
      <c r="U26" s="131">
        <v>0.125</v>
      </c>
      <c r="V26" s="131">
        <v>-9.8</v>
      </c>
      <c r="W26" s="131">
        <v>5471.27</v>
      </c>
      <c r="X26" s="131">
        <v>3.83</v>
      </c>
    </row>
    <row r="27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</row>
    <row r="28">
      <c r="A28" s="131">
        <v>1465.65</v>
      </c>
      <c r="B28" s="131">
        <v>1300.26</v>
      </c>
      <c r="C28" s="131">
        <v>14.37</v>
      </c>
      <c r="D28" s="131">
        <v>17783.3</v>
      </c>
      <c r="E28" s="131">
        <v>247.74</v>
      </c>
      <c r="F28" s="131">
        <v>79.0</v>
      </c>
      <c r="G28" s="131">
        <v>2.61</v>
      </c>
      <c r="H28" s="131">
        <v>0.399</v>
      </c>
      <c r="I28" s="131">
        <v>-6.8</v>
      </c>
      <c r="J28" s="131">
        <v>1206.05</v>
      </c>
      <c r="K28" s="131">
        <v>3.12</v>
      </c>
      <c r="N28" s="131">
        <v>1488.39</v>
      </c>
      <c r="O28" s="131">
        <v>1274.39</v>
      </c>
      <c r="P28" s="131">
        <v>14.41</v>
      </c>
      <c r="Q28" s="131">
        <v>17272.2</v>
      </c>
      <c r="R28" s="131">
        <v>69.77</v>
      </c>
      <c r="S28" s="131">
        <v>81.0</v>
      </c>
      <c r="T28" s="131">
        <v>2.31</v>
      </c>
      <c r="U28" s="131">
        <v>0.137</v>
      </c>
      <c r="V28" s="131">
        <v>-11.8</v>
      </c>
      <c r="W28" s="131">
        <v>910.72</v>
      </c>
      <c r="X28" s="131">
        <v>3.75</v>
      </c>
    </row>
    <row r="29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X29" s="20">
        <f>AVERAGE(X16:X28)</f>
        <v>3.858571429</v>
      </c>
    </row>
    <row r="30">
      <c r="A30" s="131">
        <v>1328.79</v>
      </c>
      <c r="B30" s="131">
        <v>441.78</v>
      </c>
      <c r="C30" s="131">
        <v>12.41</v>
      </c>
      <c r="D30" s="131">
        <v>108294.4</v>
      </c>
      <c r="E30" s="131">
        <v>251.03</v>
      </c>
      <c r="F30" s="131">
        <v>79.0</v>
      </c>
      <c r="G30" s="131">
        <v>2.87</v>
      </c>
      <c r="H30" s="131">
        <v>0.374</v>
      </c>
      <c r="I30" s="131">
        <v>-5.7</v>
      </c>
      <c r="J30" s="131">
        <v>6986.63</v>
      </c>
      <c r="K30" s="131">
        <v>3.28</v>
      </c>
    </row>
    <row r="3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N31" s="11" t="s">
        <v>689</v>
      </c>
    </row>
    <row r="32">
      <c r="A32" s="131">
        <v>783.6</v>
      </c>
      <c r="B32" s="131">
        <v>1190.91</v>
      </c>
      <c r="C32" s="131">
        <v>14.56</v>
      </c>
      <c r="D32" s="131">
        <v>14985.6</v>
      </c>
      <c r="E32" s="131">
        <v>247.31</v>
      </c>
      <c r="F32" s="131">
        <v>79.0</v>
      </c>
      <c r="G32" s="131">
        <v>2.75</v>
      </c>
      <c r="H32" s="131">
        <v>0.355</v>
      </c>
      <c r="I32" s="131">
        <v>-4.7</v>
      </c>
      <c r="J32" s="131">
        <v>1011.25</v>
      </c>
      <c r="K32" s="131">
        <v>3.15</v>
      </c>
      <c r="N32" s="131" t="s">
        <v>695</v>
      </c>
      <c r="O32" s="131" t="s">
        <v>696</v>
      </c>
      <c r="P32" s="131" t="s">
        <v>697</v>
      </c>
      <c r="Q32" s="131" t="s">
        <v>646</v>
      </c>
      <c r="R32" s="131" t="s">
        <v>698</v>
      </c>
      <c r="S32" s="131" t="s">
        <v>490</v>
      </c>
      <c r="T32" s="131" t="s">
        <v>699</v>
      </c>
      <c r="U32" s="131" t="s">
        <v>700</v>
      </c>
      <c r="V32" s="131" t="s">
        <v>701</v>
      </c>
      <c r="W32" s="131" t="s">
        <v>702</v>
      </c>
      <c r="X32" s="131" t="s">
        <v>703</v>
      </c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</row>
    <row r="34">
      <c r="A34" s="131">
        <v>1760.4</v>
      </c>
      <c r="B34" s="131">
        <v>76.0</v>
      </c>
      <c r="C34" s="131">
        <v>9.89</v>
      </c>
      <c r="D34" s="131">
        <v>1109472.3</v>
      </c>
      <c r="E34" s="131">
        <v>288.41</v>
      </c>
      <c r="F34" s="131">
        <v>76.0</v>
      </c>
      <c r="G34" s="131">
        <v>2.79</v>
      </c>
      <c r="H34" s="131">
        <v>0.349</v>
      </c>
      <c r="I34" s="131">
        <v>-5.6</v>
      </c>
      <c r="J34" s="131">
        <v>71505.28</v>
      </c>
      <c r="K34" s="131">
        <v>3.33</v>
      </c>
      <c r="N34" s="131">
        <v>90.8</v>
      </c>
      <c r="O34" s="131">
        <v>1451.27</v>
      </c>
      <c r="P34" s="131">
        <v>14.15</v>
      </c>
      <c r="Q34" s="131">
        <v>21912.2</v>
      </c>
      <c r="R34" s="131">
        <v>119.2</v>
      </c>
      <c r="S34" s="131">
        <v>78.0</v>
      </c>
      <c r="T34" s="131">
        <v>2.53</v>
      </c>
      <c r="U34" s="131">
        <v>0.133</v>
      </c>
      <c r="V34" s="131">
        <v>84.3</v>
      </c>
      <c r="W34" s="131">
        <v>1293.56</v>
      </c>
      <c r="X34" s="131">
        <v>3.58</v>
      </c>
    </row>
    <row r="35">
      <c r="K35" s="20">
        <f>AVERAGE(K16:K34)</f>
        <v>3.173333333</v>
      </c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</row>
    <row r="36">
      <c r="N36" s="131">
        <v>1025.64</v>
      </c>
      <c r="O36" s="131">
        <v>1506.07</v>
      </c>
      <c r="P36" s="131">
        <v>8.72</v>
      </c>
      <c r="Q36" s="131">
        <v>3248873.1</v>
      </c>
      <c r="R36" s="131">
        <v>257.84</v>
      </c>
      <c r="S36" s="131">
        <v>78.0</v>
      </c>
      <c r="T36" s="131">
        <v>3.49</v>
      </c>
      <c r="U36" s="131">
        <v>0.132</v>
      </c>
      <c r="V36" s="131">
        <v>87.2</v>
      </c>
      <c r="W36" s="131">
        <v>188963.4</v>
      </c>
      <c r="X36" s="131">
        <v>3.74</v>
      </c>
    </row>
    <row r="37"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</row>
    <row r="38">
      <c r="N38" s="131">
        <v>1051.69</v>
      </c>
      <c r="O38" s="131">
        <v>1291.33</v>
      </c>
      <c r="P38" s="131">
        <v>11.07</v>
      </c>
      <c r="Q38" s="131">
        <v>373454.6</v>
      </c>
      <c r="R38" s="131">
        <v>148.11</v>
      </c>
      <c r="S38" s="131">
        <v>81.0</v>
      </c>
      <c r="T38" s="131">
        <v>3.26</v>
      </c>
      <c r="U38" s="131">
        <v>0.136</v>
      </c>
      <c r="V38" s="131">
        <v>89.2</v>
      </c>
      <c r="W38" s="131">
        <v>21637.63</v>
      </c>
      <c r="X38" s="131">
        <v>3.69</v>
      </c>
    </row>
    <row r="39"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</row>
    <row r="40">
      <c r="A40" s="11" t="s">
        <v>686</v>
      </c>
      <c r="N40" s="131">
        <v>779.67</v>
      </c>
      <c r="O40" s="131">
        <v>1202.24</v>
      </c>
      <c r="P40" s="131">
        <v>14.51</v>
      </c>
      <c r="Q40" s="131">
        <v>15691.7</v>
      </c>
      <c r="R40" s="131">
        <v>124.78</v>
      </c>
      <c r="S40" s="131">
        <v>79.0</v>
      </c>
      <c r="T40" s="131">
        <v>3.2</v>
      </c>
      <c r="U40" s="131">
        <v>0.166</v>
      </c>
      <c r="V40" s="131">
        <v>86.2</v>
      </c>
      <c r="W40" s="131">
        <v>840.77</v>
      </c>
      <c r="X40" s="131">
        <v>4.19</v>
      </c>
    </row>
    <row r="41">
      <c r="A41" s="131" t="s">
        <v>695</v>
      </c>
      <c r="B41" s="131" t="s">
        <v>696</v>
      </c>
      <c r="C41" s="131" t="s">
        <v>697</v>
      </c>
      <c r="D41" s="131" t="s">
        <v>646</v>
      </c>
      <c r="E41" s="131" t="s">
        <v>698</v>
      </c>
      <c r="F41" s="131" t="s">
        <v>490</v>
      </c>
      <c r="G41" s="131" t="s">
        <v>699</v>
      </c>
      <c r="H41" s="131" t="s">
        <v>700</v>
      </c>
      <c r="I41" s="131" t="s">
        <v>701</v>
      </c>
      <c r="J41" s="131" t="s">
        <v>702</v>
      </c>
      <c r="K41" s="131" t="s">
        <v>703</v>
      </c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N42" s="131">
        <v>1261.78</v>
      </c>
      <c r="O42" s="131">
        <v>954.97</v>
      </c>
      <c r="P42" s="131">
        <v>11.64</v>
      </c>
      <c r="Q42" s="131">
        <v>221686.9</v>
      </c>
      <c r="R42" s="131">
        <v>133.55</v>
      </c>
      <c r="S42" s="131">
        <v>77.0</v>
      </c>
      <c r="T42" s="131">
        <v>3.31</v>
      </c>
      <c r="U42" s="131">
        <v>0.13</v>
      </c>
      <c r="V42" s="131">
        <v>84.1</v>
      </c>
      <c r="W42" s="131">
        <v>12968.3</v>
      </c>
      <c r="X42" s="131">
        <v>3.71</v>
      </c>
    </row>
    <row r="43">
      <c r="A43" s="131">
        <v>116.46</v>
      </c>
      <c r="B43" s="131">
        <v>1414.9</v>
      </c>
      <c r="C43" s="131">
        <v>14.25</v>
      </c>
      <c r="D43" s="131">
        <v>19917.7</v>
      </c>
      <c r="E43" s="131">
        <v>67.21</v>
      </c>
      <c r="F43" s="131">
        <v>80.0</v>
      </c>
      <c r="G43" s="131">
        <v>2.1</v>
      </c>
      <c r="H43" s="131">
        <v>0.102</v>
      </c>
      <c r="I43" s="131">
        <v>-19.2</v>
      </c>
      <c r="J43" s="131">
        <v>1123.02</v>
      </c>
      <c r="K43" s="131">
        <v>3.58</v>
      </c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</row>
    <row r="44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</row>
    <row r="45">
      <c r="A45" s="131">
        <v>1050.95</v>
      </c>
      <c r="B45" s="131">
        <v>1469.56</v>
      </c>
      <c r="C45" s="131">
        <v>8.83</v>
      </c>
      <c r="D45" s="131">
        <v>2940762.4</v>
      </c>
      <c r="E45" s="131">
        <v>260.94</v>
      </c>
      <c r="F45" s="131">
        <v>79.0</v>
      </c>
      <c r="G45" s="131">
        <v>2.92</v>
      </c>
      <c r="H45" s="131">
        <v>0.064</v>
      </c>
      <c r="I45" s="131">
        <v>-29.8</v>
      </c>
      <c r="J45" s="131">
        <v>161628.5</v>
      </c>
      <c r="K45" s="131">
        <v>3.72</v>
      </c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</row>
    <row r="46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N46" s="131">
        <v>747.76</v>
      </c>
      <c r="O46" s="131">
        <v>270.81</v>
      </c>
      <c r="P46" s="131">
        <v>10.06</v>
      </c>
      <c r="Q46" s="131">
        <v>948929.5</v>
      </c>
      <c r="R46" s="131">
        <v>163.74</v>
      </c>
      <c r="S46" s="131">
        <v>78.0</v>
      </c>
      <c r="T46" s="131">
        <v>3.26</v>
      </c>
      <c r="U46" s="131">
        <v>0.131</v>
      </c>
      <c r="V46" s="131">
        <v>78.8</v>
      </c>
      <c r="W46" s="131">
        <v>54778.53</v>
      </c>
      <c r="X46" s="131">
        <v>3.72</v>
      </c>
    </row>
    <row r="47">
      <c r="A47" s="131">
        <v>1076.97</v>
      </c>
      <c r="B47" s="131">
        <v>1254.84</v>
      </c>
      <c r="C47" s="131">
        <v>11.2</v>
      </c>
      <c r="D47" s="131">
        <v>331643.4</v>
      </c>
      <c r="E47" s="131">
        <v>102.33</v>
      </c>
      <c r="F47" s="131">
        <v>77.0</v>
      </c>
      <c r="G47" s="131">
        <v>2.63</v>
      </c>
      <c r="H47" s="131">
        <v>0.075</v>
      </c>
      <c r="I47" s="131">
        <v>-33.3</v>
      </c>
      <c r="J47" s="131">
        <v>18347.76</v>
      </c>
      <c r="K47" s="131">
        <v>3.69</v>
      </c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</row>
    <row r="4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N48" s="131">
        <v>1818.08</v>
      </c>
      <c r="O48" s="131">
        <v>222.93</v>
      </c>
      <c r="P48" s="131">
        <v>13.99</v>
      </c>
      <c r="Q48" s="131">
        <v>25352.1</v>
      </c>
      <c r="R48" s="131">
        <v>120.17</v>
      </c>
      <c r="S48" s="131">
        <v>75.0</v>
      </c>
      <c r="T48" s="131">
        <v>3.51</v>
      </c>
      <c r="U48" s="131">
        <v>0.146</v>
      </c>
      <c r="V48" s="131">
        <v>81.9</v>
      </c>
      <c r="W48" s="131">
        <v>1606.47</v>
      </c>
      <c r="X48" s="131">
        <v>3.58</v>
      </c>
    </row>
    <row r="49">
      <c r="A49" s="131">
        <v>1286.94</v>
      </c>
      <c r="B49" s="131">
        <v>918.52</v>
      </c>
      <c r="C49" s="131">
        <v>11.74</v>
      </c>
      <c r="D49" s="131">
        <v>200871.6</v>
      </c>
      <c r="E49" s="131">
        <v>80.04</v>
      </c>
      <c r="F49" s="131">
        <v>80.0</v>
      </c>
      <c r="G49" s="131">
        <v>2.83</v>
      </c>
      <c r="H49" s="131">
        <v>0.066</v>
      </c>
      <c r="I49" s="131">
        <v>-36.0</v>
      </c>
      <c r="J49" s="131">
        <v>11014.75</v>
      </c>
      <c r="K49" s="131">
        <v>3.71</v>
      </c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</row>
    <row r="50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N50" s="131">
        <v>1749.79</v>
      </c>
      <c r="O50" s="131">
        <v>331.98</v>
      </c>
      <c r="P50" s="131">
        <v>14.55</v>
      </c>
      <c r="Q50" s="131">
        <v>15162.7</v>
      </c>
      <c r="R50" s="131">
        <v>119.1</v>
      </c>
      <c r="S50" s="131">
        <v>77.0</v>
      </c>
      <c r="T50" s="131">
        <v>2.72</v>
      </c>
      <c r="U50" s="131">
        <v>0.097</v>
      </c>
      <c r="V50" s="131">
        <v>77.9</v>
      </c>
      <c r="W50" s="131">
        <v>892.18</v>
      </c>
      <c r="X50" s="131">
        <v>3.65</v>
      </c>
    </row>
    <row r="51">
      <c r="A51" s="131">
        <v>772.83</v>
      </c>
      <c r="B51" s="131">
        <v>234.51</v>
      </c>
      <c r="C51" s="131">
        <v>10.17</v>
      </c>
      <c r="D51" s="131">
        <v>856514.4</v>
      </c>
      <c r="E51" s="131">
        <v>121.52</v>
      </c>
      <c r="F51" s="131">
        <v>79.0</v>
      </c>
      <c r="G51" s="131">
        <v>2.83</v>
      </c>
      <c r="H51" s="131">
        <v>0.072</v>
      </c>
      <c r="I51" s="131">
        <v>-26.9</v>
      </c>
      <c r="J51" s="131">
        <v>47870.35</v>
      </c>
      <c r="K51" s="131">
        <v>3.67</v>
      </c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>
        <f>AVERAGE(X34:X50)</f>
        <v>3.7325</v>
      </c>
    </row>
    <row r="52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</row>
    <row r="53">
      <c r="A53" s="131">
        <v>1350.25</v>
      </c>
      <c r="B53" s="131">
        <v>416.62</v>
      </c>
      <c r="C53" s="131">
        <v>12.46</v>
      </c>
      <c r="D53" s="131">
        <v>103654.3</v>
      </c>
      <c r="E53" s="131">
        <v>72.57</v>
      </c>
      <c r="F53" s="131">
        <v>80.0</v>
      </c>
      <c r="G53" s="131">
        <v>2.48</v>
      </c>
      <c r="H53" s="131">
        <v>0.069</v>
      </c>
      <c r="I53" s="131">
        <v>-26.8</v>
      </c>
      <c r="J53" s="131">
        <v>5804.03</v>
      </c>
      <c r="K53" s="131">
        <v>3.63</v>
      </c>
    </row>
    <row r="54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N54" s="11" t="s">
        <v>692</v>
      </c>
    </row>
    <row r="55">
      <c r="A55" s="131">
        <v>1842.8</v>
      </c>
      <c r="B55" s="131">
        <v>186.56</v>
      </c>
      <c r="C55" s="131">
        <v>14.1</v>
      </c>
      <c r="D55" s="131">
        <v>22967.2</v>
      </c>
      <c r="E55" s="131">
        <v>66.6</v>
      </c>
      <c r="F55" s="131">
        <v>79.0</v>
      </c>
      <c r="G55" s="131">
        <v>2.62</v>
      </c>
      <c r="H55" s="131">
        <v>0.064</v>
      </c>
      <c r="I55" s="131">
        <v>-30.5</v>
      </c>
      <c r="J55" s="131">
        <v>1295.75</v>
      </c>
      <c r="K55" s="131">
        <v>3.64</v>
      </c>
      <c r="N55" s="131" t="s">
        <v>695</v>
      </c>
      <c r="O55" s="131" t="s">
        <v>696</v>
      </c>
      <c r="P55" s="131" t="s">
        <v>697</v>
      </c>
      <c r="Q55" s="131" t="s">
        <v>646</v>
      </c>
      <c r="R55" s="131" t="s">
        <v>698</v>
      </c>
      <c r="S55" s="131" t="s">
        <v>490</v>
      </c>
      <c r="T55" s="131" t="s">
        <v>699</v>
      </c>
      <c r="U55" s="131" t="s">
        <v>700</v>
      </c>
      <c r="V55" s="131" t="s">
        <v>701</v>
      </c>
      <c r="W55" s="131" t="s">
        <v>702</v>
      </c>
      <c r="X55" s="131" t="s">
        <v>703</v>
      </c>
    </row>
    <row r="56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</row>
    <row r="57">
      <c r="A57" s="131">
        <v>1867.42</v>
      </c>
      <c r="B57" s="131">
        <v>1554.51</v>
      </c>
      <c r="C57" s="131">
        <v>13.77</v>
      </c>
      <c r="D57" s="131">
        <v>31058.3</v>
      </c>
      <c r="E57" s="131">
        <v>68.73</v>
      </c>
      <c r="F57" s="131">
        <v>78.0</v>
      </c>
      <c r="G57" s="131">
        <v>2.78</v>
      </c>
      <c r="H57" s="131">
        <v>0.073</v>
      </c>
      <c r="I57" s="131">
        <v>-30.6</v>
      </c>
      <c r="J57" s="131">
        <v>1701.88</v>
      </c>
      <c r="K57" s="131">
        <v>3.73</v>
      </c>
      <c r="N57" s="131">
        <v>95.34</v>
      </c>
      <c r="O57" s="131">
        <v>1439.78</v>
      </c>
      <c r="P57" s="131">
        <v>14.2</v>
      </c>
      <c r="Q57" s="131">
        <v>20915.8</v>
      </c>
      <c r="R57" s="131">
        <v>243.76</v>
      </c>
      <c r="S57" s="131">
        <v>80.0</v>
      </c>
      <c r="T57" s="131">
        <v>2.97</v>
      </c>
      <c r="U57" s="131">
        <v>0.29</v>
      </c>
      <c r="V57" s="131">
        <v>16.3</v>
      </c>
      <c r="W57" s="131">
        <v>1357.02</v>
      </c>
      <c r="X57" s="131">
        <v>3.42</v>
      </c>
    </row>
    <row r="58">
      <c r="K58" s="20">
        <f>AVERAGE(K43:K57)</f>
        <v>3.67125</v>
      </c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</row>
    <row r="59">
      <c r="N59" s="131">
        <v>1029.94</v>
      </c>
      <c r="O59" s="131">
        <v>1494.39</v>
      </c>
      <c r="P59" s="131">
        <v>8.77</v>
      </c>
      <c r="Q59" s="131">
        <v>3113098.1</v>
      </c>
      <c r="R59" s="131">
        <v>375.85</v>
      </c>
      <c r="S59" s="131">
        <v>79.0</v>
      </c>
      <c r="T59" s="131">
        <v>0.0</v>
      </c>
      <c r="U59" s="131">
        <v>0.254</v>
      </c>
      <c r="V59" s="131">
        <v>14.4</v>
      </c>
      <c r="W59" s="131" t="s">
        <v>704</v>
      </c>
      <c r="X59" s="131"/>
    </row>
    <row r="60"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</row>
    <row r="61">
      <c r="N61" s="131">
        <v>1055.96</v>
      </c>
      <c r="O61" s="131">
        <v>1279.65</v>
      </c>
      <c r="P61" s="131">
        <v>11.13</v>
      </c>
      <c r="Q61" s="131">
        <v>354646.3</v>
      </c>
      <c r="R61" s="131">
        <v>272.15</v>
      </c>
      <c r="S61" s="131">
        <v>78.0</v>
      </c>
      <c r="T61" s="131">
        <v>0.0</v>
      </c>
      <c r="U61" s="131">
        <v>0.267</v>
      </c>
      <c r="V61" s="131">
        <v>16.3</v>
      </c>
      <c r="W61" s="131" t="s">
        <v>704</v>
      </c>
      <c r="X61" s="131"/>
    </row>
    <row r="62">
      <c r="A62" s="11" t="s">
        <v>690</v>
      </c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</row>
    <row r="63">
      <c r="A63" s="131" t="s">
        <v>695</v>
      </c>
      <c r="B63" s="131" t="s">
        <v>696</v>
      </c>
      <c r="C63" s="131" t="s">
        <v>697</v>
      </c>
      <c r="D63" s="131" t="s">
        <v>646</v>
      </c>
      <c r="E63" s="131" t="s">
        <v>698</v>
      </c>
      <c r="F63" s="131" t="s">
        <v>490</v>
      </c>
      <c r="G63" s="131" t="s">
        <v>699</v>
      </c>
      <c r="H63" s="131" t="s">
        <v>700</v>
      </c>
      <c r="I63" s="131" t="s">
        <v>701</v>
      </c>
      <c r="J63" s="131" t="s">
        <v>702</v>
      </c>
      <c r="K63" s="131" t="s">
        <v>703</v>
      </c>
      <c r="N63" s="131">
        <v>1265.96</v>
      </c>
      <c r="O63" s="131">
        <v>943.27</v>
      </c>
      <c r="P63" s="131">
        <v>11.68</v>
      </c>
      <c r="Q63" s="131">
        <v>212117.6</v>
      </c>
      <c r="R63" s="131">
        <v>257.74</v>
      </c>
      <c r="S63" s="131">
        <v>77.0</v>
      </c>
      <c r="T63" s="131">
        <v>2.85</v>
      </c>
      <c r="U63" s="131">
        <v>0.254</v>
      </c>
      <c r="V63" s="131">
        <v>15.9</v>
      </c>
      <c r="W63" s="131">
        <v>14228.13</v>
      </c>
      <c r="X63" s="131">
        <v>3.35</v>
      </c>
    </row>
    <row r="64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</row>
    <row r="65">
      <c r="A65" s="131">
        <v>91.21</v>
      </c>
      <c r="B65" s="131">
        <v>1450.53</v>
      </c>
      <c r="C65" s="131">
        <v>14.13</v>
      </c>
      <c r="D65" s="131">
        <v>22296.0</v>
      </c>
      <c r="E65" s="131">
        <v>121.31</v>
      </c>
      <c r="F65" s="131">
        <v>79.0</v>
      </c>
      <c r="G65" s="131">
        <v>2.81</v>
      </c>
      <c r="H65" s="131">
        <v>0.122</v>
      </c>
      <c r="I65" s="131">
        <v>-88.0</v>
      </c>
      <c r="J65" s="131">
        <v>1336.14</v>
      </c>
      <c r="K65" s="131">
        <v>3.57</v>
      </c>
      <c r="N65" s="131">
        <v>1329.21</v>
      </c>
      <c r="O65" s="131">
        <v>441.35</v>
      </c>
      <c r="P65" s="131">
        <v>12.39</v>
      </c>
      <c r="Q65" s="131">
        <v>110583.3</v>
      </c>
      <c r="R65" s="131">
        <v>250.36</v>
      </c>
      <c r="S65" s="131">
        <v>80.0</v>
      </c>
      <c r="T65" s="131">
        <v>3.28</v>
      </c>
      <c r="U65" s="131">
        <v>0.256</v>
      </c>
      <c r="V65" s="131">
        <v>17.6</v>
      </c>
      <c r="W65" s="131">
        <v>6957.36</v>
      </c>
      <c r="X65" s="131">
        <v>3.54</v>
      </c>
    </row>
    <row r="66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</row>
    <row r="67">
      <c r="A67" s="131">
        <v>1026.03</v>
      </c>
      <c r="B67" s="131">
        <v>1505.36</v>
      </c>
      <c r="C67" s="131">
        <v>8.72</v>
      </c>
      <c r="D67" s="131">
        <v>3253816.6</v>
      </c>
      <c r="E67" s="131">
        <v>260.92</v>
      </c>
      <c r="F67" s="131">
        <v>77.0</v>
      </c>
      <c r="G67" s="131">
        <v>2.93</v>
      </c>
      <c r="H67" s="131">
        <v>0.162</v>
      </c>
      <c r="I67" s="131">
        <v>-88.9</v>
      </c>
      <c r="J67" s="131">
        <v>200611.1</v>
      </c>
      <c r="K67" s="131">
        <v>3.54</v>
      </c>
      <c r="N67" s="131">
        <v>568.45</v>
      </c>
      <c r="O67" s="131">
        <v>42.23</v>
      </c>
      <c r="P67" s="131">
        <v>7.24</v>
      </c>
      <c r="Q67" s="131">
        <v>1.27200564E7</v>
      </c>
      <c r="R67" s="131">
        <v>807.37</v>
      </c>
      <c r="S67" s="131">
        <v>80.0</v>
      </c>
      <c r="T67" s="131">
        <v>3.46</v>
      </c>
      <c r="U67" s="131">
        <v>0.244</v>
      </c>
      <c r="V67" s="131">
        <v>17.7</v>
      </c>
      <c r="W67" s="131">
        <v>546476.4</v>
      </c>
      <c r="X67" s="131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</row>
    <row r="69">
      <c r="A69" s="131">
        <v>1052.13</v>
      </c>
      <c r="B69" s="131">
        <v>1290.56</v>
      </c>
      <c r="C69" s="131">
        <v>11.07</v>
      </c>
      <c r="D69" s="131">
        <v>373861.2</v>
      </c>
      <c r="E69" s="131">
        <v>148.18</v>
      </c>
      <c r="F69" s="131">
        <v>79.0</v>
      </c>
      <c r="G69" s="131">
        <v>2.55</v>
      </c>
      <c r="H69" s="131">
        <v>0.159</v>
      </c>
      <c r="I69" s="131">
        <v>-87.9</v>
      </c>
      <c r="J69" s="131">
        <v>22719.03</v>
      </c>
      <c r="K69" s="131">
        <v>3.52</v>
      </c>
      <c r="N69" s="131">
        <v>751.93</v>
      </c>
      <c r="O69" s="131">
        <v>259.21</v>
      </c>
      <c r="P69" s="131">
        <v>10.11</v>
      </c>
      <c r="Q69" s="131">
        <v>904811.7</v>
      </c>
      <c r="R69" s="131">
        <v>282.95</v>
      </c>
      <c r="S69" s="131">
        <v>78.0</v>
      </c>
      <c r="T69" s="131">
        <v>0.0</v>
      </c>
      <c r="U69" s="131">
        <v>0.243</v>
      </c>
      <c r="V69" s="131">
        <v>16.6</v>
      </c>
      <c r="W69" s="131" t="s">
        <v>704</v>
      </c>
      <c r="X69" s="131"/>
    </row>
    <row r="70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</row>
    <row r="71">
      <c r="A71" s="131">
        <v>748.18</v>
      </c>
      <c r="B71" s="131">
        <v>270.14</v>
      </c>
      <c r="C71" s="131">
        <v>10.05</v>
      </c>
      <c r="D71" s="131">
        <v>953341.8</v>
      </c>
      <c r="E71" s="131">
        <v>163.95</v>
      </c>
      <c r="F71" s="131">
        <v>79.0</v>
      </c>
      <c r="G71" s="131">
        <v>3.13</v>
      </c>
      <c r="H71" s="131">
        <v>0.136</v>
      </c>
      <c r="I71" s="131">
        <v>87.0</v>
      </c>
      <c r="J71" s="131">
        <v>56165.76</v>
      </c>
      <c r="K71" s="131">
        <v>3.66</v>
      </c>
      <c r="N71" s="131">
        <v>1760.74</v>
      </c>
      <c r="O71" s="131">
        <v>75.6</v>
      </c>
      <c r="P71" s="131">
        <v>9.85</v>
      </c>
      <c r="Q71" s="131">
        <v>1147188.0</v>
      </c>
      <c r="R71" s="131">
        <v>289.74</v>
      </c>
      <c r="S71" s="131">
        <v>80.0</v>
      </c>
      <c r="T71" s="131">
        <v>0.0</v>
      </c>
      <c r="U71" s="131">
        <v>0.231</v>
      </c>
      <c r="V71" s="131">
        <v>17.7</v>
      </c>
      <c r="W71" s="131" t="s">
        <v>704</v>
      </c>
      <c r="X71" s="131"/>
    </row>
    <row r="72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</row>
    <row r="73">
      <c r="A73" s="131">
        <v>1262.18</v>
      </c>
      <c r="B73" s="131">
        <v>954.27</v>
      </c>
      <c r="C73" s="131">
        <v>11.63</v>
      </c>
      <c r="D73" s="131">
        <v>223299.6</v>
      </c>
      <c r="E73" s="131">
        <v>133.72</v>
      </c>
      <c r="F73" s="131">
        <v>79.0</v>
      </c>
      <c r="G73" s="131">
        <v>2.54</v>
      </c>
      <c r="H73" s="131">
        <v>0.151</v>
      </c>
      <c r="I73" s="131">
        <v>-89.6</v>
      </c>
      <c r="J73" s="131">
        <v>13616.23</v>
      </c>
      <c r="K73" s="131">
        <v>3.52</v>
      </c>
      <c r="N73" s="131">
        <v>1960.59</v>
      </c>
      <c r="O73" s="131">
        <v>707.63</v>
      </c>
      <c r="P73" s="131">
        <v>13.7</v>
      </c>
      <c r="Q73" s="131">
        <v>32999.2</v>
      </c>
      <c r="R73" s="131">
        <v>243.41</v>
      </c>
      <c r="S73" s="131">
        <v>80.0</v>
      </c>
      <c r="T73" s="131">
        <v>2.82</v>
      </c>
      <c r="U73" s="131">
        <v>0.22</v>
      </c>
      <c r="V73" s="131">
        <v>15.9</v>
      </c>
      <c r="W73" s="131">
        <v>2197.43</v>
      </c>
      <c r="X73" s="131">
        <v>3.31</v>
      </c>
    </row>
    <row r="74">
      <c r="K74" s="20">
        <f>AVERAGE(K65:K73)</f>
        <v>3.562</v>
      </c>
      <c r="X74" s="20">
        <f>AVERAGE(X57:X73)</f>
        <v>3.405</v>
      </c>
    </row>
    <row r="77">
      <c r="A77" s="11" t="s">
        <v>694</v>
      </c>
      <c r="N77" s="11" t="s">
        <v>693</v>
      </c>
    </row>
    <row r="78">
      <c r="A78" s="131" t="s">
        <v>695</v>
      </c>
      <c r="B78" s="131" t="s">
        <v>696</v>
      </c>
      <c r="C78" s="131" t="s">
        <v>697</v>
      </c>
      <c r="D78" s="131" t="s">
        <v>646</v>
      </c>
      <c r="E78" s="131" t="s">
        <v>698</v>
      </c>
      <c r="F78" s="131" t="s">
        <v>490</v>
      </c>
      <c r="G78" s="131" t="s">
        <v>699</v>
      </c>
      <c r="H78" s="131" t="s">
        <v>700</v>
      </c>
      <c r="I78" s="131" t="s">
        <v>701</v>
      </c>
      <c r="J78" s="131" t="s">
        <v>702</v>
      </c>
      <c r="K78" s="131" t="s">
        <v>703</v>
      </c>
      <c r="N78" s="131" t="s">
        <v>695</v>
      </c>
      <c r="O78" s="131" t="s">
        <v>696</v>
      </c>
      <c r="P78" s="131" t="s">
        <v>697</v>
      </c>
      <c r="Q78" s="131" t="s">
        <v>646</v>
      </c>
      <c r="R78" s="131" t="s">
        <v>698</v>
      </c>
      <c r="S78" s="131" t="s">
        <v>490</v>
      </c>
      <c r="T78" s="131" t="s">
        <v>699</v>
      </c>
      <c r="U78" s="131" t="s">
        <v>700</v>
      </c>
      <c r="V78" s="131" t="s">
        <v>701</v>
      </c>
      <c r="W78" s="131" t="s">
        <v>702</v>
      </c>
      <c r="X78" s="131" t="s">
        <v>703</v>
      </c>
    </row>
    <row r="79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</row>
    <row r="80">
      <c r="A80" s="131">
        <v>1015.39</v>
      </c>
      <c r="B80" s="131">
        <v>1477.49</v>
      </c>
      <c r="C80" s="131">
        <v>8.8</v>
      </c>
      <c r="D80" s="131">
        <v>3014586.3</v>
      </c>
      <c r="E80" s="131">
        <v>255.91</v>
      </c>
      <c r="F80" s="131">
        <v>78.0</v>
      </c>
      <c r="G80" s="131">
        <v>2.91</v>
      </c>
      <c r="H80" s="131">
        <v>0.044</v>
      </c>
      <c r="I80" s="131">
        <v>-72.6</v>
      </c>
      <c r="J80" s="131">
        <v>158864.7</v>
      </c>
      <c r="K80" s="131">
        <v>3.84</v>
      </c>
      <c r="N80" s="131">
        <v>1015.45</v>
      </c>
      <c r="O80" s="131">
        <v>1480.4</v>
      </c>
      <c r="P80" s="131">
        <v>8.78</v>
      </c>
      <c r="Q80" s="131">
        <v>3076197.1</v>
      </c>
      <c r="R80" s="131">
        <v>242.9</v>
      </c>
      <c r="S80" s="131">
        <v>79.0</v>
      </c>
      <c r="T80" s="131">
        <v>3.02</v>
      </c>
      <c r="U80" s="131">
        <v>0.064</v>
      </c>
      <c r="V80" s="131">
        <v>87.6</v>
      </c>
      <c r="W80" s="131">
        <v>169654.2</v>
      </c>
      <c r="X80" s="131">
        <v>3.76</v>
      </c>
    </row>
    <row r="8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</row>
    <row r="82">
      <c r="A82" s="131">
        <v>80.46</v>
      </c>
      <c r="B82" s="131">
        <v>1422.65</v>
      </c>
      <c r="C82" s="131">
        <v>14.22</v>
      </c>
      <c r="D82" s="131">
        <v>20431.6</v>
      </c>
      <c r="E82" s="131">
        <v>67.08</v>
      </c>
      <c r="F82" s="131">
        <v>79.0</v>
      </c>
      <c r="G82" s="131">
        <v>3.23</v>
      </c>
      <c r="H82" s="131">
        <v>0.058</v>
      </c>
      <c r="I82" s="131">
        <v>-58.7</v>
      </c>
      <c r="J82" s="131">
        <v>1038.02</v>
      </c>
      <c r="K82" s="131">
        <v>3.96</v>
      </c>
      <c r="N82" s="131">
        <v>554.3</v>
      </c>
      <c r="O82" s="131">
        <v>28.05</v>
      </c>
      <c r="P82" s="131">
        <v>7.17</v>
      </c>
      <c r="Q82" s="131">
        <v>1.35945976E7</v>
      </c>
      <c r="R82" s="131">
        <v>830.12</v>
      </c>
      <c r="S82" s="131">
        <v>78.0</v>
      </c>
      <c r="T82" s="131">
        <v>3.46</v>
      </c>
      <c r="U82" s="131">
        <v>0.06</v>
      </c>
      <c r="V82" s="131">
        <v>76.3</v>
      </c>
      <c r="W82" s="131">
        <v>596589.7</v>
      </c>
      <c r="X82" s="131"/>
    </row>
    <row r="83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</row>
    <row r="84">
      <c r="A84" s="131">
        <v>554.19</v>
      </c>
      <c r="B84" s="131">
        <v>25.18</v>
      </c>
      <c r="C84" s="131">
        <v>7.17</v>
      </c>
      <c r="D84" s="131">
        <v>1.3515683E7</v>
      </c>
      <c r="E84" s="131">
        <v>876.21</v>
      </c>
      <c r="F84" s="131">
        <v>79.0</v>
      </c>
      <c r="G84" s="131">
        <v>3.48</v>
      </c>
      <c r="H84" s="131">
        <v>0.018</v>
      </c>
      <c r="I84" s="131">
        <v>-66.8</v>
      </c>
      <c r="J84" s="131">
        <v>593680.5</v>
      </c>
      <c r="K84" s="131"/>
      <c r="N84" s="131">
        <v>737.52</v>
      </c>
      <c r="O84" s="131">
        <v>245.07</v>
      </c>
      <c r="P84" s="131">
        <v>10.11</v>
      </c>
      <c r="Q84" s="131">
        <v>902036.8</v>
      </c>
      <c r="R84" s="131">
        <v>120.77</v>
      </c>
      <c r="S84" s="131">
        <v>80.0</v>
      </c>
      <c r="T84" s="131">
        <v>3.28</v>
      </c>
      <c r="U84" s="131">
        <v>0.053</v>
      </c>
      <c r="V84" s="131">
        <v>75.4</v>
      </c>
      <c r="W84" s="131">
        <v>48301.96</v>
      </c>
      <c r="X84" s="131">
        <v>3.85</v>
      </c>
    </row>
    <row r="8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</row>
    <row r="86">
      <c r="A86" s="131">
        <v>737.46</v>
      </c>
      <c r="B86" s="131">
        <v>242.2</v>
      </c>
      <c r="C86" s="131">
        <v>10.13</v>
      </c>
      <c r="D86" s="131">
        <v>889739.0</v>
      </c>
      <c r="E86" s="131">
        <v>119.46</v>
      </c>
      <c r="F86" s="131">
        <v>79.0</v>
      </c>
      <c r="G86" s="131">
        <v>3.41</v>
      </c>
      <c r="H86" s="131">
        <v>0.0</v>
      </c>
      <c r="I86" s="131" t="s">
        <v>704</v>
      </c>
      <c r="J86" s="131">
        <v>46715.27</v>
      </c>
      <c r="K86" s="131">
        <v>3.91</v>
      </c>
      <c r="N86" s="131">
        <v>1746.67</v>
      </c>
      <c r="O86" s="131">
        <v>61.61</v>
      </c>
      <c r="P86" s="131">
        <v>9.85</v>
      </c>
      <c r="Q86" s="131">
        <v>1146037.1</v>
      </c>
      <c r="R86" s="131">
        <v>130.45</v>
      </c>
      <c r="S86" s="131">
        <v>80.0</v>
      </c>
      <c r="T86" s="131">
        <v>2.97</v>
      </c>
      <c r="U86" s="131">
        <v>0.089</v>
      </c>
      <c r="V86" s="131">
        <v>77.0</v>
      </c>
      <c r="W86" s="131">
        <v>66122.58</v>
      </c>
      <c r="X86" s="131">
        <v>3.64</v>
      </c>
    </row>
    <row r="87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</row>
    <row r="88">
      <c r="A88" s="131">
        <v>1576.46</v>
      </c>
      <c r="B88" s="131">
        <v>24.71</v>
      </c>
      <c r="C88" s="131">
        <v>13.14</v>
      </c>
      <c r="D88" s="131">
        <v>55363.3</v>
      </c>
      <c r="E88" s="131">
        <v>67.39</v>
      </c>
      <c r="F88" s="131">
        <v>80.0</v>
      </c>
      <c r="G88" s="131">
        <v>3.09</v>
      </c>
      <c r="H88" s="131">
        <v>0.043</v>
      </c>
      <c r="I88" s="131">
        <v>-72.7</v>
      </c>
      <c r="J88" s="131">
        <v>3038.55</v>
      </c>
      <c r="K88" s="131">
        <v>3.76</v>
      </c>
      <c r="N88" s="131">
        <v>1807.81</v>
      </c>
      <c r="O88" s="131">
        <v>197.29</v>
      </c>
      <c r="P88" s="131">
        <v>14.04</v>
      </c>
      <c r="Q88" s="131">
        <v>24228.3</v>
      </c>
      <c r="R88" s="131">
        <v>68.38</v>
      </c>
      <c r="S88" s="131">
        <v>79.0</v>
      </c>
      <c r="T88" s="131">
        <v>3.53</v>
      </c>
      <c r="U88" s="131">
        <v>0.091</v>
      </c>
      <c r="V88" s="131">
        <v>82.0</v>
      </c>
      <c r="W88" s="131">
        <v>1356.62</v>
      </c>
      <c r="X88" s="131">
        <v>3.79</v>
      </c>
    </row>
    <row r="89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</row>
    <row r="90">
      <c r="A90" s="131">
        <v>1746.76</v>
      </c>
      <c r="B90" s="131">
        <v>58.67</v>
      </c>
      <c r="C90" s="131">
        <v>9.87</v>
      </c>
      <c r="D90" s="131">
        <v>1124767.8</v>
      </c>
      <c r="E90" s="131">
        <v>137.13</v>
      </c>
      <c r="F90" s="131">
        <v>79.0</v>
      </c>
      <c r="G90" s="131">
        <v>2.73</v>
      </c>
      <c r="H90" s="131">
        <v>0.035</v>
      </c>
      <c r="I90" s="131">
        <v>-83.5</v>
      </c>
      <c r="J90" s="131">
        <v>61450.32</v>
      </c>
      <c r="K90" s="131">
        <v>3.74</v>
      </c>
      <c r="N90" s="131">
        <v>1314.98</v>
      </c>
      <c r="O90" s="131">
        <v>427.33</v>
      </c>
      <c r="P90" s="131">
        <v>12.4</v>
      </c>
      <c r="Q90" s="131">
        <v>109548.7</v>
      </c>
      <c r="R90" s="131">
        <v>75.63</v>
      </c>
      <c r="S90" s="131">
        <v>77.0</v>
      </c>
      <c r="T90" s="131">
        <v>3.02</v>
      </c>
      <c r="U90" s="131">
        <v>0.096</v>
      </c>
      <c r="V90" s="131">
        <v>84.0</v>
      </c>
      <c r="W90" s="131">
        <v>6168.25</v>
      </c>
      <c r="X90" s="131">
        <v>3.72</v>
      </c>
    </row>
    <row r="9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</row>
    <row r="92">
      <c r="A92" s="131">
        <v>1314.99</v>
      </c>
      <c r="B92" s="131">
        <v>424.46</v>
      </c>
      <c r="C92" s="131">
        <v>12.41</v>
      </c>
      <c r="D92" s="131">
        <v>108169.4</v>
      </c>
      <c r="E92" s="131">
        <v>74.55</v>
      </c>
      <c r="F92" s="131">
        <v>78.0</v>
      </c>
      <c r="G92" s="131">
        <v>3.23</v>
      </c>
      <c r="H92" s="131">
        <v>0.065</v>
      </c>
      <c r="I92" s="131">
        <v>-81.3</v>
      </c>
      <c r="J92" s="131">
        <v>5776.57</v>
      </c>
      <c r="K92" s="131">
        <v>3.85</v>
      </c>
      <c r="N92" s="131">
        <v>1946.53</v>
      </c>
      <c r="O92" s="131">
        <v>693.76</v>
      </c>
      <c r="P92" s="131">
        <v>13.7</v>
      </c>
      <c r="Q92" s="131">
        <v>33032.5</v>
      </c>
      <c r="R92" s="131">
        <v>68.11</v>
      </c>
      <c r="S92" s="131">
        <v>80.0</v>
      </c>
      <c r="T92" s="131">
        <v>2.97</v>
      </c>
      <c r="U92" s="131">
        <v>0.096</v>
      </c>
      <c r="V92" s="131">
        <v>87.3</v>
      </c>
      <c r="W92" s="131">
        <v>1925.61</v>
      </c>
      <c r="X92" s="131">
        <v>3.61</v>
      </c>
    </row>
    <row r="93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</row>
    <row r="94">
      <c r="A94" s="131">
        <v>1946.62</v>
      </c>
      <c r="B94" s="131">
        <v>690.77</v>
      </c>
      <c r="C94" s="131">
        <v>13.71</v>
      </c>
      <c r="D94" s="131">
        <v>32956.4</v>
      </c>
      <c r="E94" s="131">
        <v>70.75</v>
      </c>
      <c r="F94" s="131">
        <v>80.0</v>
      </c>
      <c r="G94" s="131">
        <v>3.02</v>
      </c>
      <c r="H94" s="131">
        <v>0.042</v>
      </c>
      <c r="I94" s="131">
        <v>-68.1</v>
      </c>
      <c r="J94" s="131">
        <v>1747.81</v>
      </c>
      <c r="K94" s="131">
        <v>3.83</v>
      </c>
      <c r="N94" s="131">
        <v>1616.28</v>
      </c>
      <c r="O94" s="131">
        <v>1113.1</v>
      </c>
      <c r="P94" s="131">
        <v>15.86</v>
      </c>
      <c r="Q94" s="131">
        <v>4527.9</v>
      </c>
      <c r="R94" s="131">
        <v>68.14</v>
      </c>
      <c r="S94" s="131">
        <v>78.0</v>
      </c>
      <c r="T94" s="131">
        <v>3.08</v>
      </c>
      <c r="U94" s="131">
        <v>0.119</v>
      </c>
      <c r="V94" s="131">
        <v>47.5</v>
      </c>
      <c r="W94" s="131">
        <v>137.64</v>
      </c>
      <c r="X94" s="131"/>
    </row>
    <row r="9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</row>
    <row r="96">
      <c r="A96" s="131">
        <v>1251.53</v>
      </c>
      <c r="B96" s="131">
        <v>926.33</v>
      </c>
      <c r="C96" s="131">
        <v>11.7</v>
      </c>
      <c r="D96" s="131">
        <v>208727.9</v>
      </c>
      <c r="E96" s="131">
        <v>86.13</v>
      </c>
      <c r="F96" s="131">
        <v>79.0</v>
      </c>
      <c r="G96" s="131">
        <v>3.33</v>
      </c>
      <c r="H96" s="131">
        <v>0.044</v>
      </c>
      <c r="I96" s="131">
        <v>-74.6</v>
      </c>
      <c r="J96" s="131">
        <v>10993.09</v>
      </c>
      <c r="K96" s="131">
        <v>3.89</v>
      </c>
      <c r="N96" s="131">
        <v>1508.2</v>
      </c>
      <c r="O96" s="131">
        <v>1204.48</v>
      </c>
      <c r="P96" s="131">
        <v>15.01</v>
      </c>
      <c r="Q96" s="131">
        <v>9949.5</v>
      </c>
      <c r="R96" s="131">
        <v>77.7</v>
      </c>
      <c r="S96" s="131">
        <v>79.0</v>
      </c>
      <c r="T96" s="131">
        <v>4.0</v>
      </c>
      <c r="U96" s="131">
        <v>0.206</v>
      </c>
      <c r="V96" s="131">
        <v>-89.8</v>
      </c>
      <c r="W96" s="131">
        <v>280.89</v>
      </c>
      <c r="X96" s="131"/>
    </row>
    <row r="97">
      <c r="K97" s="20">
        <f>AVERAGE(K80:K96)</f>
        <v>3.8475</v>
      </c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</row>
    <row r="98">
      <c r="N98" s="131">
        <v>1832.12</v>
      </c>
      <c r="O98" s="131">
        <v>1565.44</v>
      </c>
      <c r="P98" s="131">
        <v>13.7</v>
      </c>
      <c r="Q98" s="131">
        <v>32961.4</v>
      </c>
      <c r="R98" s="131">
        <v>69.78</v>
      </c>
      <c r="S98" s="131">
        <v>79.0</v>
      </c>
      <c r="T98" s="131">
        <v>2.6</v>
      </c>
      <c r="U98" s="131">
        <v>0.095</v>
      </c>
      <c r="V98" s="131">
        <v>77.5</v>
      </c>
      <c r="W98" s="131">
        <v>1927.36</v>
      </c>
      <c r="X98" s="131">
        <v>3.57</v>
      </c>
    </row>
    <row r="99">
      <c r="X99" s="20">
        <f>AVERAGE(X80:X98)</f>
        <v>3.705714286</v>
      </c>
    </row>
    <row r="101">
      <c r="A101" s="11" t="s">
        <v>687</v>
      </c>
    </row>
    <row r="102">
      <c r="A102" s="131" t="s">
        <v>695</v>
      </c>
      <c r="B102" s="131" t="s">
        <v>696</v>
      </c>
      <c r="C102" s="131" t="s">
        <v>697</v>
      </c>
      <c r="D102" s="131" t="s">
        <v>646</v>
      </c>
      <c r="E102" s="131" t="s">
        <v>698</v>
      </c>
      <c r="F102" s="131" t="s">
        <v>490</v>
      </c>
      <c r="G102" s="131" t="s">
        <v>699</v>
      </c>
      <c r="H102" s="131" t="s">
        <v>700</v>
      </c>
      <c r="I102" s="131" t="s">
        <v>701</v>
      </c>
      <c r="J102" s="131" t="s">
        <v>702</v>
      </c>
      <c r="K102" s="131" t="s">
        <v>703</v>
      </c>
      <c r="N102" s="11" t="s">
        <v>688</v>
      </c>
    </row>
    <row r="103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N103" s="131" t="s">
        <v>695</v>
      </c>
      <c r="O103" s="131" t="s">
        <v>696</v>
      </c>
      <c r="P103" s="131" t="s">
        <v>697</v>
      </c>
      <c r="Q103" s="131" t="s">
        <v>646</v>
      </c>
      <c r="R103" s="131" t="s">
        <v>698</v>
      </c>
      <c r="S103" s="131" t="s">
        <v>490</v>
      </c>
      <c r="T103" s="131" t="s">
        <v>699</v>
      </c>
      <c r="U103" s="131" t="s">
        <v>700</v>
      </c>
      <c r="V103" s="131" t="s">
        <v>701</v>
      </c>
      <c r="W103" s="131" t="s">
        <v>702</v>
      </c>
      <c r="X103" s="131" t="s">
        <v>703</v>
      </c>
    </row>
    <row r="104">
      <c r="A104" s="131">
        <v>359.16</v>
      </c>
      <c r="B104" s="131">
        <v>1827.06</v>
      </c>
      <c r="C104" s="131">
        <v>15.11</v>
      </c>
      <c r="D104" s="131">
        <v>9048.1</v>
      </c>
      <c r="E104" s="131">
        <v>113.42</v>
      </c>
      <c r="F104" s="131">
        <v>77.0</v>
      </c>
      <c r="G104" s="131">
        <v>3.3</v>
      </c>
      <c r="H104" s="131">
        <v>0.04</v>
      </c>
      <c r="I104" s="131">
        <v>-4.9</v>
      </c>
      <c r="J104" s="131">
        <v>225.88</v>
      </c>
      <c r="K104" s="131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</row>
    <row r="10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N105" s="131">
        <v>87.24</v>
      </c>
      <c r="O105" s="131">
        <v>1437.7</v>
      </c>
      <c r="P105" s="131">
        <v>14.36</v>
      </c>
      <c r="Q105" s="131">
        <v>17970.6</v>
      </c>
      <c r="R105" s="131">
        <v>177.12</v>
      </c>
      <c r="S105" s="131">
        <v>78.0</v>
      </c>
      <c r="T105" s="131">
        <v>1.34</v>
      </c>
      <c r="U105" s="131">
        <v>0.045</v>
      </c>
      <c r="V105" s="131">
        <v>-44.3</v>
      </c>
      <c r="W105" s="131">
        <v>792.93</v>
      </c>
      <c r="X105" s="131">
        <v>4.15</v>
      </c>
    </row>
    <row r="106">
      <c r="A106" s="131">
        <v>599.17</v>
      </c>
      <c r="B106" s="131">
        <v>39.39</v>
      </c>
      <c r="C106" s="131">
        <v>8.6</v>
      </c>
      <c r="D106" s="131">
        <v>3637513.3</v>
      </c>
      <c r="E106" s="131">
        <v>326.53</v>
      </c>
      <c r="F106" s="131">
        <v>79.0</v>
      </c>
      <c r="G106" s="131">
        <v>2.87</v>
      </c>
      <c r="H106" s="131">
        <v>0.067</v>
      </c>
      <c r="I106" s="131">
        <v>7.3</v>
      </c>
      <c r="J106" s="131">
        <v>182181.8</v>
      </c>
      <c r="K106" s="131">
        <v>3.94</v>
      </c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</row>
    <row r="107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N107" s="131">
        <v>1021.87</v>
      </c>
      <c r="O107" s="131">
        <v>1492.45</v>
      </c>
      <c r="P107" s="131">
        <v>8.93</v>
      </c>
      <c r="Q107" s="131">
        <v>2687739.9</v>
      </c>
      <c r="R107" s="131">
        <v>475.18</v>
      </c>
      <c r="S107" s="131">
        <v>79.0</v>
      </c>
      <c r="T107" s="131">
        <v>2.72</v>
      </c>
      <c r="U107" s="131">
        <v>0.043</v>
      </c>
      <c r="V107" s="131">
        <v>-59.4</v>
      </c>
      <c r="W107" s="131">
        <v>119618.0</v>
      </c>
      <c r="X107" s="131">
        <v>4.21</v>
      </c>
    </row>
    <row r="108">
      <c r="A108" s="131">
        <v>1791.01</v>
      </c>
      <c r="B108" s="131">
        <v>72.66</v>
      </c>
      <c r="C108" s="131">
        <v>11.31</v>
      </c>
      <c r="D108" s="131">
        <v>299392.8</v>
      </c>
      <c r="E108" s="131">
        <v>109.72</v>
      </c>
      <c r="F108" s="131">
        <v>76.0</v>
      </c>
      <c r="G108" s="131">
        <v>3.33</v>
      </c>
      <c r="H108" s="131">
        <v>0.051</v>
      </c>
      <c r="I108" s="131">
        <v>8.9</v>
      </c>
      <c r="J108" s="131">
        <v>14568.28</v>
      </c>
      <c r="K108" s="131">
        <v>4.09</v>
      </c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</row>
    <row r="109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N109" s="131">
        <v>1047.91</v>
      </c>
      <c r="O109" s="131">
        <v>1277.61</v>
      </c>
      <c r="P109" s="131">
        <v>11.28</v>
      </c>
      <c r="Q109" s="131">
        <v>306462.1</v>
      </c>
      <c r="R109" s="131">
        <v>220.66</v>
      </c>
      <c r="S109" s="131">
        <v>79.0</v>
      </c>
      <c r="T109" s="131">
        <v>2.42</v>
      </c>
      <c r="U109" s="131">
        <v>0.029</v>
      </c>
      <c r="V109" s="131">
        <v>-65.0</v>
      </c>
      <c r="W109" s="131">
        <v>13656.95</v>
      </c>
      <c r="X109" s="131">
        <v>4.18</v>
      </c>
    </row>
    <row r="110">
      <c r="A110" s="131">
        <v>782.38</v>
      </c>
      <c r="B110" s="131">
        <v>256.36</v>
      </c>
      <c r="C110" s="131">
        <v>11.56</v>
      </c>
      <c r="D110" s="131">
        <v>238428.9</v>
      </c>
      <c r="E110" s="131">
        <v>104.07</v>
      </c>
      <c r="F110" s="131">
        <v>81.0</v>
      </c>
      <c r="G110" s="131">
        <v>2.8</v>
      </c>
      <c r="H110" s="131">
        <v>0.091</v>
      </c>
      <c r="I110" s="131">
        <v>9.1</v>
      </c>
      <c r="J110" s="131">
        <v>11826.04</v>
      </c>
      <c r="K110" s="131">
        <v>3.95</v>
      </c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</row>
    <row r="11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N111" s="131">
        <v>1257.95</v>
      </c>
      <c r="O111" s="131">
        <v>941.3</v>
      </c>
      <c r="P111" s="131">
        <v>11.85</v>
      </c>
      <c r="Q111" s="131">
        <v>182457.6</v>
      </c>
      <c r="R111" s="131">
        <v>200.48</v>
      </c>
      <c r="S111" s="131">
        <v>77.0</v>
      </c>
      <c r="T111" s="131">
        <v>2.98</v>
      </c>
      <c r="U111" s="131">
        <v>0.037</v>
      </c>
      <c r="V111" s="131">
        <v>-63.4</v>
      </c>
      <c r="W111" s="131">
        <v>7991.93</v>
      </c>
      <c r="X111" s="131">
        <v>4.29</v>
      </c>
    </row>
    <row r="112">
      <c r="A112" s="131">
        <v>1359.67</v>
      </c>
      <c r="B112" s="131">
        <v>438.52</v>
      </c>
      <c r="C112" s="131">
        <v>13.84</v>
      </c>
      <c r="D112" s="131">
        <v>29030.5</v>
      </c>
      <c r="E112" s="131">
        <v>89.36</v>
      </c>
      <c r="F112" s="131">
        <v>79.0</v>
      </c>
      <c r="G112" s="131">
        <v>3.57</v>
      </c>
      <c r="H112" s="131">
        <v>0.067</v>
      </c>
      <c r="I112" s="131">
        <v>9.8</v>
      </c>
      <c r="J112" s="131">
        <v>1427.49</v>
      </c>
      <c r="K112" s="131">
        <v>4.07</v>
      </c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</row>
    <row r="113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N113" s="131">
        <v>1321.31</v>
      </c>
      <c r="O113" s="131">
        <v>439.39</v>
      </c>
      <c r="P113" s="131">
        <v>12.55</v>
      </c>
      <c r="Q113" s="131">
        <v>95147.6</v>
      </c>
      <c r="R113" s="131">
        <v>190.97</v>
      </c>
      <c r="S113" s="131">
        <v>80.0</v>
      </c>
      <c r="T113" s="131">
        <v>3.46</v>
      </c>
      <c r="U113" s="131">
        <v>0.018</v>
      </c>
      <c r="V113" s="131">
        <v>-64.6</v>
      </c>
      <c r="W113" s="131">
        <v>4097.21</v>
      </c>
      <c r="X113" s="131">
        <v>4.37</v>
      </c>
    </row>
    <row r="114">
      <c r="A114" s="131">
        <v>1296.29</v>
      </c>
      <c r="B114" s="131">
        <v>940.36</v>
      </c>
      <c r="C114" s="131">
        <v>13.12</v>
      </c>
      <c r="D114" s="131">
        <v>56410.7</v>
      </c>
      <c r="E114" s="131">
        <v>90.46</v>
      </c>
      <c r="F114" s="131">
        <v>80.0</v>
      </c>
      <c r="G114" s="131">
        <v>2.67</v>
      </c>
      <c r="H114" s="131">
        <v>0.089</v>
      </c>
      <c r="I114" s="131">
        <v>10.8</v>
      </c>
      <c r="J114" s="131">
        <v>2778.03</v>
      </c>
      <c r="K114" s="131">
        <v>3.96</v>
      </c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</row>
    <row r="11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N115" s="131">
        <v>744.02</v>
      </c>
      <c r="O115" s="131">
        <v>257.19</v>
      </c>
      <c r="P115" s="131">
        <v>10.27</v>
      </c>
      <c r="Q115" s="131">
        <v>776791.6</v>
      </c>
      <c r="R115" s="131">
        <v>264.12</v>
      </c>
      <c r="S115" s="131">
        <v>77.0</v>
      </c>
      <c r="T115" s="131">
        <v>3.04</v>
      </c>
      <c r="U115" s="131">
        <v>0.048</v>
      </c>
      <c r="V115" s="131">
        <v>-62.6</v>
      </c>
      <c r="W115" s="131">
        <v>34957.52</v>
      </c>
      <c r="X115" s="131">
        <v>4.22</v>
      </c>
    </row>
    <row r="116">
      <c r="A116" s="131">
        <v>1086.37</v>
      </c>
      <c r="B116" s="131">
        <v>1276.66</v>
      </c>
      <c r="C116" s="131">
        <v>12.57</v>
      </c>
      <c r="D116" s="131">
        <v>93784.8</v>
      </c>
      <c r="E116" s="131">
        <v>96.29</v>
      </c>
      <c r="F116" s="131">
        <v>81.0</v>
      </c>
      <c r="G116" s="131">
        <v>3.13</v>
      </c>
      <c r="H116" s="131">
        <v>0.064</v>
      </c>
      <c r="I116" s="131">
        <v>4.1</v>
      </c>
      <c r="J116" s="131">
        <v>4557.66</v>
      </c>
      <c r="K116" s="131">
        <v>4.04</v>
      </c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</row>
    <row r="117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N117" s="131">
        <v>560.68</v>
      </c>
      <c r="O117" s="131">
        <v>40.24</v>
      </c>
      <c r="P117" s="131">
        <v>7.29</v>
      </c>
      <c r="Q117" s="131">
        <v>1.21669532E7</v>
      </c>
      <c r="R117" s="131">
        <v>1452.3</v>
      </c>
      <c r="S117" s="131">
        <v>79.0</v>
      </c>
      <c r="T117" s="131">
        <v>2.41</v>
      </c>
      <c r="U117" s="131">
        <v>0.047</v>
      </c>
      <c r="V117" s="131">
        <v>-43.2</v>
      </c>
      <c r="W117" s="131">
        <v>551186.6</v>
      </c>
      <c r="X117" s="131">
        <v>4.14</v>
      </c>
    </row>
    <row r="118">
      <c r="A118" s="131">
        <v>1060.33</v>
      </c>
      <c r="B118" s="131">
        <v>1491.45</v>
      </c>
      <c r="C118" s="131">
        <v>10.23</v>
      </c>
      <c r="D118" s="131">
        <v>806802.5</v>
      </c>
      <c r="E118" s="131">
        <v>144.07</v>
      </c>
      <c r="F118" s="131">
        <v>79.0</v>
      </c>
      <c r="G118" s="131">
        <v>2.89</v>
      </c>
      <c r="H118" s="131">
        <v>0.091</v>
      </c>
      <c r="I118" s="131">
        <v>11.4</v>
      </c>
      <c r="J118" s="131">
        <v>39210.04</v>
      </c>
      <c r="K118" s="131">
        <v>4.01</v>
      </c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</row>
    <row r="119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N119" s="131">
        <v>1752.87</v>
      </c>
      <c r="O119" s="131">
        <v>73.6</v>
      </c>
      <c r="P119" s="131">
        <v>10.01</v>
      </c>
      <c r="Q119" s="131">
        <v>990210.3</v>
      </c>
      <c r="R119" s="131">
        <v>292.75</v>
      </c>
      <c r="S119" s="131">
        <v>79.0</v>
      </c>
      <c r="T119" s="131">
        <v>2.42</v>
      </c>
      <c r="U119" s="131">
        <v>0.034</v>
      </c>
      <c r="V119" s="131">
        <v>-65.2</v>
      </c>
      <c r="W119" s="131">
        <v>44528.35</v>
      </c>
      <c r="X119" s="131">
        <v>4.16</v>
      </c>
    </row>
    <row r="120">
      <c r="A120" s="131">
        <v>1496.2</v>
      </c>
      <c r="B120" s="131">
        <v>1296.93</v>
      </c>
      <c r="C120" s="131">
        <v>15.76</v>
      </c>
      <c r="D120" s="131">
        <v>4976.8</v>
      </c>
      <c r="E120" s="131">
        <v>87.87</v>
      </c>
      <c r="F120" s="131">
        <v>78.0</v>
      </c>
      <c r="G120" s="131">
        <v>1.94</v>
      </c>
      <c r="H120" s="131">
        <v>0.109</v>
      </c>
      <c r="I120" s="131">
        <v>2.4</v>
      </c>
      <c r="J120" s="131">
        <v>245.33</v>
      </c>
      <c r="K120" s="131">
        <v>3.9</v>
      </c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</row>
    <row r="12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N121" s="131">
        <v>1582.54</v>
      </c>
      <c r="O121" s="131">
        <v>39.65</v>
      </c>
      <c r="P121" s="131">
        <v>13.29</v>
      </c>
      <c r="Q121" s="131">
        <v>48373.0</v>
      </c>
      <c r="R121" s="131">
        <v>179.71</v>
      </c>
      <c r="S121" s="131">
        <v>79.0</v>
      </c>
      <c r="T121" s="131">
        <v>2.83</v>
      </c>
      <c r="U121" s="131">
        <v>0.048</v>
      </c>
      <c r="V121" s="131">
        <v>-59.0</v>
      </c>
      <c r="W121" s="131">
        <v>2198.28</v>
      </c>
      <c r="X121" s="131">
        <v>4.17</v>
      </c>
    </row>
    <row r="122">
      <c r="A122" s="131">
        <v>1359.67</v>
      </c>
      <c r="B122" s="131">
        <v>438.52</v>
      </c>
      <c r="C122" s="131">
        <v>13.84</v>
      </c>
      <c r="D122" s="131">
        <v>29030.5</v>
      </c>
      <c r="E122" s="131">
        <v>89.36</v>
      </c>
      <c r="F122" s="131">
        <v>79.0</v>
      </c>
      <c r="G122" s="131">
        <v>3.57</v>
      </c>
      <c r="H122" s="131">
        <v>0.067</v>
      </c>
      <c r="I122" s="131">
        <v>9.8</v>
      </c>
      <c r="J122" s="131">
        <v>1427.49</v>
      </c>
      <c r="K122" s="131">
        <v>4.07</v>
      </c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</row>
    <row r="123">
      <c r="K123" s="20">
        <f>AVERAGE(K104:K122)</f>
        <v>4.003333333</v>
      </c>
      <c r="N123" s="131">
        <v>1952.62</v>
      </c>
      <c r="O123" s="131">
        <v>705.71</v>
      </c>
      <c r="P123" s="131">
        <v>13.86</v>
      </c>
      <c r="Q123" s="131">
        <v>28551.3</v>
      </c>
      <c r="R123" s="131">
        <v>181.39</v>
      </c>
      <c r="S123" s="131">
        <v>80.0</v>
      </c>
      <c r="T123" s="131">
        <v>2.54</v>
      </c>
      <c r="U123" s="131">
        <v>0.027</v>
      </c>
      <c r="V123" s="131">
        <v>-33.0</v>
      </c>
      <c r="W123" s="131">
        <v>1261.1</v>
      </c>
      <c r="X123" s="131">
        <v>4.19</v>
      </c>
    </row>
    <row r="124"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</row>
    <row r="125">
      <c r="N125" s="131">
        <v>1321.32</v>
      </c>
      <c r="O125" s="131">
        <v>439.39</v>
      </c>
      <c r="P125" s="131">
        <v>12.55</v>
      </c>
      <c r="Q125" s="131">
        <v>95147.6</v>
      </c>
      <c r="R125" s="131">
        <v>190.97</v>
      </c>
      <c r="S125" s="131">
        <v>80.0</v>
      </c>
      <c r="T125" s="131">
        <v>3.45</v>
      </c>
      <c r="U125" s="131">
        <v>0.018</v>
      </c>
      <c r="V125" s="131">
        <v>-64.5</v>
      </c>
      <c r="W125" s="131">
        <v>4098.95</v>
      </c>
      <c r="X125" s="131">
        <v>4.37</v>
      </c>
    </row>
    <row r="126">
      <c r="X126" s="20">
        <f>AVERAGE(X105:X125)</f>
        <v>4.222727273</v>
      </c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</row>
    <row r="132">
      <c r="A132" s="133" t="s">
        <v>705</v>
      </c>
      <c r="B132" s="133" t="s">
        <v>706</v>
      </c>
      <c r="C132" s="133" t="s">
        <v>707</v>
      </c>
      <c r="D132" s="133" t="s">
        <v>708</v>
      </c>
      <c r="E132" s="133" t="s">
        <v>709</v>
      </c>
      <c r="F132" s="133" t="s">
        <v>710</v>
      </c>
      <c r="G132" s="133" t="s">
        <v>711</v>
      </c>
      <c r="H132" s="133" t="s">
        <v>712</v>
      </c>
      <c r="I132" s="133" t="s">
        <v>713</v>
      </c>
      <c r="J132" s="133" t="s">
        <v>714</v>
      </c>
    </row>
    <row r="133">
      <c r="A133" s="134" t="s">
        <v>715</v>
      </c>
      <c r="B133" s="134" t="s">
        <v>716</v>
      </c>
      <c r="C133" s="134">
        <v>3.706</v>
      </c>
      <c r="D133" s="134">
        <v>1.116</v>
      </c>
      <c r="E133" s="134">
        <v>1793673.0</v>
      </c>
      <c r="F133" s="134">
        <v>1542452.0</v>
      </c>
      <c r="G133" s="134">
        <v>8.0</v>
      </c>
      <c r="H133" s="134">
        <v>1228050.0</v>
      </c>
      <c r="I133" s="134">
        <v>1111038.0</v>
      </c>
      <c r="J133" s="134">
        <v>62.0</v>
      </c>
    </row>
    <row r="134">
      <c r="A134" s="135" t="s">
        <v>717</v>
      </c>
      <c r="B134" s="135" t="s">
        <v>718</v>
      </c>
      <c r="C134" s="135">
        <v>3.848</v>
      </c>
      <c r="D134" s="135">
        <v>1.158</v>
      </c>
      <c r="E134" s="135">
        <v>1792971.0</v>
      </c>
      <c r="F134" s="135">
        <v>1545316.0</v>
      </c>
      <c r="G134" s="135">
        <v>8.0</v>
      </c>
      <c r="H134" s="135">
        <v>1219486.0</v>
      </c>
      <c r="I134" s="135">
        <v>1101957.0</v>
      </c>
      <c r="J134" s="135">
        <v>61.5</v>
      </c>
    </row>
    <row r="135">
      <c r="A135" s="134" t="s">
        <v>719</v>
      </c>
      <c r="B135" s="134" t="s">
        <v>720</v>
      </c>
      <c r="C135" s="134">
        <v>3.405</v>
      </c>
      <c r="D135" s="134">
        <v>1.025</v>
      </c>
      <c r="E135" s="134">
        <v>1908224.0</v>
      </c>
      <c r="F135" s="134">
        <v>1503396.0</v>
      </c>
      <c r="G135" s="134">
        <v>7.0</v>
      </c>
      <c r="H135" s="134">
        <v>1163032.0</v>
      </c>
      <c r="I135" s="134">
        <v>1048448.0</v>
      </c>
      <c r="J135" s="134">
        <v>55.0</v>
      </c>
    </row>
    <row r="136">
      <c r="A136" s="135" t="s">
        <v>721</v>
      </c>
      <c r="B136" s="135" t="s">
        <v>722</v>
      </c>
      <c r="C136" s="135">
        <v>3.173</v>
      </c>
      <c r="D136" s="135">
        <v>0.955</v>
      </c>
      <c r="E136" s="135">
        <v>1907839.0</v>
      </c>
      <c r="F136" s="135">
        <v>1502060.0</v>
      </c>
      <c r="G136" s="135">
        <v>7.0</v>
      </c>
      <c r="H136" s="135">
        <v>1043058.0</v>
      </c>
      <c r="I136" s="135">
        <v>958239.6</v>
      </c>
      <c r="J136" s="135">
        <v>50.3</v>
      </c>
    </row>
    <row r="137">
      <c r="A137" s="134" t="s">
        <v>723</v>
      </c>
      <c r="B137" s="134" t="s">
        <v>724</v>
      </c>
      <c r="C137" s="134">
        <v>3.562</v>
      </c>
      <c r="D137" s="134">
        <v>1.072</v>
      </c>
      <c r="E137" s="134">
        <v>1904650.0</v>
      </c>
      <c r="F137" s="134">
        <v>1603010.0</v>
      </c>
      <c r="G137" s="134">
        <v>8.0</v>
      </c>
      <c r="H137" s="134">
        <v>1303750.0</v>
      </c>
      <c r="I137" s="134">
        <v>1176897.0</v>
      </c>
      <c r="J137" s="134">
        <v>61.8</v>
      </c>
    </row>
    <row r="138">
      <c r="A138" s="135" t="s">
        <v>725</v>
      </c>
      <c r="B138" s="135" t="s">
        <v>726</v>
      </c>
      <c r="C138" s="135">
        <v>3.733</v>
      </c>
      <c r="D138" s="135">
        <v>1.124</v>
      </c>
      <c r="E138" s="135">
        <v>1901113.0</v>
      </c>
      <c r="F138" s="135">
        <v>1601137.0</v>
      </c>
      <c r="G138" s="135">
        <v>8.0</v>
      </c>
      <c r="H138" s="135">
        <v>1301355.0</v>
      </c>
      <c r="I138" s="135">
        <v>1171430.0</v>
      </c>
      <c r="J138" s="135">
        <v>61.7</v>
      </c>
    </row>
    <row r="139">
      <c r="A139" s="134" t="s">
        <v>727</v>
      </c>
      <c r="B139" s="134" t="s">
        <v>728</v>
      </c>
      <c r="C139" s="134">
        <v>4.223</v>
      </c>
      <c r="D139" s="134">
        <v>1.271</v>
      </c>
      <c r="E139" s="134">
        <v>1865446.0</v>
      </c>
      <c r="F139" s="134">
        <v>1518086.0</v>
      </c>
      <c r="G139" s="134">
        <v>9.0</v>
      </c>
      <c r="H139" s="134">
        <v>1286653.0</v>
      </c>
      <c r="I139" s="134">
        <v>1107449.0</v>
      </c>
      <c r="J139" s="134">
        <v>59.4</v>
      </c>
    </row>
    <row r="140">
      <c r="A140" s="135" t="s">
        <v>729</v>
      </c>
      <c r="B140" s="135" t="s">
        <v>730</v>
      </c>
      <c r="C140" s="135">
        <v>4.003</v>
      </c>
      <c r="D140" s="135">
        <v>1.205</v>
      </c>
      <c r="E140" s="135">
        <v>537239.5</v>
      </c>
      <c r="F140" s="135">
        <v>406214.9</v>
      </c>
      <c r="G140" s="135">
        <v>9.0</v>
      </c>
      <c r="H140" s="135">
        <v>357478.1</v>
      </c>
      <c r="I140" s="135">
        <v>297758.4</v>
      </c>
      <c r="J140" s="135">
        <v>55.5</v>
      </c>
    </row>
    <row r="141">
      <c r="A141" s="134" t="s">
        <v>731</v>
      </c>
      <c r="B141" s="134" t="s">
        <v>732</v>
      </c>
      <c r="C141" s="134">
        <v>3.859</v>
      </c>
      <c r="D141" s="134">
        <v>1.162</v>
      </c>
      <c r="E141" s="134">
        <v>1701061.0</v>
      </c>
      <c r="F141" s="134">
        <v>1458617.0</v>
      </c>
      <c r="G141" s="134">
        <v>8.0</v>
      </c>
      <c r="H141" s="134">
        <v>1143675.0</v>
      </c>
      <c r="I141" s="134">
        <v>1027358.0</v>
      </c>
      <c r="J141" s="134">
        <v>60.4</v>
      </c>
    </row>
    <row r="142">
      <c r="A142" s="135" t="s">
        <v>733</v>
      </c>
      <c r="B142" s="135" t="s">
        <v>734</v>
      </c>
      <c r="C142" s="135">
        <v>3.671</v>
      </c>
      <c r="D142" s="135">
        <v>1.105</v>
      </c>
      <c r="E142" s="135">
        <v>1697619.0</v>
      </c>
      <c r="F142" s="135">
        <v>1453695.0</v>
      </c>
      <c r="G142" s="135">
        <v>8.0</v>
      </c>
      <c r="H142" s="135">
        <v>1138596.0</v>
      </c>
      <c r="I142" s="135">
        <v>1022236.0</v>
      </c>
      <c r="J142" s="135">
        <v>60.3</v>
      </c>
    </row>
    <row r="143">
      <c r="J143" s="20">
        <f>AVERAGE(J133:J142)</f>
        <v>58.79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3</v>
      </c>
      <c r="B1" s="2" t="s">
        <v>4</v>
      </c>
      <c r="C1" s="5" t="s">
        <v>735</v>
      </c>
      <c r="D1" s="136" t="s">
        <v>7</v>
      </c>
      <c r="E1" s="5" t="s">
        <v>736</v>
      </c>
      <c r="F1" s="2" t="s">
        <v>8</v>
      </c>
      <c r="G1" s="5" t="s">
        <v>737</v>
      </c>
      <c r="H1" s="2" t="s">
        <v>9</v>
      </c>
      <c r="I1" s="2" t="s">
        <v>10</v>
      </c>
      <c r="J1" s="2" t="s">
        <v>26</v>
      </c>
      <c r="K1" s="2" t="s">
        <v>12</v>
      </c>
      <c r="L1" s="2" t="s">
        <v>13</v>
      </c>
      <c r="M1" s="5" t="s">
        <v>738</v>
      </c>
      <c r="N1" s="2" t="s">
        <v>15</v>
      </c>
      <c r="O1" s="2" t="s">
        <v>18</v>
      </c>
      <c r="P1" s="136" t="s">
        <v>19</v>
      </c>
      <c r="Q1" s="136" t="s">
        <v>20</v>
      </c>
      <c r="R1" s="136" t="s">
        <v>21</v>
      </c>
      <c r="S1" s="137" t="s">
        <v>22</v>
      </c>
      <c r="T1" s="5" t="s">
        <v>739</v>
      </c>
    </row>
    <row r="2">
      <c r="A2" s="1" t="s">
        <v>41</v>
      </c>
      <c r="B2" s="1">
        <v>10.5</v>
      </c>
      <c r="C2" s="1">
        <v>4.5</v>
      </c>
      <c r="D2" s="1">
        <v>3.25</v>
      </c>
      <c r="E2" s="1">
        <v>0.25</v>
      </c>
      <c r="F2" s="1">
        <v>5.90000000000027</v>
      </c>
      <c r="G2" s="1">
        <v>3.59999999999986</v>
      </c>
      <c r="H2" s="1">
        <v>53791.34719</v>
      </c>
      <c r="I2" s="1" t="s">
        <v>50</v>
      </c>
      <c r="J2" s="1">
        <v>16.36</v>
      </c>
      <c r="K2" s="1">
        <v>1.0390199215711295</v>
      </c>
      <c r="L2" s="1">
        <v>20.73117294012796</v>
      </c>
      <c r="M2" s="1"/>
      <c r="N2" s="1"/>
      <c r="O2" s="1"/>
      <c r="P2" s="1"/>
      <c r="Q2" s="1"/>
      <c r="R2" s="1"/>
      <c r="S2" s="3">
        <v>10.0</v>
      </c>
      <c r="T2" s="3">
        <v>5.0</v>
      </c>
    </row>
    <row r="3">
      <c r="A3" s="1" t="s">
        <v>41</v>
      </c>
      <c r="B3" s="1">
        <v>10.5</v>
      </c>
      <c r="C3" s="1">
        <v>4.5</v>
      </c>
      <c r="D3" s="1">
        <v>3.25</v>
      </c>
      <c r="E3" s="1">
        <v>0.25</v>
      </c>
      <c r="F3" s="1">
        <v>5.90000000000028</v>
      </c>
      <c r="G3" s="1">
        <v>3.59999999999986</v>
      </c>
      <c r="H3" s="1">
        <v>53793.38012</v>
      </c>
      <c r="I3" s="1" t="s">
        <v>50</v>
      </c>
      <c r="J3" s="1">
        <v>16.37</v>
      </c>
      <c r="K3" s="1">
        <v>1.029494129672652</v>
      </c>
      <c r="L3" s="1">
        <v>20.54110840417528</v>
      </c>
      <c r="M3" s="1"/>
      <c r="N3" s="1"/>
      <c r="O3" s="1"/>
      <c r="P3" s="1"/>
      <c r="Q3" s="1"/>
      <c r="R3" s="1"/>
      <c r="S3" s="16">
        <v>10.0</v>
      </c>
      <c r="T3" s="16">
        <v>5.0</v>
      </c>
    </row>
    <row r="4">
      <c r="A4" s="1" t="s">
        <v>41</v>
      </c>
      <c r="B4" s="1">
        <v>10.5</v>
      </c>
      <c r="C4" s="1">
        <v>4.5</v>
      </c>
      <c r="D4" s="1">
        <v>3.25</v>
      </c>
      <c r="E4" s="1">
        <v>0.25</v>
      </c>
      <c r="F4" s="1">
        <v>5.90000000000028</v>
      </c>
      <c r="G4" s="1">
        <v>3.59999999999986</v>
      </c>
      <c r="H4" s="1">
        <v>53794.29747</v>
      </c>
      <c r="I4" s="1" t="s">
        <v>50</v>
      </c>
      <c r="J4" s="1">
        <v>16.49</v>
      </c>
      <c r="K4" s="1">
        <v>0.921772770049039</v>
      </c>
      <c r="L4" s="1">
        <v>18.391784710433225</v>
      </c>
      <c r="M4" s="1"/>
      <c r="N4" s="1"/>
      <c r="O4" s="1"/>
      <c r="P4" s="1"/>
      <c r="Q4" s="1"/>
      <c r="R4" s="1"/>
      <c r="S4" s="3">
        <v>10.0</v>
      </c>
      <c r="T4" s="3">
        <v>5.0</v>
      </c>
    </row>
    <row r="5">
      <c r="A5" s="1" t="s">
        <v>41</v>
      </c>
      <c r="B5" s="1">
        <v>10.5</v>
      </c>
      <c r="C5" s="1">
        <v>4.5</v>
      </c>
      <c r="D5" s="1">
        <v>3.25</v>
      </c>
      <c r="E5" s="1">
        <v>0.25</v>
      </c>
      <c r="F5" s="1">
        <v>5.90000000000028</v>
      </c>
      <c r="G5" s="1">
        <v>3.59999999999986</v>
      </c>
      <c r="H5" s="1">
        <v>53797.36444</v>
      </c>
      <c r="I5" s="1" t="s">
        <v>50</v>
      </c>
      <c r="J5" s="1">
        <v>16.43</v>
      </c>
      <c r="K5" s="1">
        <v>0.9741456029041997</v>
      </c>
      <c r="L5" s="1">
        <v>19.436760107673887</v>
      </c>
      <c r="M5" s="1"/>
      <c r="N5" s="1"/>
      <c r="O5" s="1"/>
      <c r="P5" s="1"/>
      <c r="Q5" s="1"/>
      <c r="R5" s="1"/>
      <c r="S5" s="16">
        <v>10.0</v>
      </c>
      <c r="T5" s="16">
        <v>5.0</v>
      </c>
    </row>
    <row r="6">
      <c r="A6" s="1" t="s">
        <v>41</v>
      </c>
      <c r="B6" s="1">
        <v>10.5</v>
      </c>
      <c r="C6" s="1">
        <v>4.5</v>
      </c>
      <c r="D6" s="1">
        <v>3.25</v>
      </c>
      <c r="E6" s="1">
        <v>0.25</v>
      </c>
      <c r="F6" s="1">
        <v>5.90000000000028</v>
      </c>
      <c r="G6" s="1">
        <v>3.59999999999986</v>
      </c>
      <c r="H6" s="1">
        <v>53798.37129</v>
      </c>
      <c r="I6" s="1" t="s">
        <v>50</v>
      </c>
      <c r="J6" s="1">
        <v>16.45</v>
      </c>
      <c r="K6" s="1">
        <v>0.9563654418531607</v>
      </c>
      <c r="L6" s="1">
        <v>19.08199925468173</v>
      </c>
      <c r="M6" s="1"/>
      <c r="N6" s="1"/>
      <c r="O6" s="1"/>
      <c r="P6" s="1"/>
      <c r="Q6" s="1"/>
      <c r="R6" s="1"/>
      <c r="S6" s="3">
        <v>10.0</v>
      </c>
      <c r="T6" s="3">
        <v>5.0</v>
      </c>
    </row>
    <row r="7">
      <c r="A7" s="1" t="s">
        <v>41</v>
      </c>
      <c r="B7" s="1">
        <v>10.5</v>
      </c>
      <c r="C7" s="1">
        <v>4.5</v>
      </c>
      <c r="D7" s="1">
        <v>3.25</v>
      </c>
      <c r="E7" s="1">
        <v>0.25</v>
      </c>
      <c r="F7" s="1">
        <v>5.90000000000028</v>
      </c>
      <c r="G7" s="1">
        <v>3.59999999999986</v>
      </c>
      <c r="H7" s="1">
        <v>53799.36097</v>
      </c>
      <c r="I7" s="1" t="s">
        <v>50</v>
      </c>
      <c r="J7" s="1">
        <v>16.38</v>
      </c>
      <c r="K7" s="1">
        <v>1.020055670759244</v>
      </c>
      <c r="L7" s="1">
        <v>20.352786390362226</v>
      </c>
      <c r="M7" s="1"/>
      <c r="N7" s="1"/>
      <c r="O7" s="1"/>
      <c r="P7" s="1"/>
      <c r="Q7" s="1"/>
      <c r="R7" s="1"/>
      <c r="S7" s="16">
        <v>10.0</v>
      </c>
      <c r="T7" s="16">
        <v>5.0</v>
      </c>
    </row>
    <row r="8">
      <c r="A8" s="1" t="s">
        <v>41</v>
      </c>
      <c r="B8" s="1">
        <v>10.5</v>
      </c>
      <c r="C8" s="1">
        <v>4.5</v>
      </c>
      <c r="D8" s="1">
        <v>3.25</v>
      </c>
      <c r="E8" s="1">
        <v>0.25</v>
      </c>
      <c r="F8" s="1">
        <v>5.90000000000028</v>
      </c>
      <c r="G8" s="1">
        <v>3.59999999999986</v>
      </c>
      <c r="H8" s="1">
        <v>53800.34844</v>
      </c>
      <c r="I8" s="1" t="s">
        <v>50</v>
      </c>
      <c r="J8" s="1">
        <v>16.47</v>
      </c>
      <c r="K8" s="1">
        <v>0.938909805314739</v>
      </c>
      <c r="L8" s="1">
        <v>18.733713516992662</v>
      </c>
      <c r="M8" s="1"/>
      <c r="N8" s="1"/>
      <c r="O8" s="1"/>
      <c r="P8" s="1"/>
      <c r="Q8" s="1"/>
      <c r="R8" s="1"/>
      <c r="S8" s="3">
        <v>10.0</v>
      </c>
      <c r="T8" s="3">
        <v>5.0</v>
      </c>
    </row>
    <row r="9">
      <c r="A9" s="1" t="s">
        <v>41</v>
      </c>
      <c r="B9" s="1">
        <v>10.5</v>
      </c>
      <c r="C9" s="1">
        <v>4.5</v>
      </c>
      <c r="D9" s="1">
        <v>3.25</v>
      </c>
      <c r="E9" s="1">
        <v>0.25</v>
      </c>
      <c r="F9" s="1">
        <v>5.90000000000028</v>
      </c>
      <c r="G9" s="1">
        <v>3.59999999999986</v>
      </c>
      <c r="H9" s="1">
        <v>53801.33019</v>
      </c>
      <c r="I9" s="1" t="s">
        <v>50</v>
      </c>
      <c r="J9" s="1">
        <v>16.36</v>
      </c>
      <c r="K9" s="1">
        <v>1.0390199215711295</v>
      </c>
      <c r="L9" s="1">
        <v>20.73117294012796</v>
      </c>
      <c r="M9" s="1"/>
      <c r="N9" s="1"/>
      <c r="O9" s="1"/>
      <c r="P9" s="1"/>
      <c r="Q9" s="1"/>
      <c r="R9" s="1"/>
      <c r="S9" s="16">
        <v>10.0</v>
      </c>
      <c r="T9" s="16">
        <v>5.0</v>
      </c>
    </row>
    <row r="10">
      <c r="A10" s="1" t="s">
        <v>41</v>
      </c>
      <c r="B10" s="1">
        <v>10.5</v>
      </c>
      <c r="C10" s="1">
        <v>4.5</v>
      </c>
      <c r="D10" s="1">
        <v>3.25</v>
      </c>
      <c r="E10" s="1">
        <v>0.25</v>
      </c>
      <c r="F10" s="1">
        <v>5.90000000000028</v>
      </c>
      <c r="G10" s="1">
        <v>3.59999999999986</v>
      </c>
      <c r="H10" s="1">
        <v>53802.33103</v>
      </c>
      <c r="I10" s="1" t="s">
        <v>50</v>
      </c>
      <c r="J10" s="1">
        <v>16.33</v>
      </c>
      <c r="K10" s="1">
        <v>1.0681294134532124</v>
      </c>
      <c r="L10" s="1">
        <v>21.311983661730082</v>
      </c>
      <c r="M10" s="1"/>
      <c r="N10" s="1"/>
      <c r="O10" s="1"/>
      <c r="P10" s="1"/>
      <c r="Q10" s="1"/>
      <c r="R10" s="1"/>
      <c r="S10" s="3">
        <v>10.0</v>
      </c>
      <c r="T10" s="3">
        <v>5.0</v>
      </c>
    </row>
    <row r="11">
      <c r="A11" s="1" t="s">
        <v>41</v>
      </c>
      <c r="B11" s="1">
        <v>10.5</v>
      </c>
      <c r="C11" s="1">
        <v>4.5</v>
      </c>
      <c r="D11" s="1">
        <v>3.25</v>
      </c>
      <c r="E11" s="1">
        <v>0.25</v>
      </c>
      <c r="F11" s="1">
        <v>5.90000000000028</v>
      </c>
      <c r="G11" s="1">
        <v>3.59999999999986</v>
      </c>
      <c r="H11" s="1">
        <v>53803.30736</v>
      </c>
      <c r="I11" s="1" t="s">
        <v>50</v>
      </c>
      <c r="J11" s="1">
        <v>16.48</v>
      </c>
      <c r="K11" s="1">
        <v>0.9303018284788918</v>
      </c>
      <c r="L11" s="1">
        <v>18.561961799105752</v>
      </c>
      <c r="M11" s="1"/>
      <c r="N11" s="1"/>
      <c r="O11" s="1"/>
      <c r="P11" s="1"/>
      <c r="Q11" s="1"/>
      <c r="R11" s="1"/>
      <c r="S11" s="16">
        <v>10.0</v>
      </c>
      <c r="T11" s="16">
        <v>5.0</v>
      </c>
    </row>
    <row r="12">
      <c r="A12" s="1" t="s">
        <v>41</v>
      </c>
      <c r="B12" s="1">
        <v>10.5</v>
      </c>
      <c r="C12" s="1">
        <v>4.5</v>
      </c>
      <c r="D12" s="1">
        <v>3.25</v>
      </c>
      <c r="E12" s="1">
        <v>0.25</v>
      </c>
      <c r="F12" s="1">
        <v>5.90000000000028</v>
      </c>
      <c r="G12" s="1">
        <v>3.59999999999986</v>
      </c>
      <c r="H12" s="1">
        <v>53804.35205</v>
      </c>
      <c r="I12" s="1" t="s">
        <v>50</v>
      </c>
      <c r="J12" s="1">
        <v>16.33</v>
      </c>
      <c r="K12" s="1">
        <v>1.0681294134532124</v>
      </c>
      <c r="L12" s="1">
        <v>21.311983661730082</v>
      </c>
      <c r="M12" s="1"/>
      <c r="N12" s="1"/>
      <c r="O12" s="1"/>
      <c r="P12" s="1"/>
      <c r="Q12" s="1"/>
      <c r="R12" s="1"/>
      <c r="S12" s="3">
        <v>10.0</v>
      </c>
      <c r="T12" s="3">
        <v>5.0</v>
      </c>
    </row>
    <row r="13">
      <c r="A13" s="1" t="s">
        <v>41</v>
      </c>
      <c r="B13" s="1">
        <v>10.5</v>
      </c>
      <c r="C13" s="1">
        <v>4.5</v>
      </c>
      <c r="D13" s="1">
        <v>3.25</v>
      </c>
      <c r="E13" s="1">
        <v>0.25</v>
      </c>
      <c r="F13" s="1">
        <v>5.90000000000028</v>
      </c>
      <c r="G13" s="1">
        <v>3.59999999999986</v>
      </c>
      <c r="H13" s="1">
        <v>53805.29526</v>
      </c>
      <c r="I13" s="1" t="s">
        <v>50</v>
      </c>
      <c r="J13" s="1">
        <v>16.44</v>
      </c>
      <c r="K13" s="1">
        <v>0.9652145823343049</v>
      </c>
      <c r="L13" s="1">
        <v>19.258562819900657</v>
      </c>
      <c r="M13" s="1"/>
      <c r="N13" s="1"/>
      <c r="O13" s="1"/>
      <c r="P13" s="1"/>
      <c r="Q13" s="1"/>
      <c r="R13" s="1"/>
      <c r="S13" s="16">
        <v>10.0</v>
      </c>
      <c r="T13" s="16">
        <v>5.0</v>
      </c>
    </row>
    <row r="14">
      <c r="A14" s="1" t="s">
        <v>41</v>
      </c>
      <c r="B14" s="1">
        <v>10.5</v>
      </c>
      <c r="C14" s="1">
        <v>4.5</v>
      </c>
      <c r="D14" s="1">
        <v>3.25</v>
      </c>
      <c r="E14" s="1">
        <v>0.25</v>
      </c>
      <c r="F14" s="1">
        <v>5.90000000000029</v>
      </c>
      <c r="G14" s="1">
        <v>3.59999999999986</v>
      </c>
      <c r="H14" s="1">
        <v>53806.29845</v>
      </c>
      <c r="I14" s="1" t="s">
        <v>50</v>
      </c>
      <c r="J14" s="1">
        <v>16.4</v>
      </c>
      <c r="K14" s="1">
        <v>1.0014375565337583</v>
      </c>
      <c r="L14" s="1">
        <v>19.98130617346325</v>
      </c>
      <c r="M14" s="1"/>
      <c r="N14" s="1"/>
      <c r="O14" s="1"/>
      <c r="P14" s="1"/>
      <c r="Q14" s="1"/>
      <c r="R14" s="1"/>
      <c r="S14" s="3">
        <v>10.0</v>
      </c>
      <c r="T14" s="3">
        <v>5.0</v>
      </c>
    </row>
    <row r="15">
      <c r="A15" s="1" t="s">
        <v>41</v>
      </c>
      <c r="B15" s="1">
        <v>10.5</v>
      </c>
      <c r="C15" s="1">
        <v>4.5</v>
      </c>
      <c r="D15" s="1">
        <v>3.25</v>
      </c>
      <c r="E15" s="1">
        <v>0.25</v>
      </c>
      <c r="F15" s="1">
        <v>5.90000000000029</v>
      </c>
      <c r="G15" s="1">
        <v>3.59999999999986</v>
      </c>
      <c r="H15" s="1">
        <v>53807.33189</v>
      </c>
      <c r="I15" s="1" t="s">
        <v>50</v>
      </c>
      <c r="J15" s="1">
        <v>16.47</v>
      </c>
      <c r="K15" s="1">
        <v>0.938909805314739</v>
      </c>
      <c r="L15" s="1">
        <v>18.733713516992662</v>
      </c>
      <c r="M15" s="1"/>
      <c r="N15" s="1"/>
      <c r="O15" s="1"/>
      <c r="P15" s="1"/>
      <c r="Q15" s="1"/>
      <c r="R15" s="1"/>
      <c r="S15" s="16">
        <v>10.0</v>
      </c>
      <c r="T15" s="16">
        <v>5.0</v>
      </c>
    </row>
    <row r="16">
      <c r="A16" s="1" t="s">
        <v>41</v>
      </c>
      <c r="B16" s="1">
        <v>10.5</v>
      </c>
      <c r="C16" s="1">
        <v>4.5</v>
      </c>
      <c r="D16" s="1">
        <v>3.25</v>
      </c>
      <c r="E16" s="1">
        <v>0.25</v>
      </c>
      <c r="F16" s="1">
        <v>5.90000000000029</v>
      </c>
      <c r="G16" s="1">
        <v>3.59999999999986</v>
      </c>
      <c r="H16" s="1">
        <v>53808.29069</v>
      </c>
      <c r="I16" s="1" t="s">
        <v>50</v>
      </c>
      <c r="J16" s="1">
        <v>16.51</v>
      </c>
      <c r="K16" s="1">
        <v>0.9049485209274752</v>
      </c>
      <c r="L16" s="1">
        <v>18.05609680793418</v>
      </c>
      <c r="M16" s="1"/>
      <c r="N16" s="1"/>
      <c r="O16" s="1"/>
      <c r="P16" s="1"/>
      <c r="Q16" s="1"/>
      <c r="R16" s="1"/>
      <c r="S16" s="3">
        <v>10.0</v>
      </c>
      <c r="T16" s="3">
        <v>5.0</v>
      </c>
    </row>
    <row r="17">
      <c r="A17" s="1" t="s">
        <v>41</v>
      </c>
      <c r="B17" s="1">
        <v>10.5</v>
      </c>
      <c r="C17" s="1">
        <v>4.5</v>
      </c>
      <c r="D17" s="1">
        <v>3.25</v>
      </c>
      <c r="E17" s="1">
        <v>0.25</v>
      </c>
      <c r="F17" s="1">
        <v>5.90000000000029</v>
      </c>
      <c r="G17" s="1">
        <v>3.59999999999986</v>
      </c>
      <c r="H17" s="1">
        <v>53809.27884</v>
      </c>
      <c r="I17" s="1" t="s">
        <v>50</v>
      </c>
      <c r="J17" s="1">
        <v>16.28</v>
      </c>
      <c r="K17" s="1">
        <v>1.1184688018397202</v>
      </c>
      <c r="L17" s="1">
        <v>22.316386507791893</v>
      </c>
      <c r="M17" s="1"/>
      <c r="N17" s="1"/>
      <c r="O17" s="1"/>
      <c r="P17" s="1"/>
      <c r="Q17" s="1"/>
      <c r="R17" s="1"/>
      <c r="S17" s="16">
        <v>10.0</v>
      </c>
      <c r="T17" s="16">
        <v>5.0</v>
      </c>
    </row>
    <row r="18">
      <c r="A18" s="1" t="s">
        <v>41</v>
      </c>
      <c r="B18" s="1">
        <v>10.5</v>
      </c>
      <c r="C18" s="1">
        <v>4.5</v>
      </c>
      <c r="D18" s="1">
        <v>3.25</v>
      </c>
      <c r="E18" s="1">
        <v>0.25</v>
      </c>
      <c r="F18" s="1">
        <v>5.90000000000029</v>
      </c>
      <c r="G18" s="1">
        <v>3.59999999999986</v>
      </c>
      <c r="H18" s="1">
        <v>53810.28796</v>
      </c>
      <c r="I18" s="1" t="s">
        <v>50</v>
      </c>
      <c r="J18" s="1">
        <v>16.46</v>
      </c>
      <c r="K18" s="1">
        <v>0.9475974307795973</v>
      </c>
      <c r="L18" s="1">
        <v>18.90705443395862</v>
      </c>
      <c r="M18" s="1"/>
      <c r="N18" s="1"/>
      <c r="O18" s="1"/>
      <c r="P18" s="1"/>
      <c r="Q18" s="1"/>
      <c r="R18" s="1"/>
      <c r="S18" s="3">
        <v>10.0</v>
      </c>
      <c r="T18" s="3">
        <v>5.0</v>
      </c>
    </row>
    <row r="19">
      <c r="A19" s="1" t="s">
        <v>41</v>
      </c>
      <c r="B19" s="1">
        <v>10.5</v>
      </c>
      <c r="C19" s="1">
        <v>4.5</v>
      </c>
      <c r="D19" s="1">
        <v>3.25</v>
      </c>
      <c r="E19" s="1">
        <v>0.25</v>
      </c>
      <c r="F19" s="1">
        <v>5.90000000000029</v>
      </c>
      <c r="G19" s="1">
        <v>3.59999999999986</v>
      </c>
      <c r="H19" s="1">
        <v>53811.28695</v>
      </c>
      <c r="I19" s="1" t="s">
        <v>50</v>
      </c>
      <c r="J19" s="1">
        <v>16.52</v>
      </c>
      <c r="K19" s="1">
        <v>0.8966519030184046</v>
      </c>
      <c r="L19" s="1">
        <v>17.890557517377534</v>
      </c>
      <c r="M19" s="1"/>
      <c r="N19" s="1"/>
      <c r="O19" s="1"/>
      <c r="P19" s="1"/>
      <c r="Q19" s="1"/>
      <c r="R19" s="1"/>
      <c r="S19" s="16">
        <v>10.0</v>
      </c>
      <c r="T19" s="16">
        <v>5.0</v>
      </c>
    </row>
    <row r="20">
      <c r="A20" s="1" t="s">
        <v>41</v>
      </c>
      <c r="B20" s="1">
        <v>10.5</v>
      </c>
      <c r="C20" s="1">
        <v>4.5</v>
      </c>
      <c r="D20" s="1">
        <v>3.25</v>
      </c>
      <c r="E20" s="1">
        <v>0.25</v>
      </c>
      <c r="F20" s="1">
        <v>5.90000000000029</v>
      </c>
      <c r="G20" s="1">
        <v>3.59999999999986</v>
      </c>
      <c r="H20" s="1">
        <v>53812.33974</v>
      </c>
      <c r="I20" s="1" t="s">
        <v>50</v>
      </c>
      <c r="J20" s="1">
        <v>16.36</v>
      </c>
      <c r="K20" s="1">
        <v>1.0390199215711295</v>
      </c>
      <c r="L20" s="1">
        <v>20.73117294012796</v>
      </c>
      <c r="M20" s="1"/>
      <c r="N20" s="1"/>
      <c r="O20" s="1"/>
      <c r="P20" s="1"/>
      <c r="Q20" s="1"/>
      <c r="R20" s="1"/>
      <c r="S20" s="3">
        <v>10.0</v>
      </c>
      <c r="T20" s="3">
        <v>5.0</v>
      </c>
    </row>
    <row r="21">
      <c r="A21" s="1" t="s">
        <v>41</v>
      </c>
      <c r="B21" s="1">
        <v>10.5</v>
      </c>
      <c r="C21" s="1">
        <v>4.5</v>
      </c>
      <c r="D21" s="1">
        <v>3.25</v>
      </c>
      <c r="E21" s="1">
        <v>0.25</v>
      </c>
      <c r="F21" s="1">
        <v>5.90000000000029</v>
      </c>
      <c r="G21" s="1">
        <v>3.59999999999986</v>
      </c>
      <c r="H21" s="1">
        <v>53813.31516</v>
      </c>
      <c r="I21" s="1" t="s">
        <v>50</v>
      </c>
      <c r="J21" s="1">
        <v>16.33</v>
      </c>
      <c r="K21" s="1">
        <v>1.0681294134532124</v>
      </c>
      <c r="L21" s="1">
        <v>21.311983661730082</v>
      </c>
      <c r="M21" s="1"/>
      <c r="N21" s="1"/>
      <c r="O21" s="1"/>
      <c r="P21" s="1"/>
      <c r="Q21" s="1"/>
      <c r="R21" s="1"/>
      <c r="S21" s="16">
        <v>10.0</v>
      </c>
      <c r="T21" s="16">
        <v>5.0</v>
      </c>
    </row>
    <row r="22">
      <c r="A22" s="1" t="s">
        <v>41</v>
      </c>
      <c r="B22" s="1">
        <v>10.5</v>
      </c>
      <c r="C22" s="1">
        <v>4.5</v>
      </c>
      <c r="D22" s="1">
        <v>3.25</v>
      </c>
      <c r="E22" s="1">
        <v>0.25</v>
      </c>
      <c r="F22" s="1">
        <v>5.90000000000029</v>
      </c>
      <c r="G22" s="1">
        <v>3.59999999999986</v>
      </c>
      <c r="H22" s="1">
        <v>53814.29284</v>
      </c>
      <c r="I22" s="1" t="s">
        <v>50</v>
      </c>
      <c r="J22" s="1">
        <v>16.26</v>
      </c>
      <c r="K22" s="1">
        <v>1.1392626893611435</v>
      </c>
      <c r="L22" s="1">
        <v>22.731279109323868</v>
      </c>
      <c r="M22" s="1"/>
      <c r="N22" s="1"/>
      <c r="O22" s="1"/>
      <c r="P22" s="1"/>
      <c r="Q22" s="1"/>
      <c r="R22" s="1"/>
      <c r="S22" s="3">
        <v>10.0</v>
      </c>
      <c r="T22" s="3">
        <v>5.0</v>
      </c>
    </row>
    <row r="23">
      <c r="A23" s="1" t="s">
        <v>41</v>
      </c>
      <c r="B23" s="1">
        <v>10.5</v>
      </c>
      <c r="C23" s="1">
        <v>4.5</v>
      </c>
      <c r="D23" s="1">
        <v>3.25</v>
      </c>
      <c r="E23" s="1">
        <v>0.25</v>
      </c>
      <c r="F23" s="1">
        <v>5.90000000000029</v>
      </c>
      <c r="G23" s="1">
        <v>3.59999999999985</v>
      </c>
      <c r="H23" s="1">
        <v>53815.34494</v>
      </c>
      <c r="I23" s="1" t="s">
        <v>50</v>
      </c>
      <c r="J23" s="1">
        <v>16.44</v>
      </c>
      <c r="K23" s="1">
        <v>0.9652145823343049</v>
      </c>
      <c r="L23" s="1">
        <v>19.258562819900657</v>
      </c>
      <c r="M23" s="1"/>
      <c r="N23" s="1"/>
      <c r="O23" s="1"/>
      <c r="P23" s="1"/>
      <c r="Q23" s="1"/>
      <c r="R23" s="1"/>
      <c r="S23" s="16">
        <v>10.0</v>
      </c>
      <c r="T23" s="16">
        <v>5.0</v>
      </c>
    </row>
    <row r="24">
      <c r="A24" s="1" t="s">
        <v>41</v>
      </c>
      <c r="B24" s="1">
        <v>10.5</v>
      </c>
      <c r="C24" s="1">
        <v>4.5</v>
      </c>
      <c r="D24" s="1">
        <v>3.25</v>
      </c>
      <c r="E24" s="1">
        <v>0.25</v>
      </c>
      <c r="F24" s="1">
        <v>5.90000000000029</v>
      </c>
      <c r="G24" s="1">
        <v>3.59999999999985</v>
      </c>
      <c r="H24" s="1">
        <v>53816.32434</v>
      </c>
      <c r="I24" s="1" t="s">
        <v>50</v>
      </c>
      <c r="J24" s="1">
        <v>16.34</v>
      </c>
      <c r="K24" s="1">
        <v>1.0583367441290166</v>
      </c>
      <c r="L24" s="1">
        <v>21.116594221074884</v>
      </c>
      <c r="M24" s="1"/>
      <c r="N24" s="1"/>
      <c r="O24" s="1"/>
      <c r="P24" s="1"/>
      <c r="Q24" s="1"/>
      <c r="R24" s="1"/>
      <c r="S24" s="3">
        <v>10.0</v>
      </c>
      <c r="T24" s="3">
        <v>5.0</v>
      </c>
    </row>
    <row r="25">
      <c r="A25" s="1" t="s">
        <v>41</v>
      </c>
      <c r="B25" s="1">
        <v>10.5</v>
      </c>
      <c r="C25" s="1">
        <v>4.5</v>
      </c>
      <c r="D25" s="1">
        <v>3.25</v>
      </c>
      <c r="E25" s="1">
        <v>0.25</v>
      </c>
      <c r="F25" s="1">
        <v>5.90000000000029</v>
      </c>
      <c r="G25" s="1">
        <v>3.59999999999985</v>
      </c>
      <c r="H25" s="1">
        <v>53817.34149</v>
      </c>
      <c r="I25" s="1" t="s">
        <v>50</v>
      </c>
      <c r="J25" s="1">
        <v>16.32</v>
      </c>
      <c r="K25" s="1">
        <v>1.0780126932310499</v>
      </c>
      <c r="L25" s="1">
        <v>21.509181018620215</v>
      </c>
      <c r="M25" s="1"/>
      <c r="N25" s="1"/>
      <c r="O25" s="1"/>
      <c r="P25" s="1"/>
      <c r="Q25" s="1"/>
      <c r="R25" s="1"/>
      <c r="S25" s="16">
        <v>10.0</v>
      </c>
      <c r="T25" s="16">
        <v>5.0</v>
      </c>
    </row>
    <row r="26">
      <c r="A26" s="1" t="s">
        <v>41</v>
      </c>
      <c r="B26" s="1">
        <v>10.5</v>
      </c>
      <c r="C26" s="1">
        <v>4.5</v>
      </c>
      <c r="D26" s="1">
        <v>3.25</v>
      </c>
      <c r="E26" s="1">
        <v>0.25</v>
      </c>
      <c r="F26" s="1">
        <v>5.90000000000029</v>
      </c>
      <c r="G26" s="1">
        <v>3.59999999999985</v>
      </c>
      <c r="H26" s="1">
        <v>53818.3218</v>
      </c>
      <c r="I26" s="1" t="s">
        <v>50</v>
      </c>
      <c r="J26" s="1">
        <v>16.37</v>
      </c>
      <c r="K26" s="1">
        <v>1.029494129672652</v>
      </c>
      <c r="L26" s="1">
        <v>20.54110840417528</v>
      </c>
      <c r="M26" s="1"/>
      <c r="N26" s="1"/>
      <c r="O26" s="1"/>
      <c r="P26" s="1"/>
      <c r="Q26" s="1"/>
      <c r="R26" s="1"/>
      <c r="S26" s="3">
        <v>10.0</v>
      </c>
      <c r="T26" s="3">
        <v>5.0</v>
      </c>
    </row>
    <row r="27">
      <c r="A27" s="1" t="s">
        <v>41</v>
      </c>
      <c r="B27" s="1">
        <v>10.5</v>
      </c>
      <c r="C27" s="1">
        <v>4.5</v>
      </c>
      <c r="D27" s="1">
        <v>3.25</v>
      </c>
      <c r="E27" s="1">
        <v>0.25</v>
      </c>
      <c r="F27" s="1">
        <v>5.9000000000003</v>
      </c>
      <c r="G27" s="1">
        <v>3.59999999999985</v>
      </c>
      <c r="H27" s="1">
        <v>53819.23892</v>
      </c>
      <c r="I27" s="1" t="s">
        <v>50</v>
      </c>
      <c r="J27" s="1">
        <v>16.3</v>
      </c>
      <c r="K27" s="1">
        <v>1.0980544455381718</v>
      </c>
      <c r="L27" s="1">
        <v>21.909066549663624</v>
      </c>
      <c r="M27" s="1"/>
      <c r="N27" s="1"/>
      <c r="O27" s="1"/>
      <c r="P27" s="1"/>
      <c r="Q27" s="1"/>
      <c r="R27" s="1"/>
      <c r="S27" s="16">
        <v>10.0</v>
      </c>
      <c r="T27" s="16">
        <v>5.0</v>
      </c>
    </row>
    <row r="28">
      <c r="A28" s="1" t="s">
        <v>41</v>
      </c>
      <c r="B28" s="1">
        <v>10.5</v>
      </c>
      <c r="C28" s="1">
        <v>4.5</v>
      </c>
      <c r="D28" s="1">
        <v>3.25</v>
      </c>
      <c r="E28" s="1">
        <v>0.25</v>
      </c>
      <c r="F28" s="1">
        <v>5.9000000000003</v>
      </c>
      <c r="G28" s="1">
        <v>3.59999999999985</v>
      </c>
      <c r="H28" s="1">
        <v>53820.30027</v>
      </c>
      <c r="I28" s="1" t="s">
        <v>50</v>
      </c>
      <c r="J28" s="1">
        <v>16.36</v>
      </c>
      <c r="K28" s="1">
        <v>1.0390199215711295</v>
      </c>
      <c r="L28" s="1">
        <v>20.73117294012796</v>
      </c>
      <c r="M28" s="1"/>
      <c r="N28" s="1"/>
      <c r="O28" s="1"/>
      <c r="P28" s="1"/>
      <c r="Q28" s="1"/>
      <c r="R28" s="1"/>
      <c r="S28" s="3">
        <v>10.0</v>
      </c>
      <c r="T28" s="3">
        <v>5.0</v>
      </c>
    </row>
    <row r="29">
      <c r="A29" s="1" t="s">
        <v>41</v>
      </c>
      <c r="B29" s="1">
        <v>10.5</v>
      </c>
      <c r="C29" s="1">
        <v>4.5</v>
      </c>
      <c r="D29" s="1">
        <v>3.25</v>
      </c>
      <c r="E29" s="1">
        <v>0.25</v>
      </c>
      <c r="F29" s="1">
        <v>5.9000000000003</v>
      </c>
      <c r="G29" s="1">
        <v>3.59999999999985</v>
      </c>
      <c r="H29" s="1">
        <v>53821.32369</v>
      </c>
      <c r="I29" s="1" t="s">
        <v>50</v>
      </c>
      <c r="J29" s="1">
        <v>16.31</v>
      </c>
      <c r="K29" s="1">
        <v>1.0879874218707375</v>
      </c>
      <c r="L29" s="1">
        <v>21.708203020188307</v>
      </c>
      <c r="M29" s="1"/>
      <c r="N29" s="1"/>
      <c r="O29" s="1"/>
      <c r="P29" s="1"/>
      <c r="Q29" s="1"/>
      <c r="R29" s="1"/>
      <c r="S29" s="16">
        <v>10.0</v>
      </c>
      <c r="T29" s="16">
        <v>5.0</v>
      </c>
    </row>
    <row r="30">
      <c r="A30" s="1" t="s">
        <v>41</v>
      </c>
      <c r="B30" s="1">
        <v>10.5</v>
      </c>
      <c r="C30" s="1">
        <v>4.5</v>
      </c>
      <c r="D30" s="1">
        <v>3.25</v>
      </c>
      <c r="E30" s="1">
        <v>0.25</v>
      </c>
      <c r="F30" s="1">
        <v>5.9000000000003</v>
      </c>
      <c r="G30" s="1">
        <v>3.59999999999985</v>
      </c>
      <c r="H30" s="1">
        <v>53822.29826</v>
      </c>
      <c r="I30" s="1" t="s">
        <v>50</v>
      </c>
      <c r="J30" s="1">
        <v>16.33</v>
      </c>
      <c r="K30" s="1">
        <v>1.0681294134532124</v>
      </c>
      <c r="L30" s="1">
        <v>21.311983661730082</v>
      </c>
      <c r="M30" s="1"/>
      <c r="N30" s="1"/>
      <c r="O30" s="1"/>
      <c r="P30" s="1"/>
      <c r="Q30" s="1"/>
      <c r="R30" s="1"/>
      <c r="S30" s="3">
        <v>10.0</v>
      </c>
      <c r="T30" s="3">
        <v>5.0</v>
      </c>
    </row>
    <row r="31">
      <c r="A31" s="1" t="s">
        <v>41</v>
      </c>
      <c r="B31" s="1">
        <v>10.5</v>
      </c>
      <c r="C31" s="1">
        <v>4.5</v>
      </c>
      <c r="D31" s="1">
        <v>3.25</v>
      </c>
      <c r="E31" s="1">
        <v>0.25</v>
      </c>
      <c r="F31" s="1">
        <v>5.9000000000003</v>
      </c>
      <c r="G31" s="1">
        <v>3.59999999999985</v>
      </c>
      <c r="H31" s="1">
        <v>53823.31865</v>
      </c>
      <c r="I31" s="1" t="s">
        <v>50</v>
      </c>
      <c r="J31" s="1">
        <v>16.26</v>
      </c>
      <c r="K31" s="1">
        <v>1.1392626893611435</v>
      </c>
      <c r="L31" s="1">
        <v>22.731279109323868</v>
      </c>
      <c r="M31" s="1"/>
      <c r="N31" s="1"/>
      <c r="O31" s="1"/>
      <c r="P31" s="1"/>
      <c r="Q31" s="1"/>
      <c r="R31" s="1"/>
      <c r="S31" s="16">
        <v>10.0</v>
      </c>
      <c r="T31" s="16">
        <v>5.0</v>
      </c>
    </row>
    <row r="32">
      <c r="A32" s="1" t="s">
        <v>41</v>
      </c>
      <c r="B32" s="1">
        <v>10.5</v>
      </c>
      <c r="C32" s="1">
        <v>4.5</v>
      </c>
      <c r="D32" s="1">
        <v>3.25</v>
      </c>
      <c r="E32" s="1">
        <v>0.25</v>
      </c>
      <c r="F32" s="1">
        <v>5.9000000000003</v>
      </c>
      <c r="G32" s="1">
        <v>3.59999999999985</v>
      </c>
      <c r="H32" s="1">
        <v>53824.32971</v>
      </c>
      <c r="I32" s="1" t="s">
        <v>50</v>
      </c>
      <c r="J32" s="1">
        <v>16.47</v>
      </c>
      <c r="K32" s="1">
        <v>0.938909805314739</v>
      </c>
      <c r="L32" s="1">
        <v>18.733713516992662</v>
      </c>
      <c r="M32" s="1"/>
      <c r="N32" s="1"/>
      <c r="O32" s="1"/>
      <c r="P32" s="1"/>
      <c r="Q32" s="1"/>
      <c r="R32" s="1"/>
      <c r="S32" s="3">
        <v>10.0</v>
      </c>
      <c r="T32" s="3">
        <v>5.0</v>
      </c>
    </row>
    <row r="33">
      <c r="A33" s="1" t="s">
        <v>41</v>
      </c>
      <c r="B33" s="1">
        <v>10.5</v>
      </c>
      <c r="C33" s="1">
        <v>4.5</v>
      </c>
      <c r="D33" s="1">
        <v>3.25</v>
      </c>
      <c r="E33" s="1">
        <v>0.25</v>
      </c>
      <c r="F33" s="1">
        <v>5.9000000000003</v>
      </c>
      <c r="G33" s="1">
        <v>3.59999999999985</v>
      </c>
      <c r="H33" s="1">
        <v>53826.28222</v>
      </c>
      <c r="I33" s="1" t="s">
        <v>50</v>
      </c>
      <c r="J33" s="1">
        <v>16.22</v>
      </c>
      <c r="K33" s="1">
        <v>1.1820174132934407</v>
      </c>
      <c r="L33" s="1">
        <v>23.584348003813975</v>
      </c>
      <c r="M33" s="1"/>
      <c r="N33" s="1"/>
      <c r="O33" s="1"/>
      <c r="P33" s="1"/>
      <c r="Q33" s="1"/>
      <c r="R33" s="1"/>
      <c r="S33" s="16">
        <v>10.0</v>
      </c>
      <c r="T33" s="16">
        <v>5.0</v>
      </c>
    </row>
    <row r="34">
      <c r="A34" s="1" t="s">
        <v>41</v>
      </c>
      <c r="B34" s="1">
        <v>10.5</v>
      </c>
      <c r="C34" s="1">
        <v>4.5</v>
      </c>
      <c r="D34" s="1">
        <v>3.25</v>
      </c>
      <c r="E34" s="1">
        <v>0.25</v>
      </c>
      <c r="F34" s="1">
        <v>5.9000000000003</v>
      </c>
      <c r="G34" s="1">
        <v>3.59999999999985</v>
      </c>
      <c r="H34" s="1">
        <v>53827.35266</v>
      </c>
      <c r="I34" s="1" t="s">
        <v>50</v>
      </c>
      <c r="J34" s="1">
        <v>16.31</v>
      </c>
      <c r="K34" s="1">
        <v>1.0879874218707375</v>
      </c>
      <c r="L34" s="1">
        <v>21.708203020188307</v>
      </c>
      <c r="M34" s="1"/>
      <c r="N34" s="1"/>
      <c r="O34" s="1"/>
      <c r="P34" s="1"/>
      <c r="Q34" s="1"/>
      <c r="R34" s="1"/>
      <c r="S34" s="3">
        <v>10.0</v>
      </c>
      <c r="T34" s="3">
        <v>5.0</v>
      </c>
    </row>
    <row r="35">
      <c r="A35" s="1" t="s">
        <v>41</v>
      </c>
      <c r="B35" s="1">
        <v>10.5</v>
      </c>
      <c r="C35" s="1">
        <v>4.5</v>
      </c>
      <c r="D35" s="1">
        <v>3.25</v>
      </c>
      <c r="E35" s="1">
        <v>0.25</v>
      </c>
      <c r="F35" s="1">
        <v>5.9000000000003</v>
      </c>
      <c r="G35" s="1">
        <v>3.59999999999985</v>
      </c>
      <c r="H35" s="1">
        <v>53828.30689</v>
      </c>
      <c r="I35" s="1" t="s">
        <v>50</v>
      </c>
      <c r="J35" s="1">
        <v>16.43</v>
      </c>
      <c r="K35" s="1">
        <v>0.9741456029041997</v>
      </c>
      <c r="L35" s="1">
        <v>19.436760107673887</v>
      </c>
      <c r="M35" s="1"/>
      <c r="N35" s="1"/>
      <c r="O35" s="1"/>
      <c r="P35" s="1"/>
      <c r="Q35" s="1"/>
      <c r="R35" s="1"/>
      <c r="S35" s="16">
        <v>10.0</v>
      </c>
      <c r="T35" s="16">
        <v>5.0</v>
      </c>
    </row>
    <row r="36">
      <c r="A36" s="1" t="s">
        <v>41</v>
      </c>
      <c r="B36" s="1">
        <v>10.5</v>
      </c>
      <c r="C36" s="1">
        <v>4.5</v>
      </c>
      <c r="D36" s="1">
        <v>3.25</v>
      </c>
      <c r="E36" s="1">
        <v>0.25</v>
      </c>
      <c r="F36" s="1">
        <v>5.9000000000003</v>
      </c>
      <c r="G36" s="1">
        <v>3.59999999999985</v>
      </c>
      <c r="H36" s="1">
        <v>53829.27271</v>
      </c>
      <c r="I36" s="1" t="s">
        <v>50</v>
      </c>
      <c r="J36" s="1">
        <v>16.46</v>
      </c>
      <c r="K36" s="1">
        <v>0.9475974307795973</v>
      </c>
      <c r="L36" s="1">
        <v>18.90705443395862</v>
      </c>
      <c r="M36" s="1"/>
      <c r="N36" s="1"/>
      <c r="O36" s="1"/>
      <c r="P36" s="1"/>
      <c r="Q36" s="1"/>
      <c r="R36" s="1"/>
      <c r="S36" s="3">
        <v>10.0</v>
      </c>
      <c r="T36" s="3">
        <v>5.0</v>
      </c>
    </row>
    <row r="37">
      <c r="A37" s="1" t="s">
        <v>41</v>
      </c>
      <c r="B37" s="1">
        <v>10.5</v>
      </c>
      <c r="C37" s="1">
        <v>4.5</v>
      </c>
      <c r="D37" s="1">
        <v>3.25</v>
      </c>
      <c r="E37" s="1">
        <v>0.25</v>
      </c>
      <c r="F37" s="1">
        <v>5.9000000000003</v>
      </c>
      <c r="G37" s="1">
        <v>3.59999999999985</v>
      </c>
      <c r="H37" s="1">
        <v>53831.19111</v>
      </c>
      <c r="I37" s="1" t="s">
        <v>50</v>
      </c>
      <c r="J37" s="1">
        <v>16.32</v>
      </c>
      <c r="K37" s="1">
        <v>1.0780126932310499</v>
      </c>
      <c r="L37" s="1">
        <v>21.509181018620215</v>
      </c>
      <c r="M37" s="1"/>
      <c r="N37" s="1"/>
      <c r="O37" s="1"/>
      <c r="P37" s="1"/>
      <c r="Q37" s="1"/>
      <c r="R37" s="1"/>
      <c r="S37" s="16">
        <v>10.0</v>
      </c>
      <c r="T37" s="16">
        <v>5.0</v>
      </c>
    </row>
    <row r="38">
      <c r="A38" s="1" t="s">
        <v>41</v>
      </c>
      <c r="B38" s="1">
        <v>10.5</v>
      </c>
      <c r="C38" s="1">
        <v>4.5</v>
      </c>
      <c r="D38" s="1">
        <v>3.25</v>
      </c>
      <c r="E38" s="1">
        <v>0.25</v>
      </c>
      <c r="F38" s="1">
        <v>5.9000000000003</v>
      </c>
      <c r="G38" s="1">
        <v>3.59999999999985</v>
      </c>
      <c r="H38" s="1">
        <v>53832.27987</v>
      </c>
      <c r="I38" s="1" t="s">
        <v>50</v>
      </c>
      <c r="J38" s="1">
        <v>16.2</v>
      </c>
      <c r="K38" s="1">
        <v>1.2039927577107001</v>
      </c>
      <c r="L38" s="1">
        <v>24.02281376955617</v>
      </c>
      <c r="M38" s="1"/>
      <c r="N38" s="1"/>
      <c r="O38" s="1"/>
      <c r="P38" s="1"/>
      <c r="Q38" s="1"/>
      <c r="R38" s="1"/>
      <c r="S38" s="3">
        <v>10.0</v>
      </c>
      <c r="T38" s="3">
        <v>5.0</v>
      </c>
    </row>
    <row r="39">
      <c r="A39" s="1" t="s">
        <v>41</v>
      </c>
      <c r="B39" s="1">
        <v>10.5</v>
      </c>
      <c r="C39" s="1">
        <v>4.5</v>
      </c>
      <c r="D39" s="1">
        <v>3.25</v>
      </c>
      <c r="E39" s="1">
        <v>0.25</v>
      </c>
      <c r="F39" s="1">
        <v>5.90000000000031</v>
      </c>
      <c r="G39" s="1">
        <v>3.59999999999985</v>
      </c>
      <c r="H39" s="1">
        <v>53833.29154</v>
      </c>
      <c r="I39" s="1" t="s">
        <v>50</v>
      </c>
      <c r="J39" s="1">
        <v>16.3</v>
      </c>
      <c r="K39" s="1">
        <v>1.0980544455381718</v>
      </c>
      <c r="L39" s="1">
        <v>21.909066549663624</v>
      </c>
      <c r="M39" s="1"/>
      <c r="N39" s="1"/>
      <c r="O39" s="1"/>
      <c r="P39" s="1"/>
      <c r="Q39" s="1"/>
      <c r="R39" s="1"/>
      <c r="S39" s="16">
        <v>10.0</v>
      </c>
      <c r="T39" s="16">
        <v>5.0</v>
      </c>
    </row>
    <row r="40">
      <c r="A40" s="1" t="s">
        <v>41</v>
      </c>
      <c r="B40" s="1">
        <v>10.5</v>
      </c>
      <c r="C40" s="1">
        <v>4.5</v>
      </c>
      <c r="D40" s="1">
        <v>3.25</v>
      </c>
      <c r="E40" s="1">
        <v>0.25</v>
      </c>
      <c r="F40" s="1">
        <v>5.90000000000031</v>
      </c>
      <c r="G40" s="1">
        <v>3.59999999999985</v>
      </c>
      <c r="H40" s="1">
        <v>53834.28252</v>
      </c>
      <c r="I40" s="1" t="s">
        <v>50</v>
      </c>
      <c r="J40" s="1">
        <v>16.28</v>
      </c>
      <c r="K40" s="1">
        <v>1.1184688018397202</v>
      </c>
      <c r="L40" s="1">
        <v>22.316386507791893</v>
      </c>
      <c r="M40" s="1"/>
      <c r="N40" s="1"/>
      <c r="O40" s="1"/>
      <c r="P40" s="1"/>
      <c r="Q40" s="1"/>
      <c r="R40" s="1"/>
      <c r="S40" s="3">
        <v>10.0</v>
      </c>
      <c r="T40" s="3">
        <v>5.0</v>
      </c>
    </row>
    <row r="41">
      <c r="A41" s="1" t="s">
        <v>41</v>
      </c>
      <c r="B41" s="1">
        <v>10.5</v>
      </c>
      <c r="C41" s="1">
        <v>4.5</v>
      </c>
      <c r="D41" s="1">
        <v>3.25</v>
      </c>
      <c r="E41" s="1">
        <v>0.25</v>
      </c>
      <c r="F41" s="1">
        <v>5.90000000000031</v>
      </c>
      <c r="G41" s="1">
        <v>3.59999999999985</v>
      </c>
      <c r="H41" s="1">
        <v>53835.25177</v>
      </c>
      <c r="I41" s="1" t="s">
        <v>50</v>
      </c>
      <c r="J41" s="1">
        <v>16.34</v>
      </c>
      <c r="K41" s="1">
        <v>1.0583367441290166</v>
      </c>
      <c r="L41" s="1">
        <v>21.116594221074884</v>
      </c>
      <c r="M41" s="1"/>
      <c r="N41" s="1"/>
      <c r="O41" s="1"/>
      <c r="P41" s="1"/>
      <c r="Q41" s="1"/>
      <c r="R41" s="1"/>
      <c r="S41" s="16">
        <v>10.0</v>
      </c>
      <c r="T41" s="16">
        <v>5.0</v>
      </c>
    </row>
    <row r="42">
      <c r="A42" s="1" t="s">
        <v>41</v>
      </c>
      <c r="B42" s="1">
        <v>10.5</v>
      </c>
      <c r="C42" s="1">
        <v>4.5</v>
      </c>
      <c r="D42" s="1">
        <v>3.25</v>
      </c>
      <c r="E42" s="1">
        <v>0.25</v>
      </c>
      <c r="F42" s="1">
        <v>5.90000000000031</v>
      </c>
      <c r="G42" s="1">
        <v>3.59999999999985</v>
      </c>
      <c r="H42" s="1">
        <v>53836.19285</v>
      </c>
      <c r="I42" s="1" t="s">
        <v>50</v>
      </c>
      <c r="J42" s="1">
        <v>16.38</v>
      </c>
      <c r="K42" s="1">
        <v>1.020055670759244</v>
      </c>
      <c r="L42" s="1">
        <v>20.352786390362226</v>
      </c>
      <c r="M42" s="1"/>
      <c r="N42" s="1"/>
      <c r="O42" s="1"/>
      <c r="P42" s="1"/>
      <c r="Q42" s="1"/>
      <c r="R42" s="1"/>
      <c r="S42" s="3">
        <v>10.0</v>
      </c>
      <c r="T42" s="3">
        <v>5.0</v>
      </c>
    </row>
    <row r="43">
      <c r="A43" s="1" t="s">
        <v>41</v>
      </c>
      <c r="B43" s="1">
        <v>10.5</v>
      </c>
      <c r="C43" s="1">
        <v>4.5</v>
      </c>
      <c r="D43" s="1">
        <v>3.25</v>
      </c>
      <c r="E43" s="1">
        <v>0.25</v>
      </c>
      <c r="F43" s="1">
        <v>5.90000000000031</v>
      </c>
      <c r="G43" s="1">
        <v>3.59999999999985</v>
      </c>
      <c r="H43" s="1">
        <v>53837.25092</v>
      </c>
      <c r="I43" s="1" t="s">
        <v>50</v>
      </c>
      <c r="J43" s="1">
        <v>16.43</v>
      </c>
      <c r="K43" s="1">
        <v>0.9741456029041997</v>
      </c>
      <c r="L43" s="1">
        <v>19.436760107673887</v>
      </c>
      <c r="M43" s="1"/>
      <c r="N43" s="1"/>
      <c r="O43" s="1"/>
      <c r="P43" s="1"/>
      <c r="Q43" s="1"/>
      <c r="R43" s="1"/>
      <c r="S43" s="16">
        <v>10.0</v>
      </c>
      <c r="T43" s="16">
        <v>5.0</v>
      </c>
    </row>
    <row r="44">
      <c r="A44" s="1" t="s">
        <v>41</v>
      </c>
      <c r="B44" s="1">
        <v>10.5</v>
      </c>
      <c r="C44" s="1">
        <v>4.5</v>
      </c>
      <c r="D44" s="1">
        <v>3.25</v>
      </c>
      <c r="E44" s="1">
        <v>0.25</v>
      </c>
      <c r="F44" s="1">
        <v>5.90000000000031</v>
      </c>
      <c r="G44" s="1">
        <v>3.59999999999985</v>
      </c>
      <c r="H44" s="1">
        <v>53839.24994</v>
      </c>
      <c r="I44" s="1" t="s">
        <v>50</v>
      </c>
      <c r="J44" s="1">
        <v>16.39</v>
      </c>
      <c r="K44" s="1">
        <v>1.0107037441572753</v>
      </c>
      <c r="L44" s="1">
        <v>20.166190923149593</v>
      </c>
      <c r="M44" s="1"/>
      <c r="N44" s="1"/>
      <c r="O44" s="1"/>
      <c r="P44" s="1"/>
      <c r="Q44" s="1"/>
      <c r="R44" s="1"/>
      <c r="S44" s="3">
        <v>10.0</v>
      </c>
      <c r="T44" s="3">
        <v>5.0</v>
      </c>
    </row>
    <row r="45">
      <c r="A45" s="1" t="s">
        <v>41</v>
      </c>
      <c r="B45" s="1">
        <v>10.5</v>
      </c>
      <c r="C45" s="1">
        <v>4.5</v>
      </c>
      <c r="D45" s="1">
        <v>3.25</v>
      </c>
      <c r="E45" s="1">
        <v>0.25</v>
      </c>
      <c r="F45" s="1">
        <v>5.90000000000031</v>
      </c>
      <c r="G45" s="1">
        <v>3.59999999999985</v>
      </c>
      <c r="H45" s="1">
        <v>53841.27951</v>
      </c>
      <c r="I45" s="1" t="s">
        <v>50</v>
      </c>
      <c r="J45" s="1">
        <v>16.45</v>
      </c>
      <c r="K45" s="1">
        <v>0.9563654418531607</v>
      </c>
      <c r="L45" s="1">
        <v>19.08199925468173</v>
      </c>
      <c r="M45" s="1"/>
      <c r="N45" s="1"/>
      <c r="O45" s="1"/>
      <c r="P45" s="1"/>
      <c r="Q45" s="1"/>
      <c r="R45" s="1"/>
      <c r="S45" s="16">
        <v>10.0</v>
      </c>
      <c r="T45" s="16">
        <v>5.0</v>
      </c>
    </row>
    <row r="46">
      <c r="A46" s="1" t="s">
        <v>41</v>
      </c>
      <c r="B46" s="1">
        <v>10.5</v>
      </c>
      <c r="C46" s="1">
        <v>4.5</v>
      </c>
      <c r="D46" s="1">
        <v>3.25</v>
      </c>
      <c r="E46" s="1">
        <v>0.25</v>
      </c>
      <c r="F46" s="1">
        <v>5.90000000000031</v>
      </c>
      <c r="G46" s="1">
        <v>3.59999999999984</v>
      </c>
      <c r="H46" s="1">
        <v>53844.3551</v>
      </c>
      <c r="I46" s="1" t="s">
        <v>50</v>
      </c>
      <c r="J46" s="1">
        <v>16.33</v>
      </c>
      <c r="K46" s="1">
        <v>1.0681294134532124</v>
      </c>
      <c r="L46" s="1">
        <v>21.311983661730082</v>
      </c>
      <c r="M46" s="1"/>
      <c r="N46" s="1"/>
      <c r="O46" s="1"/>
      <c r="P46" s="1"/>
      <c r="Q46" s="1"/>
      <c r="R46" s="1"/>
      <c r="S46" s="3">
        <v>10.0</v>
      </c>
      <c r="T46" s="3">
        <v>5.0</v>
      </c>
    </row>
    <row r="47">
      <c r="A47" s="1" t="s">
        <v>41</v>
      </c>
      <c r="B47" s="1">
        <v>10.5</v>
      </c>
      <c r="C47" s="1">
        <v>4.5</v>
      </c>
      <c r="D47" s="1">
        <v>3.25</v>
      </c>
      <c r="E47" s="1">
        <v>0.25</v>
      </c>
      <c r="F47" s="1">
        <v>5.90000000000031</v>
      </c>
      <c r="G47" s="1">
        <v>3.59999999999984</v>
      </c>
      <c r="H47" s="1">
        <v>53845.28854</v>
      </c>
      <c r="I47" s="1" t="s">
        <v>50</v>
      </c>
      <c r="J47" s="1">
        <v>16.37</v>
      </c>
      <c r="K47" s="1">
        <v>1.029494129672652</v>
      </c>
      <c r="L47" s="1">
        <v>20.54110840417528</v>
      </c>
      <c r="M47" s="1"/>
      <c r="N47" s="1"/>
      <c r="O47" s="1"/>
      <c r="P47" s="1"/>
      <c r="Q47" s="1"/>
      <c r="R47" s="1"/>
      <c r="S47" s="16">
        <v>10.0</v>
      </c>
      <c r="T47" s="16">
        <v>5.0</v>
      </c>
    </row>
    <row r="48">
      <c r="A48" s="1" t="s">
        <v>41</v>
      </c>
      <c r="B48" s="1">
        <v>10.5</v>
      </c>
      <c r="C48" s="1">
        <v>4.5</v>
      </c>
      <c r="D48" s="1">
        <v>3.25</v>
      </c>
      <c r="E48" s="1">
        <v>0.25</v>
      </c>
      <c r="F48" s="1">
        <v>5.90000000000031</v>
      </c>
      <c r="G48" s="1">
        <v>3.59999999999984</v>
      </c>
      <c r="H48" s="1">
        <v>53846.25368</v>
      </c>
      <c r="I48" s="1" t="s">
        <v>50</v>
      </c>
      <c r="J48" s="1">
        <v>16.4</v>
      </c>
      <c r="K48" s="1">
        <v>1.0014375565337583</v>
      </c>
      <c r="L48" s="1">
        <v>19.98130617346325</v>
      </c>
      <c r="M48" s="1"/>
      <c r="N48" s="1"/>
      <c r="O48" s="1"/>
      <c r="P48" s="1"/>
      <c r="Q48" s="1"/>
      <c r="R48" s="1"/>
      <c r="S48" s="3">
        <v>10.0</v>
      </c>
      <c r="T48" s="3">
        <v>5.0</v>
      </c>
    </row>
    <row r="49">
      <c r="A49" s="1" t="s">
        <v>41</v>
      </c>
      <c r="B49" s="1">
        <v>10.5</v>
      </c>
      <c r="C49" s="1">
        <v>4.5</v>
      </c>
      <c r="D49" s="1">
        <v>3.25</v>
      </c>
      <c r="E49" s="1">
        <v>0.25</v>
      </c>
      <c r="F49" s="1">
        <v>5.90000000000031</v>
      </c>
      <c r="G49" s="1">
        <v>3.59999999999984</v>
      </c>
      <c r="H49" s="1">
        <v>53847.24959</v>
      </c>
      <c r="I49" s="1" t="s">
        <v>50</v>
      </c>
      <c r="J49" s="1">
        <v>16.43</v>
      </c>
      <c r="K49" s="1">
        <v>0.9741456029041997</v>
      </c>
      <c r="L49" s="1">
        <v>19.436760107673887</v>
      </c>
      <c r="M49" s="1"/>
      <c r="N49" s="1"/>
      <c r="O49" s="1"/>
      <c r="P49" s="1"/>
      <c r="Q49" s="1"/>
      <c r="R49" s="1"/>
      <c r="S49" s="16">
        <v>10.0</v>
      </c>
      <c r="T49" s="16">
        <v>5.0</v>
      </c>
    </row>
    <row r="50">
      <c r="A50" s="1" t="s">
        <v>41</v>
      </c>
      <c r="B50" s="1">
        <v>10.5</v>
      </c>
      <c r="C50" s="1">
        <v>4.5</v>
      </c>
      <c r="D50" s="1">
        <v>3.25</v>
      </c>
      <c r="E50" s="1">
        <v>0.25</v>
      </c>
      <c r="F50" s="1">
        <v>5.90000000000032</v>
      </c>
      <c r="G50" s="1">
        <v>3.59999999999984</v>
      </c>
      <c r="H50" s="1">
        <v>53848.25105</v>
      </c>
      <c r="I50" s="1" t="s">
        <v>50</v>
      </c>
      <c r="J50" s="1">
        <v>16.34</v>
      </c>
      <c r="K50" s="1">
        <v>1.0583367441290166</v>
      </c>
      <c r="L50" s="1">
        <v>21.116594221074884</v>
      </c>
      <c r="M50" s="1"/>
      <c r="N50" s="1"/>
      <c r="O50" s="1"/>
      <c r="P50" s="1"/>
      <c r="Q50" s="1"/>
      <c r="R50" s="1"/>
      <c r="S50" s="3">
        <v>10.0</v>
      </c>
      <c r="T50" s="3">
        <v>5.0</v>
      </c>
    </row>
    <row r="51">
      <c r="A51" s="1" t="s">
        <v>41</v>
      </c>
      <c r="B51" s="1">
        <v>10.5</v>
      </c>
      <c r="C51" s="1">
        <v>4.5</v>
      </c>
      <c r="D51" s="1">
        <v>3.25</v>
      </c>
      <c r="E51" s="1">
        <v>0.25</v>
      </c>
      <c r="F51" s="1">
        <v>5.90000000000032</v>
      </c>
      <c r="G51" s="1">
        <v>3.59999999999984</v>
      </c>
      <c r="H51" s="1">
        <v>53849.22357</v>
      </c>
      <c r="I51" s="1" t="s">
        <v>50</v>
      </c>
      <c r="J51" s="1">
        <v>16.59</v>
      </c>
      <c r="K51" s="1">
        <v>0.8406667577078459</v>
      </c>
      <c r="L51" s="1">
        <v>16.77350701101539</v>
      </c>
      <c r="M51" s="1"/>
      <c r="N51" s="1"/>
      <c r="O51" s="1"/>
      <c r="P51" s="1"/>
      <c r="Q51" s="1"/>
      <c r="R51" s="1"/>
      <c r="S51" s="16">
        <v>10.0</v>
      </c>
      <c r="T51" s="16">
        <v>5.0</v>
      </c>
    </row>
    <row r="52">
      <c r="A52" s="1" t="s">
        <v>41</v>
      </c>
      <c r="B52" s="1">
        <v>10.5</v>
      </c>
      <c r="C52" s="1">
        <v>4.5</v>
      </c>
      <c r="D52" s="1">
        <v>3.25</v>
      </c>
      <c r="E52" s="1">
        <v>0.25</v>
      </c>
      <c r="F52" s="1">
        <v>5.90000000000032</v>
      </c>
      <c r="G52" s="1">
        <v>3.59999999999984</v>
      </c>
      <c r="H52" s="1">
        <v>53851.24208</v>
      </c>
      <c r="I52" s="1" t="s">
        <v>50</v>
      </c>
      <c r="J52" s="1">
        <v>16.48</v>
      </c>
      <c r="K52" s="1">
        <v>0.9303018284788918</v>
      </c>
      <c r="L52" s="1">
        <v>18.561961799105752</v>
      </c>
      <c r="M52" s="1"/>
      <c r="N52" s="1"/>
      <c r="O52" s="1"/>
      <c r="P52" s="1"/>
      <c r="Q52" s="1"/>
      <c r="R52" s="1"/>
      <c r="S52" s="3">
        <v>10.0</v>
      </c>
      <c r="T52" s="3">
        <v>5.0</v>
      </c>
    </row>
    <row r="53">
      <c r="A53" s="1" t="s">
        <v>41</v>
      </c>
      <c r="B53" s="1">
        <v>10.5</v>
      </c>
      <c r="C53" s="1">
        <v>4.5</v>
      </c>
      <c r="D53" s="1">
        <v>3.25</v>
      </c>
      <c r="E53" s="1">
        <v>0.25</v>
      </c>
      <c r="F53" s="1">
        <v>5.90000000000032</v>
      </c>
      <c r="G53" s="1">
        <v>3.59999999999984</v>
      </c>
      <c r="H53" s="1">
        <v>53852.29487</v>
      </c>
      <c r="I53" s="1" t="s">
        <v>50</v>
      </c>
      <c r="J53" s="1">
        <v>16.42</v>
      </c>
      <c r="K53" s="1">
        <v>0.9831592611899725</v>
      </c>
      <c r="L53" s="1">
        <v>19.616606234649982</v>
      </c>
      <c r="M53" s="1"/>
      <c r="N53" s="1"/>
      <c r="O53" s="1"/>
      <c r="P53" s="1"/>
      <c r="Q53" s="1"/>
      <c r="R53" s="1"/>
      <c r="S53" s="16">
        <v>10.0</v>
      </c>
      <c r="T53" s="16">
        <v>5.0</v>
      </c>
    </row>
    <row r="54">
      <c r="A54" s="1" t="s">
        <v>41</v>
      </c>
      <c r="B54" s="1">
        <v>10.5</v>
      </c>
      <c r="C54" s="1">
        <v>4.5</v>
      </c>
      <c r="D54" s="1">
        <v>3.25</v>
      </c>
      <c r="E54" s="1">
        <v>0.25</v>
      </c>
      <c r="F54" s="1">
        <v>5.90000000000032</v>
      </c>
      <c r="G54" s="1">
        <v>3.59999999999984</v>
      </c>
      <c r="H54" s="1">
        <v>53853.30892</v>
      </c>
      <c r="I54" s="1" t="s">
        <v>50</v>
      </c>
      <c r="J54" s="1">
        <v>16.45</v>
      </c>
      <c r="K54" s="1">
        <v>0.9563654418531607</v>
      </c>
      <c r="L54" s="1">
        <v>19.08199925468173</v>
      </c>
      <c r="M54" s="1"/>
      <c r="N54" s="1"/>
      <c r="O54" s="1"/>
      <c r="P54" s="1"/>
      <c r="Q54" s="1"/>
      <c r="R54" s="1"/>
      <c r="S54" s="3">
        <v>10.0</v>
      </c>
      <c r="T54" s="3">
        <v>5.0</v>
      </c>
    </row>
    <row r="55">
      <c r="A55" s="1" t="s">
        <v>41</v>
      </c>
      <c r="B55" s="1">
        <v>10.5</v>
      </c>
      <c r="C55" s="1">
        <v>4.5</v>
      </c>
      <c r="D55" s="1">
        <v>3.25</v>
      </c>
      <c r="E55" s="1">
        <v>0.25</v>
      </c>
      <c r="F55" s="1">
        <v>5.90000000000032</v>
      </c>
      <c r="G55" s="1">
        <v>3.59999999999984</v>
      </c>
      <c r="H55" s="1">
        <v>53854.32056</v>
      </c>
      <c r="I55" s="1" t="s">
        <v>50</v>
      </c>
      <c r="J55" s="1">
        <v>16.55</v>
      </c>
      <c r="K55" s="1">
        <v>0.8722156493554848</v>
      </c>
      <c r="L55" s="1">
        <v>17.402990156851093</v>
      </c>
      <c r="M55" s="1"/>
      <c r="N55" s="1"/>
      <c r="O55" s="1"/>
      <c r="P55" s="1"/>
      <c r="Q55" s="1"/>
      <c r="R55" s="1"/>
      <c r="S55" s="16">
        <v>10.0</v>
      </c>
      <c r="T55" s="16">
        <v>5.0</v>
      </c>
    </row>
    <row r="56">
      <c r="A56" s="1" t="s">
        <v>41</v>
      </c>
      <c r="B56" s="1">
        <v>10.5</v>
      </c>
      <c r="C56" s="1">
        <v>4.5</v>
      </c>
      <c r="D56" s="1">
        <v>3.25</v>
      </c>
      <c r="E56" s="1">
        <v>0.25</v>
      </c>
      <c r="F56" s="1">
        <v>5.90000000000032</v>
      </c>
      <c r="G56" s="1">
        <v>3.59999999999984</v>
      </c>
      <c r="H56" s="1">
        <v>53855.31466</v>
      </c>
      <c r="I56" s="1" t="s">
        <v>50</v>
      </c>
      <c r="J56" s="1">
        <v>16.51</v>
      </c>
      <c r="K56" s="1">
        <v>0.9049485209274752</v>
      </c>
      <c r="L56" s="1">
        <v>18.05609680793418</v>
      </c>
      <c r="M56" s="1"/>
      <c r="N56" s="1"/>
      <c r="O56" s="1"/>
      <c r="P56" s="1"/>
      <c r="Q56" s="1"/>
      <c r="R56" s="1"/>
      <c r="S56" s="3">
        <v>10.0</v>
      </c>
      <c r="T56" s="3">
        <v>5.0</v>
      </c>
    </row>
    <row r="57">
      <c r="A57" s="1" t="s">
        <v>41</v>
      </c>
      <c r="B57" s="1">
        <v>10.5</v>
      </c>
      <c r="C57" s="1">
        <v>4.5</v>
      </c>
      <c r="D57" s="1">
        <v>3.25</v>
      </c>
      <c r="E57" s="1">
        <v>0.25</v>
      </c>
      <c r="F57" s="1">
        <v>5.90000000000032</v>
      </c>
      <c r="G57" s="1">
        <v>3.59999999999984</v>
      </c>
      <c r="H57" s="1">
        <v>53856.30684</v>
      </c>
      <c r="I57" s="1" t="s">
        <v>50</v>
      </c>
      <c r="J57" s="1">
        <v>16.51</v>
      </c>
      <c r="K57" s="1">
        <v>0.9049485209274752</v>
      </c>
      <c r="L57" s="1">
        <v>18.05609680793418</v>
      </c>
      <c r="M57" s="1"/>
      <c r="N57" s="1"/>
      <c r="O57" s="1"/>
      <c r="P57" s="1"/>
      <c r="Q57" s="1"/>
      <c r="R57" s="1"/>
      <c r="S57" s="16">
        <v>10.0</v>
      </c>
      <c r="T57" s="16">
        <v>5.0</v>
      </c>
    </row>
    <row r="58">
      <c r="A58" s="1" t="s">
        <v>41</v>
      </c>
      <c r="B58" s="1">
        <v>10.5</v>
      </c>
      <c r="C58" s="1">
        <v>4.5</v>
      </c>
      <c r="D58" s="1">
        <v>3.25</v>
      </c>
      <c r="E58" s="1">
        <v>0.25</v>
      </c>
      <c r="F58" s="1">
        <v>5.90000000000032</v>
      </c>
      <c r="G58" s="1">
        <v>3.59999999999984</v>
      </c>
      <c r="H58" s="1">
        <v>53858.27983</v>
      </c>
      <c r="I58" s="1" t="s">
        <v>50</v>
      </c>
      <c r="J58" s="1">
        <v>16.74</v>
      </c>
      <c r="K58" s="1">
        <v>0.7321901372499648</v>
      </c>
      <c r="L58" s="1">
        <v>14.609113882467467</v>
      </c>
      <c r="M58" s="1"/>
      <c r="N58" s="1"/>
      <c r="O58" s="1"/>
      <c r="P58" s="1"/>
      <c r="Q58" s="1"/>
      <c r="R58" s="1"/>
      <c r="S58" s="3">
        <v>10.0</v>
      </c>
      <c r="T58" s="3">
        <v>5.0</v>
      </c>
    </row>
    <row r="59">
      <c r="A59" s="1" t="s">
        <v>41</v>
      </c>
      <c r="B59" s="1">
        <v>10.5</v>
      </c>
      <c r="C59" s="1">
        <v>4.5</v>
      </c>
      <c r="D59" s="1">
        <v>3.25</v>
      </c>
      <c r="E59" s="1">
        <v>0.25</v>
      </c>
      <c r="F59" s="1">
        <v>5.90000000000032</v>
      </c>
      <c r="G59" s="1">
        <v>3.59999999999984</v>
      </c>
      <c r="H59" s="1">
        <v>53860.17291</v>
      </c>
      <c r="I59" s="1" t="s">
        <v>50</v>
      </c>
      <c r="J59" s="1">
        <v>16.65</v>
      </c>
      <c r="K59" s="1">
        <v>0.795470126468057</v>
      </c>
      <c r="L59" s="1">
        <v>15.87171566025243</v>
      </c>
      <c r="M59" s="1">
        <v>53860.99</v>
      </c>
      <c r="N59" s="1">
        <v>2.0879E-9</v>
      </c>
      <c r="O59" s="1">
        <v>37.44007358345736</v>
      </c>
      <c r="P59" s="1">
        <v>-1.4311489733023448</v>
      </c>
      <c r="Q59" s="1">
        <v>35.526984594818934</v>
      </c>
      <c r="R59" s="1">
        <v>-3.344237961940773</v>
      </c>
      <c r="S59" s="16">
        <v>10.0</v>
      </c>
      <c r="T59" s="16">
        <v>5.0</v>
      </c>
    </row>
    <row r="60">
      <c r="A60" s="1" t="s">
        <v>41</v>
      </c>
      <c r="B60" s="1">
        <v>10.5</v>
      </c>
      <c r="C60" s="1">
        <v>4.5</v>
      </c>
      <c r="D60" s="1">
        <v>3.25</v>
      </c>
      <c r="E60" s="1">
        <v>0.25</v>
      </c>
      <c r="F60" s="1">
        <v>5.90000000000032</v>
      </c>
      <c r="G60" s="1">
        <v>3.59999999999984</v>
      </c>
      <c r="H60" s="1">
        <v>53862.25776</v>
      </c>
      <c r="I60" s="1" t="s">
        <v>50</v>
      </c>
      <c r="J60" s="1">
        <v>16.66</v>
      </c>
      <c r="K60" s="1">
        <v>0.78817721251244</v>
      </c>
      <c r="L60" s="1">
        <v>15.726202896432897</v>
      </c>
      <c r="M60" s="1"/>
      <c r="N60" s="1"/>
      <c r="O60" s="1"/>
      <c r="P60" s="1"/>
      <c r="Q60" s="1"/>
      <c r="R60" s="1"/>
      <c r="S60" s="3">
        <v>10.0</v>
      </c>
      <c r="T60" s="3">
        <v>5.0</v>
      </c>
    </row>
    <row r="61">
      <c r="A61" s="1" t="s">
        <v>41</v>
      </c>
      <c r="B61" s="1">
        <v>10.5</v>
      </c>
      <c r="C61" s="1">
        <v>4.5</v>
      </c>
      <c r="D61" s="1">
        <v>3.25</v>
      </c>
      <c r="E61" s="1">
        <v>0.25</v>
      </c>
      <c r="F61" s="1">
        <v>5.90000000000032</v>
      </c>
      <c r="G61" s="1">
        <v>3.59999999999984</v>
      </c>
      <c r="H61" s="1">
        <v>53863.17171</v>
      </c>
      <c r="I61" s="1" t="s">
        <v>50</v>
      </c>
      <c r="J61" s="1">
        <v>16.7</v>
      </c>
      <c r="K61" s="1">
        <v>0.7596680731785292</v>
      </c>
      <c r="L61" s="1">
        <v>15.157370782981406</v>
      </c>
      <c r="M61" s="1"/>
      <c r="N61" s="1"/>
      <c r="O61" s="1"/>
      <c r="P61" s="1"/>
      <c r="Q61" s="1"/>
      <c r="R61" s="1"/>
      <c r="S61" s="16">
        <v>10.0</v>
      </c>
      <c r="T61" s="16">
        <v>5.0</v>
      </c>
    </row>
    <row r="62">
      <c r="A62" s="1" t="s">
        <v>41</v>
      </c>
      <c r="B62" s="1">
        <v>10.5</v>
      </c>
      <c r="C62" s="1">
        <v>4.5</v>
      </c>
      <c r="D62" s="1">
        <v>3.25</v>
      </c>
      <c r="E62" s="1">
        <v>0.25</v>
      </c>
      <c r="F62" s="1">
        <v>5.90000000000033</v>
      </c>
      <c r="G62" s="1">
        <v>3.59999999999984</v>
      </c>
      <c r="H62" s="1">
        <v>53866.20759</v>
      </c>
      <c r="I62" s="1" t="s">
        <v>50</v>
      </c>
      <c r="J62" s="1">
        <v>16.72</v>
      </c>
      <c r="K62" s="1">
        <v>0.7458025682209761</v>
      </c>
      <c r="L62" s="1">
        <v>14.880717587783208</v>
      </c>
      <c r="M62" s="1"/>
      <c r="N62" s="1"/>
      <c r="O62" s="1"/>
      <c r="P62" s="1"/>
      <c r="Q62" s="1"/>
      <c r="R62" s="1"/>
      <c r="S62" s="3">
        <v>10.0</v>
      </c>
      <c r="T62" s="3">
        <v>5.0</v>
      </c>
    </row>
    <row r="63">
      <c r="A63" s="1" t="s">
        <v>41</v>
      </c>
      <c r="B63" s="1">
        <v>10.5</v>
      </c>
      <c r="C63" s="1">
        <v>4.5</v>
      </c>
      <c r="D63" s="1">
        <v>3.25</v>
      </c>
      <c r="E63" s="1">
        <v>0.25</v>
      </c>
      <c r="F63" s="1">
        <v>5.90000000000033</v>
      </c>
      <c r="G63" s="1">
        <v>3.59999999999984</v>
      </c>
      <c r="H63" s="1">
        <v>53867.19719</v>
      </c>
      <c r="I63" s="1" t="s">
        <v>50</v>
      </c>
      <c r="J63" s="1">
        <v>16.86</v>
      </c>
      <c r="K63" s="1">
        <v>0.6555772505765396</v>
      </c>
      <c r="L63" s="1">
        <v>13.080485826262798</v>
      </c>
      <c r="M63" s="1"/>
      <c r="N63" s="1"/>
      <c r="O63" s="1"/>
      <c r="P63" s="1"/>
      <c r="Q63" s="1"/>
      <c r="R63" s="1"/>
      <c r="S63" s="16">
        <v>10.0</v>
      </c>
      <c r="T63" s="16">
        <v>5.0</v>
      </c>
    </row>
    <row r="64">
      <c r="A64" s="1" t="s">
        <v>41</v>
      </c>
      <c r="B64" s="1">
        <v>10.5</v>
      </c>
      <c r="C64" s="1">
        <v>4.5</v>
      </c>
      <c r="D64" s="1">
        <v>3.25</v>
      </c>
      <c r="E64" s="1">
        <v>0.25</v>
      </c>
      <c r="F64" s="1">
        <v>5.90000000000033</v>
      </c>
      <c r="G64" s="1">
        <v>3.59999999999984</v>
      </c>
      <c r="H64" s="1">
        <v>53868.17256</v>
      </c>
      <c r="I64" s="1" t="s">
        <v>50</v>
      </c>
      <c r="J64" s="1">
        <v>16.91</v>
      </c>
      <c r="K64" s="1">
        <v>0.6260714138649118</v>
      </c>
      <c r="L64" s="1">
        <v>12.491766985639435</v>
      </c>
      <c r="M64" s="1"/>
      <c r="N64" s="1"/>
      <c r="O64" s="1"/>
      <c r="P64" s="1"/>
      <c r="Q64" s="1"/>
      <c r="R64" s="1"/>
      <c r="S64" s="3">
        <v>10.0</v>
      </c>
      <c r="T64" s="3">
        <v>5.0</v>
      </c>
    </row>
    <row r="65">
      <c r="A65" s="1" t="s">
        <v>41</v>
      </c>
      <c r="B65" s="1">
        <v>10.5</v>
      </c>
      <c r="C65" s="1">
        <v>4.5</v>
      </c>
      <c r="D65" s="1">
        <v>3.25</v>
      </c>
      <c r="E65" s="1">
        <v>0.25</v>
      </c>
      <c r="F65" s="1">
        <v>5.90000000000033</v>
      </c>
      <c r="G65" s="1">
        <v>3.59999999999984</v>
      </c>
      <c r="H65" s="1">
        <v>53869.12377</v>
      </c>
      <c r="I65" s="1" t="s">
        <v>50</v>
      </c>
      <c r="J65" s="1">
        <v>16.72</v>
      </c>
      <c r="K65" s="1">
        <v>0.7458025682209761</v>
      </c>
      <c r="L65" s="1">
        <v>14.880717587783208</v>
      </c>
      <c r="M65" s="1">
        <v>53869.62</v>
      </c>
      <c r="N65" s="1">
        <v>1.1786E-9</v>
      </c>
      <c r="O65" s="1">
        <v>37.19173032592851</v>
      </c>
      <c r="P65" s="1">
        <v>-1.6794922308311966</v>
      </c>
      <c r="Q65" s="1">
        <v>35.498984594818936</v>
      </c>
      <c r="R65" s="1">
        <v>-3.3722379619407716</v>
      </c>
      <c r="S65" s="16">
        <v>10.0</v>
      </c>
      <c r="T65" s="16">
        <v>5.0</v>
      </c>
    </row>
    <row r="66">
      <c r="A66" s="1" t="s">
        <v>41</v>
      </c>
      <c r="B66" s="1">
        <v>10.5</v>
      </c>
      <c r="C66" s="1">
        <v>4.5</v>
      </c>
      <c r="D66" s="1">
        <v>3.25</v>
      </c>
      <c r="E66" s="1">
        <v>0.25</v>
      </c>
      <c r="F66" s="1">
        <v>5.90000000000033</v>
      </c>
      <c r="G66" s="1">
        <v>3.59999999999984</v>
      </c>
      <c r="H66" s="1">
        <v>53871.25111</v>
      </c>
      <c r="I66" s="1" t="s">
        <v>50</v>
      </c>
      <c r="J66" s="1">
        <v>16.88</v>
      </c>
      <c r="K66" s="1">
        <v>0.6436116172442146</v>
      </c>
      <c r="L66" s="1">
        <v>12.841740053635561</v>
      </c>
      <c r="M66" s="1"/>
      <c r="N66" s="1"/>
      <c r="O66" s="1"/>
      <c r="P66" s="1"/>
      <c r="Q66" s="1"/>
      <c r="R66" s="1"/>
      <c r="S66" s="3">
        <v>10.0</v>
      </c>
      <c r="T66" s="3">
        <v>5.0</v>
      </c>
    </row>
    <row r="67">
      <c r="A67" s="1" t="s">
        <v>41</v>
      </c>
      <c r="B67" s="1">
        <v>10.5</v>
      </c>
      <c r="C67" s="1">
        <v>4.5</v>
      </c>
      <c r="D67" s="1">
        <v>3.25</v>
      </c>
      <c r="E67" s="1">
        <v>0.25</v>
      </c>
      <c r="F67" s="1">
        <v>5.90000000000033</v>
      </c>
      <c r="G67" s="1">
        <v>3.59999999999984</v>
      </c>
      <c r="H67" s="1">
        <v>53872.2175</v>
      </c>
      <c r="I67" s="1" t="s">
        <v>50</v>
      </c>
      <c r="J67" s="1">
        <v>16.93</v>
      </c>
      <c r="K67" s="1">
        <v>0.6146443227454905</v>
      </c>
      <c r="L67" s="1">
        <v>12.263766542836468</v>
      </c>
      <c r="M67" s="1"/>
      <c r="N67" s="1"/>
      <c r="O67" s="1"/>
      <c r="P67" s="1"/>
      <c r="Q67" s="1"/>
      <c r="R67" s="1"/>
      <c r="S67" s="16">
        <v>10.0</v>
      </c>
      <c r="T67" s="16">
        <v>5.0</v>
      </c>
    </row>
    <row r="68">
      <c r="A68" s="1" t="s">
        <v>41</v>
      </c>
      <c r="B68" s="1">
        <v>10.5</v>
      </c>
      <c r="C68" s="1">
        <v>4.5</v>
      </c>
      <c r="D68" s="1">
        <v>3.25</v>
      </c>
      <c r="E68" s="1">
        <v>0.25</v>
      </c>
      <c r="F68" s="1">
        <v>5.90000000000033</v>
      </c>
      <c r="G68" s="1">
        <v>3.59999999999984</v>
      </c>
      <c r="H68" s="1">
        <v>53873.26196</v>
      </c>
      <c r="I68" s="1" t="s">
        <v>50</v>
      </c>
      <c r="J68" s="1">
        <v>16.85</v>
      </c>
      <c r="K68" s="1">
        <v>0.6616432321905883</v>
      </c>
      <c r="L68" s="1">
        <v>13.201518071440852</v>
      </c>
      <c r="M68" s="1"/>
      <c r="N68" s="1"/>
      <c r="O68" s="1"/>
      <c r="P68" s="1"/>
      <c r="Q68" s="1"/>
      <c r="R68" s="1"/>
      <c r="S68" s="3">
        <v>10.0</v>
      </c>
      <c r="T68" s="3">
        <v>5.0</v>
      </c>
    </row>
    <row r="69">
      <c r="A69" s="1" t="s">
        <v>41</v>
      </c>
      <c r="B69" s="1">
        <v>10.5</v>
      </c>
      <c r="C69" s="1">
        <v>4.5</v>
      </c>
      <c r="D69" s="1">
        <v>3.25</v>
      </c>
      <c r="E69" s="1">
        <v>0.25</v>
      </c>
      <c r="F69" s="1">
        <v>5.90000000000033</v>
      </c>
      <c r="G69" s="1">
        <v>3.59999999999984</v>
      </c>
      <c r="H69" s="1">
        <v>53874.18043</v>
      </c>
      <c r="I69" s="1" t="s">
        <v>50</v>
      </c>
      <c r="J69" s="1">
        <v>17.12</v>
      </c>
      <c r="K69" s="1">
        <v>0.5159693148861529</v>
      </c>
      <c r="L69" s="1">
        <v>10.294941296726524</v>
      </c>
      <c r="M69" s="1"/>
      <c r="N69" s="1"/>
      <c r="O69" s="1"/>
      <c r="P69" s="1"/>
      <c r="Q69" s="1"/>
      <c r="R69" s="1"/>
      <c r="S69" s="16">
        <v>10.0</v>
      </c>
      <c r="T69" s="16">
        <v>5.0</v>
      </c>
    </row>
    <row r="70">
      <c r="A70" s="1" t="s">
        <v>41</v>
      </c>
      <c r="B70" s="1">
        <v>10.5</v>
      </c>
      <c r="C70" s="1">
        <v>4.5</v>
      </c>
      <c r="D70" s="1">
        <v>3.25</v>
      </c>
      <c r="E70" s="1">
        <v>0.25</v>
      </c>
      <c r="F70" s="1">
        <v>5.90000000000033</v>
      </c>
      <c r="G70" s="1">
        <v>3.59999999999983</v>
      </c>
      <c r="H70" s="1">
        <v>53875.06568</v>
      </c>
      <c r="I70" s="1" t="s">
        <v>50</v>
      </c>
      <c r="J70" s="1">
        <v>16.98</v>
      </c>
      <c r="K70" s="1">
        <v>0.5869807712621095</v>
      </c>
      <c r="L70" s="1">
        <v>11.71180612510655</v>
      </c>
      <c r="M70" s="1"/>
      <c r="N70" s="1"/>
      <c r="O70" s="1"/>
      <c r="P70" s="1"/>
      <c r="Q70" s="1"/>
      <c r="R70" s="1"/>
      <c r="S70" s="3">
        <v>10.0</v>
      </c>
      <c r="T70" s="3">
        <v>5.0</v>
      </c>
    </row>
    <row r="71">
      <c r="A71" s="1" t="s">
        <v>41</v>
      </c>
      <c r="B71" s="1">
        <v>10.5</v>
      </c>
      <c r="C71" s="1">
        <v>4.5</v>
      </c>
      <c r="D71" s="1">
        <v>3.25</v>
      </c>
      <c r="E71" s="1">
        <v>0.25</v>
      </c>
      <c r="F71" s="1">
        <v>5.90000000000033</v>
      </c>
      <c r="G71" s="1">
        <v>3.59999999999983</v>
      </c>
      <c r="H71" s="1">
        <v>53876.19455</v>
      </c>
      <c r="I71" s="1" t="s">
        <v>50</v>
      </c>
      <c r="J71" s="1">
        <v>17.02</v>
      </c>
      <c r="K71" s="1">
        <v>0.5657491036516052</v>
      </c>
      <c r="L71" s="1">
        <v>11.288178662434706</v>
      </c>
      <c r="M71" s="1">
        <v>53876.25</v>
      </c>
      <c r="N71" s="1">
        <v>5.4752E-10</v>
      </c>
      <c r="O71" s="1">
        <v>36.858763877030384</v>
      </c>
      <c r="P71" s="1">
        <v>-2.012458679729323</v>
      </c>
      <c r="Q71" s="1">
        <v>35.37898459481894</v>
      </c>
      <c r="R71" s="1">
        <v>-3.492237961940769</v>
      </c>
      <c r="S71" s="16">
        <v>10.0</v>
      </c>
      <c r="T71" s="16">
        <v>5.0</v>
      </c>
    </row>
    <row r="72">
      <c r="A72" s="1" t="s">
        <v>41</v>
      </c>
      <c r="B72" s="1">
        <v>10.5</v>
      </c>
      <c r="C72" s="1">
        <v>4.5</v>
      </c>
      <c r="D72" s="1">
        <v>3.25</v>
      </c>
      <c r="E72" s="1">
        <v>0.25</v>
      </c>
      <c r="F72" s="1">
        <v>5.90000000000033</v>
      </c>
      <c r="G72" s="1">
        <v>3.59999999999983</v>
      </c>
      <c r="H72" s="1">
        <v>53877.22498</v>
      </c>
      <c r="I72" s="1" t="s">
        <v>50</v>
      </c>
      <c r="J72" s="1">
        <v>17.02</v>
      </c>
      <c r="K72" s="1">
        <v>0.5657491036516052</v>
      </c>
      <c r="L72" s="1">
        <v>11.288178662434706</v>
      </c>
      <c r="M72" s="1"/>
      <c r="N72" s="1"/>
      <c r="O72" s="1"/>
      <c r="P72" s="1"/>
      <c r="Q72" s="1"/>
      <c r="R72" s="1"/>
      <c r="S72" s="3">
        <v>10.0</v>
      </c>
      <c r="T72" s="3">
        <v>5.0</v>
      </c>
    </row>
    <row r="73">
      <c r="A73" s="1" t="s">
        <v>41</v>
      </c>
      <c r="B73" s="1">
        <v>10.5</v>
      </c>
      <c r="C73" s="1">
        <v>4.5</v>
      </c>
      <c r="D73" s="1">
        <v>3.25</v>
      </c>
      <c r="E73" s="1">
        <v>0.25</v>
      </c>
      <c r="F73" s="1">
        <v>5.90000000000033</v>
      </c>
      <c r="G73" s="1">
        <v>3.59999999999983</v>
      </c>
      <c r="H73" s="1">
        <v>53881.25473</v>
      </c>
      <c r="I73" s="1" t="s">
        <v>50</v>
      </c>
      <c r="J73" s="1">
        <v>17.32</v>
      </c>
      <c r="K73" s="1">
        <v>0.42916458312296807</v>
      </c>
      <c r="L73" s="1">
        <v>8.562959196245874</v>
      </c>
      <c r="M73" s="1"/>
      <c r="N73" s="1"/>
      <c r="O73" s="1"/>
      <c r="P73" s="1"/>
      <c r="Q73" s="1"/>
      <c r="R73" s="1"/>
      <c r="S73" s="16">
        <v>10.0</v>
      </c>
      <c r="T73" s="16">
        <v>5.0</v>
      </c>
    </row>
    <row r="74">
      <c r="A74" s="1" t="s">
        <v>41</v>
      </c>
      <c r="B74" s="1">
        <v>10.5</v>
      </c>
      <c r="C74" s="1">
        <v>4.5</v>
      </c>
      <c r="D74" s="1">
        <v>3.25</v>
      </c>
      <c r="E74" s="1">
        <v>0.25</v>
      </c>
      <c r="F74" s="1">
        <v>5.90000000000033</v>
      </c>
      <c r="G74" s="1">
        <v>3.59999999999983</v>
      </c>
      <c r="H74" s="1">
        <v>53882.21915</v>
      </c>
      <c r="I74" s="1" t="s">
        <v>50</v>
      </c>
      <c r="J74" s="1">
        <v>17.31</v>
      </c>
      <c r="K74" s="1">
        <v>0.433135594118754</v>
      </c>
      <c r="L74" s="1">
        <v>8.642191282168062</v>
      </c>
      <c r="M74" s="1"/>
      <c r="N74" s="1"/>
      <c r="O74" s="1"/>
      <c r="P74" s="1"/>
      <c r="Q74" s="1"/>
      <c r="R74" s="1"/>
      <c r="S74" s="3">
        <v>10.0</v>
      </c>
      <c r="T74" s="3">
        <v>5.0</v>
      </c>
    </row>
    <row r="75">
      <c r="A75" s="1" t="s">
        <v>41</v>
      </c>
      <c r="B75" s="1">
        <v>10.5</v>
      </c>
      <c r="C75" s="1">
        <v>4.5</v>
      </c>
      <c r="D75" s="1">
        <v>3.25</v>
      </c>
      <c r="E75" s="1">
        <v>0.25</v>
      </c>
      <c r="F75" s="1">
        <v>5.90000000000034</v>
      </c>
      <c r="G75" s="1">
        <v>3.59999999999983</v>
      </c>
      <c r="H75" s="1">
        <v>53886.14795</v>
      </c>
      <c r="I75" s="1" t="s">
        <v>50</v>
      </c>
      <c r="J75" s="1">
        <v>17.38</v>
      </c>
      <c r="K75" s="1">
        <v>0.40609147689301206</v>
      </c>
      <c r="L75" s="1">
        <v>8.102590202746827</v>
      </c>
      <c r="M75" s="1"/>
      <c r="N75" s="1"/>
      <c r="O75" s="1"/>
      <c r="P75" s="1"/>
      <c r="Q75" s="1"/>
      <c r="R75" s="1"/>
      <c r="S75" s="16">
        <v>10.0</v>
      </c>
      <c r="T75" s="16">
        <v>5.0</v>
      </c>
    </row>
    <row r="76">
      <c r="A76" s="1" t="s">
        <v>41</v>
      </c>
      <c r="B76" s="1">
        <v>10.5</v>
      </c>
      <c r="C76" s="1">
        <v>4.5</v>
      </c>
      <c r="D76" s="1">
        <v>3.25</v>
      </c>
      <c r="E76" s="1">
        <v>0.25</v>
      </c>
      <c r="F76" s="1">
        <v>5.90000000000034</v>
      </c>
      <c r="G76" s="1">
        <v>3.59999999999983</v>
      </c>
      <c r="H76" s="1">
        <v>53890.09629</v>
      </c>
      <c r="I76" s="1" t="s">
        <v>50</v>
      </c>
      <c r="J76" s="1">
        <v>17.56</v>
      </c>
      <c r="K76" s="1">
        <v>0.34405183187260235</v>
      </c>
      <c r="L76" s="1">
        <v>6.864736545314123</v>
      </c>
      <c r="M76" s="1"/>
      <c r="N76" s="1"/>
      <c r="O76" s="1"/>
      <c r="P76" s="1"/>
      <c r="Q76" s="1"/>
      <c r="R76" s="1"/>
      <c r="S76" s="3">
        <v>10.0</v>
      </c>
      <c r="T76" s="3">
        <v>5.0</v>
      </c>
    </row>
    <row r="77">
      <c r="A77" s="1" t="s">
        <v>41</v>
      </c>
      <c r="B77" s="1">
        <v>10.5</v>
      </c>
      <c r="C77" s="1">
        <v>4.5</v>
      </c>
      <c r="D77" s="1">
        <v>3.25</v>
      </c>
      <c r="E77" s="1">
        <v>0.25</v>
      </c>
      <c r="F77" s="1">
        <v>5.90000000000034</v>
      </c>
      <c r="G77" s="1">
        <v>3.59999999999983</v>
      </c>
      <c r="H77" s="1">
        <v>53891.14164</v>
      </c>
      <c r="I77" s="1" t="s">
        <v>50</v>
      </c>
      <c r="J77" s="1">
        <v>17.62</v>
      </c>
      <c r="K77" s="1">
        <v>0.3255546287538316</v>
      </c>
      <c r="L77" s="1">
        <v>6.495668822162043</v>
      </c>
      <c r="M77" s="1"/>
      <c r="N77" s="1"/>
      <c r="O77" s="1"/>
      <c r="P77" s="1"/>
      <c r="Q77" s="1"/>
      <c r="R77" s="1"/>
      <c r="S77" s="16">
        <v>10.0</v>
      </c>
      <c r="T77" s="16">
        <v>5.0</v>
      </c>
    </row>
    <row r="78">
      <c r="A78" s="1" t="s">
        <v>41</v>
      </c>
      <c r="B78" s="1">
        <v>10.5</v>
      </c>
      <c r="C78" s="1">
        <v>4.5</v>
      </c>
      <c r="D78" s="1">
        <v>3.25</v>
      </c>
      <c r="E78" s="1">
        <v>0.25</v>
      </c>
      <c r="F78" s="1">
        <v>5.90000000000034</v>
      </c>
      <c r="G78" s="1">
        <v>3.59999999999983</v>
      </c>
      <c r="H78" s="1">
        <v>53893.02864</v>
      </c>
      <c r="I78" s="1" t="s">
        <v>50</v>
      </c>
      <c r="J78" s="1">
        <v>17.97</v>
      </c>
      <c r="K78" s="1">
        <v>0.23584348003813965</v>
      </c>
      <c r="L78" s="1">
        <v>4.705696079512153</v>
      </c>
      <c r="M78" s="1"/>
      <c r="N78" s="1"/>
      <c r="O78" s="1"/>
      <c r="P78" s="1"/>
      <c r="Q78" s="1"/>
      <c r="R78" s="1"/>
      <c r="S78" s="3">
        <v>10.0</v>
      </c>
      <c r="T78" s="3">
        <v>5.0</v>
      </c>
    </row>
    <row r="79">
      <c r="A79" s="1" t="s">
        <v>41</v>
      </c>
      <c r="B79" s="1">
        <v>10.5</v>
      </c>
      <c r="C79" s="1">
        <v>4.5</v>
      </c>
      <c r="D79" s="1">
        <v>3.25</v>
      </c>
      <c r="E79" s="1">
        <v>0.25</v>
      </c>
      <c r="F79" s="1">
        <v>5.90000000000034</v>
      </c>
      <c r="G79" s="1">
        <v>3.59999999999983</v>
      </c>
      <c r="H79" s="1">
        <v>53896.09607</v>
      </c>
      <c r="I79" s="1" t="s">
        <v>50</v>
      </c>
      <c r="J79" s="1">
        <v>17.77</v>
      </c>
      <c r="K79" s="1">
        <v>0.2835462281862565</v>
      </c>
      <c r="L79" s="1">
        <v>5.657491036516044</v>
      </c>
      <c r="M79" s="1"/>
      <c r="N79" s="1"/>
      <c r="O79" s="1"/>
      <c r="P79" s="1"/>
      <c r="Q79" s="1"/>
      <c r="R79" s="1"/>
      <c r="S79" s="16">
        <v>10.0</v>
      </c>
      <c r="T79" s="16">
        <v>5.0</v>
      </c>
    </row>
    <row r="80">
      <c r="A80" s="1" t="s">
        <v>41</v>
      </c>
      <c r="B80" s="1">
        <v>10.5</v>
      </c>
      <c r="C80" s="1">
        <v>4.5</v>
      </c>
      <c r="D80" s="1">
        <v>3.25</v>
      </c>
      <c r="E80" s="1">
        <v>0.25</v>
      </c>
      <c r="F80" s="1">
        <v>5.90000000000034</v>
      </c>
      <c r="G80" s="1">
        <v>3.59999999999983</v>
      </c>
      <c r="H80" s="1">
        <v>53900.16715</v>
      </c>
      <c r="I80" s="1" t="s">
        <v>50</v>
      </c>
      <c r="J80" s="1">
        <v>18.28</v>
      </c>
      <c r="K80" s="1">
        <v>0.1772653590015908</v>
      </c>
      <c r="L80" s="1">
        <v>3.536908905653036</v>
      </c>
      <c r="M80" s="1"/>
      <c r="N80" s="1"/>
      <c r="O80" s="1"/>
      <c r="P80" s="1"/>
      <c r="Q80" s="1"/>
      <c r="R80" s="1"/>
      <c r="S80" s="3">
        <v>10.0</v>
      </c>
      <c r="T80" s="3">
        <v>5.0</v>
      </c>
    </row>
    <row r="81">
      <c r="A81" s="1" t="s">
        <v>41</v>
      </c>
      <c r="B81" s="1">
        <v>10.5</v>
      </c>
      <c r="C81" s="1">
        <v>4.5</v>
      </c>
      <c r="D81" s="1">
        <v>3.25</v>
      </c>
      <c r="E81" s="1">
        <v>0.25</v>
      </c>
      <c r="F81" s="1">
        <v>5.90000000000034</v>
      </c>
      <c r="G81" s="1">
        <v>3.59999999999983</v>
      </c>
      <c r="H81" s="1">
        <v>53901.07466</v>
      </c>
      <c r="I81" s="1" t="s">
        <v>50</v>
      </c>
      <c r="J81" s="1">
        <v>18.22</v>
      </c>
      <c r="K81" s="1">
        <v>0.18733713516992656</v>
      </c>
      <c r="L81" s="1">
        <v>3.737867259987856</v>
      </c>
      <c r="M81" s="1"/>
      <c r="N81" s="1"/>
      <c r="O81" s="1"/>
      <c r="P81" s="1"/>
      <c r="Q81" s="1"/>
      <c r="R81" s="1"/>
      <c r="S81" s="16">
        <v>10.0</v>
      </c>
      <c r="T81" s="16">
        <v>5.0</v>
      </c>
    </row>
    <row r="82">
      <c r="A82" s="1" t="s">
        <v>41</v>
      </c>
      <c r="B82" s="1">
        <v>10.5</v>
      </c>
      <c r="C82" s="1">
        <v>4.5</v>
      </c>
      <c r="D82" s="1">
        <v>3.25</v>
      </c>
      <c r="E82" s="1">
        <v>0.25</v>
      </c>
      <c r="F82" s="1">
        <v>5.90000000000034</v>
      </c>
      <c r="G82" s="1">
        <v>3.59999999999983</v>
      </c>
      <c r="H82" s="1">
        <v>53902.082</v>
      </c>
      <c r="I82" s="1" t="s">
        <v>50</v>
      </c>
      <c r="J82" s="1">
        <v>18.54</v>
      </c>
      <c r="K82" s="1">
        <v>0.13951595446099246</v>
      </c>
      <c r="L82" s="1">
        <v>2.7837092627293263</v>
      </c>
      <c r="M82" s="1"/>
      <c r="N82" s="1"/>
      <c r="O82" s="1"/>
      <c r="P82" s="1"/>
      <c r="Q82" s="1"/>
      <c r="R82" s="1"/>
      <c r="S82" s="3">
        <v>10.0</v>
      </c>
      <c r="T82" s="3">
        <v>5.0</v>
      </c>
    </row>
    <row r="83">
      <c r="A83" s="1" t="s">
        <v>41</v>
      </c>
      <c r="B83" s="1">
        <v>10.5</v>
      </c>
      <c r="C83" s="1">
        <v>4.5</v>
      </c>
      <c r="D83" s="1">
        <v>3.25</v>
      </c>
      <c r="E83" s="1">
        <v>0.25</v>
      </c>
      <c r="F83" s="1">
        <v>5.90000000000034</v>
      </c>
      <c r="G83" s="1">
        <v>3.59999999999983</v>
      </c>
      <c r="H83" s="1">
        <v>53903.10672</v>
      </c>
      <c r="I83" s="1" t="s">
        <v>50</v>
      </c>
      <c r="J83" s="1">
        <v>18.37</v>
      </c>
      <c r="K83" s="1">
        <v>0.16316382377968655</v>
      </c>
      <c r="L83" s="1">
        <v>3.2555462875383174</v>
      </c>
      <c r="M83" s="1"/>
      <c r="N83" s="1"/>
      <c r="O83" s="1"/>
      <c r="P83" s="1"/>
      <c r="Q83" s="1"/>
      <c r="R83" s="1"/>
      <c r="S83" s="16">
        <v>10.0</v>
      </c>
      <c r="T83" s="16">
        <v>5.0</v>
      </c>
    </row>
    <row r="84">
      <c r="A84" s="1" t="s">
        <v>41</v>
      </c>
      <c r="B84" s="1">
        <v>10.5</v>
      </c>
      <c r="C84" s="1">
        <v>4.5</v>
      </c>
      <c r="D84" s="1">
        <v>3.25</v>
      </c>
      <c r="E84" s="1">
        <v>0.25</v>
      </c>
      <c r="F84" s="1">
        <v>5.90000000000034</v>
      </c>
      <c r="G84" s="1">
        <v>3.59999999999983</v>
      </c>
      <c r="H84" s="1">
        <v>53904.26266</v>
      </c>
      <c r="I84" s="1" t="s">
        <v>50</v>
      </c>
      <c r="J84" s="1">
        <v>18.41</v>
      </c>
      <c r="K84" s="1">
        <v>0.1572620289643289</v>
      </c>
      <c r="L84" s="1">
        <v>3.137789999680699</v>
      </c>
      <c r="M84" s="1"/>
      <c r="N84" s="1"/>
      <c r="O84" s="1"/>
      <c r="P84" s="1"/>
      <c r="Q84" s="1"/>
      <c r="R84" s="1"/>
      <c r="S84" s="3">
        <v>10.0</v>
      </c>
      <c r="T84" s="3">
        <v>5.0</v>
      </c>
    </row>
    <row r="85">
      <c r="A85" s="1" t="s">
        <v>41</v>
      </c>
      <c r="B85" s="1">
        <v>10.5</v>
      </c>
      <c r="C85" s="1">
        <v>4.5</v>
      </c>
      <c r="D85" s="1">
        <v>3.25</v>
      </c>
      <c r="E85" s="1">
        <v>0.25</v>
      </c>
      <c r="F85" s="1">
        <v>5.90000000000034</v>
      </c>
      <c r="G85" s="1">
        <v>3.59999999999983</v>
      </c>
      <c r="H85" s="1">
        <v>53905.20794</v>
      </c>
      <c r="I85" s="1" t="s">
        <v>50</v>
      </c>
      <c r="J85" s="1">
        <v>18.55</v>
      </c>
      <c r="K85" s="1">
        <v>0.13823686450215578</v>
      </c>
      <c r="L85" s="1">
        <v>2.758188062806107</v>
      </c>
      <c r="M85" s="1"/>
      <c r="N85" s="1"/>
      <c r="O85" s="1"/>
      <c r="P85" s="1"/>
      <c r="Q85" s="1"/>
      <c r="R85" s="1"/>
      <c r="S85" s="16">
        <v>10.0</v>
      </c>
      <c r="T85" s="16">
        <v>5.0</v>
      </c>
    </row>
    <row r="86">
      <c r="A86" s="1" t="s">
        <v>41</v>
      </c>
      <c r="B86" s="1">
        <v>10.5</v>
      </c>
      <c r="C86" s="1">
        <v>4.5</v>
      </c>
      <c r="D86" s="1">
        <v>3.25</v>
      </c>
      <c r="E86" s="1">
        <v>0.25</v>
      </c>
      <c r="F86" s="1">
        <v>5.90000000000035</v>
      </c>
      <c r="G86" s="1">
        <v>3.59999999999983</v>
      </c>
      <c r="H86" s="1">
        <v>53906.20108</v>
      </c>
      <c r="I86" s="1" t="s">
        <v>50</v>
      </c>
      <c r="J86" s="1">
        <v>18.73</v>
      </c>
      <c r="K86" s="1">
        <v>0.11711806125106543</v>
      </c>
      <c r="L86" s="1">
        <v>2.3368125401646784</v>
      </c>
      <c r="M86" s="1"/>
      <c r="N86" s="1"/>
      <c r="O86" s="1"/>
      <c r="P86" s="1"/>
      <c r="Q86" s="1"/>
      <c r="R86" s="1"/>
      <c r="S86" s="3">
        <v>10.0</v>
      </c>
      <c r="T86" s="3">
        <v>5.0</v>
      </c>
    </row>
    <row r="87">
      <c r="A87" s="1" t="s">
        <v>41</v>
      </c>
      <c r="B87" s="1">
        <v>10.5</v>
      </c>
      <c r="C87" s="1">
        <v>4.5</v>
      </c>
      <c r="D87" s="1">
        <v>3.25</v>
      </c>
      <c r="E87" s="1">
        <v>0.25</v>
      </c>
      <c r="F87" s="1">
        <v>5.90000000000035</v>
      </c>
      <c r="G87" s="1">
        <v>3.59999999999983</v>
      </c>
      <c r="H87" s="1">
        <v>53907.16534</v>
      </c>
      <c r="I87" s="1" t="s">
        <v>50</v>
      </c>
      <c r="J87" s="1">
        <v>18.33</v>
      </c>
      <c r="K87" s="1">
        <v>0.16928710360494792</v>
      </c>
      <c r="L87" s="1">
        <v>3.3777217823318497</v>
      </c>
      <c r="M87" s="1"/>
      <c r="N87" s="1"/>
      <c r="O87" s="1"/>
      <c r="P87" s="1"/>
      <c r="Q87" s="1"/>
      <c r="R87" s="1"/>
      <c r="S87" s="16">
        <v>10.0</v>
      </c>
      <c r="T87" s="16">
        <v>5.0</v>
      </c>
    </row>
    <row r="88">
      <c r="A88" s="1" t="s">
        <v>41</v>
      </c>
      <c r="B88" s="1">
        <v>10.5</v>
      </c>
      <c r="C88" s="1">
        <v>4.5</v>
      </c>
      <c r="D88" s="1">
        <v>3.25</v>
      </c>
      <c r="E88" s="1">
        <v>0.25</v>
      </c>
      <c r="F88" s="1">
        <v>5.90000000000035</v>
      </c>
      <c r="G88" s="1">
        <v>3.59999999999983</v>
      </c>
      <c r="H88" s="1">
        <v>53908.1005</v>
      </c>
      <c r="I88" s="1" t="s">
        <v>50</v>
      </c>
      <c r="J88" s="1">
        <v>18.56</v>
      </c>
      <c r="K88" s="1">
        <v>0.1369695013105494</v>
      </c>
      <c r="L88" s="1">
        <v>2.7329008426501984</v>
      </c>
      <c r="M88" s="1"/>
      <c r="N88" s="1"/>
      <c r="O88" s="1"/>
      <c r="P88" s="1"/>
      <c r="Q88" s="1"/>
      <c r="R88" s="1"/>
      <c r="S88" s="3">
        <v>10.0</v>
      </c>
      <c r="T88" s="3">
        <v>5.0</v>
      </c>
    </row>
    <row r="89">
      <c r="A89" s="1" t="s">
        <v>41</v>
      </c>
      <c r="B89" s="1">
        <v>10.5</v>
      </c>
      <c r="C89" s="1">
        <v>4.5</v>
      </c>
      <c r="D89" s="1">
        <v>3.25</v>
      </c>
      <c r="E89" s="1">
        <v>0.25</v>
      </c>
      <c r="F89" s="1">
        <v>5.90000000000035</v>
      </c>
      <c r="G89" s="1">
        <v>3.59999999999983</v>
      </c>
      <c r="H89" s="1">
        <v>53909.17272</v>
      </c>
      <c r="I89" s="1" t="s">
        <v>50</v>
      </c>
      <c r="J89" s="1">
        <v>18.75</v>
      </c>
      <c r="K89" s="1">
        <v>0.11498041572372227</v>
      </c>
      <c r="L89" s="1">
        <v>2.2941609045299827</v>
      </c>
      <c r="M89" s="1"/>
      <c r="N89" s="1"/>
      <c r="O89" s="1"/>
      <c r="P89" s="1"/>
      <c r="Q89" s="1"/>
      <c r="R89" s="1"/>
      <c r="S89" s="16">
        <v>10.0</v>
      </c>
      <c r="T89" s="16">
        <v>5.0</v>
      </c>
    </row>
    <row r="90">
      <c r="A90" s="1" t="s">
        <v>41</v>
      </c>
      <c r="B90" s="1">
        <v>10.5</v>
      </c>
      <c r="C90" s="1">
        <v>4.5</v>
      </c>
      <c r="D90" s="1">
        <v>3.25</v>
      </c>
      <c r="E90" s="1">
        <v>0.25</v>
      </c>
      <c r="F90" s="1">
        <v>5.90000000000035</v>
      </c>
      <c r="G90" s="1">
        <v>3.59999999999983</v>
      </c>
      <c r="H90" s="1">
        <v>53911.15458</v>
      </c>
      <c r="I90" s="1" t="s">
        <v>50</v>
      </c>
      <c r="J90" s="1">
        <v>18.87</v>
      </c>
      <c r="K90" s="1">
        <v>0.1029494129672652</v>
      </c>
      <c r="L90" s="1">
        <v>2.0541108404175277</v>
      </c>
      <c r="M90" s="1"/>
      <c r="N90" s="1"/>
      <c r="O90" s="1"/>
      <c r="P90" s="1"/>
      <c r="Q90" s="1"/>
      <c r="R90" s="1"/>
      <c r="S90" s="3">
        <v>10.0</v>
      </c>
      <c r="T90" s="3">
        <v>5.0</v>
      </c>
    </row>
    <row r="91">
      <c r="A91" s="1" t="s">
        <v>41</v>
      </c>
      <c r="B91" s="1">
        <v>10.5</v>
      </c>
      <c r="C91" s="1">
        <v>4.5</v>
      </c>
      <c r="D91" s="1">
        <v>3.25</v>
      </c>
      <c r="E91" s="1">
        <v>0.25</v>
      </c>
      <c r="F91" s="1">
        <v>5.90000000000035</v>
      </c>
      <c r="G91" s="1">
        <v>3.59999999999983</v>
      </c>
      <c r="H91" s="1">
        <v>53912.26481</v>
      </c>
      <c r="I91" s="1" t="s">
        <v>50</v>
      </c>
      <c r="J91" s="1">
        <v>18.88</v>
      </c>
      <c r="K91" s="1">
        <v>0.1020055670759244</v>
      </c>
      <c r="L91" s="1">
        <v>2.0352786390362225</v>
      </c>
      <c r="M91" s="1"/>
      <c r="N91" s="1"/>
      <c r="O91" s="1"/>
      <c r="P91" s="1"/>
      <c r="Q91" s="1"/>
      <c r="R91" s="1"/>
      <c r="S91" s="16">
        <v>10.0</v>
      </c>
      <c r="T91" s="16">
        <v>5.0</v>
      </c>
    </row>
    <row r="92">
      <c r="A92" s="1" t="s">
        <v>41</v>
      </c>
      <c r="B92" s="1">
        <v>10.5</v>
      </c>
      <c r="C92" s="1">
        <v>4.5</v>
      </c>
      <c r="D92" s="1">
        <v>3.25</v>
      </c>
      <c r="E92" s="1">
        <v>0.25</v>
      </c>
      <c r="F92" s="1">
        <v>5.90000000000035</v>
      </c>
      <c r="G92" s="1">
        <v>3.59999999999983</v>
      </c>
      <c r="H92" s="1">
        <v>53914.21202</v>
      </c>
      <c r="I92" s="1" t="s">
        <v>50</v>
      </c>
      <c r="J92" s="1">
        <v>19.06</v>
      </c>
      <c r="K92" s="1">
        <v>0.08642191282168057</v>
      </c>
      <c r="L92" s="1">
        <v>1.724343858406251</v>
      </c>
      <c r="M92" s="1"/>
      <c r="N92" s="1"/>
      <c r="O92" s="1"/>
      <c r="P92" s="1"/>
      <c r="Q92" s="1"/>
      <c r="R92" s="1"/>
      <c r="S92" s="3">
        <v>10.0</v>
      </c>
      <c r="T92" s="3">
        <v>5.0</v>
      </c>
    </row>
    <row r="93">
      <c r="A93" s="1" t="s">
        <v>41</v>
      </c>
      <c r="B93" s="1">
        <v>10.5</v>
      </c>
      <c r="C93" s="1">
        <v>4.5</v>
      </c>
      <c r="D93" s="1">
        <v>3.25</v>
      </c>
      <c r="E93" s="1">
        <v>0.25</v>
      </c>
      <c r="F93" s="1">
        <v>5.90000000000035</v>
      </c>
      <c r="G93" s="1">
        <v>3.59999999999983</v>
      </c>
      <c r="H93" s="1">
        <v>53915.24814</v>
      </c>
      <c r="I93" s="1" t="s">
        <v>50</v>
      </c>
      <c r="J93" s="1">
        <v>19.37</v>
      </c>
      <c r="K93" s="1">
        <v>0.0649566882216204</v>
      </c>
      <c r="L93" s="1">
        <v>1.2960563211378209</v>
      </c>
      <c r="M93" s="1"/>
      <c r="N93" s="1"/>
      <c r="O93" s="1"/>
      <c r="P93" s="1"/>
      <c r="Q93" s="1"/>
      <c r="R93" s="1"/>
      <c r="S93" s="16">
        <v>10.0</v>
      </c>
      <c r="T93" s="16">
        <v>5.0</v>
      </c>
    </row>
    <row r="94">
      <c r="A94" s="1" t="s">
        <v>41</v>
      </c>
      <c r="B94" s="1">
        <v>10.5</v>
      </c>
      <c r="C94" s="1">
        <v>4.5</v>
      </c>
      <c r="D94" s="1">
        <v>3.25</v>
      </c>
      <c r="E94" s="1">
        <v>0.25</v>
      </c>
      <c r="F94" s="1">
        <v>5.90000000000035</v>
      </c>
      <c r="G94" s="1">
        <v>3.59999999999982</v>
      </c>
      <c r="H94" s="1">
        <v>53916.20543</v>
      </c>
      <c r="I94" s="1" t="s">
        <v>50</v>
      </c>
      <c r="J94" s="1">
        <v>19.26</v>
      </c>
      <c r="K94" s="1">
        <v>0.07188261611446715</v>
      </c>
      <c r="L94" s="1">
        <v>1.4342467503457104</v>
      </c>
      <c r="M94" s="1"/>
      <c r="N94" s="1"/>
      <c r="O94" s="1"/>
      <c r="P94" s="1"/>
      <c r="Q94" s="1"/>
      <c r="R94" s="1"/>
      <c r="S94" s="3">
        <v>10.0</v>
      </c>
      <c r="T94" s="3">
        <v>5.0</v>
      </c>
    </row>
    <row r="95">
      <c r="A95" s="1" t="s">
        <v>41</v>
      </c>
      <c r="B95" s="1">
        <v>10.5</v>
      </c>
      <c r="C95" s="1">
        <v>4.5</v>
      </c>
      <c r="D95" s="1">
        <v>3.25</v>
      </c>
      <c r="E95" s="1">
        <v>0.25</v>
      </c>
      <c r="F95" s="1">
        <v>5.90000000000035</v>
      </c>
      <c r="G95" s="1">
        <v>3.59999999999982</v>
      </c>
      <c r="H95" s="1">
        <v>53918.20827</v>
      </c>
      <c r="I95" s="1" t="s">
        <v>50</v>
      </c>
      <c r="J95" s="1">
        <v>19.36</v>
      </c>
      <c r="K95" s="1">
        <v>0.06555772505765396</v>
      </c>
      <c r="L95" s="1">
        <v>1.3080485826262798</v>
      </c>
      <c r="M95" s="1"/>
      <c r="N95" s="1"/>
      <c r="O95" s="1"/>
      <c r="P95" s="1"/>
      <c r="Q95" s="1"/>
      <c r="R95" s="1"/>
      <c r="S95" s="16">
        <v>10.0</v>
      </c>
      <c r="T95" s="16">
        <v>5.0</v>
      </c>
    </row>
    <row r="96">
      <c r="A96" s="1" t="s">
        <v>41</v>
      </c>
      <c r="B96" s="1">
        <v>10.5</v>
      </c>
      <c r="C96" s="1">
        <v>4.5</v>
      </c>
      <c r="D96" s="1">
        <v>3.25</v>
      </c>
      <c r="E96" s="1">
        <v>0.25</v>
      </c>
      <c r="F96" s="1">
        <v>5.90000000000035</v>
      </c>
      <c r="G96" s="1">
        <v>3.59999999999982</v>
      </c>
      <c r="H96" s="1">
        <v>53920.10617</v>
      </c>
      <c r="I96" s="1" t="s">
        <v>50</v>
      </c>
      <c r="J96" s="1">
        <v>19.55</v>
      </c>
      <c r="K96" s="1">
        <v>0.055033086993140495</v>
      </c>
      <c r="L96" s="1">
        <v>1.0980544455381724</v>
      </c>
      <c r="M96" s="1"/>
      <c r="N96" s="1"/>
      <c r="O96" s="1"/>
      <c r="P96" s="1"/>
      <c r="Q96" s="1"/>
      <c r="R96" s="1"/>
      <c r="S96" s="3">
        <v>10.0</v>
      </c>
      <c r="T96" s="3">
        <v>5.0</v>
      </c>
    </row>
    <row r="97">
      <c r="A97" s="1" t="s">
        <v>41</v>
      </c>
      <c r="B97" s="1">
        <v>10.5</v>
      </c>
      <c r="C97" s="1">
        <v>4.5</v>
      </c>
      <c r="D97" s="1">
        <v>3.25</v>
      </c>
      <c r="E97" s="1">
        <v>0.25</v>
      </c>
      <c r="F97" s="1">
        <v>5.90000000000035</v>
      </c>
      <c r="G97" s="1">
        <v>3.59999999999982</v>
      </c>
      <c r="H97" s="1">
        <v>53921.18237</v>
      </c>
      <c r="I97" s="1" t="s">
        <v>50</v>
      </c>
      <c r="J97" s="1">
        <v>19.35</v>
      </c>
      <c r="K97" s="1">
        <v>0.06616432321905884</v>
      </c>
      <c r="L97" s="1">
        <v>1.3201518071440854</v>
      </c>
      <c r="M97" s="1"/>
      <c r="N97" s="1"/>
      <c r="O97" s="1"/>
      <c r="P97" s="1"/>
      <c r="Q97" s="1"/>
      <c r="R97" s="1"/>
      <c r="S97" s="16">
        <v>10.0</v>
      </c>
      <c r="T97" s="16">
        <v>5.0</v>
      </c>
    </row>
    <row r="98">
      <c r="A98" s="1" t="s">
        <v>41</v>
      </c>
      <c r="B98" s="1">
        <v>10.5</v>
      </c>
      <c r="C98" s="1">
        <v>4.5</v>
      </c>
      <c r="D98" s="1">
        <v>3.25</v>
      </c>
      <c r="E98" s="1">
        <v>0.25</v>
      </c>
      <c r="F98" s="1">
        <v>5.90000000000036</v>
      </c>
      <c r="G98" s="1">
        <v>3.59999999999982</v>
      </c>
      <c r="H98" s="1">
        <v>53922.12467</v>
      </c>
      <c r="I98" s="1" t="s">
        <v>50</v>
      </c>
      <c r="J98" s="1">
        <v>19.49</v>
      </c>
      <c r="K98" s="1">
        <v>0.05815992992042944</v>
      </c>
      <c r="L98" s="1">
        <v>1.1604431641146387</v>
      </c>
      <c r="M98" s="1"/>
      <c r="N98" s="1"/>
      <c r="O98" s="1"/>
      <c r="P98" s="1"/>
      <c r="Q98" s="1"/>
      <c r="R98" s="1"/>
      <c r="S98" s="3">
        <v>10.0</v>
      </c>
      <c r="T98" s="3">
        <v>5.0</v>
      </c>
    </row>
    <row r="99">
      <c r="A99" s="1" t="s">
        <v>41</v>
      </c>
      <c r="B99" s="1">
        <v>10.5</v>
      </c>
      <c r="C99" s="1">
        <v>4.5</v>
      </c>
      <c r="D99" s="1">
        <v>3.25</v>
      </c>
      <c r="E99" s="1">
        <v>0.25</v>
      </c>
      <c r="F99" s="1">
        <v>5.90000000000036</v>
      </c>
      <c r="G99" s="1">
        <v>3.59999999999982</v>
      </c>
      <c r="H99" s="1">
        <v>53931.19518</v>
      </c>
      <c r="I99" s="1" t="s">
        <v>50</v>
      </c>
      <c r="J99" s="1">
        <v>19.81</v>
      </c>
      <c r="K99" s="1">
        <v>0.043313559411875396</v>
      </c>
      <c r="L99" s="1">
        <v>0.8642191282168061</v>
      </c>
      <c r="M99" s="1"/>
      <c r="N99" s="1"/>
      <c r="O99" s="1"/>
      <c r="P99" s="1"/>
      <c r="Q99" s="1"/>
      <c r="R99" s="1"/>
      <c r="S99" s="16">
        <v>10.0</v>
      </c>
      <c r="T99" s="16">
        <v>5.0</v>
      </c>
    </row>
    <row r="100">
      <c r="A100" s="1" t="s">
        <v>41</v>
      </c>
      <c r="B100" s="1">
        <v>10.5</v>
      </c>
      <c r="C100" s="1">
        <v>4.5</v>
      </c>
      <c r="D100" s="1">
        <v>3.25</v>
      </c>
      <c r="E100" s="1">
        <v>0.25</v>
      </c>
      <c r="F100" s="1">
        <v>5.90000000000036</v>
      </c>
      <c r="G100" s="1">
        <v>3.59999999999982</v>
      </c>
      <c r="H100" s="1">
        <v>53932.10573</v>
      </c>
      <c r="I100" s="1" t="s">
        <v>50</v>
      </c>
      <c r="J100" s="1">
        <v>19.72</v>
      </c>
      <c r="K100" s="1">
        <v>0.047056960795121505</v>
      </c>
      <c r="L100" s="1">
        <v>0.9389098053147396</v>
      </c>
      <c r="M100" s="1"/>
      <c r="N100" s="1"/>
      <c r="O100" s="1"/>
      <c r="P100" s="1"/>
      <c r="Q100" s="1"/>
      <c r="R100" s="1"/>
      <c r="S100" s="3">
        <v>10.0</v>
      </c>
      <c r="T100" s="3">
        <v>5.0</v>
      </c>
    </row>
    <row r="101">
      <c r="A101" s="1" t="s">
        <v>41</v>
      </c>
      <c r="B101" s="1">
        <v>10.5</v>
      </c>
      <c r="C101" s="1">
        <v>4.5</v>
      </c>
      <c r="D101" s="1">
        <v>3.25</v>
      </c>
      <c r="E101" s="1">
        <v>0.25</v>
      </c>
      <c r="F101" s="1">
        <v>5.90000000000036</v>
      </c>
      <c r="G101" s="1">
        <v>3.59999999999982</v>
      </c>
      <c r="H101" s="1">
        <v>53934.08058</v>
      </c>
      <c r="I101" s="1" t="s">
        <v>50</v>
      </c>
      <c r="J101" s="1">
        <v>20.8</v>
      </c>
      <c r="K101" s="1">
        <v>0.01740299015685112</v>
      </c>
      <c r="L101" s="1">
        <v>0.3472353042773939</v>
      </c>
      <c r="M101" s="1"/>
      <c r="N101" s="1"/>
      <c r="O101" s="1"/>
      <c r="P101" s="1"/>
      <c r="Q101" s="1"/>
      <c r="R101" s="1"/>
      <c r="S101" s="16">
        <v>10.0</v>
      </c>
      <c r="T101" s="16">
        <v>5.0</v>
      </c>
    </row>
    <row r="102">
      <c r="A102" s="1" t="s">
        <v>41</v>
      </c>
      <c r="B102" s="1">
        <v>10.5</v>
      </c>
      <c r="C102" s="1">
        <v>4.5</v>
      </c>
      <c r="D102" s="1">
        <v>3.25</v>
      </c>
      <c r="E102" s="1">
        <v>0.25</v>
      </c>
      <c r="F102" s="1">
        <v>5.90000000000036</v>
      </c>
      <c r="G102" s="1">
        <v>3.59999999999982</v>
      </c>
      <c r="H102" s="1">
        <v>53935.09729</v>
      </c>
      <c r="I102" s="1" t="s">
        <v>50</v>
      </c>
      <c r="J102" s="1">
        <v>19.87</v>
      </c>
      <c r="K102" s="1">
        <v>0.040984899506541515</v>
      </c>
      <c r="L102" s="1">
        <v>0.8177562546818892</v>
      </c>
      <c r="M102" s="1"/>
      <c r="N102" s="1"/>
      <c r="O102" s="1"/>
      <c r="P102" s="1"/>
      <c r="Q102" s="1"/>
      <c r="R102" s="1"/>
      <c r="S102" s="3">
        <v>10.0</v>
      </c>
      <c r="T102" s="3">
        <v>5.0</v>
      </c>
    </row>
    <row r="103">
      <c r="A103" s="1" t="s">
        <v>41</v>
      </c>
      <c r="B103" s="1">
        <v>10.5</v>
      </c>
      <c r="C103" s="1">
        <v>4.5</v>
      </c>
      <c r="D103" s="1">
        <v>3.25</v>
      </c>
      <c r="E103" s="1">
        <v>0.25</v>
      </c>
      <c r="F103" s="1">
        <v>5.90000000000036</v>
      </c>
      <c r="G103" s="1">
        <v>3.59999999999982</v>
      </c>
      <c r="H103" s="1">
        <v>53936.02769</v>
      </c>
      <c r="I103" s="1" t="s">
        <v>50</v>
      </c>
      <c r="J103" s="1">
        <v>19.84</v>
      </c>
      <c r="K103" s="1">
        <v>0.042133144669800386</v>
      </c>
      <c r="L103" s="1">
        <v>0.8406667577078464</v>
      </c>
      <c r="M103" s="1"/>
      <c r="N103" s="1"/>
      <c r="O103" s="1"/>
      <c r="P103" s="1"/>
      <c r="Q103" s="1"/>
      <c r="R103" s="1"/>
      <c r="S103" s="16">
        <v>10.0</v>
      </c>
      <c r="T103" s="16">
        <v>5.0</v>
      </c>
    </row>
    <row r="104">
      <c r="A104" s="1" t="s">
        <v>41</v>
      </c>
      <c r="B104" s="1">
        <v>10.5</v>
      </c>
      <c r="C104" s="1">
        <v>4.5</v>
      </c>
      <c r="D104" s="1">
        <v>3.25</v>
      </c>
      <c r="E104" s="1">
        <v>0.25</v>
      </c>
      <c r="F104" s="1">
        <v>5.90000000000036</v>
      </c>
      <c r="G104" s="1">
        <v>3.59999999999982</v>
      </c>
      <c r="H104" s="1">
        <v>53937.11228</v>
      </c>
      <c r="I104" s="1" t="s">
        <v>50</v>
      </c>
      <c r="J104" s="1">
        <v>19.98</v>
      </c>
      <c r="K104" s="1">
        <v>0.03703598286964761</v>
      </c>
      <c r="L104" s="1">
        <v>0.7389650091764087</v>
      </c>
      <c r="M104" s="1"/>
      <c r="N104" s="1"/>
      <c r="O104" s="1"/>
      <c r="P104" s="1"/>
      <c r="Q104" s="1"/>
      <c r="R104" s="1"/>
      <c r="S104" s="3">
        <v>10.0</v>
      </c>
      <c r="T104" s="3">
        <v>5.0</v>
      </c>
    </row>
    <row r="105">
      <c r="A105" s="1" t="s">
        <v>41</v>
      </c>
      <c r="B105" s="1">
        <v>10.5</v>
      </c>
      <c r="C105" s="1">
        <v>4.5</v>
      </c>
      <c r="D105" s="1">
        <v>3.25</v>
      </c>
      <c r="E105" s="1">
        <v>0.25</v>
      </c>
      <c r="F105" s="1">
        <v>5.90000000000036</v>
      </c>
      <c r="G105" s="1">
        <v>3.59999999999982</v>
      </c>
      <c r="H105" s="1">
        <v>53941.13708</v>
      </c>
      <c r="I105" s="1" t="s">
        <v>50</v>
      </c>
      <c r="J105" s="1">
        <v>19.5</v>
      </c>
      <c r="K105" s="1">
        <v>0.057626716477885996</v>
      </c>
      <c r="L105" s="1">
        <v>1.149804157237221</v>
      </c>
      <c r="M105" s="1"/>
      <c r="N105" s="1"/>
      <c r="O105" s="1"/>
      <c r="P105" s="1"/>
      <c r="Q105" s="1"/>
      <c r="R105" s="1"/>
      <c r="S105" s="16">
        <v>10.0</v>
      </c>
      <c r="T105" s="16">
        <v>5.0</v>
      </c>
    </row>
    <row r="106">
      <c r="A106" s="1" t="s">
        <v>41</v>
      </c>
      <c r="B106" s="1">
        <v>10.5</v>
      </c>
      <c r="C106" s="1">
        <v>4.5</v>
      </c>
      <c r="D106" s="1">
        <v>3.25</v>
      </c>
      <c r="E106" s="1">
        <v>0.25</v>
      </c>
      <c r="F106" s="1">
        <v>5.90000000000036</v>
      </c>
      <c r="G106" s="1">
        <v>3.59999999999982</v>
      </c>
      <c r="H106" s="1">
        <v>53945.08445</v>
      </c>
      <c r="I106" s="1" t="s">
        <v>50</v>
      </c>
      <c r="J106" s="1">
        <v>19.73</v>
      </c>
      <c r="K106" s="1">
        <v>0.04662553998537291</v>
      </c>
      <c r="L106" s="1">
        <v>0.9303018284788922</v>
      </c>
      <c r="M106" s="1"/>
      <c r="N106" s="1"/>
      <c r="O106" s="1"/>
      <c r="P106" s="1"/>
      <c r="Q106" s="1"/>
      <c r="R106" s="1"/>
      <c r="S106" s="3">
        <v>10.0</v>
      </c>
      <c r="T106" s="3">
        <v>5.0</v>
      </c>
    </row>
    <row r="107">
      <c r="A107" s="1" t="s">
        <v>41</v>
      </c>
      <c r="B107" s="1">
        <v>10.5</v>
      </c>
      <c r="C107" s="1">
        <v>4.5</v>
      </c>
      <c r="D107" s="1">
        <v>3.25</v>
      </c>
      <c r="E107" s="1">
        <v>0.25</v>
      </c>
      <c r="F107" s="1">
        <v>5.90000000000036</v>
      </c>
      <c r="G107" s="1">
        <v>3.59999999999982</v>
      </c>
      <c r="H107" s="1">
        <v>53946.17631</v>
      </c>
      <c r="I107" s="1" t="s">
        <v>50</v>
      </c>
      <c r="J107" s="1">
        <v>19.64</v>
      </c>
      <c r="K107" s="1">
        <v>0.05065518135509113</v>
      </c>
      <c r="L107" s="1">
        <v>1.0107037441572757</v>
      </c>
      <c r="M107" s="1"/>
      <c r="N107" s="1"/>
      <c r="O107" s="1"/>
      <c r="P107" s="1"/>
      <c r="Q107" s="1"/>
      <c r="R107" s="1"/>
      <c r="S107" s="16">
        <v>10.0</v>
      </c>
      <c r="T107" s="16">
        <v>5.0</v>
      </c>
    </row>
    <row r="108">
      <c r="A108" s="1" t="s">
        <v>41</v>
      </c>
      <c r="B108" s="1">
        <v>10.5</v>
      </c>
      <c r="C108" s="1">
        <v>4.5</v>
      </c>
      <c r="D108" s="1">
        <v>3.25</v>
      </c>
      <c r="E108" s="1">
        <v>0.25</v>
      </c>
      <c r="F108" s="1">
        <v>5.90000000000036</v>
      </c>
      <c r="G108" s="1">
        <v>3.59999999999982</v>
      </c>
      <c r="H108" s="1">
        <v>53968.09286</v>
      </c>
      <c r="I108" s="1" t="s">
        <v>50</v>
      </c>
      <c r="J108" s="1">
        <v>20.13</v>
      </c>
      <c r="K108" s="1">
        <v>0.03225699259770028</v>
      </c>
      <c r="L108" s="1">
        <v>0.6436116172442149</v>
      </c>
      <c r="M108" s="1"/>
      <c r="N108" s="1"/>
      <c r="O108" s="1"/>
      <c r="P108" s="1"/>
      <c r="Q108" s="1"/>
      <c r="R108" s="1"/>
      <c r="S108" s="3">
        <v>10.0</v>
      </c>
      <c r="T108" s="3">
        <v>5.0</v>
      </c>
    </row>
    <row r="109">
      <c r="A109" s="1" t="s">
        <v>41</v>
      </c>
      <c r="B109" s="1">
        <v>10.5</v>
      </c>
      <c r="C109" s="1">
        <v>4.5</v>
      </c>
      <c r="D109" s="1">
        <v>3.25</v>
      </c>
      <c r="E109" s="1">
        <v>0.25</v>
      </c>
      <c r="F109" s="1">
        <v>5.90000000000037</v>
      </c>
      <c r="G109" s="1">
        <v>3.59999999999982</v>
      </c>
      <c r="H109" s="1">
        <v>53969.16527</v>
      </c>
      <c r="I109" s="1" t="s">
        <v>50</v>
      </c>
      <c r="J109" s="1">
        <v>19.4</v>
      </c>
      <c r="K109" s="1">
        <v>0.06318643813332732</v>
      </c>
      <c r="L109" s="1">
        <v>1.2607351882454056</v>
      </c>
      <c r="M109" s="1"/>
      <c r="N109" s="1"/>
      <c r="O109" s="1"/>
      <c r="P109" s="1"/>
      <c r="Q109" s="1"/>
      <c r="R109" s="1"/>
      <c r="S109" s="16">
        <v>10.0</v>
      </c>
      <c r="T109" s="16">
        <v>5.0</v>
      </c>
    </row>
    <row r="110">
      <c r="A110" s="1" t="s">
        <v>41</v>
      </c>
      <c r="B110" s="1">
        <v>10.5</v>
      </c>
      <c r="C110" s="1">
        <v>4.5</v>
      </c>
      <c r="D110" s="1">
        <v>3.25</v>
      </c>
      <c r="E110" s="1">
        <v>0.25</v>
      </c>
      <c r="F110" s="1">
        <v>5.90000000000037</v>
      </c>
      <c r="G110" s="1">
        <v>3.59999999999982</v>
      </c>
      <c r="H110" s="1">
        <v>53980.05282</v>
      </c>
      <c r="I110" s="1" t="s">
        <v>50</v>
      </c>
      <c r="J110" s="1">
        <v>19.16</v>
      </c>
      <c r="K110" s="1">
        <v>0.07881772125124399</v>
      </c>
      <c r="L110" s="1">
        <v>1.5726202896432895</v>
      </c>
      <c r="M110" s="1"/>
      <c r="N110" s="1"/>
      <c r="O110" s="1"/>
      <c r="P110" s="1"/>
      <c r="Q110" s="1"/>
      <c r="R110" s="1"/>
      <c r="S110" s="3">
        <v>10.0</v>
      </c>
      <c r="T110" s="3">
        <v>5.0</v>
      </c>
    </row>
    <row r="111">
      <c r="A111" s="1" t="s">
        <v>41</v>
      </c>
      <c r="B111" s="1">
        <v>10.5</v>
      </c>
      <c r="C111" s="1">
        <v>4.5</v>
      </c>
      <c r="D111" s="1">
        <v>3.25</v>
      </c>
      <c r="E111" s="1">
        <v>0.25</v>
      </c>
      <c r="F111" s="1">
        <v>5.90000000000037</v>
      </c>
      <c r="G111" s="1">
        <v>3.59999999999982</v>
      </c>
      <c r="H111" s="1">
        <v>53981.00788</v>
      </c>
      <c r="I111" s="1" t="s">
        <v>50</v>
      </c>
      <c r="J111" s="1">
        <v>19.34</v>
      </c>
      <c r="K111" s="1">
        <v>0.06677653416414578</v>
      </c>
      <c r="L111" s="1">
        <v>1.33236702141952</v>
      </c>
      <c r="M111" s="1"/>
      <c r="N111" s="1"/>
      <c r="O111" s="1"/>
      <c r="P111" s="1"/>
      <c r="Q111" s="1"/>
      <c r="R111" s="1"/>
      <c r="S111" s="16">
        <v>10.0</v>
      </c>
      <c r="T111" s="16">
        <v>5.0</v>
      </c>
    </row>
    <row r="112">
      <c r="A112" s="1" t="s">
        <v>41</v>
      </c>
      <c r="B112" s="1">
        <v>10.5</v>
      </c>
      <c r="C112" s="1">
        <v>4.5</v>
      </c>
      <c r="D112" s="1">
        <v>3.25</v>
      </c>
      <c r="E112" s="1">
        <v>0.25</v>
      </c>
      <c r="F112" s="1">
        <v>5.90000000000037</v>
      </c>
      <c r="G112" s="1">
        <v>3.59999999999982</v>
      </c>
      <c r="H112" s="1">
        <v>53982.05032</v>
      </c>
      <c r="I112" s="1" t="s">
        <v>50</v>
      </c>
      <c r="J112" s="1">
        <v>19.29</v>
      </c>
      <c r="K112" s="1">
        <v>0.06992361526317332</v>
      </c>
      <c r="L112" s="1">
        <v>1.395159544609925</v>
      </c>
      <c r="M112" s="1"/>
      <c r="N112" s="1"/>
      <c r="O112" s="1"/>
      <c r="P112" s="1"/>
      <c r="Q112" s="1"/>
      <c r="R112" s="1"/>
      <c r="S112" s="3">
        <v>10.0</v>
      </c>
      <c r="T112" s="3">
        <v>5.0</v>
      </c>
    </row>
    <row r="113">
      <c r="A113" s="1" t="s">
        <v>41</v>
      </c>
      <c r="B113" s="1">
        <v>10.5</v>
      </c>
      <c r="C113" s="1">
        <v>4.5</v>
      </c>
      <c r="D113" s="1">
        <v>3.25</v>
      </c>
      <c r="E113" s="1">
        <v>0.25</v>
      </c>
      <c r="F113" s="1">
        <v>5.90000000000037</v>
      </c>
      <c r="G113" s="1">
        <v>3.59999999999982</v>
      </c>
      <c r="H113" s="1">
        <v>53986.01505</v>
      </c>
      <c r="I113" s="1" t="s">
        <v>50</v>
      </c>
      <c r="J113" s="1">
        <v>19.8</v>
      </c>
      <c r="K113" s="1">
        <v>0.04371433484268905</v>
      </c>
      <c r="L113" s="1">
        <v>0.8722156493554851</v>
      </c>
      <c r="M113" s="1"/>
      <c r="N113" s="1"/>
      <c r="O113" s="1"/>
      <c r="P113" s="1"/>
      <c r="Q113" s="1"/>
      <c r="R113" s="1"/>
      <c r="S113" s="16">
        <v>10.0</v>
      </c>
      <c r="T113" s="16">
        <v>5.0</v>
      </c>
    </row>
    <row r="114">
      <c r="A114" s="1" t="s">
        <v>41</v>
      </c>
      <c r="B114" s="1">
        <v>10.5</v>
      </c>
      <c r="C114" s="1">
        <v>4.5</v>
      </c>
      <c r="D114" s="1">
        <v>3.25</v>
      </c>
      <c r="E114" s="1">
        <v>0.25</v>
      </c>
      <c r="F114" s="1">
        <v>5.90000000000037</v>
      </c>
      <c r="G114" s="1">
        <v>3.59999999999982</v>
      </c>
      <c r="H114" s="1">
        <v>53987.00603</v>
      </c>
      <c r="I114" s="1" t="s">
        <v>50</v>
      </c>
      <c r="J114" s="1">
        <v>19.62</v>
      </c>
      <c r="K114" s="1">
        <v>0.0515969314886153</v>
      </c>
      <c r="L114" s="1">
        <v>1.0294941296726525</v>
      </c>
      <c r="M114" s="1"/>
      <c r="N114" s="1"/>
      <c r="O114" s="1"/>
      <c r="P114" s="1"/>
      <c r="Q114" s="1"/>
      <c r="R114" s="1"/>
      <c r="S114" s="3">
        <v>10.0</v>
      </c>
      <c r="T114" s="3">
        <v>5.0</v>
      </c>
    </row>
    <row r="115">
      <c r="A115" s="1" t="s">
        <v>41</v>
      </c>
      <c r="B115" s="1">
        <v>10.5</v>
      </c>
      <c r="C115" s="1">
        <v>4.5</v>
      </c>
      <c r="D115" s="1">
        <v>3.25</v>
      </c>
      <c r="E115" s="1">
        <v>0.25</v>
      </c>
      <c r="F115" s="1">
        <v>5.90000000000037</v>
      </c>
      <c r="G115" s="1">
        <v>3.59999999999982</v>
      </c>
      <c r="H115" s="1">
        <v>53988.00258</v>
      </c>
      <c r="I115" s="1" t="s">
        <v>50</v>
      </c>
      <c r="J115" s="1">
        <v>19.45</v>
      </c>
      <c r="K115" s="1">
        <v>0.060342579954429675</v>
      </c>
      <c r="L115" s="1">
        <v>1.2039927577107008</v>
      </c>
      <c r="M115" s="1"/>
      <c r="N115" s="1"/>
      <c r="O115" s="1"/>
      <c r="P115" s="1"/>
      <c r="Q115" s="1"/>
      <c r="R115" s="1"/>
      <c r="S115" s="16">
        <v>10.0</v>
      </c>
      <c r="T115" s="16">
        <v>5.0</v>
      </c>
    </row>
    <row r="116">
      <c r="A116" s="1" t="s">
        <v>41</v>
      </c>
      <c r="B116" s="1">
        <v>10.5</v>
      </c>
      <c r="C116" s="1">
        <v>4.5</v>
      </c>
      <c r="D116" s="1">
        <v>3.25</v>
      </c>
      <c r="E116" s="1">
        <v>0.25</v>
      </c>
      <c r="F116" s="1">
        <v>5.90000000000037</v>
      </c>
      <c r="G116" s="1">
        <v>3.59999999999982</v>
      </c>
      <c r="H116" s="1">
        <v>53990.99568</v>
      </c>
      <c r="I116" s="1" t="s">
        <v>50</v>
      </c>
      <c r="J116" s="1">
        <v>19.63</v>
      </c>
      <c r="K116" s="1">
        <v>0.051123887977363634</v>
      </c>
      <c r="L116" s="1">
        <v>1.0200556707592425</v>
      </c>
      <c r="M116" s="1"/>
      <c r="N116" s="1"/>
      <c r="O116" s="1"/>
      <c r="P116" s="1"/>
      <c r="Q116" s="1"/>
      <c r="R116" s="1"/>
      <c r="S116" s="3">
        <v>10.0</v>
      </c>
      <c r="T116" s="3">
        <v>5.0</v>
      </c>
    </row>
    <row r="117">
      <c r="A117" s="1" t="s">
        <v>41</v>
      </c>
      <c r="B117" s="1">
        <v>10.5</v>
      </c>
      <c r="C117" s="1">
        <v>4.5</v>
      </c>
      <c r="D117" s="1">
        <v>3.25</v>
      </c>
      <c r="E117" s="1">
        <v>0.25</v>
      </c>
      <c r="F117" s="1">
        <v>5.90000000000037</v>
      </c>
      <c r="G117" s="1">
        <v>3.59999999999982</v>
      </c>
      <c r="H117" s="1">
        <v>53993.08012</v>
      </c>
      <c r="I117" s="1" t="s">
        <v>50</v>
      </c>
      <c r="J117" s="1">
        <v>19.99</v>
      </c>
      <c r="K117" s="1">
        <v>0.03669643493774829</v>
      </c>
      <c r="L117" s="1">
        <v>0.7321901372499653</v>
      </c>
      <c r="M117" s="1"/>
      <c r="N117" s="1"/>
      <c r="O117" s="1"/>
      <c r="P117" s="1"/>
      <c r="Q117" s="1"/>
      <c r="R117" s="1"/>
      <c r="S117" s="16">
        <v>10.0</v>
      </c>
      <c r="T117" s="16">
        <v>5.0</v>
      </c>
    </row>
    <row r="118">
      <c r="A118" s="1" t="s">
        <v>41</v>
      </c>
      <c r="B118" s="1">
        <v>10.5</v>
      </c>
      <c r="C118" s="1">
        <v>4.5</v>
      </c>
      <c r="D118" s="1">
        <v>3.25</v>
      </c>
      <c r="E118" s="1">
        <v>0.25</v>
      </c>
      <c r="F118" s="1">
        <v>5.90000000000037</v>
      </c>
      <c r="G118" s="1">
        <v>3.59999999999981</v>
      </c>
      <c r="H118" s="1">
        <v>53994.05123</v>
      </c>
      <c r="I118" s="1" t="s">
        <v>50</v>
      </c>
      <c r="J118" s="1">
        <v>19.29</v>
      </c>
      <c r="K118" s="1">
        <v>0.06992361526317332</v>
      </c>
      <c r="L118" s="1">
        <v>1.395159544609925</v>
      </c>
      <c r="M118" s="1"/>
      <c r="N118" s="1"/>
      <c r="O118" s="1"/>
      <c r="P118" s="1"/>
      <c r="Q118" s="1"/>
      <c r="R118" s="1"/>
      <c r="S118" s="3">
        <v>10.0</v>
      </c>
      <c r="T118" s="3">
        <v>5.0</v>
      </c>
    </row>
    <row r="119">
      <c r="A119" s="1" t="s">
        <v>41</v>
      </c>
      <c r="B119" s="1">
        <v>10.5</v>
      </c>
      <c r="C119" s="1">
        <v>4.5</v>
      </c>
      <c r="D119" s="1">
        <v>3.25</v>
      </c>
      <c r="E119" s="1">
        <v>0.25</v>
      </c>
      <c r="F119" s="1">
        <v>5.90000000000037</v>
      </c>
      <c r="G119" s="1">
        <v>3.59999999999981</v>
      </c>
      <c r="H119" s="1">
        <v>53995.04991</v>
      </c>
      <c r="I119" s="1" t="s">
        <v>50</v>
      </c>
      <c r="J119" s="1">
        <v>19.77</v>
      </c>
      <c r="K119" s="1">
        <v>0.044939048680042365</v>
      </c>
      <c r="L119" s="1">
        <v>0.8966519030184051</v>
      </c>
      <c r="M119" s="1"/>
      <c r="N119" s="1"/>
      <c r="O119" s="1"/>
      <c r="P119" s="1"/>
      <c r="Q119" s="1"/>
      <c r="R119" s="1"/>
      <c r="S119" s="16">
        <v>10.0</v>
      </c>
      <c r="T119" s="16">
        <v>5.0</v>
      </c>
    </row>
    <row r="120">
      <c r="A120" s="1" t="s">
        <v>41</v>
      </c>
      <c r="B120" s="1">
        <v>10.5</v>
      </c>
      <c r="C120" s="1">
        <v>4.5</v>
      </c>
      <c r="D120" s="1">
        <v>3.25</v>
      </c>
      <c r="E120" s="1">
        <v>0.25</v>
      </c>
      <c r="F120" s="1">
        <v>5.90000000000037</v>
      </c>
      <c r="G120" s="1">
        <v>3.59999999999981</v>
      </c>
      <c r="H120" s="1">
        <v>53996.07123</v>
      </c>
      <c r="I120" s="1" t="s">
        <v>50</v>
      </c>
      <c r="J120" s="1">
        <v>19.27</v>
      </c>
      <c r="K120" s="1">
        <v>0.07122359232867775</v>
      </c>
      <c r="L120" s="1">
        <v>1.4210974971011732</v>
      </c>
      <c r="M120" s="1"/>
      <c r="N120" s="1"/>
      <c r="O120" s="1"/>
      <c r="P120" s="1"/>
      <c r="Q120" s="1"/>
      <c r="R120" s="1"/>
      <c r="S120" s="3">
        <v>10.0</v>
      </c>
      <c r="T120" s="3">
        <v>5.0</v>
      </c>
    </row>
    <row r="121">
      <c r="A121" s="1" t="s">
        <v>41</v>
      </c>
      <c r="B121" s="1">
        <v>10.5</v>
      </c>
      <c r="C121" s="1">
        <v>4.5</v>
      </c>
      <c r="D121" s="1">
        <v>3.25</v>
      </c>
      <c r="E121" s="1">
        <v>0.25</v>
      </c>
      <c r="F121" s="1">
        <v>5.90000000000037</v>
      </c>
      <c r="G121" s="1">
        <v>3.59999999999981</v>
      </c>
      <c r="H121" s="1">
        <v>53998.03027</v>
      </c>
      <c r="I121" s="1" t="s">
        <v>50</v>
      </c>
      <c r="J121" s="1">
        <v>19.61</v>
      </c>
      <c r="K121" s="1">
        <v>0.052074352017586</v>
      </c>
      <c r="L121" s="1">
        <v>1.03901992157113</v>
      </c>
      <c r="M121" s="1"/>
      <c r="N121" s="1"/>
      <c r="O121" s="1"/>
      <c r="P121" s="1"/>
      <c r="Q121" s="1"/>
      <c r="R121" s="1"/>
      <c r="S121" s="16">
        <v>10.0</v>
      </c>
      <c r="T121" s="16">
        <v>5.0</v>
      </c>
    </row>
    <row r="122">
      <c r="A122" s="1" t="s">
        <v>41</v>
      </c>
      <c r="B122" s="1">
        <v>10.5</v>
      </c>
      <c r="C122" s="1">
        <v>4.5</v>
      </c>
      <c r="D122" s="1">
        <v>3.25</v>
      </c>
      <c r="E122" s="1">
        <v>0.25</v>
      </c>
      <c r="F122" s="1">
        <v>5.90000000000038</v>
      </c>
      <c r="G122" s="1">
        <v>3.59999999999981</v>
      </c>
      <c r="H122" s="1">
        <v>53999.02419</v>
      </c>
      <c r="I122" s="1" t="s">
        <v>50</v>
      </c>
      <c r="J122" s="1">
        <v>19.34</v>
      </c>
      <c r="K122" s="1">
        <v>0.06677653416414578</v>
      </c>
      <c r="L122" s="1">
        <v>1.33236702141952</v>
      </c>
      <c r="M122" s="1"/>
      <c r="N122" s="1"/>
      <c r="O122" s="1"/>
      <c r="P122" s="1"/>
      <c r="Q122" s="1"/>
      <c r="R122" s="1"/>
      <c r="S122" s="3">
        <v>10.0</v>
      </c>
      <c r="T122" s="3">
        <v>5.0</v>
      </c>
    </row>
    <row r="123">
      <c r="A123" s="1" t="s">
        <v>41</v>
      </c>
      <c r="B123" s="1">
        <v>10.5</v>
      </c>
      <c r="C123" s="1">
        <v>4.5</v>
      </c>
      <c r="D123" s="1">
        <v>3.25</v>
      </c>
      <c r="E123" s="1">
        <v>0.25</v>
      </c>
      <c r="F123" s="1">
        <v>5.90000000000038</v>
      </c>
      <c r="G123" s="1">
        <v>3.59999999999981</v>
      </c>
      <c r="H123" s="1">
        <v>54000.99565</v>
      </c>
      <c r="I123" s="1" t="s">
        <v>50</v>
      </c>
      <c r="J123" s="1">
        <v>19.2</v>
      </c>
      <c r="K123" s="1">
        <v>0.07596680731785292</v>
      </c>
      <c r="L123" s="1">
        <v>1.5157370782981405</v>
      </c>
      <c r="M123" s="1"/>
      <c r="N123" s="1"/>
      <c r="O123" s="1"/>
      <c r="P123" s="1"/>
      <c r="Q123" s="1"/>
      <c r="R123" s="1"/>
      <c r="S123" s="16">
        <v>10.0</v>
      </c>
      <c r="T123" s="16">
        <v>5.0</v>
      </c>
    </row>
    <row r="124">
      <c r="A124" s="1" t="s">
        <v>41</v>
      </c>
      <c r="B124" s="1">
        <v>10.5</v>
      </c>
      <c r="C124" s="1">
        <v>4.5</v>
      </c>
      <c r="D124" s="1">
        <v>3.25</v>
      </c>
      <c r="E124" s="1">
        <v>0.25</v>
      </c>
      <c r="F124" s="1">
        <v>5.90000000000038</v>
      </c>
      <c r="G124" s="1">
        <v>3.59999999999981</v>
      </c>
      <c r="H124" s="1">
        <v>54001.98055</v>
      </c>
      <c r="I124" s="1" t="s">
        <v>50</v>
      </c>
      <c r="J124" s="1">
        <v>19.48</v>
      </c>
      <c r="K124" s="1">
        <v>0.05869807712621095</v>
      </c>
      <c r="L124" s="1">
        <v>1.1711806125106552</v>
      </c>
      <c r="M124" s="1"/>
      <c r="N124" s="1"/>
      <c r="O124" s="1"/>
      <c r="P124" s="1"/>
      <c r="Q124" s="1"/>
      <c r="R124" s="1"/>
      <c r="S124" s="3">
        <v>10.0</v>
      </c>
      <c r="T124" s="3">
        <v>5.0</v>
      </c>
    </row>
    <row r="125">
      <c r="A125" s="1" t="s">
        <v>41</v>
      </c>
      <c r="B125" s="1">
        <v>10.5</v>
      </c>
      <c r="C125" s="1">
        <v>4.5</v>
      </c>
      <c r="D125" s="1">
        <v>3.25</v>
      </c>
      <c r="E125" s="1">
        <v>0.25</v>
      </c>
      <c r="F125" s="1">
        <v>5.90000000000038</v>
      </c>
      <c r="G125" s="1">
        <v>3.59999999999981</v>
      </c>
      <c r="H125" s="1">
        <v>54002.99682</v>
      </c>
      <c r="I125" s="1" t="s">
        <v>50</v>
      </c>
      <c r="J125" s="1">
        <v>19.39</v>
      </c>
      <c r="K125" s="1">
        <v>0.0637710950469664</v>
      </c>
      <c r="L125" s="1">
        <v>1.2724006273151065</v>
      </c>
      <c r="M125" s="1"/>
      <c r="N125" s="1"/>
      <c r="O125" s="1"/>
      <c r="P125" s="1"/>
      <c r="Q125" s="1"/>
      <c r="R125" s="1"/>
      <c r="S125" s="16">
        <v>10.0</v>
      </c>
      <c r="T125" s="16">
        <v>5.0</v>
      </c>
    </row>
    <row r="126">
      <c r="A126" s="1" t="s">
        <v>41</v>
      </c>
      <c r="B126" s="1">
        <v>10.5</v>
      </c>
      <c r="C126" s="1">
        <v>4.5</v>
      </c>
      <c r="D126" s="1">
        <v>3.25</v>
      </c>
      <c r="E126" s="1">
        <v>0.25</v>
      </c>
      <c r="F126" s="1">
        <v>5.90000000000038</v>
      </c>
      <c r="G126" s="1">
        <v>3.59999999999981</v>
      </c>
      <c r="H126" s="1">
        <v>54004.00762</v>
      </c>
      <c r="I126" s="1" t="s">
        <v>50</v>
      </c>
      <c r="J126" s="1">
        <v>19.59</v>
      </c>
      <c r="K126" s="1">
        <v>0.05304248650361163</v>
      </c>
      <c r="L126" s="1">
        <v>1.058336744129017</v>
      </c>
      <c r="M126" s="1"/>
      <c r="N126" s="1"/>
      <c r="O126" s="1"/>
      <c r="P126" s="1"/>
      <c r="Q126" s="1"/>
      <c r="R126" s="1"/>
      <c r="S126" s="3">
        <v>10.0</v>
      </c>
      <c r="T126" s="3">
        <v>5.0</v>
      </c>
    </row>
    <row r="127">
      <c r="A127" s="1" t="s">
        <v>41</v>
      </c>
      <c r="B127" s="1">
        <v>10.5</v>
      </c>
      <c r="C127" s="1">
        <v>4.5</v>
      </c>
      <c r="D127" s="1">
        <v>3.25</v>
      </c>
      <c r="E127" s="1">
        <v>0.25</v>
      </c>
      <c r="F127" s="1">
        <v>5.90000000000038</v>
      </c>
      <c r="G127" s="1">
        <v>3.59999999999981</v>
      </c>
      <c r="H127" s="1">
        <v>54005.06195</v>
      </c>
      <c r="I127" s="1" t="s">
        <v>50</v>
      </c>
      <c r="J127" s="1">
        <v>19.36</v>
      </c>
      <c r="K127" s="1">
        <v>0.06555772505765396</v>
      </c>
      <c r="L127" s="1">
        <v>1.3080485826262798</v>
      </c>
      <c r="M127" s="1"/>
      <c r="N127" s="1"/>
      <c r="O127" s="1"/>
      <c r="P127" s="1"/>
      <c r="Q127" s="1"/>
      <c r="R127" s="1"/>
      <c r="S127" s="16">
        <v>10.0</v>
      </c>
      <c r="T127" s="16">
        <v>5.0</v>
      </c>
    </row>
    <row r="128">
      <c r="A128" s="1" t="s">
        <v>41</v>
      </c>
      <c r="B128" s="1">
        <v>10.5</v>
      </c>
      <c r="C128" s="1">
        <v>4.5</v>
      </c>
      <c r="D128" s="1">
        <v>3.25</v>
      </c>
      <c r="E128" s="1">
        <v>0.25</v>
      </c>
      <c r="F128" s="1">
        <v>5.90000000000038</v>
      </c>
      <c r="G128" s="1">
        <v>3.59999999999981</v>
      </c>
      <c r="H128" s="1">
        <v>54005.99823</v>
      </c>
      <c r="I128" s="1" t="s">
        <v>50</v>
      </c>
      <c r="J128" s="1">
        <v>20.1</v>
      </c>
      <c r="K128" s="1">
        <v>0.03316071411898081</v>
      </c>
      <c r="L128" s="1">
        <v>0.6616432321905887</v>
      </c>
      <c r="M128" s="1"/>
      <c r="N128" s="1"/>
      <c r="O128" s="1"/>
      <c r="P128" s="1"/>
      <c r="Q128" s="1"/>
      <c r="R128" s="1"/>
      <c r="S128" s="3">
        <v>10.0</v>
      </c>
      <c r="T128" s="3">
        <v>5.0</v>
      </c>
    </row>
    <row r="129">
      <c r="A129" s="1" t="s">
        <v>41</v>
      </c>
      <c r="B129" s="1">
        <v>10.5</v>
      </c>
      <c r="C129" s="1">
        <v>4.5</v>
      </c>
      <c r="D129" s="1">
        <v>3.25</v>
      </c>
      <c r="E129" s="1">
        <v>0.25</v>
      </c>
      <c r="F129" s="1">
        <v>5.90000000000038</v>
      </c>
      <c r="G129" s="1">
        <v>3.59999999999981</v>
      </c>
      <c r="H129" s="1">
        <v>54007.00055</v>
      </c>
      <c r="I129" s="1" t="s">
        <v>50</v>
      </c>
      <c r="J129" s="1">
        <v>19.48</v>
      </c>
      <c r="K129" s="1">
        <v>0.05869807712621095</v>
      </c>
      <c r="L129" s="1">
        <v>1.1711806125106552</v>
      </c>
      <c r="M129" s="1"/>
      <c r="N129" s="1"/>
      <c r="O129" s="1"/>
      <c r="P129" s="1"/>
      <c r="Q129" s="1"/>
      <c r="R129" s="1"/>
      <c r="S129" s="16">
        <v>10.0</v>
      </c>
      <c r="T129" s="16">
        <v>5.0</v>
      </c>
    </row>
    <row r="130">
      <c r="A130" s="1" t="s">
        <v>41</v>
      </c>
      <c r="B130" s="1">
        <v>10.5</v>
      </c>
      <c r="C130" s="1">
        <v>4.5</v>
      </c>
      <c r="D130" s="1">
        <v>3.25</v>
      </c>
      <c r="E130" s="1">
        <v>0.25</v>
      </c>
      <c r="F130" s="1">
        <v>5.90000000000038</v>
      </c>
      <c r="G130" s="1">
        <v>3.59999999999981</v>
      </c>
      <c r="H130" s="1">
        <v>54008.02532</v>
      </c>
      <c r="I130" s="1" t="s">
        <v>50</v>
      </c>
      <c r="J130" s="1">
        <v>19.18</v>
      </c>
      <c r="K130" s="1">
        <v>0.07737913571193131</v>
      </c>
      <c r="L130" s="1">
        <v>1.5439167345087916</v>
      </c>
      <c r="M130" s="1"/>
      <c r="N130" s="1"/>
      <c r="O130" s="1"/>
      <c r="P130" s="1"/>
      <c r="Q130" s="1"/>
      <c r="R130" s="1"/>
      <c r="S130" s="3">
        <v>10.0</v>
      </c>
      <c r="T130" s="3">
        <v>5.0</v>
      </c>
    </row>
    <row r="131">
      <c r="A131" s="1" t="s">
        <v>41</v>
      </c>
      <c r="B131" s="1">
        <v>10.5</v>
      </c>
      <c r="C131" s="1">
        <v>4.5</v>
      </c>
      <c r="D131" s="1">
        <v>3.25</v>
      </c>
      <c r="E131" s="1">
        <v>0.25</v>
      </c>
      <c r="F131" s="1">
        <v>5.90000000000038</v>
      </c>
      <c r="G131" s="1">
        <v>3.59999999999981</v>
      </c>
      <c r="H131" s="1">
        <v>54011.00145</v>
      </c>
      <c r="I131" s="1" t="s">
        <v>50</v>
      </c>
      <c r="J131" s="1">
        <v>18.6</v>
      </c>
      <c r="K131" s="1">
        <v>0.13201518071440846</v>
      </c>
      <c r="L131" s="1">
        <v>2.6340491508326562</v>
      </c>
      <c r="M131" s="1"/>
      <c r="N131" s="1"/>
      <c r="O131" s="1"/>
      <c r="P131" s="1"/>
      <c r="Q131" s="1"/>
      <c r="R131" s="1"/>
      <c r="S131" s="16">
        <v>10.0</v>
      </c>
      <c r="T131" s="16">
        <v>5.0</v>
      </c>
    </row>
    <row r="132">
      <c r="A132" s="1" t="s">
        <v>41</v>
      </c>
      <c r="B132" s="1">
        <v>10.5</v>
      </c>
      <c r="C132" s="1">
        <v>4.5</v>
      </c>
      <c r="D132" s="1">
        <v>3.25</v>
      </c>
      <c r="E132" s="1">
        <v>0.25</v>
      </c>
      <c r="F132" s="1">
        <v>5.90000000000038</v>
      </c>
      <c r="G132" s="1">
        <v>3.59999999999981</v>
      </c>
      <c r="H132" s="1">
        <v>54012.00984</v>
      </c>
      <c r="I132" s="1" t="s">
        <v>50</v>
      </c>
      <c r="J132" s="1">
        <v>18.59</v>
      </c>
      <c r="K132" s="1">
        <v>0.13323670214195218</v>
      </c>
      <c r="L132" s="1">
        <v>2.658421707545706</v>
      </c>
      <c r="M132" s="1"/>
      <c r="N132" s="1"/>
      <c r="O132" s="1"/>
      <c r="P132" s="1"/>
      <c r="Q132" s="1"/>
      <c r="R132" s="1"/>
      <c r="S132" s="3">
        <v>10.0</v>
      </c>
      <c r="T132" s="3">
        <v>5.0</v>
      </c>
    </row>
    <row r="133">
      <c r="A133" s="1" t="s">
        <v>41</v>
      </c>
      <c r="B133" s="1">
        <v>10.5</v>
      </c>
      <c r="C133" s="1">
        <v>4.5</v>
      </c>
      <c r="D133" s="1">
        <v>3.25</v>
      </c>
      <c r="E133" s="1">
        <v>0.25</v>
      </c>
      <c r="F133" s="1">
        <v>5.90000000000038</v>
      </c>
      <c r="G133" s="1">
        <v>3.59999999999981</v>
      </c>
      <c r="H133" s="1">
        <v>54013.00552</v>
      </c>
      <c r="I133" s="1" t="s">
        <v>50</v>
      </c>
      <c r="J133" s="1">
        <v>18.93</v>
      </c>
      <c r="K133" s="1">
        <v>0.09741456029041999</v>
      </c>
      <c r="L133" s="1">
        <v>1.943676010767389</v>
      </c>
      <c r="M133" s="1"/>
      <c r="N133" s="1"/>
      <c r="O133" s="1"/>
      <c r="P133" s="1"/>
      <c r="Q133" s="1"/>
      <c r="R133" s="1"/>
      <c r="S133" s="16">
        <v>10.0</v>
      </c>
      <c r="T133" s="16">
        <v>5.0</v>
      </c>
    </row>
    <row r="134">
      <c r="A134" s="1" t="s">
        <v>41</v>
      </c>
      <c r="B134" s="1">
        <v>10.5</v>
      </c>
      <c r="C134" s="1">
        <v>4.5</v>
      </c>
      <c r="D134" s="1">
        <v>3.25</v>
      </c>
      <c r="E134" s="1">
        <v>0.25</v>
      </c>
      <c r="F134" s="1">
        <v>5.90000000000039</v>
      </c>
      <c r="G134" s="1">
        <v>3.59999999999981</v>
      </c>
      <c r="H134" s="1">
        <v>54015.00263</v>
      </c>
      <c r="I134" s="1" t="s">
        <v>50</v>
      </c>
      <c r="J134" s="1">
        <v>19.12</v>
      </c>
      <c r="K134" s="1">
        <v>0.0817756254681889</v>
      </c>
      <c r="L134" s="1">
        <v>1.6316382377968666</v>
      </c>
      <c r="M134" s="1"/>
      <c r="N134" s="1"/>
      <c r="O134" s="1"/>
      <c r="P134" s="1"/>
      <c r="Q134" s="1"/>
      <c r="R134" s="1"/>
      <c r="S134" s="3">
        <v>10.0</v>
      </c>
      <c r="T134" s="3">
        <v>5.0</v>
      </c>
    </row>
    <row r="135">
      <c r="A135" s="1" t="s">
        <v>41</v>
      </c>
      <c r="B135" s="1">
        <v>10.5</v>
      </c>
      <c r="C135" s="1">
        <v>4.5</v>
      </c>
      <c r="D135" s="1">
        <v>3.25</v>
      </c>
      <c r="E135" s="1">
        <v>0.25</v>
      </c>
      <c r="F135" s="1">
        <v>5.90000000000039</v>
      </c>
      <c r="G135" s="1">
        <v>3.59999999999981</v>
      </c>
      <c r="H135" s="1">
        <v>54016.00117</v>
      </c>
      <c r="I135" s="1" t="s">
        <v>50</v>
      </c>
      <c r="J135" s="1">
        <v>19.23</v>
      </c>
      <c r="K135" s="1">
        <v>0.073896500917641</v>
      </c>
      <c r="L135" s="1">
        <v>1.474429034890323</v>
      </c>
      <c r="M135" s="1"/>
      <c r="N135" s="1"/>
      <c r="O135" s="1"/>
      <c r="P135" s="1"/>
      <c r="Q135" s="1"/>
      <c r="R135" s="1"/>
      <c r="S135" s="16">
        <v>10.0</v>
      </c>
      <c r="T135" s="16">
        <v>5.0</v>
      </c>
    </row>
    <row r="136">
      <c r="A136" s="1" t="s">
        <v>41</v>
      </c>
      <c r="B136" s="1">
        <v>10.5</v>
      </c>
      <c r="C136" s="1">
        <v>4.5</v>
      </c>
      <c r="D136" s="1">
        <v>3.25</v>
      </c>
      <c r="E136" s="1">
        <v>0.25</v>
      </c>
      <c r="F136" s="1">
        <v>5.90000000000039</v>
      </c>
      <c r="G136" s="1">
        <v>3.59999999999981</v>
      </c>
      <c r="H136" s="1">
        <v>54018.01289</v>
      </c>
      <c r="I136" s="1" t="s">
        <v>50</v>
      </c>
      <c r="J136" s="1">
        <v>20.28</v>
      </c>
      <c r="K136" s="1">
        <v>0.028094666074079733</v>
      </c>
      <c r="L136" s="1">
        <v>0.5605622846924597</v>
      </c>
      <c r="M136" s="1"/>
      <c r="N136" s="1"/>
      <c r="O136" s="1"/>
      <c r="P136" s="1"/>
      <c r="Q136" s="1"/>
      <c r="R136" s="1"/>
      <c r="S136" s="3">
        <v>10.0</v>
      </c>
      <c r="T136" s="3">
        <v>5.0</v>
      </c>
    </row>
    <row r="137">
      <c r="A137" s="1" t="s">
        <v>41</v>
      </c>
      <c r="B137" s="1">
        <v>10.5</v>
      </c>
      <c r="C137" s="1">
        <v>4.5</v>
      </c>
      <c r="D137" s="1">
        <v>3.25</v>
      </c>
      <c r="E137" s="1">
        <v>0.25</v>
      </c>
      <c r="F137" s="1">
        <v>5.90000000000039</v>
      </c>
      <c r="G137" s="1">
        <v>3.59999999999981</v>
      </c>
      <c r="H137" s="1">
        <v>54019.01475</v>
      </c>
      <c r="I137" s="1" t="s">
        <v>50</v>
      </c>
      <c r="J137" s="1">
        <v>19.67</v>
      </c>
      <c r="K137" s="1">
        <v>0.049274687033083533</v>
      </c>
      <c r="L137" s="1">
        <v>0.9831592611899729</v>
      </c>
      <c r="M137" s="1"/>
      <c r="N137" s="1"/>
      <c r="O137" s="1"/>
      <c r="P137" s="1"/>
      <c r="Q137" s="1"/>
      <c r="R137" s="1"/>
      <c r="S137" s="16">
        <v>10.0</v>
      </c>
      <c r="T137" s="16">
        <v>5.0</v>
      </c>
    </row>
    <row r="138">
      <c r="A138" s="1" t="s">
        <v>41</v>
      </c>
      <c r="B138" s="1">
        <v>10.5</v>
      </c>
      <c r="C138" s="1">
        <v>4.5</v>
      </c>
      <c r="D138" s="1">
        <v>3.25</v>
      </c>
      <c r="E138" s="1">
        <v>0.25</v>
      </c>
      <c r="F138" s="1">
        <v>5.90000000000046</v>
      </c>
      <c r="G138" s="1">
        <v>3.59999999999977</v>
      </c>
      <c r="H138" s="1">
        <v>54367.01246</v>
      </c>
      <c r="I138" s="1" t="s">
        <v>53</v>
      </c>
      <c r="J138" s="1">
        <v>16.84</v>
      </c>
      <c r="K138" s="1">
        <v>0.6677653416414577</v>
      </c>
      <c r="L138" s="1">
        <v>13.323670214195198</v>
      </c>
      <c r="M138" s="1">
        <v>54366.99</v>
      </c>
      <c r="N138" s="1">
        <v>3.1219E-9</v>
      </c>
      <c r="O138" s="1">
        <v>37.61478287689522</v>
      </c>
      <c r="P138" s="1">
        <v>-1.2564396798644877</v>
      </c>
      <c r="Q138" s="1">
        <v>35.450984594818934</v>
      </c>
      <c r="R138" s="1">
        <v>-3.4202379619407735</v>
      </c>
      <c r="S138" s="3">
        <v>10.0</v>
      </c>
      <c r="T138" s="3">
        <v>5.0</v>
      </c>
    </row>
    <row r="139">
      <c r="A139" s="1" t="s">
        <v>41</v>
      </c>
      <c r="B139" s="1">
        <v>10.5</v>
      </c>
      <c r="C139" s="1">
        <v>4.5</v>
      </c>
      <c r="D139" s="1">
        <v>3.25</v>
      </c>
      <c r="E139" s="1">
        <v>0.25</v>
      </c>
      <c r="F139" s="1">
        <v>5.90000000000046</v>
      </c>
      <c r="G139" s="1">
        <v>3.59999999999977</v>
      </c>
      <c r="H139" s="1">
        <v>54368.98376</v>
      </c>
      <c r="I139" s="1" t="s">
        <v>53</v>
      </c>
      <c r="J139" s="1">
        <v>16.81</v>
      </c>
      <c r="K139" s="1">
        <v>0.6864736545314121</v>
      </c>
      <c r="L139" s="1">
        <v>13.696950131054923</v>
      </c>
      <c r="M139" s="1"/>
      <c r="N139" s="1"/>
      <c r="O139" s="1"/>
      <c r="P139" s="1"/>
      <c r="Q139" s="1"/>
      <c r="R139" s="1"/>
      <c r="S139" s="16">
        <v>10.0</v>
      </c>
      <c r="T139" s="16">
        <v>5.0</v>
      </c>
    </row>
    <row r="140">
      <c r="A140" s="1" t="s">
        <v>41</v>
      </c>
      <c r="B140" s="1">
        <v>10.5</v>
      </c>
      <c r="C140" s="1">
        <v>4.5</v>
      </c>
      <c r="D140" s="1">
        <v>3.25</v>
      </c>
      <c r="E140" s="1">
        <v>0.25</v>
      </c>
      <c r="F140" s="1">
        <v>5.90000000000046</v>
      </c>
      <c r="G140" s="1">
        <v>3.59999999999977</v>
      </c>
      <c r="H140" s="1">
        <v>54369.98266</v>
      </c>
      <c r="I140" s="1" t="s">
        <v>53</v>
      </c>
      <c r="J140" s="1">
        <v>16.94</v>
      </c>
      <c r="K140" s="1">
        <v>0.6090092297232117</v>
      </c>
      <c r="L140" s="1">
        <v>12.151331655349496</v>
      </c>
      <c r="M140" s="1"/>
      <c r="N140" s="1"/>
      <c r="O140" s="1"/>
      <c r="P140" s="1"/>
      <c r="Q140" s="1"/>
      <c r="R140" s="1"/>
      <c r="S140" s="3">
        <v>10.0</v>
      </c>
      <c r="T140" s="3">
        <v>5.0</v>
      </c>
    </row>
    <row r="141">
      <c r="A141" s="1" t="s">
        <v>41</v>
      </c>
      <c r="B141" s="1">
        <v>10.5</v>
      </c>
      <c r="C141" s="1">
        <v>4.5</v>
      </c>
      <c r="D141" s="1">
        <v>3.25</v>
      </c>
      <c r="E141" s="1">
        <v>0.25</v>
      </c>
      <c r="F141" s="1">
        <v>5.90000000000047</v>
      </c>
      <c r="G141" s="1">
        <v>3.59999999999977</v>
      </c>
      <c r="H141" s="1">
        <v>54371.01582</v>
      </c>
      <c r="I141" s="1" t="s">
        <v>53</v>
      </c>
      <c r="J141" s="1">
        <v>16.83</v>
      </c>
      <c r="K141" s="1">
        <v>0.6739440982736264</v>
      </c>
      <c r="L141" s="1">
        <v>13.446952616810501</v>
      </c>
      <c r="M141" s="1"/>
      <c r="N141" s="1"/>
      <c r="O141" s="1"/>
      <c r="P141" s="1"/>
      <c r="Q141" s="1"/>
      <c r="R141" s="1"/>
      <c r="S141" s="16">
        <v>10.0</v>
      </c>
      <c r="T141" s="16">
        <v>5.0</v>
      </c>
    </row>
    <row r="142">
      <c r="A142" s="1" t="s">
        <v>41</v>
      </c>
      <c r="B142" s="1">
        <v>10.5</v>
      </c>
      <c r="C142" s="1">
        <v>4.5</v>
      </c>
      <c r="D142" s="1">
        <v>3.25</v>
      </c>
      <c r="E142" s="1">
        <v>0.25</v>
      </c>
      <c r="F142" s="1">
        <v>5.90000000000047</v>
      </c>
      <c r="G142" s="1">
        <v>3.59999999999977</v>
      </c>
      <c r="H142" s="1">
        <v>54371.99358</v>
      </c>
      <c r="I142" s="1" t="s">
        <v>53</v>
      </c>
      <c r="J142" s="1">
        <v>16.81</v>
      </c>
      <c r="K142" s="1">
        <v>0.6864736545314121</v>
      </c>
      <c r="L142" s="1">
        <v>13.696950131054923</v>
      </c>
      <c r="M142" s="1"/>
      <c r="N142" s="1"/>
      <c r="O142" s="1"/>
      <c r="P142" s="1"/>
      <c r="Q142" s="1"/>
      <c r="R142" s="1"/>
      <c r="S142" s="3">
        <v>10.0</v>
      </c>
      <c r="T142" s="3">
        <v>5.0</v>
      </c>
    </row>
    <row r="143">
      <c r="A143" s="1" t="s">
        <v>41</v>
      </c>
      <c r="B143" s="1">
        <v>10.5</v>
      </c>
      <c r="C143" s="1">
        <v>4.5</v>
      </c>
      <c r="D143" s="1">
        <v>3.25</v>
      </c>
      <c r="E143" s="1">
        <v>0.25</v>
      </c>
      <c r="F143" s="1">
        <v>5.90000000000047</v>
      </c>
      <c r="G143" s="1">
        <v>3.59999999999977</v>
      </c>
      <c r="H143" s="1">
        <v>54372.99951</v>
      </c>
      <c r="I143" s="1" t="s">
        <v>53</v>
      </c>
      <c r="J143" s="1">
        <v>16.91</v>
      </c>
      <c r="K143" s="1">
        <v>0.6260714138649118</v>
      </c>
      <c r="L143" s="1">
        <v>12.491766985639435</v>
      </c>
      <c r="M143" s="1"/>
      <c r="N143" s="1"/>
      <c r="O143" s="1"/>
      <c r="P143" s="1"/>
      <c r="Q143" s="1"/>
      <c r="R143" s="1"/>
      <c r="S143" s="16">
        <v>10.0</v>
      </c>
      <c r="T143" s="16">
        <v>5.0</v>
      </c>
    </row>
    <row r="144">
      <c r="A144" s="1" t="s">
        <v>41</v>
      </c>
      <c r="B144" s="1">
        <v>10.5</v>
      </c>
      <c r="C144" s="1">
        <v>4.5</v>
      </c>
      <c r="D144" s="1">
        <v>3.25</v>
      </c>
      <c r="E144" s="1">
        <v>0.25</v>
      </c>
      <c r="F144" s="1">
        <v>5.90000000000047</v>
      </c>
      <c r="G144" s="1">
        <v>3.59999999999977</v>
      </c>
      <c r="H144" s="1">
        <v>54375.00653</v>
      </c>
      <c r="I144" s="1" t="s">
        <v>53</v>
      </c>
      <c r="J144" s="1">
        <v>16.94</v>
      </c>
      <c r="K144" s="1">
        <v>0.6090092297232117</v>
      </c>
      <c r="L144" s="1">
        <v>12.151331655349496</v>
      </c>
      <c r="M144" s="1">
        <v>54374.95</v>
      </c>
      <c r="N144" s="1">
        <v>9.2943E-10</v>
      </c>
      <c r="O144" s="1">
        <v>37.08858057562962</v>
      </c>
      <c r="P144" s="1">
        <v>-1.7826419811300864</v>
      </c>
      <c r="Q144" s="1">
        <v>35.410984594818935</v>
      </c>
      <c r="R144" s="1">
        <v>-3.4602379619407726</v>
      </c>
      <c r="S144" s="3">
        <v>10.0</v>
      </c>
      <c r="T144" s="3">
        <v>5.0</v>
      </c>
    </row>
    <row r="145">
      <c r="A145" s="1" t="s">
        <v>41</v>
      </c>
      <c r="B145" s="1">
        <v>10.5</v>
      </c>
      <c r="C145" s="1">
        <v>4.5</v>
      </c>
      <c r="D145" s="1">
        <v>3.25</v>
      </c>
      <c r="E145" s="1">
        <v>0.25</v>
      </c>
      <c r="F145" s="1">
        <v>5.90000000000047</v>
      </c>
      <c r="G145" s="1">
        <v>3.59999999999977</v>
      </c>
      <c r="H145" s="1">
        <v>54498.38162</v>
      </c>
      <c r="I145" s="1" t="s">
        <v>53</v>
      </c>
      <c r="J145" s="1">
        <v>17.19</v>
      </c>
      <c r="K145" s="1">
        <v>0.48375322637683255</v>
      </c>
      <c r="L145" s="1">
        <v>9.652145823343034</v>
      </c>
      <c r="M145" s="1">
        <v>54497.73</v>
      </c>
      <c r="N145" s="1">
        <v>3.0851E-10</v>
      </c>
      <c r="O145" s="1">
        <v>36.6096331349274</v>
      </c>
      <c r="P145" s="1">
        <v>-2.2615894218323076</v>
      </c>
      <c r="Q145" s="1">
        <v>35.31098459481893</v>
      </c>
      <c r="R145" s="1">
        <v>-3.560237961940774</v>
      </c>
      <c r="S145" s="16">
        <v>10.0</v>
      </c>
      <c r="T145" s="16">
        <v>5.0</v>
      </c>
    </row>
    <row r="146">
      <c r="A146" s="1" t="s">
        <v>41</v>
      </c>
      <c r="B146" s="1">
        <v>10.5</v>
      </c>
      <c r="C146" s="1">
        <v>4.5</v>
      </c>
      <c r="D146" s="1">
        <v>3.25</v>
      </c>
      <c r="E146" s="1">
        <v>0.25</v>
      </c>
      <c r="F146" s="1">
        <v>5.90000000000047</v>
      </c>
      <c r="G146" s="1">
        <v>3.59999999999977</v>
      </c>
      <c r="H146" s="1">
        <v>54499.36945</v>
      </c>
      <c r="I146" s="1" t="s">
        <v>53</v>
      </c>
      <c r="J146" s="1">
        <v>16.96</v>
      </c>
      <c r="K146" s="1">
        <v>0.5978935585609482</v>
      </c>
      <c r="L146" s="1">
        <v>11.929544857592989</v>
      </c>
      <c r="M146" s="1"/>
      <c r="N146" s="1"/>
      <c r="O146" s="1"/>
      <c r="P146" s="1"/>
      <c r="Q146" s="1"/>
      <c r="R146" s="1"/>
      <c r="S146" s="3">
        <v>10.0</v>
      </c>
      <c r="T146" s="3">
        <v>5.0</v>
      </c>
    </row>
    <row r="147">
      <c r="A147" s="1" t="s">
        <v>41</v>
      </c>
      <c r="B147" s="1">
        <v>10.5</v>
      </c>
      <c r="C147" s="1">
        <v>4.5</v>
      </c>
      <c r="D147" s="1">
        <v>3.25</v>
      </c>
      <c r="E147" s="1">
        <v>0.25</v>
      </c>
      <c r="F147" s="1">
        <v>5.90000000000047</v>
      </c>
      <c r="G147" s="1">
        <v>3.59999999999977</v>
      </c>
      <c r="H147" s="1">
        <v>54501.3716</v>
      </c>
      <c r="I147" s="1" t="s">
        <v>53</v>
      </c>
      <c r="J147" s="1">
        <v>16.94</v>
      </c>
      <c r="K147" s="1">
        <v>0.6090092297232117</v>
      </c>
      <c r="L147" s="1">
        <v>12.151331655349496</v>
      </c>
      <c r="M147" s="1"/>
      <c r="N147" s="1"/>
      <c r="O147" s="1"/>
      <c r="P147" s="1"/>
      <c r="Q147" s="1"/>
      <c r="R147" s="1"/>
      <c r="S147" s="16">
        <v>10.0</v>
      </c>
      <c r="T147" s="16">
        <v>5.0</v>
      </c>
    </row>
    <row r="148">
      <c r="A148" s="1" t="s">
        <v>41</v>
      </c>
      <c r="B148" s="1">
        <v>10.5</v>
      </c>
      <c r="C148" s="1">
        <v>4.5</v>
      </c>
      <c r="D148" s="1">
        <v>3.25</v>
      </c>
      <c r="E148" s="1">
        <v>0.25</v>
      </c>
      <c r="F148" s="1">
        <v>5.90000000000047</v>
      </c>
      <c r="G148" s="1">
        <v>3.59999999999977</v>
      </c>
      <c r="H148" s="1">
        <v>54502.35013</v>
      </c>
      <c r="I148" s="1" t="s">
        <v>53</v>
      </c>
      <c r="J148" s="1">
        <v>17.19</v>
      </c>
      <c r="K148" s="1">
        <v>0.48375322637683255</v>
      </c>
      <c r="L148" s="1">
        <v>9.652145823343034</v>
      </c>
      <c r="M148" s="1"/>
      <c r="N148" s="1"/>
      <c r="O148" s="1"/>
      <c r="P148" s="1"/>
      <c r="Q148" s="1"/>
      <c r="R148" s="1"/>
      <c r="S148" s="3">
        <v>10.0</v>
      </c>
      <c r="T148" s="3">
        <v>5.0</v>
      </c>
    </row>
    <row r="149">
      <c r="A149" s="1" t="s">
        <v>41</v>
      </c>
      <c r="B149" s="1">
        <v>10.5</v>
      </c>
      <c r="C149" s="1">
        <v>4.5</v>
      </c>
      <c r="D149" s="1">
        <v>3.25</v>
      </c>
      <c r="E149" s="1">
        <v>0.25</v>
      </c>
      <c r="F149" s="1">
        <v>5.90000000000047</v>
      </c>
      <c r="G149" s="1">
        <v>3.59999999999976</v>
      </c>
      <c r="H149" s="1">
        <v>54502.35901</v>
      </c>
      <c r="I149" s="1" t="s">
        <v>53</v>
      </c>
      <c r="J149" s="1">
        <v>17.02</v>
      </c>
      <c r="K149" s="1">
        <v>0.5657491036516052</v>
      </c>
      <c r="L149" s="1">
        <v>11.288178662434706</v>
      </c>
      <c r="M149" s="1"/>
      <c r="N149" s="1"/>
      <c r="O149" s="1"/>
      <c r="P149" s="1"/>
      <c r="Q149" s="1"/>
      <c r="R149" s="1"/>
      <c r="S149" s="16">
        <v>10.0</v>
      </c>
      <c r="T149" s="16">
        <v>5.0</v>
      </c>
    </row>
    <row r="150">
      <c r="A150" s="1" t="s">
        <v>41</v>
      </c>
      <c r="B150" s="1">
        <v>10.5</v>
      </c>
      <c r="C150" s="1">
        <v>4.5</v>
      </c>
      <c r="D150" s="1">
        <v>3.25</v>
      </c>
      <c r="E150" s="1">
        <v>0.25</v>
      </c>
      <c r="F150" s="1">
        <v>5.90000000000047</v>
      </c>
      <c r="G150" s="1">
        <v>3.59999999999976</v>
      </c>
      <c r="H150" s="1">
        <v>54503.36363</v>
      </c>
      <c r="I150" s="1" t="s">
        <v>53</v>
      </c>
      <c r="J150" s="1">
        <v>17.16</v>
      </c>
      <c r="K150" s="1">
        <v>0.49730620098664985</v>
      </c>
      <c r="L150" s="1">
        <v>9.92256321829002</v>
      </c>
      <c r="M150" s="1"/>
      <c r="N150" s="1"/>
      <c r="O150" s="1"/>
      <c r="P150" s="1"/>
      <c r="Q150" s="1"/>
      <c r="R150" s="1"/>
      <c r="S150" s="3">
        <v>10.0</v>
      </c>
      <c r="T150" s="3">
        <v>5.0</v>
      </c>
    </row>
    <row r="151">
      <c r="A151" s="1" t="s">
        <v>41</v>
      </c>
      <c r="B151" s="1">
        <v>10.5</v>
      </c>
      <c r="C151" s="1">
        <v>4.5</v>
      </c>
      <c r="D151" s="1">
        <v>3.25</v>
      </c>
      <c r="E151" s="1">
        <v>0.25</v>
      </c>
      <c r="F151" s="1">
        <v>5.90000000000047</v>
      </c>
      <c r="G151" s="1">
        <v>3.59999999999976</v>
      </c>
      <c r="H151" s="1">
        <v>54506.34846</v>
      </c>
      <c r="I151" s="1" t="s">
        <v>53</v>
      </c>
      <c r="J151" s="1">
        <v>17.15</v>
      </c>
      <c r="K151" s="1">
        <v>0.5019077186096096</v>
      </c>
      <c r="L151" s="1">
        <v>10.014375565337588</v>
      </c>
      <c r="M151" s="1"/>
      <c r="N151" s="1"/>
      <c r="O151" s="1"/>
      <c r="P151" s="1"/>
      <c r="Q151" s="1"/>
      <c r="R151" s="1"/>
      <c r="S151" s="16">
        <v>10.0</v>
      </c>
      <c r="T151" s="16">
        <v>5.0</v>
      </c>
    </row>
    <row r="152">
      <c r="A152" s="1" t="s">
        <v>41</v>
      </c>
      <c r="B152" s="1">
        <v>10.5</v>
      </c>
      <c r="C152" s="1">
        <v>4.5</v>
      </c>
      <c r="D152" s="1">
        <v>3.25</v>
      </c>
      <c r="E152" s="1">
        <v>0.25</v>
      </c>
      <c r="F152" s="1">
        <v>5.90000000000048</v>
      </c>
      <c r="G152" s="1">
        <v>3.59999999999976</v>
      </c>
      <c r="H152" s="1">
        <v>54507.36527</v>
      </c>
      <c r="I152" s="1" t="s">
        <v>53</v>
      </c>
      <c r="J152" s="1">
        <v>17.23</v>
      </c>
      <c r="K152" s="1">
        <v>0.466255399853729</v>
      </c>
      <c r="L152" s="1">
        <v>9.30301828478892</v>
      </c>
      <c r="M152" s="1"/>
      <c r="N152" s="1"/>
      <c r="O152" s="1"/>
      <c r="P152" s="1"/>
      <c r="Q152" s="1"/>
      <c r="R152" s="1"/>
      <c r="S152" s="3">
        <v>10.0</v>
      </c>
      <c r="T152" s="3">
        <v>5.0</v>
      </c>
    </row>
    <row r="153">
      <c r="A153" s="1" t="s">
        <v>41</v>
      </c>
      <c r="B153" s="1">
        <v>10.5</v>
      </c>
      <c r="C153" s="1">
        <v>4.5</v>
      </c>
      <c r="D153" s="1">
        <v>3.25</v>
      </c>
      <c r="E153" s="1">
        <v>0.25</v>
      </c>
      <c r="F153" s="1">
        <v>5.90000000000048</v>
      </c>
      <c r="G153" s="1">
        <v>3.59999999999976</v>
      </c>
      <c r="H153" s="1">
        <v>54508.3678</v>
      </c>
      <c r="I153" s="1" t="s">
        <v>53</v>
      </c>
      <c r="J153" s="1">
        <v>17.19</v>
      </c>
      <c r="K153" s="1">
        <v>0.48375322637683255</v>
      </c>
      <c r="L153" s="1">
        <v>9.652145823343034</v>
      </c>
      <c r="M153" s="1"/>
      <c r="N153" s="1"/>
      <c r="O153" s="1"/>
      <c r="P153" s="1"/>
      <c r="Q153" s="1"/>
      <c r="R153" s="1"/>
      <c r="S153" s="16">
        <v>10.0</v>
      </c>
      <c r="T153" s="16">
        <v>5.0</v>
      </c>
    </row>
    <row r="154">
      <c r="A154" s="1" t="s">
        <v>41</v>
      </c>
      <c r="B154" s="1">
        <v>10.5</v>
      </c>
      <c r="C154" s="1">
        <v>4.5</v>
      </c>
      <c r="D154" s="1">
        <v>3.25</v>
      </c>
      <c r="E154" s="1">
        <v>0.25</v>
      </c>
      <c r="F154" s="1">
        <v>5.90000000000048</v>
      </c>
      <c r="G154" s="1">
        <v>3.59999999999976</v>
      </c>
      <c r="H154" s="1">
        <v>54509.35058</v>
      </c>
      <c r="I154" s="1" t="s">
        <v>53</v>
      </c>
      <c r="J154" s="1">
        <v>17.32</v>
      </c>
      <c r="K154" s="1">
        <v>0.42916458312296807</v>
      </c>
      <c r="L154" s="1">
        <v>8.562959196245874</v>
      </c>
      <c r="M154" s="1"/>
      <c r="N154" s="1"/>
      <c r="O154" s="1"/>
      <c r="P154" s="1"/>
      <c r="Q154" s="1"/>
      <c r="R154" s="1"/>
      <c r="S154" s="3">
        <v>10.0</v>
      </c>
      <c r="T154" s="3">
        <v>5.0</v>
      </c>
    </row>
    <row r="155">
      <c r="A155" s="1" t="s">
        <v>41</v>
      </c>
      <c r="B155" s="1">
        <v>10.5</v>
      </c>
      <c r="C155" s="1">
        <v>4.5</v>
      </c>
      <c r="D155" s="1">
        <v>3.25</v>
      </c>
      <c r="E155" s="1">
        <v>0.25</v>
      </c>
      <c r="F155" s="1">
        <v>5.90000000000048</v>
      </c>
      <c r="G155" s="1">
        <v>3.59999999999976</v>
      </c>
      <c r="H155" s="1">
        <v>54510.3555</v>
      </c>
      <c r="I155" s="1" t="s">
        <v>53</v>
      </c>
      <c r="J155" s="1">
        <v>17.33</v>
      </c>
      <c r="K155" s="1">
        <v>0.4252299785748256</v>
      </c>
      <c r="L155" s="1">
        <v>8.484453514453737</v>
      </c>
      <c r="M155" s="1"/>
      <c r="N155" s="1"/>
      <c r="O155" s="1"/>
      <c r="P155" s="1"/>
      <c r="Q155" s="1"/>
      <c r="R155" s="1"/>
      <c r="S155" s="16">
        <v>10.0</v>
      </c>
      <c r="T155" s="16">
        <v>5.0</v>
      </c>
    </row>
    <row r="156">
      <c r="A156" s="1" t="s">
        <v>41</v>
      </c>
      <c r="B156" s="1">
        <v>10.5</v>
      </c>
      <c r="C156" s="1">
        <v>4.5</v>
      </c>
      <c r="D156" s="1">
        <v>3.25</v>
      </c>
      <c r="E156" s="1">
        <v>0.25</v>
      </c>
      <c r="F156" s="1">
        <v>5.90000000000048</v>
      </c>
      <c r="G156" s="1">
        <v>3.59999999999976</v>
      </c>
      <c r="H156" s="1">
        <v>54511.34928</v>
      </c>
      <c r="I156" s="1" t="s">
        <v>53</v>
      </c>
      <c r="J156" s="1">
        <v>17.21</v>
      </c>
      <c r="K156" s="1">
        <v>0.47492373492473716</v>
      </c>
      <c r="L156" s="1">
        <v>9.475974307795976</v>
      </c>
      <c r="M156" s="1"/>
      <c r="N156" s="1"/>
      <c r="O156" s="1"/>
      <c r="P156" s="1"/>
      <c r="Q156" s="1"/>
      <c r="R156" s="1"/>
      <c r="S156" s="3">
        <v>10.0</v>
      </c>
      <c r="T156" s="3">
        <v>5.0</v>
      </c>
    </row>
    <row r="157">
      <c r="A157" s="1" t="s">
        <v>41</v>
      </c>
      <c r="B157" s="1">
        <v>10.5</v>
      </c>
      <c r="C157" s="1">
        <v>4.5</v>
      </c>
      <c r="D157" s="1">
        <v>3.25</v>
      </c>
      <c r="E157" s="1">
        <v>0.25</v>
      </c>
      <c r="F157" s="1">
        <v>5.90000000000048</v>
      </c>
      <c r="G157" s="1">
        <v>3.59999999999976</v>
      </c>
      <c r="H157" s="1">
        <v>54512.34762</v>
      </c>
      <c r="I157" s="1" t="s">
        <v>53</v>
      </c>
      <c r="J157" s="1">
        <v>17.14</v>
      </c>
      <c r="K157" s="1">
        <v>0.5065518135509113</v>
      </c>
      <c r="L157" s="1">
        <v>10.107037441572755</v>
      </c>
      <c r="M157" s="1"/>
      <c r="N157" s="1"/>
      <c r="O157" s="1"/>
      <c r="P157" s="1"/>
      <c r="Q157" s="1"/>
      <c r="R157" s="1"/>
      <c r="S157" s="16">
        <v>10.0</v>
      </c>
      <c r="T157" s="16">
        <v>5.0</v>
      </c>
    </row>
    <row r="158">
      <c r="A158" s="1" t="s">
        <v>41</v>
      </c>
      <c r="B158" s="1">
        <v>10.5</v>
      </c>
      <c r="C158" s="1">
        <v>4.5</v>
      </c>
      <c r="D158" s="1">
        <v>3.25</v>
      </c>
      <c r="E158" s="1">
        <v>0.25</v>
      </c>
      <c r="F158" s="1">
        <v>5.90000000000048</v>
      </c>
      <c r="G158" s="1">
        <v>3.59999999999976</v>
      </c>
      <c r="H158" s="1">
        <v>54514.34005</v>
      </c>
      <c r="I158" s="1" t="s">
        <v>53</v>
      </c>
      <c r="J158" s="1">
        <v>17.08</v>
      </c>
      <c r="K158" s="1">
        <v>0.5353328258845368</v>
      </c>
      <c r="L158" s="1">
        <v>10.68129413453213</v>
      </c>
      <c r="M158" s="1"/>
      <c r="N158" s="1"/>
      <c r="O158" s="1"/>
      <c r="P158" s="1"/>
      <c r="Q158" s="1"/>
      <c r="R158" s="1"/>
      <c r="S158" s="3">
        <v>10.0</v>
      </c>
      <c r="T158" s="3">
        <v>5.0</v>
      </c>
    </row>
    <row r="159">
      <c r="A159" s="1" t="s">
        <v>41</v>
      </c>
      <c r="B159" s="1">
        <v>10.5</v>
      </c>
      <c r="C159" s="1">
        <v>4.5</v>
      </c>
      <c r="D159" s="1">
        <v>3.25</v>
      </c>
      <c r="E159" s="1">
        <v>0.25</v>
      </c>
      <c r="F159" s="1">
        <v>5.90000000000048</v>
      </c>
      <c r="G159" s="1">
        <v>3.59999999999976</v>
      </c>
      <c r="H159" s="1">
        <v>54515.33569</v>
      </c>
      <c r="I159" s="1" t="s">
        <v>53</v>
      </c>
      <c r="J159" s="1">
        <v>17.35</v>
      </c>
      <c r="K159" s="1">
        <v>0.4174686567762654</v>
      </c>
      <c r="L159" s="1">
        <v>8.3295947854636</v>
      </c>
      <c r="M159" s="1"/>
      <c r="N159" s="1"/>
      <c r="O159" s="1"/>
      <c r="P159" s="1"/>
      <c r="Q159" s="1"/>
      <c r="R159" s="1"/>
      <c r="S159" s="16">
        <v>10.0</v>
      </c>
      <c r="T159" s="16">
        <v>5.0</v>
      </c>
    </row>
    <row r="160">
      <c r="A160" s="1" t="s">
        <v>41</v>
      </c>
      <c r="B160" s="1">
        <v>10.5</v>
      </c>
      <c r="C160" s="1">
        <v>4.5</v>
      </c>
      <c r="D160" s="1">
        <v>3.25</v>
      </c>
      <c r="E160" s="1">
        <v>0.25</v>
      </c>
      <c r="F160" s="1">
        <v>5.90000000000048</v>
      </c>
      <c r="G160" s="1">
        <v>3.59999999999976</v>
      </c>
      <c r="H160" s="1">
        <v>54516.32695</v>
      </c>
      <c r="I160" s="1" t="s">
        <v>53</v>
      </c>
      <c r="J160" s="1">
        <v>17.19</v>
      </c>
      <c r="K160" s="1">
        <v>0.48375322637683255</v>
      </c>
      <c r="L160" s="1">
        <v>9.652145823343034</v>
      </c>
      <c r="M160" s="1"/>
      <c r="N160" s="1"/>
      <c r="O160" s="1"/>
      <c r="P160" s="1"/>
      <c r="Q160" s="1"/>
      <c r="R160" s="1"/>
      <c r="S160" s="3">
        <v>10.0</v>
      </c>
      <c r="T160" s="3">
        <v>5.0</v>
      </c>
    </row>
    <row r="161">
      <c r="A161" s="1" t="s">
        <v>41</v>
      </c>
      <c r="B161" s="1">
        <v>10.5</v>
      </c>
      <c r="C161" s="1">
        <v>4.5</v>
      </c>
      <c r="D161" s="1">
        <v>3.25</v>
      </c>
      <c r="E161" s="1">
        <v>0.25</v>
      </c>
      <c r="F161" s="1">
        <v>5.90000000000048</v>
      </c>
      <c r="G161" s="1">
        <v>3.59999999999976</v>
      </c>
      <c r="H161" s="1">
        <v>54517.33488</v>
      </c>
      <c r="I161" s="1" t="s">
        <v>53</v>
      </c>
      <c r="J161" s="1">
        <v>17.21</v>
      </c>
      <c r="K161" s="1">
        <v>0.47492373492473716</v>
      </c>
      <c r="L161" s="1">
        <v>9.475974307795976</v>
      </c>
      <c r="M161" s="1"/>
      <c r="N161" s="1"/>
      <c r="O161" s="1"/>
      <c r="P161" s="1"/>
      <c r="Q161" s="1"/>
      <c r="R161" s="1"/>
      <c r="S161" s="16">
        <v>10.0</v>
      </c>
      <c r="T161" s="16">
        <v>5.0</v>
      </c>
    </row>
    <row r="162">
      <c r="A162" s="1" t="s">
        <v>41</v>
      </c>
      <c r="B162" s="1">
        <v>10.5</v>
      </c>
      <c r="C162" s="1">
        <v>4.5</v>
      </c>
      <c r="D162" s="1">
        <v>3.25</v>
      </c>
      <c r="E162" s="1">
        <v>0.25</v>
      </c>
      <c r="F162" s="1">
        <v>5.90000000000048</v>
      </c>
      <c r="G162" s="1">
        <v>3.59999999999976</v>
      </c>
      <c r="H162" s="1">
        <v>54518.33839</v>
      </c>
      <c r="I162" s="1" t="s">
        <v>53</v>
      </c>
      <c r="J162" s="1">
        <v>17.41</v>
      </c>
      <c r="K162" s="1">
        <v>0.39502435674716463</v>
      </c>
      <c r="L162" s="1">
        <v>7.881772125124403</v>
      </c>
      <c r="M162" s="1"/>
      <c r="N162" s="1"/>
      <c r="O162" s="1"/>
      <c r="P162" s="1"/>
      <c r="Q162" s="1"/>
      <c r="R162" s="1"/>
      <c r="S162" s="3">
        <v>10.0</v>
      </c>
      <c r="T162" s="3">
        <v>5.0</v>
      </c>
    </row>
    <row r="163">
      <c r="A163" s="1" t="s">
        <v>41</v>
      </c>
      <c r="B163" s="1">
        <v>10.5</v>
      </c>
      <c r="C163" s="1">
        <v>4.5</v>
      </c>
      <c r="D163" s="1">
        <v>3.25</v>
      </c>
      <c r="E163" s="1">
        <v>0.25</v>
      </c>
      <c r="F163" s="1">
        <v>5.90000000000048</v>
      </c>
      <c r="G163" s="1">
        <v>3.59999999999976</v>
      </c>
      <c r="H163" s="1">
        <v>54519.33474</v>
      </c>
      <c r="I163" s="1" t="s">
        <v>53</v>
      </c>
      <c r="J163" s="1">
        <v>17.28</v>
      </c>
      <c r="K163" s="1">
        <v>0.4452704500527709</v>
      </c>
      <c r="L163" s="1">
        <v>8.884313489595266</v>
      </c>
      <c r="M163" s="1"/>
      <c r="N163" s="1"/>
      <c r="O163" s="1"/>
      <c r="P163" s="1"/>
      <c r="Q163" s="1"/>
      <c r="R163" s="1"/>
      <c r="S163" s="16">
        <v>10.0</v>
      </c>
      <c r="T163" s="16">
        <v>5.0</v>
      </c>
    </row>
    <row r="164">
      <c r="A164" s="1" t="s">
        <v>41</v>
      </c>
      <c r="B164" s="1">
        <v>10.5</v>
      </c>
      <c r="C164" s="1">
        <v>4.5</v>
      </c>
      <c r="D164" s="1">
        <v>3.25</v>
      </c>
      <c r="E164" s="1">
        <v>0.25</v>
      </c>
      <c r="F164" s="1">
        <v>5.90000000000049</v>
      </c>
      <c r="G164" s="1">
        <v>3.59999999999976</v>
      </c>
      <c r="H164" s="1">
        <v>54520.37049</v>
      </c>
      <c r="I164" s="1" t="s">
        <v>53</v>
      </c>
      <c r="J164" s="1">
        <v>17.23</v>
      </c>
      <c r="K164" s="1">
        <v>0.466255399853729</v>
      </c>
      <c r="L164" s="1">
        <v>9.30301828478892</v>
      </c>
      <c r="M164" s="1"/>
      <c r="N164" s="1"/>
      <c r="O164" s="1"/>
      <c r="P164" s="1"/>
      <c r="Q164" s="1"/>
      <c r="R164" s="1"/>
      <c r="S164" s="3">
        <v>10.0</v>
      </c>
      <c r="T164" s="3">
        <v>5.0</v>
      </c>
    </row>
    <row r="165">
      <c r="A165" s="1" t="s">
        <v>41</v>
      </c>
      <c r="B165" s="1">
        <v>10.5</v>
      </c>
      <c r="C165" s="1">
        <v>4.5</v>
      </c>
      <c r="D165" s="1">
        <v>3.25</v>
      </c>
      <c r="E165" s="1">
        <v>0.25</v>
      </c>
      <c r="F165" s="1">
        <v>5.90000000000049</v>
      </c>
      <c r="G165" s="1">
        <v>3.59999999999976</v>
      </c>
      <c r="H165" s="1">
        <v>54521.34593</v>
      </c>
      <c r="I165" s="1" t="s">
        <v>53</v>
      </c>
      <c r="J165" s="1">
        <v>16.51</v>
      </c>
      <c r="K165" s="1">
        <v>0.9049485209274752</v>
      </c>
      <c r="L165" s="1">
        <v>18.05609680793418</v>
      </c>
      <c r="M165" s="1"/>
      <c r="N165" s="1"/>
      <c r="O165" s="1"/>
      <c r="P165" s="1"/>
      <c r="Q165" s="1"/>
      <c r="R165" s="1"/>
      <c r="S165" s="16">
        <v>10.0</v>
      </c>
      <c r="T165" s="16">
        <v>5.0</v>
      </c>
    </row>
    <row r="166">
      <c r="A166" s="1" t="s">
        <v>41</v>
      </c>
      <c r="B166" s="1">
        <v>10.5</v>
      </c>
      <c r="C166" s="1">
        <v>4.5</v>
      </c>
      <c r="D166" s="1">
        <v>3.25</v>
      </c>
      <c r="E166" s="1">
        <v>0.25</v>
      </c>
      <c r="F166" s="1">
        <v>5.90000000000049</v>
      </c>
      <c r="G166" s="1">
        <v>3.59999999999976</v>
      </c>
      <c r="H166" s="1">
        <v>54522.35819</v>
      </c>
      <c r="I166" s="1" t="s">
        <v>53</v>
      </c>
      <c r="J166" s="1">
        <v>17.32</v>
      </c>
      <c r="K166" s="1">
        <v>0.42916458312296807</v>
      </c>
      <c r="L166" s="1">
        <v>8.562959196245874</v>
      </c>
      <c r="M166" s="1"/>
      <c r="N166" s="1"/>
      <c r="O166" s="1"/>
      <c r="P166" s="1"/>
      <c r="Q166" s="1"/>
      <c r="R166" s="1"/>
      <c r="S166" s="3">
        <v>10.0</v>
      </c>
      <c r="T166" s="3">
        <v>5.0</v>
      </c>
    </row>
    <row r="167">
      <c r="A167" s="1" t="s">
        <v>41</v>
      </c>
      <c r="B167" s="1">
        <v>10.5</v>
      </c>
      <c r="C167" s="1">
        <v>4.5</v>
      </c>
      <c r="D167" s="1">
        <v>3.25</v>
      </c>
      <c r="E167" s="1">
        <v>0.25</v>
      </c>
      <c r="F167" s="1">
        <v>5.90000000000049</v>
      </c>
      <c r="G167" s="1">
        <v>3.59999999999976</v>
      </c>
      <c r="H167" s="1">
        <v>54525.37494</v>
      </c>
      <c r="I167" s="1" t="s">
        <v>53</v>
      </c>
      <c r="J167" s="1">
        <v>17.39</v>
      </c>
      <c r="K167" s="1">
        <v>0.40236840785427913</v>
      </c>
      <c r="L167" s="1">
        <v>8.028305209256713</v>
      </c>
      <c r="M167" s="1"/>
      <c r="N167" s="1"/>
      <c r="O167" s="1"/>
      <c r="P167" s="1"/>
      <c r="Q167" s="1"/>
      <c r="R167" s="1"/>
      <c r="S167" s="16">
        <v>10.0</v>
      </c>
      <c r="T167" s="16">
        <v>5.0</v>
      </c>
    </row>
    <row r="168">
      <c r="A168" s="1" t="s">
        <v>41</v>
      </c>
      <c r="B168" s="1">
        <v>10.5</v>
      </c>
      <c r="C168" s="1">
        <v>4.5</v>
      </c>
      <c r="D168" s="1">
        <v>3.25</v>
      </c>
      <c r="E168" s="1">
        <v>0.25</v>
      </c>
      <c r="F168" s="1">
        <v>5.90000000000049</v>
      </c>
      <c r="G168" s="1">
        <v>3.59999999999976</v>
      </c>
      <c r="H168" s="1">
        <v>54526.38282</v>
      </c>
      <c r="I168" s="1" t="s">
        <v>53</v>
      </c>
      <c r="J168" s="1">
        <v>17.68</v>
      </c>
      <c r="K168" s="1">
        <v>0.3080518877815208</v>
      </c>
      <c r="L168" s="1">
        <v>6.146443227454908</v>
      </c>
      <c r="M168" s="1"/>
      <c r="N168" s="1"/>
      <c r="O168" s="1"/>
      <c r="P168" s="1"/>
      <c r="Q168" s="1"/>
      <c r="R168" s="1"/>
      <c r="S168" s="3">
        <v>10.0</v>
      </c>
      <c r="T168" s="3">
        <v>5.0</v>
      </c>
    </row>
    <row r="169">
      <c r="A169" s="1" t="s">
        <v>41</v>
      </c>
      <c r="B169" s="1">
        <v>10.5</v>
      </c>
      <c r="C169" s="1">
        <v>4.5</v>
      </c>
      <c r="D169" s="1">
        <v>3.25</v>
      </c>
      <c r="E169" s="1">
        <v>0.25</v>
      </c>
      <c r="F169" s="1">
        <v>5.90000000000049</v>
      </c>
      <c r="G169" s="1">
        <v>3.59999999999976</v>
      </c>
      <c r="H169" s="1">
        <v>54536.3333</v>
      </c>
      <c r="I169" s="1" t="s">
        <v>53</v>
      </c>
      <c r="J169" s="1">
        <v>17.62</v>
      </c>
      <c r="K169" s="1">
        <v>0.3255546287538316</v>
      </c>
      <c r="L169" s="1">
        <v>6.495668822162043</v>
      </c>
      <c r="M169" s="1"/>
      <c r="N169" s="1"/>
      <c r="O169" s="1"/>
      <c r="P169" s="1"/>
      <c r="Q169" s="1"/>
      <c r="R169" s="1"/>
      <c r="S169" s="16">
        <v>10.0</v>
      </c>
      <c r="T169" s="16">
        <v>5.0</v>
      </c>
    </row>
    <row r="170">
      <c r="A170" s="1" t="s">
        <v>41</v>
      </c>
      <c r="B170" s="1">
        <v>10.5</v>
      </c>
      <c r="C170" s="1">
        <v>4.5</v>
      </c>
      <c r="D170" s="1">
        <v>3.25</v>
      </c>
      <c r="E170" s="1">
        <v>0.25</v>
      </c>
      <c r="F170" s="1">
        <v>5.90000000000049</v>
      </c>
      <c r="G170" s="1">
        <v>3.59999999999976</v>
      </c>
      <c r="H170" s="1">
        <v>54538.22577</v>
      </c>
      <c r="I170" s="1" t="s">
        <v>53</v>
      </c>
      <c r="J170" s="1">
        <v>17.74</v>
      </c>
      <c r="K170" s="1">
        <v>0.29149014384776006</v>
      </c>
      <c r="L170" s="1">
        <v>5.815992992042935</v>
      </c>
      <c r="M170" s="1"/>
      <c r="N170" s="1"/>
      <c r="O170" s="1"/>
      <c r="P170" s="1"/>
      <c r="Q170" s="1"/>
      <c r="R170" s="1"/>
      <c r="S170" s="3">
        <v>10.0</v>
      </c>
      <c r="T170" s="3">
        <v>5.0</v>
      </c>
    </row>
    <row r="171">
      <c r="A171" s="1" t="s">
        <v>41</v>
      </c>
      <c r="B171" s="1">
        <v>10.5</v>
      </c>
      <c r="C171" s="1">
        <v>4.5</v>
      </c>
      <c r="D171" s="1">
        <v>3.25</v>
      </c>
      <c r="E171" s="1">
        <v>0.25</v>
      </c>
      <c r="F171" s="1">
        <v>5.90000000000049</v>
      </c>
      <c r="G171" s="1">
        <v>3.59999999999976</v>
      </c>
      <c r="H171" s="1">
        <v>54539.26032</v>
      </c>
      <c r="I171" s="1" t="s">
        <v>53</v>
      </c>
      <c r="J171" s="1">
        <v>17.65</v>
      </c>
      <c r="K171" s="1">
        <v>0.3166823613080312</v>
      </c>
      <c r="L171" s="1">
        <v>6.318643813332735</v>
      </c>
      <c r="M171" s="1"/>
      <c r="N171" s="1"/>
      <c r="O171" s="1"/>
      <c r="P171" s="1"/>
      <c r="Q171" s="1"/>
      <c r="R171" s="1"/>
      <c r="S171" s="16">
        <v>10.0</v>
      </c>
      <c r="T171" s="16">
        <v>5.0</v>
      </c>
    </row>
    <row r="172">
      <c r="A172" s="1" t="s">
        <v>41</v>
      </c>
      <c r="B172" s="1">
        <v>10.5</v>
      </c>
      <c r="C172" s="1">
        <v>4.5</v>
      </c>
      <c r="D172" s="1">
        <v>3.25</v>
      </c>
      <c r="E172" s="1">
        <v>0.25</v>
      </c>
      <c r="F172" s="1">
        <v>5.90000000000049</v>
      </c>
      <c r="G172" s="1">
        <v>3.59999999999975</v>
      </c>
      <c r="H172" s="1">
        <v>54540.236</v>
      </c>
      <c r="I172" s="1" t="s">
        <v>53</v>
      </c>
      <c r="J172" s="1">
        <v>17.59</v>
      </c>
      <c r="K172" s="1">
        <v>0.3346754642894527</v>
      </c>
      <c r="L172" s="1">
        <v>6.67765341641458</v>
      </c>
      <c r="M172" s="1"/>
      <c r="N172" s="1"/>
      <c r="O172" s="1"/>
      <c r="P172" s="1"/>
      <c r="Q172" s="1"/>
      <c r="R172" s="1"/>
      <c r="S172" s="3">
        <v>10.0</v>
      </c>
      <c r="T172" s="3">
        <v>5.0</v>
      </c>
    </row>
    <row r="173">
      <c r="A173" s="1" t="s">
        <v>41</v>
      </c>
      <c r="B173" s="1">
        <v>10.5</v>
      </c>
      <c r="C173" s="1">
        <v>4.5</v>
      </c>
      <c r="D173" s="1">
        <v>3.25</v>
      </c>
      <c r="E173" s="1">
        <v>0.25</v>
      </c>
      <c r="F173" s="1">
        <v>5.90000000000049</v>
      </c>
      <c r="G173" s="1">
        <v>3.59999999999975</v>
      </c>
      <c r="H173" s="1">
        <v>54541.35494</v>
      </c>
      <c r="I173" s="1" t="s">
        <v>53</v>
      </c>
      <c r="J173" s="1">
        <v>17.88</v>
      </c>
      <c r="K173" s="1">
        <v>0.2562263998764545</v>
      </c>
      <c r="L173" s="1">
        <v>5.112388797736365</v>
      </c>
      <c r="M173" s="1"/>
      <c r="N173" s="1"/>
      <c r="O173" s="1"/>
      <c r="P173" s="1"/>
      <c r="Q173" s="1"/>
      <c r="R173" s="1"/>
      <c r="S173" s="16">
        <v>10.0</v>
      </c>
      <c r="T173" s="16">
        <v>5.0</v>
      </c>
    </row>
    <row r="174">
      <c r="A174" s="1" t="s">
        <v>41</v>
      </c>
      <c r="B174" s="1">
        <v>10.5</v>
      </c>
      <c r="C174" s="1">
        <v>4.5</v>
      </c>
      <c r="D174" s="1">
        <v>3.25</v>
      </c>
      <c r="E174" s="1">
        <v>0.25</v>
      </c>
      <c r="F174" s="1">
        <v>5.90000000000049</v>
      </c>
      <c r="G174" s="1">
        <v>3.59999999999975</v>
      </c>
      <c r="H174" s="1">
        <v>54542.35757</v>
      </c>
      <c r="I174" s="1" t="s">
        <v>53</v>
      </c>
      <c r="J174" s="1">
        <v>17.74</v>
      </c>
      <c r="K174" s="1">
        <v>0.29149014384776006</v>
      </c>
      <c r="L174" s="1">
        <v>5.815992992042935</v>
      </c>
      <c r="M174" s="1"/>
      <c r="N174" s="1"/>
      <c r="O174" s="1"/>
      <c r="P174" s="1"/>
      <c r="Q174" s="1"/>
      <c r="R174" s="1"/>
      <c r="S174" s="3">
        <v>10.0</v>
      </c>
      <c r="T174" s="3">
        <v>5.0</v>
      </c>
    </row>
    <row r="175">
      <c r="A175" s="1" t="s">
        <v>41</v>
      </c>
      <c r="B175" s="1">
        <v>10.5</v>
      </c>
      <c r="C175" s="1">
        <v>4.5</v>
      </c>
      <c r="D175" s="1">
        <v>3.25</v>
      </c>
      <c r="E175" s="1">
        <v>0.25</v>
      </c>
      <c r="F175" s="1">
        <v>5.90000000000049</v>
      </c>
      <c r="G175" s="1">
        <v>3.59999999999975</v>
      </c>
      <c r="H175" s="1">
        <v>54543.37934</v>
      </c>
      <c r="I175" s="1" t="s">
        <v>53</v>
      </c>
      <c r="J175" s="1">
        <v>17.83</v>
      </c>
      <c r="K175" s="1">
        <v>0.26830197807494127</v>
      </c>
      <c r="L175" s="1">
        <v>5.3533282588453694</v>
      </c>
      <c r="M175" s="1"/>
      <c r="N175" s="1"/>
      <c r="O175" s="1"/>
      <c r="P175" s="1"/>
      <c r="Q175" s="1"/>
      <c r="R175" s="1"/>
      <c r="S175" s="16">
        <v>10.0</v>
      </c>
      <c r="T175" s="16">
        <v>5.0</v>
      </c>
    </row>
    <row r="176">
      <c r="A176" s="1" t="s">
        <v>41</v>
      </c>
      <c r="B176" s="1">
        <v>10.5</v>
      </c>
      <c r="C176" s="1">
        <v>4.5</v>
      </c>
      <c r="D176" s="1">
        <v>3.25</v>
      </c>
      <c r="E176" s="1">
        <v>0.25</v>
      </c>
      <c r="F176" s="1">
        <v>5.9000000000005</v>
      </c>
      <c r="G176" s="1">
        <v>3.59999999999975</v>
      </c>
      <c r="H176" s="1">
        <v>54544.22562</v>
      </c>
      <c r="I176" s="1" t="s">
        <v>53</v>
      </c>
      <c r="J176" s="1">
        <v>17.45</v>
      </c>
      <c r="K176" s="1">
        <v>0.38073594007130673</v>
      </c>
      <c r="L176" s="1">
        <v>7.596680731785281</v>
      </c>
      <c r="M176" s="1"/>
      <c r="N176" s="1"/>
      <c r="O176" s="1"/>
      <c r="P176" s="1"/>
      <c r="Q176" s="1"/>
      <c r="R176" s="1"/>
      <c r="S176" s="3">
        <v>10.0</v>
      </c>
      <c r="T176" s="3">
        <v>5.0</v>
      </c>
    </row>
    <row r="177">
      <c r="A177" s="1" t="s">
        <v>41</v>
      </c>
      <c r="B177" s="1">
        <v>10.5</v>
      </c>
      <c r="C177" s="1">
        <v>4.5</v>
      </c>
      <c r="D177" s="1">
        <v>3.25</v>
      </c>
      <c r="E177" s="1">
        <v>0.25</v>
      </c>
      <c r="F177" s="1">
        <v>5.9000000000005</v>
      </c>
      <c r="G177" s="1">
        <v>3.59999999999975</v>
      </c>
      <c r="H177" s="1">
        <v>54545.24744</v>
      </c>
      <c r="I177" s="1" t="s">
        <v>53</v>
      </c>
      <c r="J177" s="1">
        <v>17.93</v>
      </c>
      <c r="K177" s="1">
        <v>0.2446943122249776</v>
      </c>
      <c r="L177" s="1">
        <v>4.882293398697266</v>
      </c>
      <c r="M177" s="1"/>
      <c r="N177" s="1"/>
      <c r="O177" s="1"/>
      <c r="P177" s="1"/>
      <c r="Q177" s="1"/>
      <c r="R177" s="1"/>
      <c r="S177" s="16">
        <v>10.0</v>
      </c>
      <c r="T177" s="16">
        <v>5.0</v>
      </c>
    </row>
    <row r="178">
      <c r="A178" s="1" t="s">
        <v>41</v>
      </c>
      <c r="B178" s="1">
        <v>10.5</v>
      </c>
      <c r="C178" s="1">
        <v>4.5</v>
      </c>
      <c r="D178" s="1">
        <v>3.25</v>
      </c>
      <c r="E178" s="1">
        <v>0.25</v>
      </c>
      <c r="F178" s="1">
        <v>5.9000000000005</v>
      </c>
      <c r="G178" s="1">
        <v>3.59999999999975</v>
      </c>
      <c r="H178" s="1">
        <v>54546.26143</v>
      </c>
      <c r="I178" s="1" t="s">
        <v>53</v>
      </c>
      <c r="J178" s="1">
        <v>18.11</v>
      </c>
      <c r="K178" s="1">
        <v>0.2073117294012799</v>
      </c>
      <c r="L178" s="1">
        <v>4.136412811253997</v>
      </c>
      <c r="M178" s="1"/>
      <c r="N178" s="1"/>
      <c r="O178" s="1"/>
      <c r="P178" s="1"/>
      <c r="Q178" s="1"/>
      <c r="R178" s="1"/>
      <c r="S178" s="3">
        <v>10.0</v>
      </c>
      <c r="T178" s="3">
        <v>5.0</v>
      </c>
    </row>
    <row r="179">
      <c r="A179" s="1" t="s">
        <v>41</v>
      </c>
      <c r="B179" s="1">
        <v>10.5</v>
      </c>
      <c r="C179" s="1">
        <v>4.5</v>
      </c>
      <c r="D179" s="1">
        <v>3.25</v>
      </c>
      <c r="E179" s="1">
        <v>0.25</v>
      </c>
      <c r="F179" s="1">
        <v>5.9000000000005</v>
      </c>
      <c r="G179" s="1">
        <v>3.59999999999975</v>
      </c>
      <c r="H179" s="1">
        <v>54547.33673</v>
      </c>
      <c r="I179" s="1" t="s">
        <v>53</v>
      </c>
      <c r="J179" s="1">
        <v>17.92</v>
      </c>
      <c r="K179" s="1">
        <v>0.2469584408196077</v>
      </c>
      <c r="L179" s="1">
        <v>4.927468703308355</v>
      </c>
      <c r="M179" s="1"/>
      <c r="N179" s="1"/>
      <c r="O179" s="1"/>
      <c r="P179" s="1"/>
      <c r="Q179" s="1"/>
      <c r="R179" s="1"/>
      <c r="S179" s="16">
        <v>10.0</v>
      </c>
      <c r="T179" s="16">
        <v>5.0</v>
      </c>
    </row>
    <row r="180">
      <c r="A180" s="1" t="s">
        <v>41</v>
      </c>
      <c r="B180" s="1">
        <v>10.5</v>
      </c>
      <c r="C180" s="1">
        <v>4.5</v>
      </c>
      <c r="D180" s="1">
        <v>3.25</v>
      </c>
      <c r="E180" s="1">
        <v>0.25</v>
      </c>
      <c r="F180" s="1">
        <v>5.9000000000005</v>
      </c>
      <c r="G180" s="1">
        <v>3.59999999999975</v>
      </c>
      <c r="H180" s="1">
        <v>54548.32068</v>
      </c>
      <c r="I180" s="1" t="s">
        <v>53</v>
      </c>
      <c r="J180" s="1">
        <v>18.11</v>
      </c>
      <c r="K180" s="1">
        <v>0.2073117294012799</v>
      </c>
      <c r="L180" s="1">
        <v>4.136412811253997</v>
      </c>
      <c r="M180" s="1"/>
      <c r="N180" s="1"/>
      <c r="O180" s="1"/>
      <c r="P180" s="1"/>
      <c r="Q180" s="1"/>
      <c r="R180" s="1"/>
      <c r="S180" s="3">
        <v>10.0</v>
      </c>
      <c r="T180" s="3">
        <v>5.0</v>
      </c>
    </row>
    <row r="181">
      <c r="A181" s="1" t="s">
        <v>41</v>
      </c>
      <c r="B181" s="1">
        <v>10.5</v>
      </c>
      <c r="C181" s="1">
        <v>4.5</v>
      </c>
      <c r="D181" s="1">
        <v>3.25</v>
      </c>
      <c r="E181" s="1">
        <v>0.25</v>
      </c>
      <c r="F181" s="1">
        <v>5.9000000000005</v>
      </c>
      <c r="G181" s="1">
        <v>3.59999999999975</v>
      </c>
      <c r="H181" s="1">
        <v>54550.25122</v>
      </c>
      <c r="I181" s="1" t="s">
        <v>53</v>
      </c>
      <c r="J181" s="1">
        <v>17.87</v>
      </c>
      <c r="K181" s="1">
        <v>0.2585972335643501</v>
      </c>
      <c r="L181" s="1">
        <v>5.159693148861533</v>
      </c>
      <c r="M181" s="1"/>
      <c r="N181" s="1"/>
      <c r="O181" s="1"/>
      <c r="P181" s="1"/>
      <c r="Q181" s="1"/>
      <c r="R181" s="1"/>
      <c r="S181" s="16">
        <v>10.0</v>
      </c>
      <c r="T181" s="16">
        <v>5.0</v>
      </c>
    </row>
    <row r="182">
      <c r="A182" s="1" t="s">
        <v>41</v>
      </c>
      <c r="B182" s="1">
        <v>10.5</v>
      </c>
      <c r="C182" s="1">
        <v>4.5</v>
      </c>
      <c r="D182" s="1">
        <v>3.25</v>
      </c>
      <c r="E182" s="1">
        <v>0.25</v>
      </c>
      <c r="F182" s="1">
        <v>5.9000000000005</v>
      </c>
      <c r="G182" s="1">
        <v>3.59999999999975</v>
      </c>
      <c r="H182" s="1">
        <v>54551.33716</v>
      </c>
      <c r="I182" s="1" t="s">
        <v>53</v>
      </c>
      <c r="J182" s="1">
        <v>18.04</v>
      </c>
      <c r="K182" s="1">
        <v>0.22111788646494174</v>
      </c>
      <c r="L182" s="1">
        <v>4.411881860290656</v>
      </c>
      <c r="M182" s="1"/>
      <c r="N182" s="1"/>
      <c r="O182" s="1"/>
      <c r="P182" s="1"/>
      <c r="Q182" s="1"/>
      <c r="R182" s="1"/>
      <c r="S182" s="3">
        <v>10.0</v>
      </c>
      <c r="T182" s="3">
        <v>5.0</v>
      </c>
    </row>
    <row r="183">
      <c r="A183" s="1" t="s">
        <v>41</v>
      </c>
      <c r="B183" s="1">
        <v>10.5</v>
      </c>
      <c r="C183" s="1">
        <v>4.5</v>
      </c>
      <c r="D183" s="1">
        <v>3.25</v>
      </c>
      <c r="E183" s="1">
        <v>0.25</v>
      </c>
      <c r="F183" s="1">
        <v>5.9000000000005</v>
      </c>
      <c r="G183" s="1">
        <v>3.59999999999975</v>
      </c>
      <c r="H183" s="1">
        <v>54552.32395</v>
      </c>
      <c r="I183" s="1" t="s">
        <v>53</v>
      </c>
      <c r="J183" s="1">
        <v>18.08</v>
      </c>
      <c r="K183" s="1">
        <v>0.2131198366173012</v>
      </c>
      <c r="L183" s="1">
        <v>4.252299785748258</v>
      </c>
      <c r="M183" s="1"/>
      <c r="N183" s="1"/>
      <c r="O183" s="1"/>
      <c r="P183" s="1"/>
      <c r="Q183" s="1"/>
      <c r="R183" s="1"/>
      <c r="S183" s="16">
        <v>10.0</v>
      </c>
      <c r="T183" s="16">
        <v>5.0</v>
      </c>
    </row>
    <row r="184">
      <c r="A184" s="1" t="s">
        <v>41</v>
      </c>
      <c r="B184" s="1">
        <v>10.5</v>
      </c>
      <c r="C184" s="1">
        <v>4.5</v>
      </c>
      <c r="D184" s="1">
        <v>3.25</v>
      </c>
      <c r="E184" s="1">
        <v>0.25</v>
      </c>
      <c r="F184" s="1">
        <v>5.9000000000005</v>
      </c>
      <c r="G184" s="1">
        <v>3.59999999999975</v>
      </c>
      <c r="H184" s="1">
        <v>54553.34689</v>
      </c>
      <c r="I184" s="1" t="s">
        <v>53</v>
      </c>
      <c r="J184" s="1">
        <v>17.96</v>
      </c>
      <c r="K184" s="1">
        <v>0.2380257128908606</v>
      </c>
      <c r="L184" s="1">
        <v>4.749237349247364</v>
      </c>
      <c r="M184" s="1"/>
      <c r="N184" s="1"/>
      <c r="O184" s="1"/>
      <c r="P184" s="1"/>
      <c r="Q184" s="1"/>
      <c r="R184" s="1"/>
      <c r="S184" s="3">
        <v>10.0</v>
      </c>
      <c r="T184" s="3">
        <v>5.0</v>
      </c>
    </row>
    <row r="185">
      <c r="A185" s="1" t="s">
        <v>41</v>
      </c>
      <c r="B185" s="1">
        <v>10.5</v>
      </c>
      <c r="C185" s="1">
        <v>4.5</v>
      </c>
      <c r="D185" s="1">
        <v>3.25</v>
      </c>
      <c r="E185" s="1">
        <v>0.25</v>
      </c>
      <c r="F185" s="1">
        <v>5.9000000000005</v>
      </c>
      <c r="G185" s="1">
        <v>3.59999999999975</v>
      </c>
      <c r="H185" s="1">
        <v>54554.35594</v>
      </c>
      <c r="I185" s="1" t="s">
        <v>53</v>
      </c>
      <c r="J185" s="1">
        <v>18.0</v>
      </c>
      <c r="K185" s="1">
        <v>0.22941609045299816</v>
      </c>
      <c r="L185" s="1">
        <v>4.57745279728359</v>
      </c>
      <c r="M185" s="1"/>
      <c r="N185" s="1"/>
      <c r="O185" s="1"/>
      <c r="P185" s="1"/>
      <c r="Q185" s="1"/>
      <c r="R185" s="1"/>
      <c r="S185" s="16">
        <v>10.0</v>
      </c>
      <c r="T185" s="16">
        <v>5.0</v>
      </c>
    </row>
    <row r="186">
      <c r="A186" s="1" t="s">
        <v>41</v>
      </c>
      <c r="B186" s="1">
        <v>10.5</v>
      </c>
      <c r="C186" s="1">
        <v>4.5</v>
      </c>
      <c r="D186" s="1">
        <v>3.25</v>
      </c>
      <c r="E186" s="1">
        <v>0.25</v>
      </c>
      <c r="F186" s="1">
        <v>5.9000000000005</v>
      </c>
      <c r="G186" s="1">
        <v>3.59999999999975</v>
      </c>
      <c r="H186" s="1">
        <v>54555.3598</v>
      </c>
      <c r="I186" s="1" t="s">
        <v>53</v>
      </c>
      <c r="J186" s="1">
        <v>18.07</v>
      </c>
      <c r="K186" s="1">
        <v>0.215091810186202</v>
      </c>
      <c r="L186" s="1">
        <v>4.291645831229682</v>
      </c>
      <c r="M186" s="1"/>
      <c r="N186" s="1"/>
      <c r="O186" s="1"/>
      <c r="P186" s="1"/>
      <c r="Q186" s="1"/>
      <c r="R186" s="1"/>
      <c r="S186" s="3">
        <v>10.0</v>
      </c>
      <c r="T186" s="3">
        <v>5.0</v>
      </c>
    </row>
    <row r="187">
      <c r="A187" s="1" t="s">
        <v>41</v>
      </c>
      <c r="B187" s="1">
        <v>10.5</v>
      </c>
      <c r="C187" s="1">
        <v>4.5</v>
      </c>
      <c r="D187" s="1">
        <v>3.25</v>
      </c>
      <c r="E187" s="1">
        <v>0.25</v>
      </c>
      <c r="F187" s="1">
        <v>5.9000000000005</v>
      </c>
      <c r="G187" s="1">
        <v>3.59999999999975</v>
      </c>
      <c r="H187" s="1">
        <v>54556.32746</v>
      </c>
      <c r="I187" s="1" t="s">
        <v>53</v>
      </c>
      <c r="J187" s="1">
        <v>18.13</v>
      </c>
      <c r="K187" s="1">
        <v>0.20352786390362215</v>
      </c>
      <c r="L187" s="1">
        <v>4.060914768930123</v>
      </c>
      <c r="M187" s="1"/>
      <c r="N187" s="1"/>
      <c r="O187" s="1"/>
      <c r="P187" s="1"/>
      <c r="Q187" s="1"/>
      <c r="R187" s="1"/>
      <c r="S187" s="16">
        <v>10.0</v>
      </c>
      <c r="T187" s="16">
        <v>5.0</v>
      </c>
    </row>
    <row r="188">
      <c r="A188" s="1" t="s">
        <v>41</v>
      </c>
      <c r="B188" s="1">
        <v>10.5</v>
      </c>
      <c r="C188" s="1">
        <v>4.5</v>
      </c>
      <c r="D188" s="1">
        <v>3.25</v>
      </c>
      <c r="E188" s="1">
        <v>0.25</v>
      </c>
      <c r="F188" s="1">
        <v>5.90000000000051</v>
      </c>
      <c r="G188" s="1">
        <v>3.59999999999975</v>
      </c>
      <c r="H188" s="1">
        <v>54557.28975</v>
      </c>
      <c r="I188" s="1" t="s">
        <v>53</v>
      </c>
      <c r="J188" s="1">
        <v>18.15</v>
      </c>
      <c r="K188" s="1">
        <v>0.1998130617346324</v>
      </c>
      <c r="L188" s="1">
        <v>3.986794721176623</v>
      </c>
      <c r="M188" s="1"/>
      <c r="N188" s="1"/>
      <c r="O188" s="1"/>
      <c r="P188" s="1"/>
      <c r="Q188" s="1"/>
      <c r="R188" s="1"/>
      <c r="S188" s="3">
        <v>10.0</v>
      </c>
      <c r="T188" s="3">
        <v>5.0</v>
      </c>
    </row>
    <row r="189">
      <c r="A189" s="1" t="s">
        <v>41</v>
      </c>
      <c r="B189" s="1">
        <v>10.5</v>
      </c>
      <c r="C189" s="1">
        <v>4.5</v>
      </c>
      <c r="D189" s="1">
        <v>3.25</v>
      </c>
      <c r="E189" s="1">
        <v>0.25</v>
      </c>
      <c r="F189" s="1">
        <v>5.90000000000051</v>
      </c>
      <c r="G189" s="1">
        <v>3.59999999999975</v>
      </c>
      <c r="H189" s="1">
        <v>54558.33909</v>
      </c>
      <c r="I189" s="1" t="s">
        <v>53</v>
      </c>
      <c r="J189" s="1">
        <v>18.16</v>
      </c>
      <c r="K189" s="1">
        <v>0.19798116457350423</v>
      </c>
      <c r="L189" s="1">
        <v>3.9502435674716483</v>
      </c>
      <c r="M189" s="1"/>
      <c r="N189" s="1"/>
      <c r="O189" s="1"/>
      <c r="P189" s="1"/>
      <c r="Q189" s="1"/>
      <c r="R189" s="1"/>
      <c r="S189" s="16">
        <v>10.0</v>
      </c>
      <c r="T189" s="16">
        <v>5.0</v>
      </c>
    </row>
    <row r="190">
      <c r="A190" s="1" t="s">
        <v>41</v>
      </c>
      <c r="B190" s="1">
        <v>10.5</v>
      </c>
      <c r="C190" s="1">
        <v>4.5</v>
      </c>
      <c r="D190" s="1">
        <v>3.25</v>
      </c>
      <c r="E190" s="1">
        <v>0.25</v>
      </c>
      <c r="F190" s="1">
        <v>5.90000000000051</v>
      </c>
      <c r="G190" s="1">
        <v>3.59999999999975</v>
      </c>
      <c r="H190" s="1">
        <v>54559.35609</v>
      </c>
      <c r="I190" s="1" t="s">
        <v>53</v>
      </c>
      <c r="J190" s="1">
        <v>18.06</v>
      </c>
      <c r="K190" s="1">
        <v>0.217082030201883</v>
      </c>
      <c r="L190" s="1">
        <v>4.3313559411875335</v>
      </c>
      <c r="M190" s="1"/>
      <c r="N190" s="1"/>
      <c r="O190" s="1"/>
      <c r="P190" s="1"/>
      <c r="Q190" s="1"/>
      <c r="R190" s="1"/>
      <c r="S190" s="3">
        <v>10.0</v>
      </c>
      <c r="T190" s="3">
        <v>5.0</v>
      </c>
    </row>
    <row r="191">
      <c r="A191" s="1" t="s">
        <v>41</v>
      </c>
      <c r="B191" s="1">
        <v>10.5</v>
      </c>
      <c r="C191" s="1">
        <v>4.5</v>
      </c>
      <c r="D191" s="1">
        <v>3.25</v>
      </c>
      <c r="E191" s="1">
        <v>0.25</v>
      </c>
      <c r="F191" s="1">
        <v>5.90000000000051</v>
      </c>
      <c r="G191" s="1">
        <v>3.59999999999975</v>
      </c>
      <c r="H191" s="1">
        <v>54560.34534</v>
      </c>
      <c r="I191" s="1" t="s">
        <v>53</v>
      </c>
      <c r="J191" s="1">
        <v>18.1</v>
      </c>
      <c r="K191" s="1">
        <v>0.20922996121578974</v>
      </c>
      <c r="L191" s="1">
        <v>4.174686567762656</v>
      </c>
      <c r="M191" s="1"/>
      <c r="N191" s="1"/>
      <c r="O191" s="1"/>
      <c r="P191" s="1"/>
      <c r="Q191" s="1"/>
      <c r="R191" s="1"/>
      <c r="S191" s="16">
        <v>10.0</v>
      </c>
      <c r="T191" s="16">
        <v>5.0</v>
      </c>
    </row>
    <row r="192">
      <c r="A192" s="1" t="s">
        <v>41</v>
      </c>
      <c r="B192" s="1">
        <v>10.5</v>
      </c>
      <c r="C192" s="1">
        <v>4.5</v>
      </c>
      <c r="D192" s="1">
        <v>3.25</v>
      </c>
      <c r="E192" s="1">
        <v>0.25</v>
      </c>
      <c r="F192" s="1">
        <v>5.90000000000051</v>
      </c>
      <c r="G192" s="1">
        <v>3.59999999999975</v>
      </c>
      <c r="H192" s="1">
        <v>54561.20842</v>
      </c>
      <c r="I192" s="1" t="s">
        <v>53</v>
      </c>
      <c r="J192" s="1">
        <v>18.26</v>
      </c>
      <c r="K192" s="1">
        <v>0.18056096807934172</v>
      </c>
      <c r="L192" s="1">
        <v>3.6026649516300937</v>
      </c>
      <c r="M192" s="1"/>
      <c r="N192" s="1"/>
      <c r="O192" s="1"/>
      <c r="P192" s="1"/>
      <c r="Q192" s="1"/>
      <c r="R192" s="1"/>
      <c r="S192" s="3">
        <v>10.0</v>
      </c>
      <c r="T192" s="3">
        <v>5.0</v>
      </c>
    </row>
    <row r="193">
      <c r="A193" s="1" t="s">
        <v>41</v>
      </c>
      <c r="B193" s="1">
        <v>10.5</v>
      </c>
      <c r="C193" s="1">
        <v>4.5</v>
      </c>
      <c r="D193" s="1">
        <v>3.25</v>
      </c>
      <c r="E193" s="1">
        <v>0.25</v>
      </c>
      <c r="F193" s="1">
        <v>5.90000000000051</v>
      </c>
      <c r="G193" s="1">
        <v>3.59999999999975</v>
      </c>
      <c r="H193" s="1">
        <v>54562.24501</v>
      </c>
      <c r="I193" s="1" t="s">
        <v>53</v>
      </c>
      <c r="J193" s="1">
        <v>18.14</v>
      </c>
      <c r="K193" s="1">
        <v>0.20166190923149627</v>
      </c>
      <c r="L193" s="1">
        <v>4.023684078542793</v>
      </c>
      <c r="M193" s="1"/>
      <c r="N193" s="1"/>
      <c r="O193" s="1"/>
      <c r="P193" s="1"/>
      <c r="Q193" s="1"/>
      <c r="R193" s="1"/>
      <c r="S193" s="16">
        <v>10.0</v>
      </c>
      <c r="T193" s="16">
        <v>5.0</v>
      </c>
    </row>
    <row r="194">
      <c r="A194" s="1" t="s">
        <v>41</v>
      </c>
      <c r="B194" s="1">
        <v>10.5</v>
      </c>
      <c r="C194" s="1">
        <v>4.5</v>
      </c>
      <c r="D194" s="1">
        <v>3.25</v>
      </c>
      <c r="E194" s="1">
        <v>0.25</v>
      </c>
      <c r="F194" s="1">
        <v>5.90000000000051</v>
      </c>
      <c r="G194" s="1">
        <v>3.59999999999975</v>
      </c>
      <c r="H194" s="1">
        <v>54566.31614</v>
      </c>
      <c r="I194" s="1" t="s">
        <v>53</v>
      </c>
      <c r="J194" s="1">
        <v>17.95</v>
      </c>
      <c r="K194" s="1">
        <v>0.24022813769556206</v>
      </c>
      <c r="L194" s="1">
        <v>4.7931815013911</v>
      </c>
      <c r="M194" s="1"/>
      <c r="N194" s="1"/>
      <c r="O194" s="1"/>
      <c r="P194" s="1"/>
      <c r="Q194" s="1"/>
      <c r="R194" s="1"/>
      <c r="S194" s="3">
        <v>10.0</v>
      </c>
      <c r="T194" s="3">
        <v>5.0</v>
      </c>
    </row>
    <row r="195">
      <c r="A195" s="1" t="s">
        <v>41</v>
      </c>
      <c r="B195" s="1">
        <v>10.5</v>
      </c>
      <c r="C195" s="1">
        <v>4.5</v>
      </c>
      <c r="D195" s="1">
        <v>3.25</v>
      </c>
      <c r="E195" s="1">
        <v>0.25</v>
      </c>
      <c r="F195" s="1">
        <v>5.90000000000051</v>
      </c>
      <c r="G195" s="1">
        <v>3.59999999999975</v>
      </c>
      <c r="H195" s="1">
        <v>54567.32998</v>
      </c>
      <c r="I195" s="1" t="s">
        <v>53</v>
      </c>
      <c r="J195" s="1">
        <v>18.16</v>
      </c>
      <c r="K195" s="1">
        <v>0.19798116457350423</v>
      </c>
      <c r="L195" s="1">
        <v>3.9502435674716483</v>
      </c>
      <c r="M195" s="1"/>
      <c r="N195" s="1"/>
      <c r="O195" s="1"/>
      <c r="P195" s="1"/>
      <c r="Q195" s="1"/>
      <c r="R195" s="1"/>
      <c r="S195" s="16">
        <v>10.0</v>
      </c>
      <c r="T195" s="16">
        <v>5.0</v>
      </c>
    </row>
    <row r="196">
      <c r="A196" s="1" t="s">
        <v>41</v>
      </c>
      <c r="B196" s="1">
        <v>10.5</v>
      </c>
      <c r="C196" s="1">
        <v>4.5</v>
      </c>
      <c r="D196" s="1">
        <v>3.25</v>
      </c>
      <c r="E196" s="1">
        <v>0.25</v>
      </c>
      <c r="F196" s="1">
        <v>5.90000000000051</v>
      </c>
      <c r="G196" s="1">
        <v>3.59999999999974</v>
      </c>
      <c r="H196" s="1">
        <v>54569.34508</v>
      </c>
      <c r="I196" s="1" t="s">
        <v>53</v>
      </c>
      <c r="J196" s="1">
        <v>18.24</v>
      </c>
      <c r="K196" s="1">
        <v>0.18391784710433254</v>
      </c>
      <c r="L196" s="1">
        <v>3.66964349377483</v>
      </c>
      <c r="M196" s="1"/>
      <c r="N196" s="1"/>
      <c r="O196" s="1"/>
      <c r="P196" s="1"/>
      <c r="Q196" s="1"/>
      <c r="R196" s="1"/>
      <c r="S196" s="3">
        <v>10.0</v>
      </c>
      <c r="T196" s="3">
        <v>5.0</v>
      </c>
    </row>
    <row r="197">
      <c r="A197" s="1" t="s">
        <v>41</v>
      </c>
      <c r="B197" s="1">
        <v>10.5</v>
      </c>
      <c r="C197" s="1">
        <v>4.5</v>
      </c>
      <c r="D197" s="1">
        <v>3.25</v>
      </c>
      <c r="E197" s="1">
        <v>0.25</v>
      </c>
      <c r="F197" s="1">
        <v>5.90000000000051</v>
      </c>
      <c r="G197" s="1">
        <v>3.59999999999974</v>
      </c>
      <c r="H197" s="1">
        <v>54571.23118</v>
      </c>
      <c r="I197" s="1" t="s">
        <v>53</v>
      </c>
      <c r="J197" s="1">
        <v>18.28</v>
      </c>
      <c r="K197" s="1">
        <v>0.1772653590015908</v>
      </c>
      <c r="L197" s="1">
        <v>3.536908905653036</v>
      </c>
      <c r="M197" s="1"/>
      <c r="N197" s="1"/>
      <c r="O197" s="1"/>
      <c r="P197" s="1"/>
      <c r="Q197" s="1"/>
      <c r="R197" s="1"/>
      <c r="S197" s="16">
        <v>10.0</v>
      </c>
      <c r="T197" s="16">
        <v>5.0</v>
      </c>
    </row>
    <row r="198">
      <c r="A198" s="1" t="s">
        <v>41</v>
      </c>
      <c r="B198" s="1">
        <v>10.5</v>
      </c>
      <c r="C198" s="1">
        <v>4.5</v>
      </c>
      <c r="D198" s="1">
        <v>3.25</v>
      </c>
      <c r="E198" s="1">
        <v>0.25</v>
      </c>
      <c r="F198" s="1">
        <v>5.90000000000051</v>
      </c>
      <c r="G198" s="1">
        <v>3.59999999999974</v>
      </c>
      <c r="H198" s="1">
        <v>54572.31762</v>
      </c>
      <c r="I198" s="1" t="s">
        <v>53</v>
      </c>
      <c r="J198" s="1">
        <v>18.13</v>
      </c>
      <c r="K198" s="1">
        <v>0.20352786390362215</v>
      </c>
      <c r="L198" s="1">
        <v>4.060914768930123</v>
      </c>
      <c r="M198" s="1"/>
      <c r="N198" s="1"/>
      <c r="O198" s="1"/>
      <c r="P198" s="1"/>
      <c r="Q198" s="1"/>
      <c r="R198" s="1"/>
      <c r="S198" s="3">
        <v>10.0</v>
      </c>
      <c r="T198" s="3">
        <v>5.0</v>
      </c>
    </row>
    <row r="199">
      <c r="A199" s="1" t="s">
        <v>41</v>
      </c>
      <c r="B199" s="1">
        <v>10.5</v>
      </c>
      <c r="C199" s="1">
        <v>4.5</v>
      </c>
      <c r="D199" s="1">
        <v>3.25</v>
      </c>
      <c r="E199" s="1">
        <v>0.25</v>
      </c>
      <c r="F199" s="1">
        <v>5.90000000000051</v>
      </c>
      <c r="G199" s="1">
        <v>3.59999999999974</v>
      </c>
      <c r="H199" s="1">
        <v>54573.30411</v>
      </c>
      <c r="I199" s="1" t="s">
        <v>53</v>
      </c>
      <c r="J199" s="1">
        <v>18.34</v>
      </c>
      <c r="K199" s="1">
        <v>0.16773507011015382</v>
      </c>
      <c r="L199" s="1">
        <v>3.3467546428945285</v>
      </c>
      <c r="M199" s="1"/>
      <c r="N199" s="1"/>
      <c r="O199" s="1"/>
      <c r="P199" s="1"/>
      <c r="Q199" s="1"/>
      <c r="R199" s="1"/>
      <c r="S199" s="16">
        <v>10.0</v>
      </c>
      <c r="T199" s="16">
        <v>5.0</v>
      </c>
    </row>
    <row r="200">
      <c r="A200" s="1" t="s">
        <v>41</v>
      </c>
      <c r="B200" s="1">
        <v>10.5</v>
      </c>
      <c r="C200" s="1">
        <v>4.5</v>
      </c>
      <c r="D200" s="1">
        <v>3.25</v>
      </c>
      <c r="E200" s="1">
        <v>0.25</v>
      </c>
      <c r="F200" s="1">
        <v>5.90000000000052</v>
      </c>
      <c r="G200" s="1">
        <v>3.59999999999974</v>
      </c>
      <c r="H200" s="1">
        <v>54574.323</v>
      </c>
      <c r="I200" s="1" t="s">
        <v>53</v>
      </c>
      <c r="J200" s="1">
        <v>17.82</v>
      </c>
      <c r="K200" s="1">
        <v>0.27078454571221755</v>
      </c>
      <c r="L200" s="1">
        <v>5.402861995355556</v>
      </c>
      <c r="M200" s="1"/>
      <c r="N200" s="1"/>
      <c r="O200" s="1"/>
      <c r="P200" s="1"/>
      <c r="Q200" s="1"/>
      <c r="R200" s="1"/>
      <c r="S200" s="3">
        <v>10.0</v>
      </c>
      <c r="T200" s="3">
        <v>5.0</v>
      </c>
    </row>
    <row r="201">
      <c r="A201" s="1" t="s">
        <v>41</v>
      </c>
      <c r="B201" s="1">
        <v>10.5</v>
      </c>
      <c r="C201" s="1">
        <v>4.5</v>
      </c>
      <c r="D201" s="1">
        <v>3.25</v>
      </c>
      <c r="E201" s="1">
        <v>0.25</v>
      </c>
      <c r="F201" s="1">
        <v>5.90000000000052</v>
      </c>
      <c r="G201" s="1">
        <v>3.59999999999974</v>
      </c>
      <c r="H201" s="1">
        <v>54575.28561</v>
      </c>
      <c r="I201" s="1" t="s">
        <v>53</v>
      </c>
      <c r="J201" s="1">
        <v>18.32</v>
      </c>
      <c r="K201" s="1">
        <v>0.17085349788885623</v>
      </c>
      <c r="L201" s="1">
        <v>3.408975457182499</v>
      </c>
      <c r="M201" s="1"/>
      <c r="N201" s="1"/>
      <c r="O201" s="1"/>
      <c r="P201" s="1"/>
      <c r="Q201" s="1"/>
      <c r="R201" s="1"/>
      <c r="S201" s="16">
        <v>10.0</v>
      </c>
      <c r="T201" s="16">
        <v>5.0</v>
      </c>
    </row>
    <row r="202">
      <c r="A202" s="1" t="s">
        <v>41</v>
      </c>
      <c r="B202" s="1">
        <v>10.5</v>
      </c>
      <c r="C202" s="1">
        <v>4.5</v>
      </c>
      <c r="D202" s="1">
        <v>3.25</v>
      </c>
      <c r="E202" s="1">
        <v>0.25</v>
      </c>
      <c r="F202" s="1">
        <v>5.90000000000052</v>
      </c>
      <c r="G202" s="1">
        <v>3.59999999999974</v>
      </c>
      <c r="H202" s="1">
        <v>54576.35793</v>
      </c>
      <c r="I202" s="1" t="s">
        <v>53</v>
      </c>
      <c r="J202" s="1">
        <v>18.34</v>
      </c>
      <c r="K202" s="1">
        <v>0.16773507011015382</v>
      </c>
      <c r="L202" s="1">
        <v>3.3467546428945285</v>
      </c>
      <c r="M202" s="1"/>
      <c r="N202" s="1"/>
      <c r="O202" s="1"/>
      <c r="P202" s="1"/>
      <c r="Q202" s="1"/>
      <c r="R202" s="1"/>
      <c r="S202" s="3">
        <v>10.0</v>
      </c>
      <c r="T202" s="3">
        <v>5.0</v>
      </c>
    </row>
    <row r="203">
      <c r="A203" s="1" t="s">
        <v>41</v>
      </c>
      <c r="B203" s="1">
        <v>10.5</v>
      </c>
      <c r="C203" s="1">
        <v>4.5</v>
      </c>
      <c r="D203" s="1">
        <v>3.25</v>
      </c>
      <c r="E203" s="1">
        <v>0.25</v>
      </c>
      <c r="F203" s="1">
        <v>5.90000000000052</v>
      </c>
      <c r="G203" s="1">
        <v>3.59999999999974</v>
      </c>
      <c r="H203" s="1">
        <v>54577.32905</v>
      </c>
      <c r="I203" s="1" t="s">
        <v>53</v>
      </c>
      <c r="J203" s="1">
        <v>18.34</v>
      </c>
      <c r="K203" s="1">
        <v>0.16773507011015382</v>
      </c>
      <c r="L203" s="1">
        <v>3.3467546428945285</v>
      </c>
      <c r="M203" s="1"/>
      <c r="N203" s="1"/>
      <c r="O203" s="1"/>
      <c r="P203" s="1"/>
      <c r="Q203" s="1"/>
      <c r="R203" s="1"/>
      <c r="S203" s="16">
        <v>10.0</v>
      </c>
      <c r="T203" s="16">
        <v>5.0</v>
      </c>
    </row>
    <row r="204">
      <c r="A204" s="1" t="s">
        <v>41</v>
      </c>
      <c r="B204" s="1">
        <v>10.5</v>
      </c>
      <c r="C204" s="1">
        <v>4.5</v>
      </c>
      <c r="D204" s="1">
        <v>3.25</v>
      </c>
      <c r="E204" s="1">
        <v>0.25</v>
      </c>
      <c r="F204" s="1">
        <v>5.90000000000052</v>
      </c>
      <c r="G204" s="1">
        <v>3.59999999999974</v>
      </c>
      <c r="H204" s="1">
        <v>54578.23755</v>
      </c>
      <c r="I204" s="1" t="s">
        <v>53</v>
      </c>
      <c r="J204" s="1">
        <v>18.08</v>
      </c>
      <c r="K204" s="1">
        <v>0.2131198366173012</v>
      </c>
      <c r="L204" s="1">
        <v>4.252299785748258</v>
      </c>
      <c r="M204" s="1"/>
      <c r="N204" s="1"/>
      <c r="O204" s="1"/>
      <c r="P204" s="1"/>
      <c r="Q204" s="1"/>
      <c r="R204" s="1"/>
      <c r="S204" s="3">
        <v>10.0</v>
      </c>
      <c r="T204" s="3">
        <v>5.0</v>
      </c>
    </row>
    <row r="205">
      <c r="A205" s="1" t="s">
        <v>41</v>
      </c>
      <c r="B205" s="1">
        <v>10.5</v>
      </c>
      <c r="C205" s="1">
        <v>4.5</v>
      </c>
      <c r="D205" s="1">
        <v>3.25</v>
      </c>
      <c r="E205" s="1">
        <v>0.25</v>
      </c>
      <c r="F205" s="1">
        <v>5.90000000000052</v>
      </c>
      <c r="G205" s="1">
        <v>3.59999999999974</v>
      </c>
      <c r="H205" s="1">
        <v>54579.27963</v>
      </c>
      <c r="I205" s="1" t="s">
        <v>53</v>
      </c>
      <c r="J205" s="1">
        <v>18.38</v>
      </c>
      <c r="K205" s="1">
        <v>0.1616679288517678</v>
      </c>
      <c r="L205" s="1">
        <v>3.225699259770024</v>
      </c>
      <c r="M205" s="1"/>
      <c r="N205" s="1"/>
      <c r="O205" s="1"/>
      <c r="P205" s="1"/>
      <c r="Q205" s="1"/>
      <c r="R205" s="1"/>
      <c r="S205" s="16">
        <v>10.0</v>
      </c>
      <c r="T205" s="16">
        <v>5.0</v>
      </c>
    </row>
    <row r="206">
      <c r="A206" s="1" t="s">
        <v>41</v>
      </c>
      <c r="B206" s="1">
        <v>10.5</v>
      </c>
      <c r="C206" s="1">
        <v>4.5</v>
      </c>
      <c r="D206" s="1">
        <v>3.25</v>
      </c>
      <c r="E206" s="1">
        <v>0.25</v>
      </c>
      <c r="F206" s="1">
        <v>5.90000000000052</v>
      </c>
      <c r="G206" s="1">
        <v>3.59999999999974</v>
      </c>
      <c r="H206" s="1">
        <v>54580.27117</v>
      </c>
      <c r="I206" s="1" t="s">
        <v>53</v>
      </c>
      <c r="J206" s="1">
        <v>18.36</v>
      </c>
      <c r="K206" s="1">
        <v>0.16467356005295639</v>
      </c>
      <c r="L206" s="1">
        <v>3.285669486454286</v>
      </c>
      <c r="M206" s="1"/>
      <c r="N206" s="1"/>
      <c r="O206" s="1"/>
      <c r="P206" s="1"/>
      <c r="Q206" s="1"/>
      <c r="R206" s="1"/>
      <c r="S206" s="3">
        <v>10.0</v>
      </c>
      <c r="T206" s="3">
        <v>5.0</v>
      </c>
    </row>
    <row r="207">
      <c r="A207" s="1" t="s">
        <v>41</v>
      </c>
      <c r="B207" s="1">
        <v>10.5</v>
      </c>
      <c r="C207" s="1">
        <v>4.5</v>
      </c>
      <c r="D207" s="1">
        <v>3.25</v>
      </c>
      <c r="E207" s="1">
        <v>0.25</v>
      </c>
      <c r="F207" s="1">
        <v>5.90000000000052</v>
      </c>
      <c r="G207" s="1">
        <v>3.59999999999974</v>
      </c>
      <c r="H207" s="1">
        <v>54581.32839</v>
      </c>
      <c r="I207" s="1" t="s">
        <v>53</v>
      </c>
      <c r="J207" s="1">
        <v>17.94</v>
      </c>
      <c r="K207" s="1">
        <v>0.24245094128607242</v>
      </c>
      <c r="L207" s="1">
        <v>4.837532263768328</v>
      </c>
      <c r="M207" s="1"/>
      <c r="N207" s="1"/>
      <c r="O207" s="1"/>
      <c r="P207" s="1"/>
      <c r="Q207" s="1"/>
      <c r="R207" s="1"/>
      <c r="S207" s="16">
        <v>10.0</v>
      </c>
      <c r="T207" s="16">
        <v>5.0</v>
      </c>
    </row>
    <row r="208">
      <c r="A208" s="1" t="s">
        <v>41</v>
      </c>
      <c r="B208" s="1">
        <v>10.5</v>
      </c>
      <c r="C208" s="1">
        <v>4.5</v>
      </c>
      <c r="D208" s="1">
        <v>3.25</v>
      </c>
      <c r="E208" s="1">
        <v>0.25</v>
      </c>
      <c r="F208" s="1">
        <v>5.90000000000052</v>
      </c>
      <c r="G208" s="1">
        <v>3.59999999999974</v>
      </c>
      <c r="H208" s="1">
        <v>54582.34053</v>
      </c>
      <c r="I208" s="1" t="s">
        <v>53</v>
      </c>
      <c r="J208" s="1">
        <v>17.98</v>
      </c>
      <c r="K208" s="1">
        <v>0.23368125401646825</v>
      </c>
      <c r="L208" s="1">
        <v>4.662553998537293</v>
      </c>
      <c r="M208" s="1"/>
      <c r="N208" s="1"/>
      <c r="O208" s="1"/>
      <c r="P208" s="1"/>
      <c r="Q208" s="1"/>
      <c r="R208" s="1"/>
      <c r="S208" s="3">
        <v>10.0</v>
      </c>
      <c r="T208" s="3">
        <v>5.0</v>
      </c>
    </row>
    <row r="209">
      <c r="A209" s="1" t="s">
        <v>41</v>
      </c>
      <c r="B209" s="1">
        <v>10.5</v>
      </c>
      <c r="C209" s="1">
        <v>4.5</v>
      </c>
      <c r="D209" s="1">
        <v>3.25</v>
      </c>
      <c r="E209" s="1">
        <v>0.25</v>
      </c>
      <c r="F209" s="1">
        <v>5.90000000000052</v>
      </c>
      <c r="G209" s="1">
        <v>3.59999999999974</v>
      </c>
      <c r="H209" s="1">
        <v>54583.3405</v>
      </c>
      <c r="I209" s="1" t="s">
        <v>53</v>
      </c>
      <c r="J209" s="1">
        <v>18.12</v>
      </c>
      <c r="K209" s="1">
        <v>0.20541108404175268</v>
      </c>
      <c r="L209" s="1">
        <v>4.0984899506541455</v>
      </c>
      <c r="M209" s="1"/>
      <c r="N209" s="1"/>
      <c r="O209" s="1"/>
      <c r="P209" s="1"/>
      <c r="Q209" s="1"/>
      <c r="R209" s="1"/>
      <c r="S209" s="16">
        <v>10.0</v>
      </c>
      <c r="T209" s="16">
        <v>5.0</v>
      </c>
    </row>
    <row r="210">
      <c r="A210" s="1" t="s">
        <v>41</v>
      </c>
      <c r="B210" s="1">
        <v>10.5</v>
      </c>
      <c r="C210" s="1">
        <v>4.5</v>
      </c>
      <c r="D210" s="1">
        <v>3.25</v>
      </c>
      <c r="E210" s="1">
        <v>0.25</v>
      </c>
      <c r="F210" s="1">
        <v>5.90000000000052</v>
      </c>
      <c r="G210" s="1">
        <v>3.59999999999974</v>
      </c>
      <c r="H210" s="1">
        <v>54584.34634</v>
      </c>
      <c r="I210" s="1" t="s">
        <v>53</v>
      </c>
      <c r="J210" s="1">
        <v>18.36</v>
      </c>
      <c r="K210" s="1">
        <v>0.16467356005295639</v>
      </c>
      <c r="L210" s="1">
        <v>3.285669486454286</v>
      </c>
      <c r="M210" s="1"/>
      <c r="N210" s="1"/>
      <c r="O210" s="1"/>
      <c r="P210" s="1"/>
      <c r="Q210" s="1"/>
      <c r="R210" s="1"/>
      <c r="S210" s="3">
        <v>10.0</v>
      </c>
      <c r="T210" s="3">
        <v>5.0</v>
      </c>
    </row>
    <row r="211">
      <c r="A211" s="1" t="s">
        <v>41</v>
      </c>
      <c r="B211" s="1">
        <v>10.5</v>
      </c>
      <c r="C211" s="1">
        <v>4.5</v>
      </c>
      <c r="D211" s="1">
        <v>3.25</v>
      </c>
      <c r="E211" s="1">
        <v>0.25</v>
      </c>
      <c r="F211" s="1">
        <v>5.90000000000053</v>
      </c>
      <c r="G211" s="1">
        <v>3.59999999999974</v>
      </c>
      <c r="H211" s="1">
        <v>54587.35508</v>
      </c>
      <c r="I211" s="1" t="s">
        <v>53</v>
      </c>
      <c r="J211" s="1">
        <v>17.97</v>
      </c>
      <c r="K211" s="1">
        <v>0.23584348003813965</v>
      </c>
      <c r="L211" s="1">
        <v>4.705696079512153</v>
      </c>
      <c r="M211" s="1"/>
      <c r="N211" s="1"/>
      <c r="O211" s="1"/>
      <c r="P211" s="1"/>
      <c r="Q211" s="1"/>
      <c r="R211" s="1"/>
      <c r="S211" s="16">
        <v>10.0</v>
      </c>
      <c r="T211" s="16">
        <v>5.0</v>
      </c>
    </row>
    <row r="212">
      <c r="A212" s="1" t="s">
        <v>41</v>
      </c>
      <c r="B212" s="1">
        <v>10.5</v>
      </c>
      <c r="C212" s="1">
        <v>4.5</v>
      </c>
      <c r="D212" s="1">
        <v>3.25</v>
      </c>
      <c r="E212" s="1">
        <v>0.25</v>
      </c>
      <c r="F212" s="1">
        <v>5.90000000000053</v>
      </c>
      <c r="G212" s="1">
        <v>3.59999999999974</v>
      </c>
      <c r="H212" s="1">
        <v>54588.35027</v>
      </c>
      <c r="I212" s="1" t="s">
        <v>53</v>
      </c>
      <c r="J212" s="1">
        <v>17.71</v>
      </c>
      <c r="K212" s="1">
        <v>0.2996566186187273</v>
      </c>
      <c r="L212" s="1">
        <v>5.978935585609485</v>
      </c>
      <c r="M212" s="1"/>
      <c r="N212" s="1"/>
      <c r="O212" s="1"/>
      <c r="P212" s="1"/>
      <c r="Q212" s="1"/>
      <c r="R212" s="1"/>
      <c r="S212" s="3">
        <v>10.0</v>
      </c>
      <c r="T212" s="3">
        <v>5.0</v>
      </c>
    </row>
    <row r="213">
      <c r="A213" s="1" t="s">
        <v>41</v>
      </c>
      <c r="B213" s="1">
        <v>10.5</v>
      </c>
      <c r="C213" s="1">
        <v>4.5</v>
      </c>
      <c r="D213" s="1">
        <v>3.25</v>
      </c>
      <c r="E213" s="1">
        <v>0.25</v>
      </c>
      <c r="F213" s="1">
        <v>5.90000000000053</v>
      </c>
      <c r="G213" s="1">
        <v>3.59999999999974</v>
      </c>
      <c r="H213" s="1">
        <v>54589.27004</v>
      </c>
      <c r="I213" s="1" t="s">
        <v>53</v>
      </c>
      <c r="J213" s="1">
        <v>18.11</v>
      </c>
      <c r="K213" s="1">
        <v>0.2073117294012799</v>
      </c>
      <c r="L213" s="1">
        <v>4.136412811253997</v>
      </c>
      <c r="M213" s="1"/>
      <c r="N213" s="1"/>
      <c r="O213" s="1"/>
      <c r="P213" s="1"/>
      <c r="Q213" s="1"/>
      <c r="R213" s="1"/>
      <c r="S213" s="16">
        <v>10.0</v>
      </c>
      <c r="T213" s="16">
        <v>5.0</v>
      </c>
    </row>
    <row r="214">
      <c r="A214" s="1" t="s">
        <v>41</v>
      </c>
      <c r="B214" s="1">
        <v>10.5</v>
      </c>
      <c r="C214" s="1">
        <v>4.5</v>
      </c>
      <c r="D214" s="1">
        <v>3.25</v>
      </c>
      <c r="E214" s="1">
        <v>0.25</v>
      </c>
      <c r="F214" s="1">
        <v>5.90000000000053</v>
      </c>
      <c r="G214" s="1">
        <v>3.59999999999974</v>
      </c>
      <c r="H214" s="1">
        <v>54590.14325</v>
      </c>
      <c r="I214" s="1" t="s">
        <v>53</v>
      </c>
      <c r="J214" s="1">
        <v>17.9</v>
      </c>
      <c r="K214" s="1">
        <v>0.2515497410261252</v>
      </c>
      <c r="L214" s="1">
        <v>5.019077186096087</v>
      </c>
      <c r="M214" s="1"/>
      <c r="N214" s="1"/>
      <c r="O214" s="1"/>
      <c r="P214" s="1"/>
      <c r="Q214" s="1"/>
      <c r="R214" s="1"/>
      <c r="S214" s="3">
        <v>10.0</v>
      </c>
      <c r="T214" s="3">
        <v>5.0</v>
      </c>
    </row>
    <row r="215">
      <c r="A215" s="1" t="s">
        <v>41</v>
      </c>
      <c r="B215" s="1">
        <v>10.5</v>
      </c>
      <c r="C215" s="1">
        <v>4.5</v>
      </c>
      <c r="D215" s="1">
        <v>3.25</v>
      </c>
      <c r="E215" s="1">
        <v>0.25</v>
      </c>
      <c r="F215" s="1">
        <v>5.90000000000053</v>
      </c>
      <c r="G215" s="1">
        <v>3.59999999999974</v>
      </c>
      <c r="H215" s="1">
        <v>54591.33594</v>
      </c>
      <c r="I215" s="1" t="s">
        <v>53</v>
      </c>
      <c r="J215" s="1">
        <v>18.06</v>
      </c>
      <c r="K215" s="1">
        <v>0.217082030201883</v>
      </c>
      <c r="L215" s="1">
        <v>4.3313559411875335</v>
      </c>
      <c r="M215" s="1"/>
      <c r="N215" s="1"/>
      <c r="O215" s="1"/>
      <c r="P215" s="1"/>
      <c r="Q215" s="1"/>
      <c r="R215" s="1"/>
      <c r="S215" s="16">
        <v>10.0</v>
      </c>
      <c r="T215" s="16">
        <v>5.0</v>
      </c>
    </row>
    <row r="216">
      <c r="A216" s="1" t="s">
        <v>41</v>
      </c>
      <c r="B216" s="1">
        <v>10.5</v>
      </c>
      <c r="C216" s="1">
        <v>4.5</v>
      </c>
      <c r="D216" s="1">
        <v>3.25</v>
      </c>
      <c r="E216" s="1">
        <v>0.25</v>
      </c>
      <c r="F216" s="1">
        <v>5.90000000000053</v>
      </c>
      <c r="G216" s="1">
        <v>3.59999999999974</v>
      </c>
      <c r="H216" s="1">
        <v>54592.31158</v>
      </c>
      <c r="I216" s="1" t="s">
        <v>53</v>
      </c>
      <c r="J216" s="1">
        <v>18.27</v>
      </c>
      <c r="K216" s="1">
        <v>0.17890557517377562</v>
      </c>
      <c r="L216" s="1">
        <v>3.5696355208206647</v>
      </c>
      <c r="M216" s="1"/>
      <c r="N216" s="1"/>
      <c r="O216" s="1"/>
      <c r="P216" s="1"/>
      <c r="Q216" s="1"/>
      <c r="R216" s="1"/>
      <c r="S216" s="3">
        <v>10.0</v>
      </c>
      <c r="T216" s="3">
        <v>5.0</v>
      </c>
    </row>
    <row r="217">
      <c r="A217" s="1" t="s">
        <v>41</v>
      </c>
      <c r="B217" s="1">
        <v>10.5</v>
      </c>
      <c r="C217" s="1">
        <v>4.5</v>
      </c>
      <c r="D217" s="1">
        <v>3.25</v>
      </c>
      <c r="E217" s="1">
        <v>0.25</v>
      </c>
      <c r="F217" s="1">
        <v>5.90000000000053</v>
      </c>
      <c r="G217" s="1">
        <v>3.59999999999974</v>
      </c>
      <c r="H217" s="1">
        <v>54593.23428</v>
      </c>
      <c r="I217" s="1" t="s">
        <v>53</v>
      </c>
      <c r="J217" s="1">
        <v>18.2</v>
      </c>
      <c r="K217" s="1">
        <v>0.19081999254681722</v>
      </c>
      <c r="L217" s="1">
        <v>3.8073594007130693</v>
      </c>
      <c r="M217" s="1"/>
      <c r="N217" s="1"/>
      <c r="O217" s="1"/>
      <c r="P217" s="1"/>
      <c r="Q217" s="1"/>
      <c r="R217" s="1"/>
      <c r="S217" s="16">
        <v>10.0</v>
      </c>
      <c r="T217" s="16">
        <v>5.0</v>
      </c>
    </row>
    <row r="218">
      <c r="A218" s="1" t="s">
        <v>41</v>
      </c>
      <c r="B218" s="1">
        <v>10.5</v>
      </c>
      <c r="C218" s="1">
        <v>4.5</v>
      </c>
      <c r="D218" s="1">
        <v>3.25</v>
      </c>
      <c r="E218" s="1">
        <v>0.25</v>
      </c>
      <c r="F218" s="1">
        <v>5.90000000000053</v>
      </c>
      <c r="G218" s="1">
        <v>3.59999999999974</v>
      </c>
      <c r="H218" s="1">
        <v>54594.27644</v>
      </c>
      <c r="I218" s="1" t="s">
        <v>53</v>
      </c>
      <c r="J218" s="1">
        <v>18.13</v>
      </c>
      <c r="K218" s="1">
        <v>0.20352786390362215</v>
      </c>
      <c r="L218" s="1">
        <v>4.060914768930123</v>
      </c>
      <c r="M218" s="1"/>
      <c r="N218" s="1"/>
      <c r="O218" s="1"/>
      <c r="P218" s="1"/>
      <c r="Q218" s="1"/>
      <c r="R218" s="1"/>
      <c r="S218" s="3">
        <v>10.0</v>
      </c>
      <c r="T218" s="3">
        <v>5.0</v>
      </c>
    </row>
    <row r="219">
      <c r="A219" s="1" t="s">
        <v>41</v>
      </c>
      <c r="B219" s="1">
        <v>10.5</v>
      </c>
      <c r="C219" s="1">
        <v>4.5</v>
      </c>
      <c r="D219" s="1">
        <v>3.25</v>
      </c>
      <c r="E219" s="1">
        <v>0.25</v>
      </c>
      <c r="F219" s="1">
        <v>5.90000000000053</v>
      </c>
      <c r="G219" s="1">
        <v>3.59999999999974</v>
      </c>
      <c r="H219" s="1">
        <v>54595.0942</v>
      </c>
      <c r="I219" s="1" t="s">
        <v>53</v>
      </c>
      <c r="J219" s="1">
        <v>17.93</v>
      </c>
      <c r="K219" s="1">
        <v>0.2446943122249776</v>
      </c>
      <c r="L219" s="1">
        <v>4.882293398697266</v>
      </c>
      <c r="M219" s="1"/>
      <c r="N219" s="1"/>
      <c r="O219" s="1"/>
      <c r="P219" s="1"/>
      <c r="Q219" s="1"/>
      <c r="R219" s="1"/>
      <c r="S219" s="16">
        <v>10.0</v>
      </c>
      <c r="T219" s="16">
        <v>5.0</v>
      </c>
    </row>
    <row r="220">
      <c r="A220" s="1" t="s">
        <v>41</v>
      </c>
      <c r="B220" s="1">
        <v>10.5</v>
      </c>
      <c r="C220" s="1">
        <v>4.5</v>
      </c>
      <c r="D220" s="1">
        <v>3.25</v>
      </c>
      <c r="E220" s="1">
        <v>0.25</v>
      </c>
      <c r="F220" s="1">
        <v>5.90000000000053</v>
      </c>
      <c r="G220" s="1">
        <v>3.59999999999973</v>
      </c>
      <c r="H220" s="1">
        <v>54596.22318</v>
      </c>
      <c r="I220" s="1" t="s">
        <v>53</v>
      </c>
      <c r="J220" s="1">
        <v>18.32</v>
      </c>
      <c r="K220" s="1">
        <v>0.17085349788885623</v>
      </c>
      <c r="L220" s="1">
        <v>3.408975457182499</v>
      </c>
      <c r="M220" s="1"/>
      <c r="N220" s="1"/>
      <c r="O220" s="1"/>
      <c r="P220" s="1"/>
      <c r="Q220" s="1"/>
      <c r="R220" s="1"/>
      <c r="S220" s="3">
        <v>10.0</v>
      </c>
      <c r="T220" s="3">
        <v>5.0</v>
      </c>
    </row>
    <row r="221">
      <c r="A221" s="1" t="s">
        <v>41</v>
      </c>
      <c r="B221" s="1">
        <v>10.5</v>
      </c>
      <c r="C221" s="1">
        <v>4.5</v>
      </c>
      <c r="D221" s="1">
        <v>3.25</v>
      </c>
      <c r="E221" s="1">
        <v>0.25</v>
      </c>
      <c r="F221" s="1">
        <v>5.90000000000053</v>
      </c>
      <c r="G221" s="1">
        <v>3.59999999999973</v>
      </c>
      <c r="H221" s="1">
        <v>54597.21167</v>
      </c>
      <c r="I221" s="1" t="s">
        <v>53</v>
      </c>
      <c r="J221" s="1">
        <v>17.96</v>
      </c>
      <c r="K221" s="1">
        <v>0.2380257128908606</v>
      </c>
      <c r="L221" s="1">
        <v>4.749237349247364</v>
      </c>
      <c r="M221" s="1"/>
      <c r="N221" s="1"/>
      <c r="O221" s="1"/>
      <c r="P221" s="1"/>
      <c r="Q221" s="1"/>
      <c r="R221" s="1"/>
      <c r="S221" s="16">
        <v>10.0</v>
      </c>
      <c r="T221" s="16">
        <v>5.0</v>
      </c>
    </row>
    <row r="222">
      <c r="A222" s="1" t="s">
        <v>41</v>
      </c>
      <c r="B222" s="1">
        <v>10.5</v>
      </c>
      <c r="C222" s="1">
        <v>4.5</v>
      </c>
      <c r="D222" s="1">
        <v>3.25</v>
      </c>
      <c r="E222" s="1">
        <v>0.25</v>
      </c>
      <c r="F222" s="1">
        <v>5.90000000000053</v>
      </c>
      <c r="G222" s="1">
        <v>3.59999999999973</v>
      </c>
      <c r="H222" s="1">
        <v>54598.23182</v>
      </c>
      <c r="I222" s="1" t="s">
        <v>53</v>
      </c>
      <c r="J222" s="1">
        <v>18.2</v>
      </c>
      <c r="K222" s="1">
        <v>0.19081999254681722</v>
      </c>
      <c r="L222" s="1">
        <v>3.8073594007130693</v>
      </c>
      <c r="M222" s="1"/>
      <c r="N222" s="1"/>
      <c r="O222" s="1"/>
      <c r="P222" s="1"/>
      <c r="Q222" s="1"/>
      <c r="R222" s="1"/>
      <c r="S222" s="3">
        <v>10.0</v>
      </c>
      <c r="T222" s="3">
        <v>5.0</v>
      </c>
    </row>
    <row r="223">
      <c r="A223" s="1" t="s">
        <v>41</v>
      </c>
      <c r="B223" s="1">
        <v>10.5</v>
      </c>
      <c r="C223" s="1">
        <v>4.5</v>
      </c>
      <c r="D223" s="1">
        <v>3.25</v>
      </c>
      <c r="E223" s="1">
        <v>0.25</v>
      </c>
      <c r="F223" s="1">
        <v>5.90000000000053</v>
      </c>
      <c r="G223" s="1">
        <v>3.59999999999973</v>
      </c>
      <c r="H223" s="1">
        <v>54599.29218</v>
      </c>
      <c r="I223" s="1" t="s">
        <v>53</v>
      </c>
      <c r="J223" s="1">
        <v>18.01</v>
      </c>
      <c r="K223" s="1">
        <v>0.22731279109323901</v>
      </c>
      <c r="L223" s="1">
        <v>4.535486457787334</v>
      </c>
      <c r="M223" s="1"/>
      <c r="N223" s="1"/>
      <c r="O223" s="1"/>
      <c r="P223" s="1"/>
      <c r="Q223" s="1"/>
      <c r="R223" s="1"/>
      <c r="S223" s="16">
        <v>10.0</v>
      </c>
      <c r="T223" s="16">
        <v>5.0</v>
      </c>
    </row>
    <row r="224">
      <c r="A224" s="1" t="s">
        <v>41</v>
      </c>
      <c r="B224" s="1">
        <v>10.5</v>
      </c>
      <c r="C224" s="1">
        <v>4.5</v>
      </c>
      <c r="D224" s="1">
        <v>3.25</v>
      </c>
      <c r="E224" s="1">
        <v>0.25</v>
      </c>
      <c r="F224" s="1">
        <v>5.90000000000054</v>
      </c>
      <c r="G224" s="1">
        <v>3.59999999999973</v>
      </c>
      <c r="H224" s="1">
        <v>54600.25435</v>
      </c>
      <c r="I224" s="1" t="s">
        <v>53</v>
      </c>
      <c r="J224" s="1">
        <v>17.68</v>
      </c>
      <c r="K224" s="1">
        <v>0.3080518877815208</v>
      </c>
      <c r="L224" s="1">
        <v>6.146443227454908</v>
      </c>
      <c r="M224" s="1"/>
      <c r="N224" s="1"/>
      <c r="O224" s="1"/>
      <c r="P224" s="1"/>
      <c r="Q224" s="1"/>
      <c r="R224" s="1"/>
      <c r="S224" s="3">
        <v>10.0</v>
      </c>
      <c r="T224" s="3">
        <v>5.0</v>
      </c>
    </row>
    <row r="225">
      <c r="A225" s="1" t="s">
        <v>41</v>
      </c>
      <c r="B225" s="1">
        <v>10.5</v>
      </c>
      <c r="C225" s="1">
        <v>4.5</v>
      </c>
      <c r="D225" s="1">
        <v>3.25</v>
      </c>
      <c r="E225" s="1">
        <v>0.25</v>
      </c>
      <c r="F225" s="1">
        <v>5.90000000000054</v>
      </c>
      <c r="G225" s="1">
        <v>3.59999999999973</v>
      </c>
      <c r="H225" s="1">
        <v>54601.23697</v>
      </c>
      <c r="I225" s="1" t="s">
        <v>53</v>
      </c>
      <c r="J225" s="1">
        <v>18.12</v>
      </c>
      <c r="K225" s="1">
        <v>0.20541108404175268</v>
      </c>
      <c r="L225" s="1">
        <v>4.0984899506541455</v>
      </c>
      <c r="M225" s="1"/>
      <c r="N225" s="1"/>
      <c r="O225" s="1"/>
      <c r="P225" s="1"/>
      <c r="Q225" s="1"/>
      <c r="R225" s="1"/>
      <c r="S225" s="16">
        <v>10.0</v>
      </c>
      <c r="T225" s="16">
        <v>5.0</v>
      </c>
    </row>
    <row r="226">
      <c r="A226" s="1" t="s">
        <v>41</v>
      </c>
      <c r="B226" s="1">
        <v>10.5</v>
      </c>
      <c r="C226" s="1">
        <v>4.5</v>
      </c>
      <c r="D226" s="1">
        <v>3.25</v>
      </c>
      <c r="E226" s="1">
        <v>0.25</v>
      </c>
      <c r="F226" s="1">
        <v>5.90000000000054</v>
      </c>
      <c r="G226" s="1">
        <v>3.59999999999973</v>
      </c>
      <c r="H226" s="1">
        <v>54602.34038</v>
      </c>
      <c r="I226" s="1" t="s">
        <v>53</v>
      </c>
      <c r="J226" s="1">
        <v>17.99</v>
      </c>
      <c r="K226" s="1">
        <v>0.23153885140211833</v>
      </c>
      <c r="L226" s="1">
        <v>4.61980744653826</v>
      </c>
      <c r="M226" s="1"/>
      <c r="N226" s="1"/>
      <c r="O226" s="1"/>
      <c r="P226" s="1"/>
      <c r="Q226" s="1"/>
      <c r="R226" s="1"/>
      <c r="S226" s="3">
        <v>10.0</v>
      </c>
      <c r="T226" s="3">
        <v>5.0</v>
      </c>
    </row>
    <row r="227">
      <c r="A227" s="1" t="s">
        <v>41</v>
      </c>
      <c r="B227" s="1">
        <v>10.5</v>
      </c>
      <c r="C227" s="1">
        <v>4.5</v>
      </c>
      <c r="D227" s="1">
        <v>3.25</v>
      </c>
      <c r="E227" s="1">
        <v>0.25</v>
      </c>
      <c r="F227" s="1">
        <v>5.90000000000054</v>
      </c>
      <c r="G227" s="1">
        <v>3.59999999999973</v>
      </c>
      <c r="H227" s="1">
        <v>54606.24959</v>
      </c>
      <c r="I227" s="1" t="s">
        <v>53</v>
      </c>
      <c r="J227" s="1">
        <v>17.81</v>
      </c>
      <c r="K227" s="1">
        <v>0.2732900842650197</v>
      </c>
      <c r="L227" s="1">
        <v>5.452854061886635</v>
      </c>
      <c r="M227" s="1"/>
      <c r="N227" s="1"/>
      <c r="O227" s="1"/>
      <c r="P227" s="1"/>
      <c r="Q227" s="1"/>
      <c r="R227" s="1"/>
      <c r="S227" s="16">
        <v>10.0</v>
      </c>
      <c r="T227" s="16">
        <v>5.0</v>
      </c>
    </row>
    <row r="228">
      <c r="A228" s="1" t="s">
        <v>41</v>
      </c>
      <c r="B228" s="1">
        <v>10.5</v>
      </c>
      <c r="C228" s="1">
        <v>4.5</v>
      </c>
      <c r="D228" s="1">
        <v>3.25</v>
      </c>
      <c r="E228" s="1">
        <v>0.25</v>
      </c>
      <c r="F228" s="1">
        <v>5.90000000000054</v>
      </c>
      <c r="G228" s="1">
        <v>3.59999999999973</v>
      </c>
      <c r="H228" s="1">
        <v>54608.37371</v>
      </c>
      <c r="I228" s="1" t="s">
        <v>53</v>
      </c>
      <c r="J228" s="1">
        <v>17.94</v>
      </c>
      <c r="K228" s="1">
        <v>0.24245094128607242</v>
      </c>
      <c r="L228" s="1">
        <v>4.837532263768328</v>
      </c>
      <c r="M228" s="1"/>
      <c r="N228" s="1"/>
      <c r="O228" s="1"/>
      <c r="P228" s="1"/>
      <c r="Q228" s="1"/>
      <c r="R228" s="1"/>
      <c r="S228" s="3">
        <v>10.0</v>
      </c>
      <c r="T228" s="3">
        <v>5.0</v>
      </c>
    </row>
    <row r="229">
      <c r="A229" s="1" t="s">
        <v>41</v>
      </c>
      <c r="B229" s="1">
        <v>10.5</v>
      </c>
      <c r="C229" s="1">
        <v>4.5</v>
      </c>
      <c r="D229" s="1">
        <v>3.25</v>
      </c>
      <c r="E229" s="1">
        <v>0.25</v>
      </c>
      <c r="F229" s="1">
        <v>5.90000000000054</v>
      </c>
      <c r="G229" s="1">
        <v>3.59999999999973</v>
      </c>
      <c r="H229" s="1">
        <v>54609.27705</v>
      </c>
      <c r="I229" s="1" t="s">
        <v>53</v>
      </c>
      <c r="J229" s="1">
        <v>17.87</v>
      </c>
      <c r="K229" s="1">
        <v>0.2585972335643501</v>
      </c>
      <c r="L229" s="1">
        <v>5.159693148861533</v>
      </c>
      <c r="M229" s="1"/>
      <c r="N229" s="1"/>
      <c r="O229" s="1"/>
      <c r="P229" s="1"/>
      <c r="Q229" s="1"/>
      <c r="R229" s="1"/>
      <c r="S229" s="16">
        <v>10.0</v>
      </c>
      <c r="T229" s="16">
        <v>5.0</v>
      </c>
    </row>
    <row r="230">
      <c r="A230" s="1" t="s">
        <v>41</v>
      </c>
      <c r="B230" s="1">
        <v>10.5</v>
      </c>
      <c r="C230" s="1">
        <v>4.5</v>
      </c>
      <c r="D230" s="1">
        <v>3.25</v>
      </c>
      <c r="E230" s="1">
        <v>0.25</v>
      </c>
      <c r="F230" s="1">
        <v>5.90000000000054</v>
      </c>
      <c r="G230" s="1">
        <v>3.59999999999973</v>
      </c>
      <c r="H230" s="1">
        <v>54610.24807</v>
      </c>
      <c r="I230" s="1" t="s">
        <v>53</v>
      </c>
      <c r="J230" s="1">
        <v>17.85</v>
      </c>
      <c r="K230" s="1">
        <v>0.2634049150832661</v>
      </c>
      <c r="L230" s="1">
        <v>5.255619006432187</v>
      </c>
      <c r="M230" s="1"/>
      <c r="N230" s="1"/>
      <c r="O230" s="1"/>
      <c r="P230" s="1"/>
      <c r="Q230" s="1"/>
      <c r="R230" s="1"/>
      <c r="S230" s="3">
        <v>10.0</v>
      </c>
      <c r="T230" s="3">
        <v>5.0</v>
      </c>
    </row>
    <row r="231">
      <c r="A231" s="1" t="s">
        <v>41</v>
      </c>
      <c r="B231" s="1">
        <v>10.5</v>
      </c>
      <c r="C231" s="1">
        <v>4.5</v>
      </c>
      <c r="D231" s="1">
        <v>3.25</v>
      </c>
      <c r="E231" s="1">
        <v>0.25</v>
      </c>
      <c r="F231" s="1">
        <v>5.90000000000054</v>
      </c>
      <c r="G231" s="1">
        <v>3.59999999999973</v>
      </c>
      <c r="H231" s="1">
        <v>54611.25268</v>
      </c>
      <c r="I231" s="1" t="s">
        <v>53</v>
      </c>
      <c r="J231" s="1">
        <v>17.93</v>
      </c>
      <c r="K231" s="1">
        <v>0.2446943122249776</v>
      </c>
      <c r="L231" s="1">
        <v>4.882293398697266</v>
      </c>
      <c r="M231" s="1"/>
      <c r="N231" s="1"/>
      <c r="O231" s="1"/>
      <c r="P231" s="1"/>
      <c r="Q231" s="1"/>
      <c r="R231" s="1"/>
      <c r="S231" s="16">
        <v>10.0</v>
      </c>
      <c r="T231" s="16">
        <v>5.0</v>
      </c>
    </row>
    <row r="232">
      <c r="A232" s="1" t="s">
        <v>41</v>
      </c>
      <c r="B232" s="1">
        <v>10.5</v>
      </c>
      <c r="C232" s="1">
        <v>4.5</v>
      </c>
      <c r="D232" s="1">
        <v>3.25</v>
      </c>
      <c r="E232" s="1">
        <v>0.25</v>
      </c>
      <c r="F232" s="1">
        <v>5.90000000000054</v>
      </c>
      <c r="G232" s="1">
        <v>3.59999999999973</v>
      </c>
      <c r="H232" s="1">
        <v>54612.23041</v>
      </c>
      <c r="I232" s="1" t="s">
        <v>53</v>
      </c>
      <c r="J232" s="1">
        <v>17.95</v>
      </c>
      <c r="K232" s="1">
        <v>0.24022813769556206</v>
      </c>
      <c r="L232" s="1">
        <v>4.7931815013911</v>
      </c>
      <c r="M232" s="1"/>
      <c r="N232" s="1"/>
      <c r="O232" s="1"/>
      <c r="P232" s="1"/>
      <c r="Q232" s="1"/>
      <c r="R232" s="1"/>
      <c r="S232" s="3">
        <v>10.0</v>
      </c>
      <c r="T232" s="3">
        <v>5.0</v>
      </c>
    </row>
    <row r="233">
      <c r="A233" s="1" t="s">
        <v>41</v>
      </c>
      <c r="B233" s="1">
        <v>10.5</v>
      </c>
      <c r="C233" s="1">
        <v>4.5</v>
      </c>
      <c r="D233" s="1">
        <v>3.25</v>
      </c>
      <c r="E233" s="1">
        <v>0.25</v>
      </c>
      <c r="F233" s="1">
        <v>5.90000000000054</v>
      </c>
      <c r="G233" s="1">
        <v>3.59999999999973</v>
      </c>
      <c r="H233" s="1">
        <v>54623.21262</v>
      </c>
      <c r="I233" s="1" t="s">
        <v>53</v>
      </c>
      <c r="J233" s="1">
        <v>17.75</v>
      </c>
      <c r="K233" s="1">
        <v>0.2888177461457484</v>
      </c>
      <c r="L233" s="1">
        <v>5.7626716477886015</v>
      </c>
      <c r="M233" s="1"/>
      <c r="N233" s="1"/>
      <c r="O233" s="1"/>
      <c r="P233" s="1"/>
      <c r="Q233" s="1"/>
      <c r="R233" s="1"/>
      <c r="S233" s="16">
        <v>10.0</v>
      </c>
      <c r="T233" s="16">
        <v>5.0</v>
      </c>
    </row>
    <row r="234">
      <c r="A234" s="1" t="s">
        <v>41</v>
      </c>
      <c r="B234" s="1">
        <v>10.5</v>
      </c>
      <c r="C234" s="1">
        <v>4.5</v>
      </c>
      <c r="D234" s="1">
        <v>3.25</v>
      </c>
      <c r="E234" s="1">
        <v>0.25</v>
      </c>
      <c r="F234" s="1">
        <v>5.90000000000054</v>
      </c>
      <c r="G234" s="1">
        <v>3.59999999999973</v>
      </c>
      <c r="H234" s="1">
        <v>54624.2758</v>
      </c>
      <c r="I234" s="1" t="s">
        <v>53</v>
      </c>
      <c r="J234" s="1">
        <v>17.65</v>
      </c>
      <c r="K234" s="1">
        <v>0.3166823613080312</v>
      </c>
      <c r="L234" s="1">
        <v>6.318643813332735</v>
      </c>
      <c r="M234" s="1"/>
      <c r="N234" s="1"/>
      <c r="O234" s="1"/>
      <c r="P234" s="1"/>
      <c r="Q234" s="1"/>
      <c r="R234" s="1"/>
      <c r="S234" s="3">
        <v>10.0</v>
      </c>
      <c r="T234" s="3">
        <v>5.0</v>
      </c>
    </row>
    <row r="235">
      <c r="A235" s="1" t="s">
        <v>41</v>
      </c>
      <c r="B235" s="1">
        <v>10.5</v>
      </c>
      <c r="C235" s="1">
        <v>4.5</v>
      </c>
      <c r="D235" s="1">
        <v>3.25</v>
      </c>
      <c r="E235" s="1">
        <v>0.25</v>
      </c>
      <c r="F235" s="1">
        <v>5.90000000000055</v>
      </c>
      <c r="G235" s="1">
        <v>3.59999999999973</v>
      </c>
      <c r="H235" s="1">
        <v>54625.17867</v>
      </c>
      <c r="I235" s="1" t="s">
        <v>53</v>
      </c>
      <c r="J235" s="1">
        <v>17.77</v>
      </c>
      <c r="K235" s="1">
        <v>0.2835462281862565</v>
      </c>
      <c r="L235" s="1">
        <v>5.657491036516044</v>
      </c>
      <c r="M235" s="1"/>
      <c r="N235" s="1"/>
      <c r="O235" s="1"/>
      <c r="P235" s="1"/>
      <c r="Q235" s="1"/>
      <c r="R235" s="1"/>
      <c r="S235" s="16">
        <v>10.0</v>
      </c>
      <c r="T235" s="16">
        <v>5.0</v>
      </c>
    </row>
    <row r="236">
      <c r="A236" s="1" t="s">
        <v>41</v>
      </c>
      <c r="B236" s="1">
        <v>10.5</v>
      </c>
      <c r="C236" s="1">
        <v>4.5</v>
      </c>
      <c r="D236" s="1">
        <v>3.25</v>
      </c>
      <c r="E236" s="1">
        <v>0.25</v>
      </c>
      <c r="F236" s="1">
        <v>5.90000000000055</v>
      </c>
      <c r="G236" s="1">
        <v>3.59999999999973</v>
      </c>
      <c r="H236" s="1">
        <v>54628.19829</v>
      </c>
      <c r="I236" s="1" t="s">
        <v>53</v>
      </c>
      <c r="J236" s="1">
        <v>17.66</v>
      </c>
      <c r="K236" s="1">
        <v>0.31377899996807035</v>
      </c>
      <c r="L236" s="1">
        <v>6.260714138649121</v>
      </c>
      <c r="M236" s="1"/>
      <c r="N236" s="1"/>
      <c r="O236" s="1"/>
      <c r="P236" s="1"/>
      <c r="Q236" s="1"/>
      <c r="R236" s="1"/>
      <c r="S236" s="3">
        <v>10.0</v>
      </c>
      <c r="T236" s="3">
        <v>5.0</v>
      </c>
    </row>
    <row r="237">
      <c r="A237" s="1" t="s">
        <v>41</v>
      </c>
      <c r="B237" s="1">
        <v>10.5</v>
      </c>
      <c r="C237" s="1">
        <v>4.5</v>
      </c>
      <c r="D237" s="1">
        <v>3.25</v>
      </c>
      <c r="E237" s="1">
        <v>0.25</v>
      </c>
      <c r="F237" s="1">
        <v>5.90000000000055</v>
      </c>
      <c r="G237" s="1">
        <v>3.59999999999973</v>
      </c>
      <c r="H237" s="1">
        <v>54629.15027</v>
      </c>
      <c r="I237" s="1" t="s">
        <v>53</v>
      </c>
      <c r="J237" s="1">
        <v>17.69</v>
      </c>
      <c r="K237" s="1">
        <v>0.3052276510984525</v>
      </c>
      <c r="L237" s="1">
        <v>6.090092297232119</v>
      </c>
      <c r="M237" s="1"/>
      <c r="N237" s="1"/>
      <c r="O237" s="1"/>
      <c r="P237" s="1"/>
      <c r="Q237" s="1"/>
      <c r="R237" s="1"/>
      <c r="S237" s="16">
        <v>10.0</v>
      </c>
      <c r="T237" s="16">
        <v>5.0</v>
      </c>
    </row>
    <row r="238">
      <c r="A238" s="1" t="s">
        <v>41</v>
      </c>
      <c r="B238" s="1">
        <v>10.5</v>
      </c>
      <c r="C238" s="1">
        <v>4.5</v>
      </c>
      <c r="D238" s="1">
        <v>3.25</v>
      </c>
      <c r="E238" s="1">
        <v>0.25</v>
      </c>
      <c r="F238" s="1">
        <v>5.90000000000055</v>
      </c>
      <c r="G238" s="1">
        <v>3.59999999999973</v>
      </c>
      <c r="H238" s="1">
        <v>54637.27178</v>
      </c>
      <c r="I238" s="1" t="s">
        <v>53</v>
      </c>
      <c r="J238" s="1">
        <v>17.15</v>
      </c>
      <c r="K238" s="1">
        <v>0.5019077186096096</v>
      </c>
      <c r="L238" s="1">
        <v>10.014375565337588</v>
      </c>
      <c r="M238" s="1"/>
      <c r="N238" s="1"/>
      <c r="O238" s="1"/>
      <c r="P238" s="1"/>
      <c r="Q238" s="1"/>
      <c r="R238" s="1"/>
      <c r="S238" s="3">
        <v>10.0</v>
      </c>
      <c r="T238" s="3">
        <v>5.0</v>
      </c>
    </row>
    <row r="239">
      <c r="A239" s="1" t="s">
        <v>41</v>
      </c>
      <c r="B239" s="1">
        <v>10.5</v>
      </c>
      <c r="C239" s="1">
        <v>4.5</v>
      </c>
      <c r="D239" s="1">
        <v>3.25</v>
      </c>
      <c r="E239" s="1">
        <v>0.25</v>
      </c>
      <c r="F239" s="1">
        <v>5.90000000000055</v>
      </c>
      <c r="G239" s="1">
        <v>3.59999999999973</v>
      </c>
      <c r="H239" s="1">
        <v>54638.30711</v>
      </c>
      <c r="I239" s="1" t="s">
        <v>53</v>
      </c>
      <c r="J239" s="1">
        <v>17.28</v>
      </c>
      <c r="K239" s="1">
        <v>0.4452704500527709</v>
      </c>
      <c r="L239" s="1">
        <v>8.884313489595266</v>
      </c>
      <c r="M239" s="1"/>
      <c r="N239" s="1"/>
      <c r="O239" s="1"/>
      <c r="P239" s="1"/>
      <c r="Q239" s="1"/>
      <c r="R239" s="1"/>
      <c r="S239" s="16">
        <v>10.0</v>
      </c>
      <c r="T239" s="16">
        <v>5.0</v>
      </c>
    </row>
    <row r="240">
      <c r="A240" s="1" t="s">
        <v>41</v>
      </c>
      <c r="B240" s="1">
        <v>10.5</v>
      </c>
      <c r="C240" s="1">
        <v>4.5</v>
      </c>
      <c r="D240" s="1">
        <v>3.25</v>
      </c>
      <c r="E240" s="1">
        <v>0.25</v>
      </c>
      <c r="F240" s="1">
        <v>5.90000000000055</v>
      </c>
      <c r="G240" s="1">
        <v>3.59999999999973</v>
      </c>
      <c r="H240" s="1">
        <v>54639.27028</v>
      </c>
      <c r="I240" s="1" t="s">
        <v>53</v>
      </c>
      <c r="J240" s="1">
        <v>17.11</v>
      </c>
      <c r="K240" s="1">
        <v>0.52074352017586</v>
      </c>
      <c r="L240" s="1">
        <v>10.3901992157113</v>
      </c>
      <c r="M240" s="1"/>
      <c r="N240" s="1"/>
      <c r="O240" s="1"/>
      <c r="P240" s="1"/>
      <c r="Q240" s="1"/>
      <c r="R240" s="1"/>
      <c r="S240" s="3">
        <v>10.0</v>
      </c>
      <c r="T240" s="3">
        <v>5.0</v>
      </c>
    </row>
    <row r="241">
      <c r="A241" s="1" t="s">
        <v>41</v>
      </c>
      <c r="B241" s="1">
        <v>10.5</v>
      </c>
      <c r="C241" s="1">
        <v>4.5</v>
      </c>
      <c r="D241" s="1">
        <v>3.25</v>
      </c>
      <c r="E241" s="1">
        <v>0.25</v>
      </c>
      <c r="F241" s="1">
        <v>5.90000000000055</v>
      </c>
      <c r="G241" s="1">
        <v>3.59999999999973</v>
      </c>
      <c r="H241" s="1">
        <v>54640.24806</v>
      </c>
      <c r="I241" s="1" t="s">
        <v>53</v>
      </c>
      <c r="J241" s="1">
        <v>16.98</v>
      </c>
      <c r="K241" s="1">
        <v>0.5869807712621095</v>
      </c>
      <c r="L241" s="1">
        <v>11.71180612510655</v>
      </c>
      <c r="M241" s="1"/>
      <c r="N241" s="1"/>
      <c r="O241" s="1"/>
      <c r="P241" s="1"/>
      <c r="Q241" s="1"/>
      <c r="R241" s="1"/>
      <c r="S241" s="16">
        <v>10.0</v>
      </c>
      <c r="T241" s="16">
        <v>5.0</v>
      </c>
    </row>
    <row r="242">
      <c r="A242" s="1" t="s">
        <v>41</v>
      </c>
      <c r="B242" s="1">
        <v>10.5</v>
      </c>
      <c r="C242" s="1">
        <v>4.5</v>
      </c>
      <c r="D242" s="1">
        <v>3.25</v>
      </c>
      <c r="E242" s="1">
        <v>0.25</v>
      </c>
      <c r="F242" s="1">
        <v>5.90000000000055</v>
      </c>
      <c r="G242" s="1">
        <v>3.59999999999973</v>
      </c>
      <c r="H242" s="1">
        <v>54641.20712</v>
      </c>
      <c r="I242" s="1" t="s">
        <v>53</v>
      </c>
      <c r="J242" s="1">
        <v>17.05</v>
      </c>
      <c r="K242" s="1">
        <v>0.5503308699314049</v>
      </c>
      <c r="L242" s="1">
        <v>10.980544455381724</v>
      </c>
      <c r="M242" s="1"/>
      <c r="N242" s="1"/>
      <c r="O242" s="1"/>
      <c r="P242" s="1"/>
      <c r="Q242" s="1"/>
      <c r="R242" s="1"/>
      <c r="S242" s="3">
        <v>10.0</v>
      </c>
      <c r="T242" s="3">
        <v>5.0</v>
      </c>
    </row>
    <row r="243">
      <c r="A243" s="1" t="s">
        <v>41</v>
      </c>
      <c r="B243" s="1">
        <v>10.5</v>
      </c>
      <c r="C243" s="1">
        <v>4.5</v>
      </c>
      <c r="D243" s="1">
        <v>3.25</v>
      </c>
      <c r="E243" s="1">
        <v>0.25</v>
      </c>
      <c r="F243" s="1">
        <v>5.90000000000055</v>
      </c>
      <c r="G243" s="1">
        <v>3.59999999999973</v>
      </c>
      <c r="H243" s="1">
        <v>54642.24765</v>
      </c>
      <c r="I243" s="1" t="s">
        <v>53</v>
      </c>
      <c r="J243" s="1">
        <v>17.13</v>
      </c>
      <c r="K243" s="1">
        <v>0.5112388797736362</v>
      </c>
      <c r="L243" s="1">
        <v>10.200556707592423</v>
      </c>
      <c r="M243" s="1"/>
      <c r="N243" s="1"/>
      <c r="O243" s="1"/>
      <c r="P243" s="1"/>
      <c r="Q243" s="1"/>
      <c r="R243" s="1"/>
      <c r="S243" s="16">
        <v>10.0</v>
      </c>
      <c r="T243" s="16">
        <v>5.0</v>
      </c>
    </row>
    <row r="244">
      <c r="A244" s="1" t="s">
        <v>41</v>
      </c>
      <c r="B244" s="1">
        <v>10.5</v>
      </c>
      <c r="C244" s="1">
        <v>4.5</v>
      </c>
      <c r="D244" s="1">
        <v>3.25</v>
      </c>
      <c r="E244" s="1">
        <v>0.25</v>
      </c>
      <c r="F244" s="1">
        <v>5.90000000000055</v>
      </c>
      <c r="G244" s="1">
        <v>3.59999999999972</v>
      </c>
      <c r="H244" s="1">
        <v>54643.25408</v>
      </c>
      <c r="I244" s="1" t="s">
        <v>53</v>
      </c>
      <c r="J244" s="1">
        <v>17.05</v>
      </c>
      <c r="K244" s="1">
        <v>0.5503308699314049</v>
      </c>
      <c r="L244" s="1">
        <v>10.980544455381724</v>
      </c>
      <c r="M244" s="1">
        <v>54643.67</v>
      </c>
      <c r="N244" s="1">
        <v>7.7135E-10</v>
      </c>
      <c r="O244" s="1">
        <v>37.00761537302807</v>
      </c>
      <c r="P244" s="1">
        <v>-1.8636071837316406</v>
      </c>
      <c r="Q244" s="1">
        <v>35.36698459481894</v>
      </c>
      <c r="R244" s="1">
        <v>-3.5042379619407695</v>
      </c>
      <c r="S244" s="3">
        <v>10.0</v>
      </c>
      <c r="T244" s="3">
        <v>5.0</v>
      </c>
    </row>
    <row r="245">
      <c r="A245" s="1" t="s">
        <v>41</v>
      </c>
      <c r="B245" s="1">
        <v>10.5</v>
      </c>
      <c r="C245" s="1">
        <v>4.5</v>
      </c>
      <c r="D245" s="1">
        <v>3.25</v>
      </c>
      <c r="E245" s="1">
        <v>0.25</v>
      </c>
      <c r="F245" s="1">
        <v>5.90000000000055</v>
      </c>
      <c r="G245" s="1">
        <v>3.59999999999972</v>
      </c>
      <c r="H245" s="1">
        <v>54644.26481</v>
      </c>
      <c r="I245" s="1" t="s">
        <v>53</v>
      </c>
      <c r="J245" s="1">
        <v>17.2</v>
      </c>
      <c r="K245" s="1">
        <v>0.4793181501391097</v>
      </c>
      <c r="L245" s="1">
        <v>9.56365441853161</v>
      </c>
      <c r="M245" s="1">
        <v>54644.7</v>
      </c>
      <c r="N245" s="1">
        <v>5.6723E-10</v>
      </c>
      <c r="O245" s="1">
        <v>36.87412308117851</v>
      </c>
      <c r="P245" s="1">
        <v>-1.9970994755811968</v>
      </c>
      <c r="Q245" s="1">
        <v>35.306984594818935</v>
      </c>
      <c r="R245" s="1">
        <v>-3.564237961940772</v>
      </c>
      <c r="S245" s="16">
        <v>10.0</v>
      </c>
      <c r="T245" s="16">
        <v>5.0</v>
      </c>
    </row>
    <row r="246">
      <c r="A246" s="1" t="s">
        <v>41</v>
      </c>
      <c r="B246" s="1">
        <v>10.5</v>
      </c>
      <c r="C246" s="1">
        <v>4.5</v>
      </c>
      <c r="D246" s="1">
        <v>3.25</v>
      </c>
      <c r="E246" s="1">
        <v>0.25</v>
      </c>
      <c r="F246" s="1">
        <v>5.90000000000055</v>
      </c>
      <c r="G246" s="1">
        <v>3.59999999999972</v>
      </c>
      <c r="H246" s="1">
        <v>54645.26407</v>
      </c>
      <c r="I246" s="1" t="s">
        <v>53</v>
      </c>
      <c r="J246" s="1">
        <v>17.18</v>
      </c>
      <c r="K246" s="1">
        <v>0.4882293398697274</v>
      </c>
      <c r="L246" s="1">
        <v>9.741456029042002</v>
      </c>
      <c r="M246" s="1"/>
      <c r="N246" s="1"/>
      <c r="O246" s="1"/>
      <c r="P246" s="1"/>
      <c r="Q246" s="1"/>
      <c r="R246" s="1"/>
      <c r="S246" s="3">
        <v>10.0</v>
      </c>
      <c r="T246" s="3">
        <v>5.0</v>
      </c>
    </row>
    <row r="247">
      <c r="A247" s="1" t="s">
        <v>41</v>
      </c>
      <c r="B247" s="1">
        <v>10.5</v>
      </c>
      <c r="C247" s="1">
        <v>4.5</v>
      </c>
      <c r="D247" s="1">
        <v>3.25</v>
      </c>
      <c r="E247" s="1">
        <v>0.25</v>
      </c>
      <c r="F247" s="1">
        <v>5.90000000000056</v>
      </c>
      <c r="G247" s="1">
        <v>3.59999999999972</v>
      </c>
      <c r="H247" s="1">
        <v>54646.21066</v>
      </c>
      <c r="I247" s="1" t="s">
        <v>53</v>
      </c>
      <c r="J247" s="1">
        <v>17.12</v>
      </c>
      <c r="K247" s="1">
        <v>0.5159693148861529</v>
      </c>
      <c r="L247" s="1">
        <v>10.294941296726524</v>
      </c>
      <c r="M247" s="1">
        <v>54645.75</v>
      </c>
      <c r="N247" s="1">
        <v>4.5421E-10</v>
      </c>
      <c r="O247" s="1">
        <v>36.777620580693366</v>
      </c>
      <c r="P247" s="1">
        <v>-2.093601976066341</v>
      </c>
      <c r="Q247" s="1">
        <v>35.33898459481894</v>
      </c>
      <c r="R247" s="1">
        <v>-3.5322379619407682</v>
      </c>
      <c r="S247" s="16">
        <v>10.0</v>
      </c>
      <c r="T247" s="16">
        <v>5.0</v>
      </c>
    </row>
    <row r="248">
      <c r="A248" s="1" t="s">
        <v>41</v>
      </c>
      <c r="B248" s="1">
        <v>10.5</v>
      </c>
      <c r="C248" s="1">
        <v>4.5</v>
      </c>
      <c r="D248" s="1">
        <v>3.25</v>
      </c>
      <c r="E248" s="1">
        <v>0.25</v>
      </c>
      <c r="F248" s="1">
        <v>5.90000000000056</v>
      </c>
      <c r="G248" s="1">
        <v>3.59999999999972</v>
      </c>
      <c r="H248" s="1">
        <v>54647.17294</v>
      </c>
      <c r="I248" s="1" t="s">
        <v>53</v>
      </c>
      <c r="J248" s="1">
        <v>17.03</v>
      </c>
      <c r="K248" s="1">
        <v>0.5605622846924583</v>
      </c>
      <c r="L248" s="1">
        <v>11.184688018397186</v>
      </c>
      <c r="M248" s="1">
        <v>54647.6</v>
      </c>
      <c r="N248" s="1">
        <v>7.5803E-10</v>
      </c>
      <c r="O248" s="1">
        <v>37.00005028289726</v>
      </c>
      <c r="P248" s="1">
        <v>-1.8711722738624443</v>
      </c>
      <c r="Q248" s="1">
        <v>35.37498459481893</v>
      </c>
      <c r="R248" s="1">
        <v>-3.496237961940774</v>
      </c>
      <c r="S248" s="3">
        <v>10.0</v>
      </c>
      <c r="T248" s="3">
        <v>5.0</v>
      </c>
    </row>
    <row r="249">
      <c r="A249" s="1" t="s">
        <v>41</v>
      </c>
      <c r="B249" s="1">
        <v>10.5</v>
      </c>
      <c r="C249" s="1">
        <v>4.5</v>
      </c>
      <c r="D249" s="1">
        <v>3.25</v>
      </c>
      <c r="E249" s="1">
        <v>0.25</v>
      </c>
      <c r="F249" s="1">
        <v>5.90000000000056</v>
      </c>
      <c r="G249" s="1">
        <v>3.59999999999972</v>
      </c>
      <c r="H249" s="1">
        <v>54648.1156</v>
      </c>
      <c r="I249" s="1" t="s">
        <v>53</v>
      </c>
      <c r="J249" s="1">
        <v>17.03</v>
      </c>
      <c r="K249" s="1">
        <v>0.5605622846924583</v>
      </c>
      <c r="L249" s="1">
        <v>11.184688018397186</v>
      </c>
      <c r="M249" s="1">
        <v>54648.44</v>
      </c>
      <c r="N249" s="1">
        <v>8.1493E-10</v>
      </c>
      <c r="O249" s="1">
        <v>37.03148419494082</v>
      </c>
      <c r="P249" s="1">
        <v>-1.8397383618188838</v>
      </c>
      <c r="Q249" s="1">
        <v>35.37498459481893</v>
      </c>
      <c r="R249" s="1">
        <v>-3.496237961940774</v>
      </c>
      <c r="S249" s="16">
        <v>10.0</v>
      </c>
      <c r="T249" s="16">
        <v>5.0</v>
      </c>
    </row>
    <row r="250">
      <c r="A250" s="1" t="s">
        <v>41</v>
      </c>
      <c r="B250" s="1">
        <v>10.5</v>
      </c>
      <c r="C250" s="1">
        <v>4.5</v>
      </c>
      <c r="D250" s="1">
        <v>3.25</v>
      </c>
      <c r="E250" s="1">
        <v>0.25</v>
      </c>
      <c r="F250" s="1">
        <v>5.90000000000056</v>
      </c>
      <c r="G250" s="1">
        <v>3.59999999999972</v>
      </c>
      <c r="H250" s="1">
        <v>54649.213</v>
      </c>
      <c r="I250" s="1" t="s">
        <v>53</v>
      </c>
      <c r="J250" s="1">
        <v>16.92</v>
      </c>
      <c r="K250" s="1">
        <v>0.6203315566415347</v>
      </c>
      <c r="L250" s="1">
        <v>12.377241777528374</v>
      </c>
      <c r="M250" s="1"/>
      <c r="N250" s="1"/>
      <c r="O250" s="1"/>
      <c r="P250" s="1"/>
      <c r="Q250" s="1"/>
      <c r="R250" s="1"/>
      <c r="S250" s="3">
        <v>10.0</v>
      </c>
      <c r="T250" s="3">
        <v>5.0</v>
      </c>
    </row>
    <row r="251">
      <c r="A251" s="1" t="s">
        <v>41</v>
      </c>
      <c r="B251" s="1">
        <v>10.5</v>
      </c>
      <c r="C251" s="1">
        <v>4.5</v>
      </c>
      <c r="D251" s="1">
        <v>3.25</v>
      </c>
      <c r="E251" s="1">
        <v>0.25</v>
      </c>
      <c r="F251" s="1">
        <v>5.90000000000056</v>
      </c>
      <c r="G251" s="1">
        <v>3.59999999999972</v>
      </c>
      <c r="H251" s="1">
        <v>54650.17066</v>
      </c>
      <c r="I251" s="1" t="s">
        <v>53</v>
      </c>
      <c r="J251" s="1">
        <v>17.01</v>
      </c>
      <c r="K251" s="1">
        <v>0.5709839156556782</v>
      </c>
      <c r="L251" s="1">
        <v>11.39262689361144</v>
      </c>
      <c r="M251" s="1"/>
      <c r="N251" s="1"/>
      <c r="O251" s="1"/>
      <c r="P251" s="1"/>
      <c r="Q251" s="1"/>
      <c r="R251" s="1"/>
      <c r="S251" s="16">
        <v>10.0</v>
      </c>
      <c r="T251" s="16">
        <v>5.0</v>
      </c>
    </row>
    <row r="252">
      <c r="A252" s="1" t="s">
        <v>41</v>
      </c>
      <c r="B252" s="1">
        <v>10.5</v>
      </c>
      <c r="C252" s="1">
        <v>4.5</v>
      </c>
      <c r="D252" s="1">
        <v>3.25</v>
      </c>
      <c r="E252" s="1">
        <v>0.25</v>
      </c>
      <c r="F252" s="1">
        <v>5.90000000000056</v>
      </c>
      <c r="G252" s="1">
        <v>3.59999999999972</v>
      </c>
      <c r="H252" s="1">
        <v>54651.1111</v>
      </c>
      <c r="I252" s="1" t="s">
        <v>53</v>
      </c>
      <c r="J252" s="1">
        <v>16.94</v>
      </c>
      <c r="K252" s="1">
        <v>0.6090092297232117</v>
      </c>
      <c r="L252" s="1">
        <v>12.151331655349496</v>
      </c>
      <c r="M252" s="1">
        <v>54651.52</v>
      </c>
      <c r="N252" s="1">
        <v>7.5136E-10</v>
      </c>
      <c r="O252" s="1">
        <v>36.99621196006486</v>
      </c>
      <c r="P252" s="1">
        <v>-1.875010596694845</v>
      </c>
      <c r="Q252" s="1">
        <v>35.410984594818935</v>
      </c>
      <c r="R252" s="1">
        <v>-3.4602379619407726</v>
      </c>
      <c r="S252" s="3">
        <v>10.0</v>
      </c>
      <c r="T252" s="3">
        <v>5.0</v>
      </c>
    </row>
    <row r="253">
      <c r="A253" s="1" t="s">
        <v>41</v>
      </c>
      <c r="B253" s="1">
        <v>10.5</v>
      </c>
      <c r="C253" s="1">
        <v>4.5</v>
      </c>
      <c r="D253" s="1">
        <v>3.25</v>
      </c>
      <c r="E253" s="1">
        <v>0.25</v>
      </c>
      <c r="F253" s="1">
        <v>5.90000000000056</v>
      </c>
      <c r="G253" s="1">
        <v>3.59999999999972</v>
      </c>
      <c r="H253" s="1">
        <v>54652.17957</v>
      </c>
      <c r="I253" s="1" t="s">
        <v>53</v>
      </c>
      <c r="J253" s="1">
        <v>16.9</v>
      </c>
      <c r="K253" s="1">
        <v>0.6318643813332733</v>
      </c>
      <c r="L253" s="1">
        <v>12.607351882454058</v>
      </c>
      <c r="M253" s="1"/>
      <c r="N253" s="1"/>
      <c r="O253" s="1"/>
      <c r="P253" s="1"/>
      <c r="Q253" s="1"/>
      <c r="R253" s="1"/>
      <c r="S253" s="16">
        <v>10.0</v>
      </c>
      <c r="T253" s="16">
        <v>5.0</v>
      </c>
    </row>
    <row r="254">
      <c r="A254" s="1" t="s">
        <v>41</v>
      </c>
      <c r="B254" s="1">
        <v>10.5</v>
      </c>
      <c r="C254" s="1">
        <v>4.5</v>
      </c>
      <c r="D254" s="1">
        <v>3.25</v>
      </c>
      <c r="E254" s="1">
        <v>0.25</v>
      </c>
      <c r="F254" s="1">
        <v>5.90000000000056</v>
      </c>
      <c r="G254" s="1">
        <v>3.59999999999972</v>
      </c>
      <c r="H254" s="1">
        <v>54653.16203</v>
      </c>
      <c r="I254" s="1" t="s">
        <v>53</v>
      </c>
      <c r="J254" s="1">
        <v>17.03</v>
      </c>
      <c r="K254" s="1">
        <v>0.5605622846924583</v>
      </c>
      <c r="L254" s="1">
        <v>11.184688018397186</v>
      </c>
      <c r="M254" s="1">
        <v>54652.77</v>
      </c>
      <c r="N254" s="1">
        <v>8.1278E-10</v>
      </c>
      <c r="O254" s="1">
        <v>37.03033689759778</v>
      </c>
      <c r="P254" s="1">
        <v>-1.8408856591619296</v>
      </c>
      <c r="Q254" s="1">
        <v>35.37498459481893</v>
      </c>
      <c r="R254" s="1">
        <v>-3.496237961940774</v>
      </c>
      <c r="S254" s="3">
        <v>10.0</v>
      </c>
      <c r="T254" s="3">
        <v>5.0</v>
      </c>
    </row>
    <row r="255">
      <c r="A255" s="1" t="s">
        <v>41</v>
      </c>
      <c r="B255" s="1">
        <v>10.5</v>
      </c>
      <c r="C255" s="1">
        <v>4.5</v>
      </c>
      <c r="D255" s="1">
        <v>3.25</v>
      </c>
      <c r="E255" s="1">
        <v>0.25</v>
      </c>
      <c r="F255" s="1">
        <v>5.90000000000056</v>
      </c>
      <c r="G255" s="1">
        <v>3.59999999999972</v>
      </c>
      <c r="H255" s="1">
        <v>54654.1981</v>
      </c>
      <c r="I255" s="1" t="s">
        <v>53</v>
      </c>
      <c r="J255" s="1">
        <v>16.86</v>
      </c>
      <c r="K255" s="1">
        <v>0.6555772505765396</v>
      </c>
      <c r="L255" s="1">
        <v>13.080485826262798</v>
      </c>
      <c r="M255" s="1">
        <v>54653.75</v>
      </c>
      <c r="N255" s="1">
        <v>1.0049E-9</v>
      </c>
      <c r="O255" s="1">
        <v>37.12248673539454</v>
      </c>
      <c r="P255" s="1">
        <v>-1.7487358213651687</v>
      </c>
      <c r="Q255" s="1">
        <v>35.44298459481894</v>
      </c>
      <c r="R255" s="1">
        <v>-3.428237961940769</v>
      </c>
      <c r="S255" s="16">
        <v>10.0</v>
      </c>
      <c r="T255" s="16">
        <v>5.0</v>
      </c>
    </row>
    <row r="256">
      <c r="A256" s="1" t="s">
        <v>41</v>
      </c>
      <c r="B256" s="1">
        <v>10.5</v>
      </c>
      <c r="C256" s="1">
        <v>4.5</v>
      </c>
      <c r="D256" s="1">
        <v>3.25</v>
      </c>
      <c r="E256" s="1">
        <v>0.25</v>
      </c>
      <c r="F256" s="1">
        <v>5.90000000000056</v>
      </c>
      <c r="G256" s="1">
        <v>3.59999999999972</v>
      </c>
      <c r="H256" s="1">
        <v>54655.22351</v>
      </c>
      <c r="I256" s="1" t="s">
        <v>53</v>
      </c>
      <c r="J256" s="1">
        <v>16.89</v>
      </c>
      <c r="K256" s="1">
        <v>0.637710950469664</v>
      </c>
      <c r="L256" s="1">
        <v>12.724006273151064</v>
      </c>
      <c r="M256" s="1"/>
      <c r="N256" s="1"/>
      <c r="O256" s="1"/>
      <c r="P256" s="1"/>
      <c r="Q256" s="1"/>
      <c r="R256" s="1"/>
      <c r="S256" s="3">
        <v>10.0</v>
      </c>
      <c r="T256" s="3">
        <v>5.0</v>
      </c>
    </row>
    <row r="257">
      <c r="A257" s="1" t="s">
        <v>41</v>
      </c>
      <c r="B257" s="1">
        <v>10.5</v>
      </c>
      <c r="C257" s="1">
        <v>4.5</v>
      </c>
      <c r="D257" s="1">
        <v>3.25</v>
      </c>
      <c r="E257" s="1">
        <v>0.25</v>
      </c>
      <c r="F257" s="1">
        <v>5.90000000000056</v>
      </c>
      <c r="G257" s="1">
        <v>3.59999999999972</v>
      </c>
      <c r="H257" s="1">
        <v>54656.17349</v>
      </c>
      <c r="I257" s="1" t="s">
        <v>53</v>
      </c>
      <c r="J257" s="1">
        <v>16.85</v>
      </c>
      <c r="K257" s="1">
        <v>0.6616432321905883</v>
      </c>
      <c r="L257" s="1">
        <v>13.201518071440852</v>
      </c>
      <c r="M257" s="1">
        <v>54655.71</v>
      </c>
      <c r="N257" s="1">
        <v>8.3274E-10</v>
      </c>
      <c r="O257" s="1">
        <v>37.040873315316865</v>
      </c>
      <c r="P257" s="1">
        <v>-1.8303492414428415</v>
      </c>
      <c r="Q257" s="1">
        <v>35.446984594818936</v>
      </c>
      <c r="R257" s="1">
        <v>-3.4242379619407712</v>
      </c>
      <c r="S257" s="16">
        <v>10.0</v>
      </c>
      <c r="T257" s="16">
        <v>5.0</v>
      </c>
    </row>
    <row r="258">
      <c r="A258" s="1" t="s">
        <v>41</v>
      </c>
      <c r="B258" s="1">
        <v>10.5</v>
      </c>
      <c r="C258" s="1">
        <v>4.5</v>
      </c>
      <c r="D258" s="1">
        <v>3.25</v>
      </c>
      <c r="E258" s="1">
        <v>0.25</v>
      </c>
      <c r="F258" s="1">
        <v>5.90000000000056</v>
      </c>
      <c r="G258" s="1">
        <v>3.59999999999972</v>
      </c>
      <c r="H258" s="1">
        <v>54657.20436</v>
      </c>
      <c r="I258" s="1" t="s">
        <v>53</v>
      </c>
      <c r="J258" s="1">
        <v>16.99</v>
      </c>
      <c r="K258" s="1">
        <v>0.5815992992042944</v>
      </c>
      <c r="L258" s="1">
        <v>11.604431641146386</v>
      </c>
      <c r="M258" s="1"/>
      <c r="N258" s="1"/>
      <c r="O258" s="1"/>
      <c r="P258" s="1"/>
      <c r="Q258" s="1"/>
      <c r="R258" s="1"/>
      <c r="S258" s="3">
        <v>10.0</v>
      </c>
      <c r="T258" s="3">
        <v>5.0</v>
      </c>
    </row>
    <row r="259">
      <c r="A259" s="1" t="s">
        <v>41</v>
      </c>
      <c r="B259" s="1">
        <v>10.5</v>
      </c>
      <c r="C259" s="1">
        <v>4.5</v>
      </c>
      <c r="D259" s="1">
        <v>3.25</v>
      </c>
      <c r="E259" s="1">
        <v>0.25</v>
      </c>
      <c r="F259" s="1">
        <v>5.90000000000056</v>
      </c>
      <c r="G259" s="1">
        <v>3.59999999999972</v>
      </c>
      <c r="H259" s="1">
        <v>54658.21885</v>
      </c>
      <c r="I259" s="1" t="s">
        <v>53</v>
      </c>
      <c r="J259" s="1">
        <v>16.82</v>
      </c>
      <c r="K259" s="1">
        <v>0.6801800262370041</v>
      </c>
      <c r="L259" s="1">
        <v>13.571375737452382</v>
      </c>
      <c r="M259" s="1">
        <v>54658.72</v>
      </c>
      <c r="N259" s="1">
        <v>1.1562E-9</v>
      </c>
      <c r="O259" s="1">
        <v>37.183396854208475</v>
      </c>
      <c r="P259" s="1">
        <v>-1.6878257025512324</v>
      </c>
      <c r="Q259" s="1">
        <v>35.458984594818936</v>
      </c>
      <c r="R259" s="1">
        <v>-3.412237961940771</v>
      </c>
      <c r="S259" s="16">
        <v>10.0</v>
      </c>
      <c r="T259" s="16">
        <v>5.0</v>
      </c>
    </row>
    <row r="260">
      <c r="A260" s="1" t="s">
        <v>41</v>
      </c>
      <c r="B260" s="1">
        <v>10.5</v>
      </c>
      <c r="C260" s="1">
        <v>4.5</v>
      </c>
      <c r="D260" s="1">
        <v>3.25</v>
      </c>
      <c r="E260" s="1">
        <v>0.25</v>
      </c>
      <c r="F260" s="1">
        <v>5.90000000000057</v>
      </c>
      <c r="G260" s="1">
        <v>3.59999999999972</v>
      </c>
      <c r="H260" s="1">
        <v>54659.22763</v>
      </c>
      <c r="I260" s="1" t="s">
        <v>53</v>
      </c>
      <c r="J260" s="1">
        <v>16.92</v>
      </c>
      <c r="K260" s="1">
        <v>0.6203315566415347</v>
      </c>
      <c r="L260" s="1">
        <v>12.377241777528374</v>
      </c>
      <c r="M260" s="1"/>
      <c r="N260" s="1"/>
      <c r="O260" s="1"/>
      <c r="P260" s="1"/>
      <c r="Q260" s="1"/>
      <c r="R260" s="1"/>
      <c r="S260" s="3">
        <v>10.0</v>
      </c>
      <c r="T260" s="3">
        <v>5.0</v>
      </c>
    </row>
    <row r="261">
      <c r="A261" s="1" t="s">
        <v>41</v>
      </c>
      <c r="B261" s="1">
        <v>10.5</v>
      </c>
      <c r="C261" s="1">
        <v>4.5</v>
      </c>
      <c r="D261" s="1">
        <v>3.25</v>
      </c>
      <c r="E261" s="1">
        <v>0.25</v>
      </c>
      <c r="F261" s="1">
        <v>5.90000000000057</v>
      </c>
      <c r="G261" s="1">
        <v>3.59999999999972</v>
      </c>
      <c r="H261" s="1">
        <v>54660.12688</v>
      </c>
      <c r="I261" s="1" t="s">
        <v>53</v>
      </c>
      <c r="J261" s="1">
        <v>16.81</v>
      </c>
      <c r="K261" s="1">
        <v>0.6864736545314121</v>
      </c>
      <c r="L261" s="1">
        <v>13.696950131054923</v>
      </c>
      <c r="M261" s="1"/>
      <c r="N261" s="1"/>
      <c r="O261" s="1"/>
      <c r="P261" s="1"/>
      <c r="Q261" s="1"/>
      <c r="R261" s="1"/>
      <c r="S261" s="16">
        <v>10.0</v>
      </c>
      <c r="T261" s="16">
        <v>5.0</v>
      </c>
    </row>
    <row r="262">
      <c r="A262" s="1" t="s">
        <v>41</v>
      </c>
      <c r="B262" s="1">
        <v>10.5</v>
      </c>
      <c r="C262" s="1">
        <v>4.5</v>
      </c>
      <c r="D262" s="1">
        <v>3.25</v>
      </c>
      <c r="E262" s="1">
        <v>0.25</v>
      </c>
      <c r="F262" s="1">
        <v>5.90000000000057</v>
      </c>
      <c r="G262" s="1">
        <v>3.59999999999972</v>
      </c>
      <c r="H262" s="1">
        <v>54661.24323</v>
      </c>
      <c r="I262" s="1" t="s">
        <v>53</v>
      </c>
      <c r="J262" s="1">
        <v>16.95</v>
      </c>
      <c r="K262" s="1">
        <v>0.6034257995442966</v>
      </c>
      <c r="L262" s="1">
        <v>12.039927577107004</v>
      </c>
      <c r="M262" s="1">
        <v>54660.99</v>
      </c>
      <c r="N262" s="1">
        <v>6.0811E-10</v>
      </c>
      <c r="O262" s="1">
        <v>36.904346034350034</v>
      </c>
      <c r="P262" s="1">
        <v>-1.966876522409673</v>
      </c>
      <c r="Q262" s="1">
        <v>35.40698459481894</v>
      </c>
      <c r="R262" s="1">
        <v>-3.4642379619407704</v>
      </c>
      <c r="S262" s="3">
        <v>10.0</v>
      </c>
      <c r="T262" s="3">
        <v>5.0</v>
      </c>
    </row>
    <row r="263">
      <c r="A263" s="1" t="s">
        <v>41</v>
      </c>
      <c r="B263" s="1">
        <v>10.5</v>
      </c>
      <c r="C263" s="1">
        <v>4.5</v>
      </c>
      <c r="D263" s="1">
        <v>3.25</v>
      </c>
      <c r="E263" s="1">
        <v>0.25</v>
      </c>
      <c r="F263" s="1">
        <v>5.90000000000057</v>
      </c>
      <c r="G263" s="1">
        <v>3.59999999999972</v>
      </c>
      <c r="H263" s="1">
        <v>54662.25402</v>
      </c>
      <c r="I263" s="1" t="s">
        <v>53</v>
      </c>
      <c r="J263" s="1">
        <v>16.84</v>
      </c>
      <c r="K263" s="1">
        <v>0.6677653416414577</v>
      </c>
      <c r="L263" s="1">
        <v>13.323670214195198</v>
      </c>
      <c r="M263" s="1">
        <v>54661.97</v>
      </c>
      <c r="N263" s="1">
        <v>9.4786E-10</v>
      </c>
      <c r="O263" s="1">
        <v>37.09710808545528</v>
      </c>
      <c r="P263" s="1">
        <v>-1.7741144713044248</v>
      </c>
      <c r="Q263" s="1">
        <v>35.450984594818934</v>
      </c>
      <c r="R263" s="1">
        <v>-3.4202379619407735</v>
      </c>
      <c r="S263" s="16">
        <v>10.0</v>
      </c>
      <c r="T263" s="16">
        <v>5.0</v>
      </c>
    </row>
    <row r="264">
      <c r="A264" s="1" t="s">
        <v>41</v>
      </c>
      <c r="B264" s="1">
        <v>10.5</v>
      </c>
      <c r="C264" s="1">
        <v>4.5</v>
      </c>
      <c r="D264" s="1">
        <v>3.25</v>
      </c>
      <c r="E264" s="1">
        <v>0.25</v>
      </c>
      <c r="F264" s="1">
        <v>5.90000000000057</v>
      </c>
      <c r="G264" s="1">
        <v>3.59999999999972</v>
      </c>
      <c r="H264" s="1">
        <v>54663.16022</v>
      </c>
      <c r="I264" s="1" t="s">
        <v>53</v>
      </c>
      <c r="J264" s="1">
        <v>16.86</v>
      </c>
      <c r="K264" s="1">
        <v>0.6555772505765396</v>
      </c>
      <c r="L264" s="1">
        <v>13.080485826262798</v>
      </c>
      <c r="M264" s="1"/>
      <c r="N264" s="1"/>
      <c r="O264" s="1"/>
      <c r="P264" s="1"/>
      <c r="Q264" s="1"/>
      <c r="R264" s="1"/>
      <c r="S264" s="3">
        <v>10.0</v>
      </c>
      <c r="T264" s="3">
        <v>5.0</v>
      </c>
    </row>
    <row r="265">
      <c r="A265" s="1" t="s">
        <v>41</v>
      </c>
      <c r="B265" s="1">
        <v>10.5</v>
      </c>
      <c r="C265" s="1">
        <v>4.5</v>
      </c>
      <c r="D265" s="1">
        <v>3.25</v>
      </c>
      <c r="E265" s="1">
        <v>0.25</v>
      </c>
      <c r="F265" s="1">
        <v>5.90000000000057</v>
      </c>
      <c r="G265" s="1">
        <v>3.59999999999972</v>
      </c>
      <c r="H265" s="1">
        <v>54664.17658</v>
      </c>
      <c r="I265" s="1" t="s">
        <v>53</v>
      </c>
      <c r="J265" s="1">
        <v>16.82</v>
      </c>
      <c r="K265" s="1">
        <v>0.6801800262370041</v>
      </c>
      <c r="L265" s="1">
        <v>13.571375737452382</v>
      </c>
      <c r="M265" s="1"/>
      <c r="N265" s="1"/>
      <c r="O265" s="1"/>
      <c r="P265" s="1"/>
      <c r="Q265" s="1"/>
      <c r="R265" s="1"/>
      <c r="S265" s="16">
        <v>10.0</v>
      </c>
      <c r="T265" s="16">
        <v>5.0</v>
      </c>
    </row>
    <row r="266">
      <c r="A266" s="1" t="s">
        <v>41</v>
      </c>
      <c r="B266" s="1">
        <v>10.5</v>
      </c>
      <c r="C266" s="1">
        <v>4.5</v>
      </c>
      <c r="D266" s="1">
        <v>3.25</v>
      </c>
      <c r="E266" s="1">
        <v>0.25</v>
      </c>
      <c r="F266" s="1">
        <v>5.90000000000057</v>
      </c>
      <c r="G266" s="1">
        <v>3.59999999999972</v>
      </c>
      <c r="H266" s="1">
        <v>54665.18038</v>
      </c>
      <c r="I266" s="1" t="s">
        <v>53</v>
      </c>
      <c r="J266" s="1">
        <v>16.79</v>
      </c>
      <c r="K266" s="1">
        <v>0.6992361526317333</v>
      </c>
      <c r="L266" s="1">
        <v>13.951595446099251</v>
      </c>
      <c r="M266" s="1"/>
      <c r="N266" s="1"/>
      <c r="O266" s="1"/>
      <c r="P266" s="1"/>
      <c r="Q266" s="1"/>
      <c r="R266" s="1"/>
      <c r="S266" s="3">
        <v>10.0</v>
      </c>
      <c r="T266" s="3">
        <v>5.0</v>
      </c>
    </row>
    <row r="267">
      <c r="A267" s="1" t="s">
        <v>41</v>
      </c>
      <c r="B267" s="1">
        <v>10.5</v>
      </c>
      <c r="C267" s="1">
        <v>4.5</v>
      </c>
      <c r="D267" s="1">
        <v>3.25</v>
      </c>
      <c r="E267" s="1">
        <v>0.25</v>
      </c>
      <c r="F267" s="1">
        <v>5.90000000000057</v>
      </c>
      <c r="G267" s="1">
        <v>3.59999999999971</v>
      </c>
      <c r="H267" s="1">
        <v>54666.16952</v>
      </c>
      <c r="I267" s="1" t="s">
        <v>53</v>
      </c>
      <c r="J267" s="1">
        <v>16.91</v>
      </c>
      <c r="K267" s="1">
        <v>0.6260714138649118</v>
      </c>
      <c r="L267" s="1">
        <v>12.491766985639435</v>
      </c>
      <c r="M267" s="1">
        <v>54665.96</v>
      </c>
      <c r="N267" s="1">
        <v>1.2415E-9</v>
      </c>
      <c r="O267" s="1">
        <v>37.21431061305996</v>
      </c>
      <c r="P267" s="1">
        <v>-1.6569119436997495</v>
      </c>
      <c r="Q267" s="1">
        <v>35.422984594818935</v>
      </c>
      <c r="R267" s="1">
        <v>-3.448237961940772</v>
      </c>
      <c r="S267" s="16">
        <v>10.0</v>
      </c>
      <c r="T267" s="16">
        <v>5.0</v>
      </c>
    </row>
    <row r="268">
      <c r="A268" s="1" t="s">
        <v>41</v>
      </c>
      <c r="B268" s="1">
        <v>10.5</v>
      </c>
      <c r="C268" s="1">
        <v>4.5</v>
      </c>
      <c r="D268" s="1">
        <v>3.25</v>
      </c>
      <c r="E268" s="1">
        <v>0.25</v>
      </c>
      <c r="F268" s="1">
        <v>5.90000000000057</v>
      </c>
      <c r="G268" s="1">
        <v>3.59999999999971</v>
      </c>
      <c r="H268" s="1">
        <v>54671.14485</v>
      </c>
      <c r="I268" s="1" t="s">
        <v>53</v>
      </c>
      <c r="J268" s="1">
        <v>16.86</v>
      </c>
      <c r="K268" s="1">
        <v>0.6555772505765396</v>
      </c>
      <c r="L268" s="1">
        <v>13.080485826262798</v>
      </c>
      <c r="M268" s="1">
        <v>54670.95</v>
      </c>
      <c r="N268" s="1">
        <v>1.0333E-9</v>
      </c>
      <c r="O268" s="1">
        <v>37.13459031855861</v>
      </c>
      <c r="P268" s="1">
        <v>-1.7366322382010988</v>
      </c>
      <c r="Q268" s="1">
        <v>35.44298459481894</v>
      </c>
      <c r="R268" s="1">
        <v>-3.428237961940769</v>
      </c>
      <c r="S268" s="3">
        <v>10.0</v>
      </c>
      <c r="T268" s="3">
        <v>5.0</v>
      </c>
    </row>
    <row r="269">
      <c r="A269" s="1" t="s">
        <v>41</v>
      </c>
      <c r="B269" s="1">
        <v>10.5</v>
      </c>
      <c r="C269" s="1">
        <v>4.5</v>
      </c>
      <c r="D269" s="1">
        <v>3.25</v>
      </c>
      <c r="E269" s="1">
        <v>0.25</v>
      </c>
      <c r="F269" s="1">
        <v>5.90000000000057</v>
      </c>
      <c r="G269" s="1">
        <v>3.59999999999971</v>
      </c>
      <c r="H269" s="1">
        <v>54672.19274</v>
      </c>
      <c r="I269" s="1" t="s">
        <v>53</v>
      </c>
      <c r="J269" s="1">
        <v>16.79</v>
      </c>
      <c r="K269" s="1">
        <v>0.6992361526317333</v>
      </c>
      <c r="L269" s="1">
        <v>13.951595446099251</v>
      </c>
      <c r="M269" s="1"/>
      <c r="N269" s="1"/>
      <c r="O269" s="1"/>
      <c r="P269" s="1"/>
      <c r="Q269" s="1"/>
      <c r="R269" s="1"/>
      <c r="S269" s="16">
        <v>10.0</v>
      </c>
      <c r="T269" s="16">
        <v>5.0</v>
      </c>
    </row>
    <row r="270">
      <c r="A270" s="1" t="s">
        <v>41</v>
      </c>
      <c r="B270" s="1">
        <v>10.5</v>
      </c>
      <c r="C270" s="1">
        <v>4.5</v>
      </c>
      <c r="D270" s="1">
        <v>3.25</v>
      </c>
      <c r="E270" s="1">
        <v>0.25</v>
      </c>
      <c r="F270" s="1">
        <v>5.90000000000057</v>
      </c>
      <c r="G270" s="1">
        <v>3.59999999999971</v>
      </c>
      <c r="H270" s="1">
        <v>54674.21078</v>
      </c>
      <c r="I270" s="1" t="s">
        <v>53</v>
      </c>
      <c r="J270" s="1">
        <v>16.79</v>
      </c>
      <c r="K270" s="1">
        <v>0.6992361526317333</v>
      </c>
      <c r="L270" s="1">
        <v>13.951595446099251</v>
      </c>
      <c r="M270" s="1"/>
      <c r="N270" s="1"/>
      <c r="O270" s="1"/>
      <c r="P270" s="1"/>
      <c r="Q270" s="1"/>
      <c r="R270" s="1"/>
      <c r="S270" s="3">
        <v>10.0</v>
      </c>
      <c r="T270" s="3">
        <v>5.0</v>
      </c>
    </row>
    <row r="271">
      <c r="A271" s="1" t="s">
        <v>41</v>
      </c>
      <c r="B271" s="1">
        <v>10.5</v>
      </c>
      <c r="C271" s="1">
        <v>4.5</v>
      </c>
      <c r="D271" s="1">
        <v>3.25</v>
      </c>
      <c r="E271" s="1">
        <v>0.25</v>
      </c>
      <c r="F271" s="1">
        <v>5.90000000000058</v>
      </c>
      <c r="G271" s="1">
        <v>3.59999999999971</v>
      </c>
      <c r="H271" s="1">
        <v>54675.19069</v>
      </c>
      <c r="I271" s="1" t="s">
        <v>53</v>
      </c>
      <c r="J271" s="1">
        <v>16.88</v>
      </c>
      <c r="K271" s="1">
        <v>0.6436116172442146</v>
      </c>
      <c r="L271" s="1">
        <v>12.841740053635561</v>
      </c>
      <c r="M271" s="1"/>
      <c r="N271" s="1"/>
      <c r="O271" s="1"/>
      <c r="P271" s="1"/>
      <c r="Q271" s="1"/>
      <c r="R271" s="1"/>
      <c r="S271" s="16">
        <v>10.0</v>
      </c>
      <c r="T271" s="16">
        <v>5.0</v>
      </c>
    </row>
    <row r="272">
      <c r="A272" s="1" t="s">
        <v>41</v>
      </c>
      <c r="B272" s="1">
        <v>10.5</v>
      </c>
      <c r="C272" s="1">
        <v>4.5</v>
      </c>
      <c r="D272" s="1">
        <v>3.25</v>
      </c>
      <c r="E272" s="1">
        <v>0.25</v>
      </c>
      <c r="F272" s="1">
        <v>5.90000000000058</v>
      </c>
      <c r="G272" s="1">
        <v>3.59999999999971</v>
      </c>
      <c r="H272" s="1">
        <v>54677.21933</v>
      </c>
      <c r="I272" s="1" t="s">
        <v>53</v>
      </c>
      <c r="J272" s="1">
        <v>16.79</v>
      </c>
      <c r="K272" s="1">
        <v>0.6992361526317333</v>
      </c>
      <c r="L272" s="1">
        <v>13.951595446099251</v>
      </c>
      <c r="M272" s="1"/>
      <c r="N272" s="1"/>
      <c r="O272" s="1"/>
      <c r="P272" s="1"/>
      <c r="Q272" s="1"/>
      <c r="R272" s="1"/>
      <c r="S272" s="3">
        <v>10.0</v>
      </c>
      <c r="T272" s="3">
        <v>5.0</v>
      </c>
    </row>
    <row r="273">
      <c r="A273" s="1" t="s">
        <v>41</v>
      </c>
      <c r="B273" s="1">
        <v>10.5</v>
      </c>
      <c r="C273" s="1">
        <v>4.5</v>
      </c>
      <c r="D273" s="1">
        <v>3.25</v>
      </c>
      <c r="E273" s="1">
        <v>0.25</v>
      </c>
      <c r="F273" s="1">
        <v>5.90000000000058</v>
      </c>
      <c r="G273" s="1">
        <v>3.59999999999971</v>
      </c>
      <c r="H273" s="1">
        <v>54678.15375</v>
      </c>
      <c r="I273" s="1" t="s">
        <v>53</v>
      </c>
      <c r="J273" s="1">
        <v>17.01</v>
      </c>
      <c r="K273" s="1">
        <v>0.5709839156556782</v>
      </c>
      <c r="L273" s="1">
        <v>11.39262689361144</v>
      </c>
      <c r="M273" s="1"/>
      <c r="N273" s="1"/>
      <c r="O273" s="1"/>
      <c r="P273" s="1"/>
      <c r="Q273" s="1"/>
      <c r="R273" s="1"/>
      <c r="S273" s="16">
        <v>10.0</v>
      </c>
      <c r="T273" s="16">
        <v>5.0</v>
      </c>
    </row>
    <row r="274">
      <c r="A274" s="1" t="s">
        <v>41</v>
      </c>
      <c r="B274" s="1">
        <v>10.5</v>
      </c>
      <c r="C274" s="1">
        <v>4.5</v>
      </c>
      <c r="D274" s="1">
        <v>3.25</v>
      </c>
      <c r="E274" s="1">
        <v>0.25</v>
      </c>
      <c r="F274" s="1">
        <v>5.90000000000058</v>
      </c>
      <c r="G274" s="1">
        <v>3.59999999999971</v>
      </c>
      <c r="H274" s="1">
        <v>54681.16803</v>
      </c>
      <c r="I274" s="1" t="s">
        <v>53</v>
      </c>
      <c r="J274" s="1">
        <v>16.93</v>
      </c>
      <c r="K274" s="1">
        <v>0.6146443227454905</v>
      </c>
      <c r="L274" s="1">
        <v>12.263766542836468</v>
      </c>
      <c r="M274" s="1"/>
      <c r="N274" s="1"/>
      <c r="O274" s="1"/>
      <c r="P274" s="1"/>
      <c r="Q274" s="1"/>
      <c r="R274" s="1"/>
      <c r="S274" s="3">
        <v>10.0</v>
      </c>
      <c r="T274" s="3">
        <v>5.0</v>
      </c>
    </row>
    <row r="275">
      <c r="A275" s="1" t="s">
        <v>41</v>
      </c>
      <c r="B275" s="1">
        <v>10.5</v>
      </c>
      <c r="C275" s="1">
        <v>4.5</v>
      </c>
      <c r="D275" s="1">
        <v>3.25</v>
      </c>
      <c r="E275" s="1">
        <v>0.25</v>
      </c>
      <c r="F275" s="1">
        <v>5.90000000000058</v>
      </c>
      <c r="G275" s="1">
        <v>3.59999999999971</v>
      </c>
      <c r="H275" s="1">
        <v>54682.16304</v>
      </c>
      <c r="I275" s="1" t="s">
        <v>53</v>
      </c>
      <c r="J275" s="1">
        <v>17.01</v>
      </c>
      <c r="K275" s="1">
        <v>0.5709839156556782</v>
      </c>
      <c r="L275" s="1">
        <v>11.39262689361144</v>
      </c>
      <c r="M275" s="1"/>
      <c r="N275" s="1"/>
      <c r="O275" s="1"/>
      <c r="P275" s="1"/>
      <c r="Q275" s="1"/>
      <c r="R275" s="1"/>
      <c r="S275" s="16">
        <v>10.0</v>
      </c>
      <c r="T275" s="16">
        <v>5.0</v>
      </c>
    </row>
    <row r="276">
      <c r="A276" s="1" t="s">
        <v>41</v>
      </c>
      <c r="B276" s="1">
        <v>10.5</v>
      </c>
      <c r="C276" s="1">
        <v>4.5</v>
      </c>
      <c r="D276" s="1">
        <v>3.25</v>
      </c>
      <c r="E276" s="1">
        <v>0.25</v>
      </c>
      <c r="F276" s="1">
        <v>5.90000000000058</v>
      </c>
      <c r="G276" s="1">
        <v>3.59999999999971</v>
      </c>
      <c r="H276" s="1">
        <v>54683.17544</v>
      </c>
      <c r="I276" s="1" t="s">
        <v>53</v>
      </c>
      <c r="J276" s="1">
        <v>16.85</v>
      </c>
      <c r="K276" s="1">
        <v>0.6616432321905883</v>
      </c>
      <c r="L276" s="1">
        <v>13.201518071440852</v>
      </c>
      <c r="M276" s="1"/>
      <c r="N276" s="1"/>
      <c r="O276" s="1"/>
      <c r="P276" s="1"/>
      <c r="Q276" s="1"/>
      <c r="R276" s="1"/>
      <c r="S276" s="3">
        <v>10.0</v>
      </c>
      <c r="T276" s="3">
        <v>5.0</v>
      </c>
    </row>
    <row r="277">
      <c r="A277" s="1" t="s">
        <v>41</v>
      </c>
      <c r="B277" s="1">
        <v>10.5</v>
      </c>
      <c r="C277" s="1">
        <v>4.5</v>
      </c>
      <c r="D277" s="1">
        <v>3.25</v>
      </c>
      <c r="E277" s="1">
        <v>0.25</v>
      </c>
      <c r="F277" s="1">
        <v>5.90000000000058</v>
      </c>
      <c r="G277" s="1">
        <v>3.59999999999971</v>
      </c>
      <c r="H277" s="1">
        <v>54684.10244</v>
      </c>
      <c r="I277" s="1" t="s">
        <v>53</v>
      </c>
      <c r="J277" s="1">
        <v>16.81</v>
      </c>
      <c r="K277" s="1">
        <v>0.6864736545314121</v>
      </c>
      <c r="L277" s="1">
        <v>13.696950131054923</v>
      </c>
      <c r="M277" s="1"/>
      <c r="N277" s="1"/>
      <c r="O277" s="1"/>
      <c r="P277" s="1"/>
      <c r="Q277" s="1"/>
      <c r="R277" s="1"/>
      <c r="S277" s="16">
        <v>10.0</v>
      </c>
      <c r="T277" s="16">
        <v>5.0</v>
      </c>
    </row>
    <row r="278">
      <c r="A278" s="1" t="s">
        <v>41</v>
      </c>
      <c r="B278" s="1">
        <v>10.5</v>
      </c>
      <c r="C278" s="1">
        <v>4.5</v>
      </c>
      <c r="D278" s="1">
        <v>3.25</v>
      </c>
      <c r="E278" s="1">
        <v>0.25</v>
      </c>
      <c r="F278" s="1">
        <v>5.90000000000058</v>
      </c>
      <c r="G278" s="1">
        <v>3.59999999999971</v>
      </c>
      <c r="H278" s="1">
        <v>54685.1045</v>
      </c>
      <c r="I278" s="1" t="s">
        <v>53</v>
      </c>
      <c r="J278" s="1">
        <v>16.94</v>
      </c>
      <c r="K278" s="1">
        <v>0.6090092297232117</v>
      </c>
      <c r="L278" s="1">
        <v>12.151331655349496</v>
      </c>
      <c r="M278" s="1"/>
      <c r="N278" s="1"/>
      <c r="O278" s="1"/>
      <c r="P278" s="1"/>
      <c r="Q278" s="1"/>
      <c r="R278" s="1"/>
      <c r="S278" s="3">
        <v>10.0</v>
      </c>
      <c r="T278" s="3">
        <v>5.0</v>
      </c>
    </row>
    <row r="279">
      <c r="A279" s="1" t="s">
        <v>41</v>
      </c>
      <c r="B279" s="1">
        <v>10.5</v>
      </c>
      <c r="C279" s="1">
        <v>4.5</v>
      </c>
      <c r="D279" s="1">
        <v>3.25</v>
      </c>
      <c r="E279" s="1">
        <v>0.25</v>
      </c>
      <c r="F279" s="1">
        <v>5.90000000000058</v>
      </c>
      <c r="G279" s="1">
        <v>3.59999999999971</v>
      </c>
      <c r="H279" s="1">
        <v>54687.14194</v>
      </c>
      <c r="I279" s="1" t="s">
        <v>53</v>
      </c>
      <c r="J279" s="1">
        <v>16.94</v>
      </c>
      <c r="K279" s="1">
        <v>0.6090092297232117</v>
      </c>
      <c r="L279" s="1">
        <v>12.151331655349496</v>
      </c>
      <c r="M279" s="1"/>
      <c r="N279" s="1"/>
      <c r="O279" s="1"/>
      <c r="P279" s="1"/>
      <c r="Q279" s="1"/>
      <c r="R279" s="1"/>
      <c r="S279" s="16">
        <v>10.0</v>
      </c>
      <c r="T279" s="16">
        <v>5.0</v>
      </c>
    </row>
    <row r="280">
      <c r="A280" s="1" t="s">
        <v>41</v>
      </c>
      <c r="B280" s="1">
        <v>10.5</v>
      </c>
      <c r="C280" s="1">
        <v>4.5</v>
      </c>
      <c r="D280" s="1">
        <v>3.25</v>
      </c>
      <c r="E280" s="1">
        <v>0.25</v>
      </c>
      <c r="F280" s="1">
        <v>5.90000000000058</v>
      </c>
      <c r="G280" s="1">
        <v>3.59999999999971</v>
      </c>
      <c r="H280" s="1">
        <v>54690.16932</v>
      </c>
      <c r="I280" s="1" t="s">
        <v>53</v>
      </c>
      <c r="J280" s="1">
        <v>16.87</v>
      </c>
      <c r="K280" s="1">
        <v>0.649566882216204</v>
      </c>
      <c r="L280" s="1">
        <v>12.960563211378208</v>
      </c>
      <c r="M280" s="1"/>
      <c r="N280" s="1"/>
      <c r="O280" s="1"/>
      <c r="P280" s="1"/>
      <c r="Q280" s="1"/>
      <c r="R280" s="1"/>
      <c r="S280" s="3">
        <v>10.0</v>
      </c>
      <c r="T280" s="3">
        <v>5.0</v>
      </c>
    </row>
    <row r="281">
      <c r="A281" s="1" t="s">
        <v>41</v>
      </c>
      <c r="B281" s="1">
        <v>10.5</v>
      </c>
      <c r="C281" s="1">
        <v>4.5</v>
      </c>
      <c r="D281" s="1">
        <v>3.25</v>
      </c>
      <c r="E281" s="1">
        <v>0.25</v>
      </c>
      <c r="F281" s="1">
        <v>5.90000000000058</v>
      </c>
      <c r="G281" s="1">
        <v>3.59999999999971</v>
      </c>
      <c r="H281" s="1">
        <v>54691.15121</v>
      </c>
      <c r="I281" s="1" t="s">
        <v>53</v>
      </c>
      <c r="J281" s="1">
        <v>16.74</v>
      </c>
      <c r="K281" s="1">
        <v>0.7321901372499648</v>
      </c>
      <c r="L281" s="1">
        <v>14.609113882467467</v>
      </c>
      <c r="M281" s="1"/>
      <c r="N281" s="1"/>
      <c r="O281" s="1"/>
      <c r="P281" s="1"/>
      <c r="Q281" s="1"/>
      <c r="R281" s="1"/>
      <c r="S281" s="16">
        <v>10.0</v>
      </c>
      <c r="T281" s="16">
        <v>5.0</v>
      </c>
    </row>
    <row r="282">
      <c r="A282" s="1" t="s">
        <v>41</v>
      </c>
      <c r="B282" s="1">
        <v>10.5</v>
      </c>
      <c r="C282" s="1">
        <v>4.5</v>
      </c>
      <c r="D282" s="1">
        <v>3.25</v>
      </c>
      <c r="E282" s="1">
        <v>0.25</v>
      </c>
      <c r="F282" s="1">
        <v>5.90000000000058</v>
      </c>
      <c r="G282" s="1">
        <v>3.59999999999971</v>
      </c>
      <c r="H282" s="1">
        <v>54698.11387</v>
      </c>
      <c r="I282" s="1" t="s">
        <v>53</v>
      </c>
      <c r="J282" s="1">
        <v>16.94</v>
      </c>
      <c r="K282" s="1">
        <v>0.6090092297232117</v>
      </c>
      <c r="L282" s="1">
        <v>12.151331655349496</v>
      </c>
      <c r="M282" s="1"/>
      <c r="N282" s="1"/>
      <c r="O282" s="1"/>
      <c r="P282" s="1"/>
      <c r="Q282" s="1"/>
      <c r="R282" s="1"/>
      <c r="S282" s="3">
        <v>10.0</v>
      </c>
      <c r="T282" s="3">
        <v>5.0</v>
      </c>
    </row>
    <row r="283">
      <c r="A283" s="1" t="s">
        <v>41</v>
      </c>
      <c r="B283" s="1">
        <v>10.5</v>
      </c>
      <c r="C283" s="1">
        <v>4.5</v>
      </c>
      <c r="D283" s="1">
        <v>3.25</v>
      </c>
      <c r="E283" s="1">
        <v>0.25</v>
      </c>
      <c r="F283" s="1">
        <v>5.90000000000059</v>
      </c>
      <c r="G283" s="1">
        <v>3.59999999999971</v>
      </c>
      <c r="H283" s="1">
        <v>54700.09244</v>
      </c>
      <c r="I283" s="1" t="s">
        <v>53</v>
      </c>
      <c r="J283" s="1">
        <v>16.93</v>
      </c>
      <c r="K283" s="1">
        <v>0.6146443227454905</v>
      </c>
      <c r="L283" s="1">
        <v>12.263766542836468</v>
      </c>
      <c r="M283" s="1"/>
      <c r="N283" s="1"/>
      <c r="O283" s="1"/>
      <c r="P283" s="1"/>
      <c r="Q283" s="1"/>
      <c r="R283" s="1"/>
      <c r="S283" s="16">
        <v>10.0</v>
      </c>
      <c r="T283" s="16">
        <v>5.0</v>
      </c>
    </row>
    <row r="284">
      <c r="A284" s="1" t="s">
        <v>41</v>
      </c>
      <c r="B284" s="1">
        <v>10.5</v>
      </c>
      <c r="C284" s="1">
        <v>4.5</v>
      </c>
      <c r="D284" s="1">
        <v>3.25</v>
      </c>
      <c r="E284" s="1">
        <v>0.25</v>
      </c>
      <c r="F284" s="1">
        <v>5.90000000000059</v>
      </c>
      <c r="G284" s="1">
        <v>3.59999999999971</v>
      </c>
      <c r="H284" s="1">
        <v>54701.07873</v>
      </c>
      <c r="I284" s="1" t="s">
        <v>53</v>
      </c>
      <c r="J284" s="1">
        <v>16.88</v>
      </c>
      <c r="K284" s="1">
        <v>0.6436116172442146</v>
      </c>
      <c r="L284" s="1">
        <v>12.841740053635561</v>
      </c>
      <c r="M284" s="1"/>
      <c r="N284" s="1"/>
      <c r="O284" s="1"/>
      <c r="P284" s="1"/>
      <c r="Q284" s="1"/>
      <c r="R284" s="1"/>
      <c r="S284" s="3">
        <v>10.0</v>
      </c>
      <c r="T284" s="3">
        <v>5.0</v>
      </c>
    </row>
    <row r="285">
      <c r="A285" s="1" t="s">
        <v>41</v>
      </c>
      <c r="B285" s="1">
        <v>10.5</v>
      </c>
      <c r="C285" s="1">
        <v>4.5</v>
      </c>
      <c r="D285" s="1">
        <v>3.25</v>
      </c>
      <c r="E285" s="1">
        <v>0.25</v>
      </c>
      <c r="F285" s="1">
        <v>5.90000000000059</v>
      </c>
      <c r="G285" s="1">
        <v>3.59999999999971</v>
      </c>
      <c r="H285" s="1">
        <v>54702.08294</v>
      </c>
      <c r="I285" s="1" t="s">
        <v>53</v>
      </c>
      <c r="J285" s="1">
        <v>16.84</v>
      </c>
      <c r="K285" s="1">
        <v>0.6677653416414577</v>
      </c>
      <c r="L285" s="1">
        <v>13.323670214195198</v>
      </c>
      <c r="M285" s="1"/>
      <c r="N285" s="1"/>
      <c r="O285" s="1"/>
      <c r="P285" s="1"/>
      <c r="Q285" s="1"/>
      <c r="R285" s="1"/>
      <c r="S285" s="16">
        <v>10.0</v>
      </c>
      <c r="T285" s="16">
        <v>5.0</v>
      </c>
    </row>
    <row r="286">
      <c r="A286" s="1" t="s">
        <v>41</v>
      </c>
      <c r="B286" s="1">
        <v>10.5</v>
      </c>
      <c r="C286" s="1">
        <v>4.5</v>
      </c>
      <c r="D286" s="1">
        <v>3.25</v>
      </c>
      <c r="E286" s="1">
        <v>0.25</v>
      </c>
      <c r="F286" s="1">
        <v>5.90000000000059</v>
      </c>
      <c r="G286" s="1">
        <v>3.59999999999971</v>
      </c>
      <c r="H286" s="1">
        <v>54703.12183</v>
      </c>
      <c r="I286" s="1" t="s">
        <v>53</v>
      </c>
      <c r="J286" s="1">
        <v>16.9</v>
      </c>
      <c r="K286" s="1">
        <v>0.6318643813332733</v>
      </c>
      <c r="L286" s="1">
        <v>12.607351882454058</v>
      </c>
      <c r="M286" s="1"/>
      <c r="N286" s="1"/>
      <c r="O286" s="1"/>
      <c r="P286" s="1"/>
      <c r="Q286" s="1"/>
      <c r="R286" s="1"/>
      <c r="S286" s="3">
        <v>10.0</v>
      </c>
      <c r="T286" s="3">
        <v>5.0</v>
      </c>
    </row>
    <row r="287">
      <c r="A287" s="1" t="s">
        <v>41</v>
      </c>
      <c r="B287" s="1">
        <v>10.5</v>
      </c>
      <c r="C287" s="1">
        <v>4.5</v>
      </c>
      <c r="D287" s="1">
        <v>3.25</v>
      </c>
      <c r="E287" s="1">
        <v>0.25</v>
      </c>
      <c r="F287" s="1">
        <v>5.90000000000059</v>
      </c>
      <c r="G287" s="1">
        <v>3.59999999999971</v>
      </c>
      <c r="H287" s="1">
        <v>54704.129</v>
      </c>
      <c r="I287" s="1" t="s">
        <v>53</v>
      </c>
      <c r="J287" s="1">
        <v>16.69</v>
      </c>
      <c r="K287" s="1">
        <v>0.7666971953157422</v>
      </c>
      <c r="L287" s="1">
        <v>15.297620208058351</v>
      </c>
      <c r="M287" s="1"/>
      <c r="N287" s="1"/>
      <c r="O287" s="1"/>
      <c r="P287" s="1"/>
      <c r="Q287" s="1"/>
      <c r="R287" s="1"/>
      <c r="S287" s="16">
        <v>10.0</v>
      </c>
      <c r="T287" s="16">
        <v>5.0</v>
      </c>
    </row>
    <row r="288">
      <c r="A288" s="1" t="s">
        <v>41</v>
      </c>
      <c r="B288" s="1">
        <v>10.5</v>
      </c>
      <c r="C288" s="1">
        <v>4.5</v>
      </c>
      <c r="D288" s="1">
        <v>3.25</v>
      </c>
      <c r="E288" s="1">
        <v>0.25</v>
      </c>
      <c r="F288" s="1">
        <v>5.90000000000059</v>
      </c>
      <c r="G288" s="1">
        <v>3.59999999999971</v>
      </c>
      <c r="H288" s="1">
        <v>54707.11</v>
      </c>
      <c r="I288" s="1" t="s">
        <v>53</v>
      </c>
      <c r="J288" s="1">
        <v>16.9</v>
      </c>
      <c r="K288" s="1">
        <v>0.6318643813332733</v>
      </c>
      <c r="L288" s="1">
        <v>12.607351882454058</v>
      </c>
      <c r="M288" s="1"/>
      <c r="N288" s="1"/>
      <c r="O288" s="1"/>
      <c r="P288" s="1"/>
      <c r="Q288" s="1"/>
      <c r="R288" s="1"/>
      <c r="S288" s="3">
        <v>10.0</v>
      </c>
      <c r="T288" s="3">
        <v>5.0</v>
      </c>
    </row>
    <row r="289">
      <c r="A289" s="1" t="s">
        <v>41</v>
      </c>
      <c r="B289" s="1">
        <v>10.5</v>
      </c>
      <c r="C289" s="1">
        <v>4.5</v>
      </c>
      <c r="D289" s="1">
        <v>3.25</v>
      </c>
      <c r="E289" s="1">
        <v>0.25</v>
      </c>
      <c r="F289" s="1">
        <v>5.90000000000059</v>
      </c>
      <c r="G289" s="1">
        <v>3.59999999999971</v>
      </c>
      <c r="H289" s="1">
        <v>54708.06853</v>
      </c>
      <c r="I289" s="1" t="s">
        <v>53</v>
      </c>
      <c r="J289" s="1">
        <v>16.9</v>
      </c>
      <c r="K289" s="1">
        <v>0.6318643813332733</v>
      </c>
      <c r="L289" s="1">
        <v>12.607351882454058</v>
      </c>
      <c r="M289" s="1"/>
      <c r="N289" s="1"/>
      <c r="O289" s="1"/>
      <c r="P289" s="1"/>
      <c r="Q289" s="1"/>
      <c r="R289" s="1"/>
      <c r="S289" s="16">
        <v>10.0</v>
      </c>
      <c r="T289" s="16">
        <v>5.0</v>
      </c>
    </row>
    <row r="290">
      <c r="A290" s="1" t="s">
        <v>41</v>
      </c>
      <c r="B290" s="1">
        <v>10.5</v>
      </c>
      <c r="C290" s="1">
        <v>4.5</v>
      </c>
      <c r="D290" s="1">
        <v>3.25</v>
      </c>
      <c r="E290" s="1">
        <v>0.25</v>
      </c>
      <c r="F290" s="1">
        <v>5.90000000000059</v>
      </c>
      <c r="G290" s="1">
        <v>3.59999999999971</v>
      </c>
      <c r="H290" s="1">
        <v>54709.0854</v>
      </c>
      <c r="I290" s="1" t="s">
        <v>53</v>
      </c>
      <c r="J290" s="1">
        <v>16.89</v>
      </c>
      <c r="K290" s="1">
        <v>0.637710950469664</v>
      </c>
      <c r="L290" s="1">
        <v>12.724006273151064</v>
      </c>
      <c r="M290" s="1"/>
      <c r="N290" s="1"/>
      <c r="O290" s="1"/>
      <c r="P290" s="1"/>
      <c r="Q290" s="1"/>
      <c r="R290" s="1"/>
      <c r="S290" s="3">
        <v>10.0</v>
      </c>
      <c r="T290" s="3">
        <v>5.0</v>
      </c>
    </row>
    <row r="291">
      <c r="A291" s="1" t="s">
        <v>41</v>
      </c>
      <c r="B291" s="1">
        <v>10.5</v>
      </c>
      <c r="C291" s="1">
        <v>4.5</v>
      </c>
      <c r="D291" s="1">
        <v>3.25</v>
      </c>
      <c r="E291" s="1">
        <v>0.25</v>
      </c>
      <c r="F291" s="1">
        <v>5.90000000000059</v>
      </c>
      <c r="G291" s="1">
        <v>3.5999999999997</v>
      </c>
      <c r="H291" s="1">
        <v>54710.10979</v>
      </c>
      <c r="I291" s="1" t="s">
        <v>53</v>
      </c>
      <c r="J291" s="1">
        <v>16.8</v>
      </c>
      <c r="K291" s="1">
        <v>0.6928255170514356</v>
      </c>
      <c r="L291" s="1">
        <v>13.823686450215584</v>
      </c>
      <c r="M291" s="1"/>
      <c r="N291" s="1"/>
      <c r="O291" s="1"/>
      <c r="P291" s="1"/>
      <c r="Q291" s="1"/>
      <c r="R291" s="1"/>
      <c r="S291" s="16">
        <v>10.0</v>
      </c>
      <c r="T291" s="16">
        <v>5.0</v>
      </c>
    </row>
    <row r="292">
      <c r="A292" s="1" t="s">
        <v>41</v>
      </c>
      <c r="B292" s="1">
        <v>10.5</v>
      </c>
      <c r="C292" s="1">
        <v>4.5</v>
      </c>
      <c r="D292" s="1">
        <v>3.25</v>
      </c>
      <c r="E292" s="1">
        <v>0.25</v>
      </c>
      <c r="F292" s="1">
        <v>5.90000000000059</v>
      </c>
      <c r="G292" s="1">
        <v>3.5999999999997</v>
      </c>
      <c r="H292" s="1">
        <v>54740.99614</v>
      </c>
      <c r="I292" s="1" t="s">
        <v>53</v>
      </c>
      <c r="J292" s="1">
        <v>17.25</v>
      </c>
      <c r="K292" s="1">
        <v>0.4577452797283588</v>
      </c>
      <c r="L292" s="1">
        <v>9.133219064968827</v>
      </c>
      <c r="M292" s="1"/>
      <c r="N292" s="1"/>
      <c r="O292" s="1"/>
      <c r="P292" s="1"/>
      <c r="Q292" s="1"/>
      <c r="R292" s="1"/>
      <c r="S292" s="3">
        <v>10.0</v>
      </c>
      <c r="T292" s="3">
        <v>5.0</v>
      </c>
    </row>
    <row r="293">
      <c r="A293" s="1" t="s">
        <v>41</v>
      </c>
      <c r="B293" s="1">
        <v>10.5</v>
      </c>
      <c r="C293" s="1">
        <v>4.5</v>
      </c>
      <c r="D293" s="1">
        <v>3.25</v>
      </c>
      <c r="E293" s="1">
        <v>0.25</v>
      </c>
      <c r="F293" s="1">
        <v>5.90000000000059</v>
      </c>
      <c r="G293" s="1">
        <v>3.5999999999997</v>
      </c>
      <c r="H293" s="1">
        <v>54742.07212</v>
      </c>
      <c r="I293" s="1" t="s">
        <v>53</v>
      </c>
      <c r="J293" s="1">
        <v>17.14</v>
      </c>
      <c r="K293" s="1">
        <v>0.5065518135509113</v>
      </c>
      <c r="L293" s="1">
        <v>10.107037441572755</v>
      </c>
      <c r="M293" s="1"/>
      <c r="N293" s="1"/>
      <c r="O293" s="1"/>
      <c r="P293" s="1"/>
      <c r="Q293" s="1"/>
      <c r="R293" s="1"/>
      <c r="S293" s="16">
        <v>10.0</v>
      </c>
      <c r="T293" s="16">
        <v>5.0</v>
      </c>
    </row>
    <row r="294">
      <c r="A294" s="1" t="s">
        <v>41</v>
      </c>
      <c r="B294" s="1">
        <v>10.5</v>
      </c>
      <c r="C294" s="1">
        <v>4.5</v>
      </c>
      <c r="D294" s="1">
        <v>3.25</v>
      </c>
      <c r="E294" s="1">
        <v>0.25</v>
      </c>
      <c r="F294" s="1">
        <v>5.90000000000059</v>
      </c>
      <c r="G294" s="1">
        <v>3.5999999999997</v>
      </c>
      <c r="H294" s="1">
        <v>54743.02084</v>
      </c>
      <c r="I294" s="1" t="s">
        <v>53</v>
      </c>
      <c r="J294" s="1">
        <v>17.48</v>
      </c>
      <c r="K294" s="1">
        <v>0.3703598286964762</v>
      </c>
      <c r="L294" s="1">
        <v>7.389650091764088</v>
      </c>
      <c r="M294" s="1"/>
      <c r="N294" s="1"/>
      <c r="O294" s="1"/>
      <c r="P294" s="1"/>
      <c r="Q294" s="1"/>
      <c r="R294" s="1"/>
      <c r="S294" s="3">
        <v>10.0</v>
      </c>
      <c r="T294" s="3">
        <v>5.0</v>
      </c>
    </row>
    <row r="295">
      <c r="A295" s="1" t="s">
        <v>41</v>
      </c>
      <c r="B295" s="1">
        <v>10.5</v>
      </c>
      <c r="C295" s="1">
        <v>4.5</v>
      </c>
      <c r="D295" s="1">
        <v>3.25</v>
      </c>
      <c r="E295" s="1">
        <v>0.25</v>
      </c>
      <c r="F295" s="1">
        <v>5.9000000000006</v>
      </c>
      <c r="G295" s="1">
        <v>3.5999999999997</v>
      </c>
      <c r="H295" s="1">
        <v>54743.9965</v>
      </c>
      <c r="I295" s="1" t="s">
        <v>53</v>
      </c>
      <c r="J295" s="1">
        <v>17.1</v>
      </c>
      <c r="K295" s="1">
        <v>0.5255619006432183</v>
      </c>
      <c r="L295" s="1">
        <v>10.486338545368321</v>
      </c>
      <c r="M295" s="1"/>
      <c r="N295" s="1"/>
      <c r="O295" s="1"/>
      <c r="P295" s="1"/>
      <c r="Q295" s="1"/>
      <c r="R295" s="1"/>
      <c r="S295" s="16">
        <v>10.0</v>
      </c>
      <c r="T295" s="16">
        <v>5.0</v>
      </c>
    </row>
    <row r="296">
      <c r="A296" s="1" t="s">
        <v>41</v>
      </c>
      <c r="B296" s="1">
        <v>10.5</v>
      </c>
      <c r="C296" s="1">
        <v>4.5</v>
      </c>
      <c r="D296" s="1">
        <v>3.25</v>
      </c>
      <c r="E296" s="1">
        <v>0.25</v>
      </c>
      <c r="F296" s="1">
        <v>5.9000000000006</v>
      </c>
      <c r="G296" s="1">
        <v>3.5999999999997</v>
      </c>
      <c r="H296" s="1">
        <v>54745.00708</v>
      </c>
      <c r="I296" s="1" t="s">
        <v>53</v>
      </c>
      <c r="J296" s="1">
        <v>17.45</v>
      </c>
      <c r="K296" s="1">
        <v>0.38073594007130673</v>
      </c>
      <c r="L296" s="1">
        <v>7.596680731785281</v>
      </c>
      <c r="M296" s="1"/>
      <c r="N296" s="1"/>
      <c r="O296" s="1"/>
      <c r="P296" s="1"/>
      <c r="Q296" s="1"/>
      <c r="R296" s="1"/>
      <c r="S296" s="3">
        <v>10.0</v>
      </c>
      <c r="T296" s="3">
        <v>5.0</v>
      </c>
    </row>
    <row r="297">
      <c r="A297" s="1" t="s">
        <v>41</v>
      </c>
      <c r="B297" s="1">
        <v>10.5</v>
      </c>
      <c r="C297" s="1">
        <v>4.5</v>
      </c>
      <c r="D297" s="1">
        <v>3.25</v>
      </c>
      <c r="E297" s="1">
        <v>0.25</v>
      </c>
      <c r="F297" s="1">
        <v>5.9000000000006</v>
      </c>
      <c r="G297" s="1">
        <v>3.5999999999997</v>
      </c>
      <c r="H297" s="1">
        <v>54746.04995</v>
      </c>
      <c r="I297" s="1" t="s">
        <v>53</v>
      </c>
      <c r="J297" s="1">
        <v>17.44</v>
      </c>
      <c r="K297" s="1">
        <v>0.38425884635008545</v>
      </c>
      <c r="L297" s="1">
        <v>7.666971953157425</v>
      </c>
      <c r="M297" s="1"/>
      <c r="N297" s="1"/>
      <c r="O297" s="1"/>
      <c r="P297" s="1"/>
      <c r="Q297" s="1"/>
      <c r="R297" s="1"/>
      <c r="S297" s="16">
        <v>10.0</v>
      </c>
      <c r="T297" s="16">
        <v>5.0</v>
      </c>
    </row>
    <row r="298">
      <c r="A298" s="1" t="s">
        <v>41</v>
      </c>
      <c r="B298" s="1">
        <v>10.5</v>
      </c>
      <c r="C298" s="1">
        <v>4.5</v>
      </c>
      <c r="D298" s="1">
        <v>3.25</v>
      </c>
      <c r="E298" s="1">
        <v>0.25</v>
      </c>
      <c r="F298" s="1">
        <v>5.9000000000006</v>
      </c>
      <c r="G298" s="1">
        <v>3.5999999999997</v>
      </c>
      <c r="H298" s="1">
        <v>54871.3391</v>
      </c>
      <c r="I298" s="1" t="s">
        <v>54</v>
      </c>
      <c r="J298" s="1">
        <v>18.79</v>
      </c>
      <c r="K298" s="1">
        <v>0.11082146182287346</v>
      </c>
      <c r="L298" s="1">
        <v>2.211178864649418</v>
      </c>
      <c r="M298" s="1"/>
      <c r="N298" s="1"/>
      <c r="O298" s="1"/>
      <c r="P298" s="1"/>
      <c r="Q298" s="1"/>
      <c r="R298" s="1"/>
      <c r="S298" s="3">
        <v>10.0</v>
      </c>
      <c r="T298" s="3">
        <v>5.0</v>
      </c>
    </row>
    <row r="299">
      <c r="A299" s="1" t="s">
        <v>41</v>
      </c>
      <c r="B299" s="1">
        <v>10.5</v>
      </c>
      <c r="C299" s="1">
        <v>4.5</v>
      </c>
      <c r="D299" s="1">
        <v>3.25</v>
      </c>
      <c r="E299" s="1">
        <v>0.25</v>
      </c>
      <c r="F299" s="1">
        <v>5.9000000000006</v>
      </c>
      <c r="G299" s="1">
        <v>3.5999999999997</v>
      </c>
      <c r="H299" s="1">
        <v>54873.33788</v>
      </c>
      <c r="I299" s="1" t="s">
        <v>54</v>
      </c>
      <c r="J299" s="1">
        <v>19.18</v>
      </c>
      <c r="K299" s="1">
        <v>0.07737913571193131</v>
      </c>
      <c r="L299" s="1">
        <v>1.5439167345087916</v>
      </c>
      <c r="M299" s="1"/>
      <c r="N299" s="1"/>
      <c r="O299" s="1"/>
      <c r="P299" s="1"/>
      <c r="Q299" s="1"/>
      <c r="R299" s="1"/>
      <c r="S299" s="16">
        <v>10.0</v>
      </c>
      <c r="T299" s="16">
        <v>5.0</v>
      </c>
    </row>
    <row r="300">
      <c r="A300" s="1" t="s">
        <v>41</v>
      </c>
      <c r="B300" s="1">
        <v>10.5</v>
      </c>
      <c r="C300" s="1">
        <v>4.5</v>
      </c>
      <c r="D300" s="1">
        <v>3.25</v>
      </c>
      <c r="E300" s="1">
        <v>0.25</v>
      </c>
      <c r="F300" s="1">
        <v>5.9000000000006</v>
      </c>
      <c r="G300" s="1">
        <v>3.5999999999997</v>
      </c>
      <c r="H300" s="1">
        <v>54875.3288</v>
      </c>
      <c r="I300" s="1" t="s">
        <v>54</v>
      </c>
      <c r="J300" s="1">
        <v>17.97</v>
      </c>
      <c r="K300" s="1">
        <v>0.23584348003813965</v>
      </c>
      <c r="L300" s="1">
        <v>4.705696079512153</v>
      </c>
      <c r="M300" s="1"/>
      <c r="N300" s="1"/>
      <c r="O300" s="1"/>
      <c r="P300" s="1"/>
      <c r="Q300" s="1"/>
      <c r="R300" s="1"/>
      <c r="S300" s="3">
        <v>10.0</v>
      </c>
      <c r="T300" s="3">
        <v>5.0</v>
      </c>
    </row>
    <row r="301">
      <c r="A301" s="1" t="s">
        <v>41</v>
      </c>
      <c r="B301" s="1">
        <v>10.5</v>
      </c>
      <c r="C301" s="1">
        <v>4.5</v>
      </c>
      <c r="D301" s="1">
        <v>3.25</v>
      </c>
      <c r="E301" s="1">
        <v>0.25</v>
      </c>
      <c r="F301" s="1">
        <v>5.9000000000006</v>
      </c>
      <c r="G301" s="1">
        <v>3.5999999999997</v>
      </c>
      <c r="H301" s="1">
        <v>54877.31846</v>
      </c>
      <c r="I301" s="1" t="s">
        <v>54</v>
      </c>
      <c r="J301" s="1">
        <v>18.52</v>
      </c>
      <c r="K301" s="1">
        <v>0.14210974971011728</v>
      </c>
      <c r="L301" s="1">
        <v>2.8354622818625668</v>
      </c>
      <c r="M301" s="1"/>
      <c r="N301" s="1"/>
      <c r="O301" s="1"/>
      <c r="P301" s="1"/>
      <c r="Q301" s="1"/>
      <c r="R301" s="1"/>
      <c r="S301" s="16">
        <v>10.0</v>
      </c>
      <c r="T301" s="16">
        <v>5.0</v>
      </c>
    </row>
    <row r="302">
      <c r="A302" s="1" t="s">
        <v>41</v>
      </c>
      <c r="B302" s="1">
        <v>10.5</v>
      </c>
      <c r="C302" s="1">
        <v>4.5</v>
      </c>
      <c r="D302" s="1">
        <v>3.25</v>
      </c>
      <c r="E302" s="1">
        <v>0.25</v>
      </c>
      <c r="F302" s="1">
        <v>5.9000000000006</v>
      </c>
      <c r="G302" s="1">
        <v>3.5999999999997</v>
      </c>
      <c r="H302" s="1">
        <v>54879.35844</v>
      </c>
      <c r="I302" s="1" t="s">
        <v>54</v>
      </c>
      <c r="J302" s="1">
        <v>17.72</v>
      </c>
      <c r="K302" s="1">
        <v>0.29690935022598414</v>
      </c>
      <c r="L302" s="1">
        <v>5.92412037467803</v>
      </c>
      <c r="M302" s="1"/>
      <c r="N302" s="1"/>
      <c r="O302" s="1"/>
      <c r="P302" s="1"/>
      <c r="Q302" s="1"/>
      <c r="R302" s="1"/>
      <c r="S302" s="3">
        <v>10.0</v>
      </c>
      <c r="T302" s="3">
        <v>5.0</v>
      </c>
    </row>
    <row r="303">
      <c r="A303" s="1" t="s">
        <v>41</v>
      </c>
      <c r="B303" s="1">
        <v>10.5</v>
      </c>
      <c r="C303" s="1">
        <v>4.5</v>
      </c>
      <c r="D303" s="1">
        <v>3.25</v>
      </c>
      <c r="E303" s="1">
        <v>0.25</v>
      </c>
      <c r="F303" s="1">
        <v>5.9000000000006</v>
      </c>
      <c r="G303" s="1">
        <v>3.5999999999997</v>
      </c>
      <c r="H303" s="1">
        <v>54882.38282</v>
      </c>
      <c r="I303" s="1" t="s">
        <v>54</v>
      </c>
      <c r="J303" s="1">
        <v>17.33</v>
      </c>
      <c r="K303" s="1">
        <v>0.4252299785748256</v>
      </c>
      <c r="L303" s="1">
        <v>8.484453514453737</v>
      </c>
      <c r="M303" s="1"/>
      <c r="N303" s="1"/>
      <c r="O303" s="1"/>
      <c r="P303" s="1"/>
      <c r="Q303" s="1"/>
      <c r="R303" s="1"/>
      <c r="S303" s="16">
        <v>10.0</v>
      </c>
      <c r="T303" s="16">
        <v>5.0</v>
      </c>
    </row>
    <row r="304">
      <c r="A304" s="1" t="s">
        <v>41</v>
      </c>
      <c r="B304" s="1">
        <v>10.5</v>
      </c>
      <c r="C304" s="1">
        <v>4.5</v>
      </c>
      <c r="D304" s="1">
        <v>3.25</v>
      </c>
      <c r="E304" s="1">
        <v>0.25</v>
      </c>
      <c r="F304" s="1">
        <v>5.9000000000006</v>
      </c>
      <c r="G304" s="1">
        <v>3.5999999999997</v>
      </c>
      <c r="H304" s="1">
        <v>54884.36255</v>
      </c>
      <c r="I304" s="1" t="s">
        <v>54</v>
      </c>
      <c r="J304" s="1">
        <v>17.06</v>
      </c>
      <c r="K304" s="1">
        <v>0.5452854061886632</v>
      </c>
      <c r="L304" s="1">
        <v>10.87987421870738</v>
      </c>
      <c r="M304" s="1"/>
      <c r="N304" s="1"/>
      <c r="O304" s="1"/>
      <c r="P304" s="1"/>
      <c r="Q304" s="1"/>
      <c r="R304" s="1"/>
      <c r="S304" s="3">
        <v>10.0</v>
      </c>
      <c r="T304" s="3">
        <v>5.0</v>
      </c>
    </row>
    <row r="305">
      <c r="A305" s="1" t="s">
        <v>41</v>
      </c>
      <c r="B305" s="1">
        <v>10.5</v>
      </c>
      <c r="C305" s="1">
        <v>4.5</v>
      </c>
      <c r="D305" s="1">
        <v>3.25</v>
      </c>
      <c r="E305" s="1">
        <v>0.25</v>
      </c>
      <c r="F305" s="1">
        <v>5.9000000000006</v>
      </c>
      <c r="G305" s="1">
        <v>3.5999999999997</v>
      </c>
      <c r="H305" s="1">
        <v>54885.31035</v>
      </c>
      <c r="I305" s="1" t="s">
        <v>54</v>
      </c>
      <c r="J305" s="1">
        <v>16.76</v>
      </c>
      <c r="K305" s="1">
        <v>0.7188261611446716</v>
      </c>
      <c r="L305" s="1">
        <v>14.342467503457105</v>
      </c>
      <c r="M305" s="1"/>
      <c r="N305" s="1"/>
      <c r="O305" s="1"/>
      <c r="P305" s="1"/>
      <c r="Q305" s="1"/>
      <c r="R305" s="1"/>
      <c r="S305" s="16">
        <v>10.0</v>
      </c>
      <c r="T305" s="16">
        <v>5.0</v>
      </c>
    </row>
    <row r="306">
      <c r="A306" s="1" t="s">
        <v>41</v>
      </c>
      <c r="B306" s="1">
        <v>10.5</v>
      </c>
      <c r="C306" s="1">
        <v>4.5</v>
      </c>
      <c r="D306" s="1">
        <v>3.25</v>
      </c>
      <c r="E306" s="1">
        <v>0.25</v>
      </c>
      <c r="F306" s="1">
        <v>5.9000000000006</v>
      </c>
      <c r="G306" s="1">
        <v>3.5999999999997</v>
      </c>
      <c r="H306" s="1">
        <v>54886.35128</v>
      </c>
      <c r="I306" s="1" t="s">
        <v>54</v>
      </c>
      <c r="J306" s="1">
        <v>16.83</v>
      </c>
      <c r="K306" s="1">
        <v>0.6739440982736264</v>
      </c>
      <c r="L306" s="1">
        <v>13.446952616810501</v>
      </c>
      <c r="M306" s="1"/>
      <c r="N306" s="1"/>
      <c r="O306" s="1"/>
      <c r="P306" s="1"/>
      <c r="Q306" s="1"/>
      <c r="R306" s="1"/>
      <c r="S306" s="3">
        <v>10.0</v>
      </c>
      <c r="T306" s="3">
        <v>5.0</v>
      </c>
    </row>
    <row r="307">
      <c r="A307" s="1" t="s">
        <v>41</v>
      </c>
      <c r="B307" s="1">
        <v>10.5</v>
      </c>
      <c r="C307" s="1">
        <v>4.5</v>
      </c>
      <c r="D307" s="1">
        <v>3.25</v>
      </c>
      <c r="E307" s="1">
        <v>0.25</v>
      </c>
      <c r="F307" s="1">
        <v>5.90000000000061</v>
      </c>
      <c r="G307" s="1">
        <v>3.5999999999997</v>
      </c>
      <c r="H307" s="1">
        <v>54887.33584</v>
      </c>
      <c r="I307" s="1" t="s">
        <v>54</v>
      </c>
      <c r="J307" s="1">
        <v>16.73</v>
      </c>
      <c r="K307" s="1">
        <v>0.73896500917641</v>
      </c>
      <c r="L307" s="1">
        <v>14.744290348903231</v>
      </c>
      <c r="M307" s="1"/>
      <c r="N307" s="1"/>
      <c r="O307" s="1"/>
      <c r="P307" s="1"/>
      <c r="Q307" s="1"/>
      <c r="R307" s="1"/>
      <c r="S307" s="16">
        <v>10.0</v>
      </c>
      <c r="T307" s="16">
        <v>5.0</v>
      </c>
    </row>
    <row r="308">
      <c r="A308" s="1" t="s">
        <v>41</v>
      </c>
      <c r="B308" s="1">
        <v>10.5</v>
      </c>
      <c r="C308" s="1">
        <v>4.5</v>
      </c>
      <c r="D308" s="1">
        <v>3.25</v>
      </c>
      <c r="E308" s="1">
        <v>0.25</v>
      </c>
      <c r="F308" s="1">
        <v>5.90000000000061</v>
      </c>
      <c r="G308" s="1">
        <v>3.5999999999997</v>
      </c>
      <c r="H308" s="1">
        <v>54888.29558</v>
      </c>
      <c r="I308" s="1" t="s">
        <v>54</v>
      </c>
      <c r="J308" s="1">
        <v>16.55</v>
      </c>
      <c r="K308" s="1">
        <v>0.8722156493554848</v>
      </c>
      <c r="L308" s="1">
        <v>17.402990156851093</v>
      </c>
      <c r="M308" s="1"/>
      <c r="N308" s="1"/>
      <c r="O308" s="1"/>
      <c r="P308" s="1"/>
      <c r="Q308" s="1"/>
      <c r="R308" s="1"/>
      <c r="S308" s="3">
        <v>10.0</v>
      </c>
      <c r="T308" s="3">
        <v>5.0</v>
      </c>
    </row>
    <row r="309">
      <c r="A309" s="1" t="s">
        <v>41</v>
      </c>
      <c r="B309" s="1">
        <v>10.5</v>
      </c>
      <c r="C309" s="1">
        <v>4.5</v>
      </c>
      <c r="D309" s="1">
        <v>3.25</v>
      </c>
      <c r="E309" s="1">
        <v>0.25</v>
      </c>
      <c r="F309" s="1">
        <v>5.90000000000061</v>
      </c>
      <c r="G309" s="1">
        <v>3.5999999999997</v>
      </c>
      <c r="H309" s="1">
        <v>54889.30834</v>
      </c>
      <c r="I309" s="1" t="s">
        <v>54</v>
      </c>
      <c r="J309" s="1">
        <v>16.79</v>
      </c>
      <c r="K309" s="1">
        <v>0.6992361526317333</v>
      </c>
      <c r="L309" s="1">
        <v>13.951595446099251</v>
      </c>
      <c r="M309" s="1">
        <v>54889.15</v>
      </c>
      <c r="N309" s="1">
        <v>1.1175E-9</v>
      </c>
      <c r="O309" s="1">
        <v>37.16861142097335</v>
      </c>
      <c r="P309" s="1">
        <v>-1.7026111357863583</v>
      </c>
      <c r="Q309" s="1">
        <v>35.47098459481894</v>
      </c>
      <c r="R309" s="1">
        <v>-3.4002379619407703</v>
      </c>
      <c r="S309" s="16">
        <v>10.0</v>
      </c>
      <c r="T309" s="16">
        <v>5.0</v>
      </c>
    </row>
    <row r="310">
      <c r="A310" s="1" t="s">
        <v>41</v>
      </c>
      <c r="B310" s="1">
        <v>10.5</v>
      </c>
      <c r="C310" s="1">
        <v>4.5</v>
      </c>
      <c r="D310" s="1">
        <v>3.25</v>
      </c>
      <c r="E310" s="1">
        <v>0.25</v>
      </c>
      <c r="F310" s="1">
        <v>5.90000000000061</v>
      </c>
      <c r="G310" s="1">
        <v>3.5999999999997</v>
      </c>
      <c r="H310" s="1">
        <v>54890.31425</v>
      </c>
      <c r="I310" s="1" t="s">
        <v>54</v>
      </c>
      <c r="J310" s="1">
        <v>16.54</v>
      </c>
      <c r="K310" s="1">
        <v>0.8802861613932751</v>
      </c>
      <c r="L310" s="1">
        <v>17.56401804216615</v>
      </c>
      <c r="M310" s="1">
        <v>54890.08</v>
      </c>
      <c r="N310" s="1">
        <v>1.5289E-9</v>
      </c>
      <c r="O310" s="1">
        <v>37.30474296982798</v>
      </c>
      <c r="P310" s="1">
        <v>-1.56647958693173</v>
      </c>
      <c r="Q310" s="1">
        <v>35.57098459481894</v>
      </c>
      <c r="R310" s="1">
        <v>-3.300237961940769</v>
      </c>
      <c r="S310" s="3">
        <v>10.0</v>
      </c>
      <c r="T310" s="3">
        <v>5.0</v>
      </c>
    </row>
    <row r="311">
      <c r="A311" s="1" t="s">
        <v>41</v>
      </c>
      <c r="B311" s="1">
        <v>10.5</v>
      </c>
      <c r="C311" s="1">
        <v>4.5</v>
      </c>
      <c r="D311" s="1">
        <v>3.25</v>
      </c>
      <c r="E311" s="1">
        <v>0.25</v>
      </c>
      <c r="F311" s="1">
        <v>5.90000000000061</v>
      </c>
      <c r="G311" s="1">
        <v>3.5999999999997</v>
      </c>
      <c r="H311" s="1">
        <v>54891.33751</v>
      </c>
      <c r="I311" s="1" t="s">
        <v>54</v>
      </c>
      <c r="J311" s="1">
        <v>16.63</v>
      </c>
      <c r="K311" s="1">
        <v>0.8102590202746822</v>
      </c>
      <c r="L311" s="1">
        <v>16.16679288517679</v>
      </c>
      <c r="M311" s="1">
        <v>54891.26</v>
      </c>
      <c r="N311" s="1">
        <v>2.0193E-9</v>
      </c>
      <c r="O311" s="1">
        <v>37.425564734445786</v>
      </c>
      <c r="P311" s="1">
        <v>-1.4456578223139214</v>
      </c>
      <c r="Q311" s="1">
        <v>35.53498459481894</v>
      </c>
      <c r="R311" s="1">
        <v>-3.3362379619407703</v>
      </c>
      <c r="S311" s="16">
        <v>10.0</v>
      </c>
      <c r="T311" s="16">
        <v>5.0</v>
      </c>
    </row>
    <row r="312">
      <c r="A312" s="1" t="s">
        <v>41</v>
      </c>
      <c r="B312" s="1">
        <v>10.5</v>
      </c>
      <c r="C312" s="1">
        <v>4.5</v>
      </c>
      <c r="D312" s="1">
        <v>3.25</v>
      </c>
      <c r="E312" s="1">
        <v>0.25</v>
      </c>
      <c r="F312" s="1">
        <v>5.90000000000061</v>
      </c>
      <c r="G312" s="1">
        <v>3.5999999999997</v>
      </c>
      <c r="H312" s="1">
        <v>54892.34037</v>
      </c>
      <c r="I312" s="1" t="s">
        <v>54</v>
      </c>
      <c r="J312" s="1">
        <v>16.43</v>
      </c>
      <c r="K312" s="1">
        <v>0.9741456029041997</v>
      </c>
      <c r="L312" s="1">
        <v>19.436760107673887</v>
      </c>
      <c r="M312" s="1">
        <v>54892.1</v>
      </c>
      <c r="N312" s="1">
        <v>1.6386E-9</v>
      </c>
      <c r="O312" s="1">
        <v>37.334836839692755</v>
      </c>
      <c r="P312" s="1">
        <v>-1.5363857170669515</v>
      </c>
      <c r="Q312" s="1">
        <v>35.614984594818935</v>
      </c>
      <c r="R312" s="1">
        <v>-3.256237961940772</v>
      </c>
      <c r="S312" s="3">
        <v>10.0</v>
      </c>
      <c r="T312" s="3">
        <v>5.0</v>
      </c>
    </row>
    <row r="313">
      <c r="A313" s="1" t="s">
        <v>41</v>
      </c>
      <c r="B313" s="1">
        <v>10.5</v>
      </c>
      <c r="C313" s="1">
        <v>4.5</v>
      </c>
      <c r="D313" s="1">
        <v>3.25</v>
      </c>
      <c r="E313" s="1">
        <v>0.25</v>
      </c>
      <c r="F313" s="1">
        <v>5.90000000000061</v>
      </c>
      <c r="G313" s="1">
        <v>3.5999999999997</v>
      </c>
      <c r="H313" s="1">
        <v>54894.32405</v>
      </c>
      <c r="I313" s="1" t="s">
        <v>54</v>
      </c>
      <c r="J313" s="1">
        <v>16.53</v>
      </c>
      <c r="K313" s="1">
        <v>0.8884313489595262</v>
      </c>
      <c r="L313" s="1">
        <v>17.72653590015909</v>
      </c>
      <c r="M313" s="1">
        <v>54894.17</v>
      </c>
      <c r="N313" s="1">
        <v>2.9475E-9</v>
      </c>
      <c r="O313" s="1">
        <v>37.58981770293651</v>
      </c>
      <c r="P313" s="1">
        <v>-1.2814048538232</v>
      </c>
      <c r="Q313" s="1">
        <v>35.574984594818936</v>
      </c>
      <c r="R313" s="1">
        <v>-3.296237961940771</v>
      </c>
      <c r="S313" s="16">
        <v>10.0</v>
      </c>
      <c r="T313" s="16">
        <v>5.0</v>
      </c>
    </row>
    <row r="314">
      <c r="A314" s="1" t="s">
        <v>41</v>
      </c>
      <c r="B314" s="1">
        <v>10.5</v>
      </c>
      <c r="C314" s="1">
        <v>4.5</v>
      </c>
      <c r="D314" s="1">
        <v>3.25</v>
      </c>
      <c r="E314" s="1">
        <v>0.25</v>
      </c>
      <c r="F314" s="1">
        <v>5.90000000000061</v>
      </c>
      <c r="G314" s="1">
        <v>3.5999999999997</v>
      </c>
      <c r="H314" s="1">
        <v>54895.37091</v>
      </c>
      <c r="I314" s="1" t="s">
        <v>54</v>
      </c>
      <c r="J314" s="1">
        <v>16.66</v>
      </c>
      <c r="K314" s="1">
        <v>0.78817721251244</v>
      </c>
      <c r="L314" s="1">
        <v>15.726202896432897</v>
      </c>
      <c r="M314" s="1">
        <v>54895.94</v>
      </c>
      <c r="N314" s="1">
        <v>3.4201E-9</v>
      </c>
      <c r="O314" s="1">
        <v>37.654402693708924</v>
      </c>
      <c r="P314" s="1">
        <v>-1.216819863050783</v>
      </c>
      <c r="Q314" s="1">
        <v>35.522984594818936</v>
      </c>
      <c r="R314" s="1">
        <v>-3.3482379619407707</v>
      </c>
      <c r="S314" s="3">
        <v>10.0</v>
      </c>
      <c r="T314" s="3">
        <v>5.0</v>
      </c>
    </row>
    <row r="315">
      <c r="A315" s="1" t="s">
        <v>41</v>
      </c>
      <c r="B315" s="1">
        <v>10.5</v>
      </c>
      <c r="C315" s="1">
        <v>4.5</v>
      </c>
      <c r="D315" s="1">
        <v>3.25</v>
      </c>
      <c r="E315" s="1">
        <v>0.25</v>
      </c>
      <c r="F315" s="1">
        <v>5.90000000000061</v>
      </c>
      <c r="G315" s="1">
        <v>3.59999999999969</v>
      </c>
      <c r="H315" s="1">
        <v>54896.35738</v>
      </c>
      <c r="I315" s="1" t="s">
        <v>54</v>
      </c>
      <c r="J315" s="1">
        <v>16.58</v>
      </c>
      <c r="K315" s="1">
        <v>0.8484453514453733</v>
      </c>
      <c r="L315" s="1">
        <v>16.9287103604948</v>
      </c>
      <c r="M315" s="1">
        <v>54896.22</v>
      </c>
      <c r="N315" s="1">
        <v>3.2561E-9</v>
      </c>
      <c r="O315" s="1">
        <v>37.633061623464336</v>
      </c>
      <c r="P315" s="1">
        <v>-1.2381609332953714</v>
      </c>
      <c r="Q315" s="1">
        <v>35.55498459481894</v>
      </c>
      <c r="R315" s="1">
        <v>-3.316237961940767</v>
      </c>
      <c r="S315" s="16">
        <v>10.0</v>
      </c>
      <c r="T315" s="16">
        <v>5.0</v>
      </c>
    </row>
    <row r="316">
      <c r="A316" s="1" t="s">
        <v>41</v>
      </c>
      <c r="B316" s="1">
        <v>10.5</v>
      </c>
      <c r="C316" s="1">
        <v>4.5</v>
      </c>
      <c r="D316" s="1">
        <v>3.25</v>
      </c>
      <c r="E316" s="1">
        <v>0.25</v>
      </c>
      <c r="F316" s="1">
        <v>5.90000000000061</v>
      </c>
      <c r="G316" s="1">
        <v>3.59999999999969</v>
      </c>
      <c r="H316" s="1">
        <v>54897.32434</v>
      </c>
      <c r="I316" s="1" t="s">
        <v>54</v>
      </c>
      <c r="J316" s="1">
        <v>16.24</v>
      </c>
      <c r="K316" s="1">
        <v>1.160443164114638</v>
      </c>
      <c r="L316" s="1">
        <v>23.15388514021184</v>
      </c>
      <c r="M316" s="1">
        <v>54897.71</v>
      </c>
      <c r="N316" s="1">
        <v>5.2578E-9</v>
      </c>
      <c r="O316" s="1">
        <v>37.841167951246234</v>
      </c>
      <c r="P316" s="1">
        <v>-1.030054605513473</v>
      </c>
      <c r="Q316" s="1">
        <v>35.690984594818936</v>
      </c>
      <c r="R316" s="1">
        <v>-3.1802379619407715</v>
      </c>
      <c r="S316" s="3">
        <v>10.0</v>
      </c>
      <c r="T316" s="3">
        <v>5.0</v>
      </c>
    </row>
    <row r="317">
      <c r="A317" s="1" t="s">
        <v>41</v>
      </c>
      <c r="B317" s="1">
        <v>10.5</v>
      </c>
      <c r="C317" s="1">
        <v>4.5</v>
      </c>
      <c r="D317" s="1">
        <v>3.25</v>
      </c>
      <c r="E317" s="1">
        <v>0.25</v>
      </c>
      <c r="F317" s="1">
        <v>5.90000000000061</v>
      </c>
      <c r="G317" s="1">
        <v>3.59999999999969</v>
      </c>
      <c r="H317" s="1">
        <v>54899.3212</v>
      </c>
      <c r="I317" s="1" t="s">
        <v>54</v>
      </c>
      <c r="J317" s="1">
        <v>16.43</v>
      </c>
      <c r="K317" s="1">
        <v>0.9741456029041997</v>
      </c>
      <c r="L317" s="1">
        <v>19.436760107673887</v>
      </c>
      <c r="M317" s="1"/>
      <c r="N317" s="1"/>
      <c r="O317" s="1"/>
      <c r="P317" s="1"/>
      <c r="Q317" s="1"/>
      <c r="R317" s="1"/>
      <c r="S317" s="16">
        <v>10.0</v>
      </c>
      <c r="T317" s="16">
        <v>5.0</v>
      </c>
    </row>
    <row r="318">
      <c r="A318" s="1" t="s">
        <v>41</v>
      </c>
      <c r="B318" s="1">
        <v>10.5</v>
      </c>
      <c r="C318" s="1">
        <v>4.5</v>
      </c>
      <c r="D318" s="1">
        <v>3.25</v>
      </c>
      <c r="E318" s="1">
        <v>0.25</v>
      </c>
      <c r="F318" s="1">
        <v>5.90000000000061</v>
      </c>
      <c r="G318" s="1">
        <v>3.59999999999969</v>
      </c>
      <c r="H318" s="1">
        <v>54900.34254</v>
      </c>
      <c r="I318" s="1" t="s">
        <v>54</v>
      </c>
      <c r="J318" s="1">
        <v>16.31</v>
      </c>
      <c r="K318" s="1">
        <v>1.0879874218707375</v>
      </c>
      <c r="L318" s="1">
        <v>21.708203020188307</v>
      </c>
      <c r="M318" s="1"/>
      <c r="N318" s="1"/>
      <c r="O318" s="1"/>
      <c r="P318" s="1"/>
      <c r="Q318" s="1"/>
      <c r="R318" s="1"/>
      <c r="S318" s="3">
        <v>10.0</v>
      </c>
      <c r="T318" s="3">
        <v>5.0</v>
      </c>
    </row>
    <row r="319">
      <c r="A319" s="1" t="s">
        <v>41</v>
      </c>
      <c r="B319" s="1">
        <v>10.5</v>
      </c>
      <c r="C319" s="1">
        <v>4.5</v>
      </c>
      <c r="D319" s="1">
        <v>3.25</v>
      </c>
      <c r="E319" s="1">
        <v>0.25</v>
      </c>
      <c r="F319" s="1">
        <v>5.90000000000062</v>
      </c>
      <c r="G319" s="1">
        <v>3.59999999999969</v>
      </c>
      <c r="H319" s="1">
        <v>54901.35866</v>
      </c>
      <c r="I319" s="1" t="s">
        <v>54</v>
      </c>
      <c r="J319" s="1">
        <v>16.39</v>
      </c>
      <c r="K319" s="1">
        <v>1.0107037441572753</v>
      </c>
      <c r="L319" s="1">
        <v>20.166190923149593</v>
      </c>
      <c r="M319" s="1"/>
      <c r="N319" s="1"/>
      <c r="O319" s="1"/>
      <c r="P319" s="1"/>
      <c r="Q319" s="1"/>
      <c r="R319" s="1"/>
      <c r="S319" s="16">
        <v>10.0</v>
      </c>
      <c r="T319" s="16">
        <v>5.0</v>
      </c>
    </row>
    <row r="320">
      <c r="A320" s="1" t="s">
        <v>41</v>
      </c>
      <c r="B320" s="1">
        <v>10.5</v>
      </c>
      <c r="C320" s="1">
        <v>4.5</v>
      </c>
      <c r="D320" s="1">
        <v>3.25</v>
      </c>
      <c r="E320" s="1">
        <v>0.25</v>
      </c>
      <c r="F320" s="1">
        <v>5.90000000000062</v>
      </c>
      <c r="G320" s="1">
        <v>3.59999999999969</v>
      </c>
      <c r="H320" s="1">
        <v>54902.33302</v>
      </c>
      <c r="I320" s="1" t="s">
        <v>54</v>
      </c>
      <c r="J320" s="1">
        <v>16.21</v>
      </c>
      <c r="K320" s="1">
        <v>1.1929544857592982</v>
      </c>
      <c r="L320" s="1">
        <v>23.802571289086067</v>
      </c>
      <c r="M320" s="1"/>
      <c r="N320" s="1"/>
      <c r="O320" s="1"/>
      <c r="P320" s="1"/>
      <c r="Q320" s="1"/>
      <c r="R320" s="1"/>
      <c r="S320" s="3">
        <v>10.0</v>
      </c>
      <c r="T320" s="3">
        <v>5.0</v>
      </c>
    </row>
    <row r="321">
      <c r="A321" s="1" t="s">
        <v>41</v>
      </c>
      <c r="B321" s="1">
        <v>10.5</v>
      </c>
      <c r="C321" s="1">
        <v>4.5</v>
      </c>
      <c r="D321" s="1">
        <v>3.25</v>
      </c>
      <c r="E321" s="1">
        <v>0.25</v>
      </c>
      <c r="F321" s="1">
        <v>5.90000000000062</v>
      </c>
      <c r="G321" s="1">
        <v>3.59999999999969</v>
      </c>
      <c r="H321" s="1">
        <v>54903.3472</v>
      </c>
      <c r="I321" s="1" t="s">
        <v>54</v>
      </c>
      <c r="J321" s="1">
        <v>16.36</v>
      </c>
      <c r="K321" s="1">
        <v>1.0390199215711295</v>
      </c>
      <c r="L321" s="1">
        <v>20.73117294012796</v>
      </c>
      <c r="M321" s="1"/>
      <c r="N321" s="1"/>
      <c r="O321" s="1"/>
      <c r="P321" s="1"/>
      <c r="Q321" s="1"/>
      <c r="R321" s="1"/>
      <c r="S321" s="16">
        <v>10.0</v>
      </c>
      <c r="T321" s="16">
        <v>5.0</v>
      </c>
    </row>
    <row r="322">
      <c r="A322" s="1" t="s">
        <v>41</v>
      </c>
      <c r="B322" s="1">
        <v>10.5</v>
      </c>
      <c r="C322" s="1">
        <v>4.5</v>
      </c>
      <c r="D322" s="1">
        <v>3.25</v>
      </c>
      <c r="E322" s="1">
        <v>0.25</v>
      </c>
      <c r="F322" s="1">
        <v>5.90000000000062</v>
      </c>
      <c r="G322" s="1">
        <v>3.59999999999969</v>
      </c>
      <c r="H322" s="1">
        <v>54905.34705</v>
      </c>
      <c r="I322" s="1" t="s">
        <v>54</v>
      </c>
      <c r="J322" s="1">
        <v>16.18</v>
      </c>
      <c r="K322" s="1">
        <v>1.226376654283646</v>
      </c>
      <c r="L322" s="1">
        <v>24.46943122249777</v>
      </c>
      <c r="M322" s="1"/>
      <c r="N322" s="1"/>
      <c r="O322" s="1"/>
      <c r="P322" s="1"/>
      <c r="Q322" s="1"/>
      <c r="R322" s="1"/>
      <c r="S322" s="3">
        <v>10.0</v>
      </c>
      <c r="T322" s="3">
        <v>5.0</v>
      </c>
    </row>
    <row r="323">
      <c r="A323" s="1" t="s">
        <v>41</v>
      </c>
      <c r="B323" s="1">
        <v>10.5</v>
      </c>
      <c r="C323" s="1">
        <v>4.5</v>
      </c>
      <c r="D323" s="1">
        <v>3.25</v>
      </c>
      <c r="E323" s="1">
        <v>0.25</v>
      </c>
      <c r="F323" s="1">
        <v>5.90000000000062</v>
      </c>
      <c r="G323" s="1">
        <v>3.59999999999969</v>
      </c>
      <c r="H323" s="1">
        <v>54906.31617</v>
      </c>
      <c r="I323" s="1" t="s">
        <v>54</v>
      </c>
      <c r="J323" s="1">
        <v>16.08</v>
      </c>
      <c r="K323" s="1">
        <v>1.3446952616810497</v>
      </c>
      <c r="L323" s="1">
        <v>26.830197807494148</v>
      </c>
      <c r="M323" s="1"/>
      <c r="N323" s="1"/>
      <c r="O323" s="1"/>
      <c r="P323" s="1"/>
      <c r="Q323" s="1"/>
      <c r="R323" s="1"/>
      <c r="S323" s="16">
        <v>10.0</v>
      </c>
      <c r="T323" s="16">
        <v>5.0</v>
      </c>
    </row>
    <row r="324">
      <c r="A324" s="1" t="s">
        <v>41</v>
      </c>
      <c r="B324" s="1">
        <v>10.5</v>
      </c>
      <c r="C324" s="1">
        <v>4.5</v>
      </c>
      <c r="D324" s="1">
        <v>3.25</v>
      </c>
      <c r="E324" s="1">
        <v>0.25</v>
      </c>
      <c r="F324" s="1">
        <v>5.90000000000062</v>
      </c>
      <c r="G324" s="1">
        <v>3.59999999999969</v>
      </c>
      <c r="H324" s="1">
        <v>54907.30779</v>
      </c>
      <c r="I324" s="1" t="s">
        <v>54</v>
      </c>
      <c r="J324" s="1">
        <v>16.14</v>
      </c>
      <c r="K324" s="1">
        <v>1.2724006273151058</v>
      </c>
      <c r="L324" s="1">
        <v>25.387730212245927</v>
      </c>
      <c r="M324" s="1"/>
      <c r="N324" s="1"/>
      <c r="O324" s="1"/>
      <c r="P324" s="1"/>
      <c r="Q324" s="1"/>
      <c r="R324" s="1"/>
      <c r="S324" s="3">
        <v>10.0</v>
      </c>
      <c r="T324" s="3">
        <v>5.0</v>
      </c>
    </row>
    <row r="325">
      <c r="A325" s="1" t="s">
        <v>41</v>
      </c>
      <c r="B325" s="1">
        <v>10.5</v>
      </c>
      <c r="C325" s="1">
        <v>4.5</v>
      </c>
      <c r="D325" s="1">
        <v>3.25</v>
      </c>
      <c r="E325" s="1">
        <v>0.25</v>
      </c>
      <c r="F325" s="1">
        <v>5.90000000000062</v>
      </c>
      <c r="G325" s="1">
        <v>3.59999999999969</v>
      </c>
      <c r="H325" s="1">
        <v>54908.36564</v>
      </c>
      <c r="I325" s="1" t="s">
        <v>54</v>
      </c>
      <c r="J325" s="1">
        <v>16.06</v>
      </c>
      <c r="K325" s="1">
        <v>1.3696950131054941</v>
      </c>
      <c r="L325" s="1">
        <v>27.329008426501982</v>
      </c>
      <c r="M325" s="1"/>
      <c r="N325" s="1"/>
      <c r="O325" s="1"/>
      <c r="P325" s="1"/>
      <c r="Q325" s="1"/>
      <c r="R325" s="1"/>
      <c r="S325" s="16">
        <v>10.0</v>
      </c>
      <c r="T325" s="16">
        <v>5.0</v>
      </c>
    </row>
    <row r="326">
      <c r="A326" s="1" t="s">
        <v>41</v>
      </c>
      <c r="B326" s="1">
        <v>10.5</v>
      </c>
      <c r="C326" s="1">
        <v>4.5</v>
      </c>
      <c r="D326" s="1">
        <v>3.25</v>
      </c>
      <c r="E326" s="1">
        <v>0.25</v>
      </c>
      <c r="F326" s="1">
        <v>5.90000000000062</v>
      </c>
      <c r="G326" s="1">
        <v>3.59999999999969</v>
      </c>
      <c r="H326" s="1">
        <v>54909.30252</v>
      </c>
      <c r="I326" s="1" t="s">
        <v>54</v>
      </c>
      <c r="J326" s="1">
        <v>16.04</v>
      </c>
      <c r="K326" s="1">
        <v>1.3951595446099245</v>
      </c>
      <c r="L326" s="1">
        <v>27.83709262729326</v>
      </c>
      <c r="M326" s="1"/>
      <c r="N326" s="1"/>
      <c r="O326" s="1"/>
      <c r="P326" s="1"/>
      <c r="Q326" s="1"/>
      <c r="R326" s="1"/>
      <c r="S326" s="3">
        <v>10.0</v>
      </c>
      <c r="T326" s="3">
        <v>5.0</v>
      </c>
    </row>
    <row r="327">
      <c r="A327" s="1" t="s">
        <v>41</v>
      </c>
      <c r="B327" s="1">
        <v>10.5</v>
      </c>
      <c r="C327" s="1">
        <v>4.5</v>
      </c>
      <c r="D327" s="1">
        <v>3.25</v>
      </c>
      <c r="E327" s="1">
        <v>0.25</v>
      </c>
      <c r="F327" s="1">
        <v>5.90000000000062</v>
      </c>
      <c r="G327" s="1">
        <v>3.59999999999969</v>
      </c>
      <c r="H327" s="1">
        <v>54910.34159</v>
      </c>
      <c r="I327" s="1" t="s">
        <v>54</v>
      </c>
      <c r="J327" s="1">
        <v>16.19</v>
      </c>
      <c r="K327" s="1">
        <v>1.2151331655349489</v>
      </c>
      <c r="L327" s="1">
        <v>24.24509412860725</v>
      </c>
      <c r="M327" s="1"/>
      <c r="N327" s="1"/>
      <c r="O327" s="1"/>
      <c r="P327" s="1"/>
      <c r="Q327" s="1"/>
      <c r="R327" s="1"/>
      <c r="S327" s="16">
        <v>10.0</v>
      </c>
      <c r="T327" s="16">
        <v>5.0</v>
      </c>
    </row>
    <row r="328">
      <c r="A328" s="1" t="s">
        <v>41</v>
      </c>
      <c r="B328" s="1">
        <v>10.5</v>
      </c>
      <c r="C328" s="1">
        <v>4.5</v>
      </c>
      <c r="D328" s="1">
        <v>3.25</v>
      </c>
      <c r="E328" s="1">
        <v>0.25</v>
      </c>
      <c r="F328" s="1">
        <v>5.90000000000062</v>
      </c>
      <c r="G328" s="1">
        <v>3.59999999999969</v>
      </c>
      <c r="H328" s="1">
        <v>54911.33515</v>
      </c>
      <c r="I328" s="1" t="s">
        <v>54</v>
      </c>
      <c r="J328" s="1">
        <v>16.12</v>
      </c>
      <c r="K328" s="1">
        <v>1.2960563211378229</v>
      </c>
      <c r="L328" s="1">
        <v>25.859723356435023</v>
      </c>
      <c r="M328" s="1"/>
      <c r="N328" s="1"/>
      <c r="O328" s="1"/>
      <c r="P328" s="1"/>
      <c r="Q328" s="1"/>
      <c r="R328" s="1"/>
      <c r="S328" s="3">
        <v>10.0</v>
      </c>
      <c r="T328" s="3">
        <v>5.0</v>
      </c>
    </row>
    <row r="329">
      <c r="A329" s="1" t="s">
        <v>41</v>
      </c>
      <c r="B329" s="1">
        <v>10.5</v>
      </c>
      <c r="C329" s="1">
        <v>4.5</v>
      </c>
      <c r="D329" s="1">
        <v>3.25</v>
      </c>
      <c r="E329" s="1">
        <v>0.25</v>
      </c>
      <c r="F329" s="1">
        <v>5.90000000000062</v>
      </c>
      <c r="G329" s="1">
        <v>3.59999999999969</v>
      </c>
      <c r="H329" s="1">
        <v>54912.34804</v>
      </c>
      <c r="I329" s="1" t="s">
        <v>54</v>
      </c>
      <c r="J329" s="1">
        <v>16.25</v>
      </c>
      <c r="K329" s="1">
        <v>1.1498041572372226</v>
      </c>
      <c r="L329" s="1">
        <v>22.941609045299828</v>
      </c>
      <c r="M329" s="1"/>
      <c r="N329" s="1"/>
      <c r="O329" s="1"/>
      <c r="P329" s="1"/>
      <c r="Q329" s="1"/>
      <c r="R329" s="1"/>
      <c r="S329" s="16">
        <v>10.0</v>
      </c>
      <c r="T329" s="16">
        <v>5.0</v>
      </c>
    </row>
    <row r="330">
      <c r="A330" s="1" t="s">
        <v>41</v>
      </c>
      <c r="B330" s="1">
        <v>10.5</v>
      </c>
      <c r="C330" s="1">
        <v>4.5</v>
      </c>
      <c r="D330" s="1">
        <v>3.25</v>
      </c>
      <c r="E330" s="1">
        <v>0.25</v>
      </c>
      <c r="F330" s="1">
        <v>5.90000000000063</v>
      </c>
      <c r="G330" s="1">
        <v>3.59999999999969</v>
      </c>
      <c r="H330" s="1">
        <v>54913.31289</v>
      </c>
      <c r="I330" s="1" t="s">
        <v>54</v>
      </c>
      <c r="J330" s="1">
        <v>16.17</v>
      </c>
      <c r="K330" s="1">
        <v>1.2377241777528367</v>
      </c>
      <c r="L330" s="1">
        <v>24.695844081960782</v>
      </c>
      <c r="M330" s="1"/>
      <c r="N330" s="1"/>
      <c r="O330" s="1"/>
      <c r="P330" s="1"/>
      <c r="Q330" s="1"/>
      <c r="R330" s="1"/>
      <c r="S330" s="3">
        <v>10.0</v>
      </c>
      <c r="T330" s="3">
        <v>5.0</v>
      </c>
    </row>
    <row r="331">
      <c r="A331" s="1" t="s">
        <v>41</v>
      </c>
      <c r="B331" s="1">
        <v>10.5</v>
      </c>
      <c r="C331" s="1">
        <v>4.5</v>
      </c>
      <c r="D331" s="1">
        <v>3.25</v>
      </c>
      <c r="E331" s="1">
        <v>0.25</v>
      </c>
      <c r="F331" s="1">
        <v>5.90000000000063</v>
      </c>
      <c r="G331" s="1">
        <v>3.59999999999969</v>
      </c>
      <c r="H331" s="1">
        <v>54915.35207</v>
      </c>
      <c r="I331" s="1" t="s">
        <v>54</v>
      </c>
      <c r="J331" s="1">
        <v>16.18</v>
      </c>
      <c r="K331" s="1">
        <v>1.226376654283646</v>
      </c>
      <c r="L331" s="1">
        <v>24.46943122249777</v>
      </c>
      <c r="M331" s="1"/>
      <c r="N331" s="1"/>
      <c r="O331" s="1"/>
      <c r="P331" s="1"/>
      <c r="Q331" s="1"/>
      <c r="R331" s="1"/>
      <c r="S331" s="16">
        <v>10.0</v>
      </c>
      <c r="T331" s="16">
        <v>5.0</v>
      </c>
    </row>
    <row r="332">
      <c r="A332" s="1" t="s">
        <v>41</v>
      </c>
      <c r="B332" s="1">
        <v>10.5</v>
      </c>
      <c r="C332" s="1">
        <v>4.5</v>
      </c>
      <c r="D332" s="1">
        <v>3.25</v>
      </c>
      <c r="E332" s="1">
        <v>0.25</v>
      </c>
      <c r="F332" s="1">
        <v>5.90000000000063</v>
      </c>
      <c r="G332" s="1">
        <v>3.59999999999969</v>
      </c>
      <c r="H332" s="1">
        <v>54916.33136</v>
      </c>
      <c r="I332" s="1" t="s">
        <v>54</v>
      </c>
      <c r="J332" s="1">
        <v>16.1</v>
      </c>
      <c r="K332" s="1">
        <v>1.3201518071440845</v>
      </c>
      <c r="L332" s="1">
        <v>26.34049150832656</v>
      </c>
      <c r="M332" s="1"/>
      <c r="N332" s="1"/>
      <c r="O332" s="1"/>
      <c r="P332" s="1"/>
      <c r="Q332" s="1"/>
      <c r="R332" s="1"/>
      <c r="S332" s="3">
        <v>10.0</v>
      </c>
      <c r="T332" s="3">
        <v>5.0</v>
      </c>
    </row>
    <row r="333">
      <c r="A333" s="1" t="s">
        <v>41</v>
      </c>
      <c r="B333" s="1">
        <v>10.5</v>
      </c>
      <c r="C333" s="1">
        <v>4.5</v>
      </c>
      <c r="D333" s="1">
        <v>3.25</v>
      </c>
      <c r="E333" s="1">
        <v>0.25</v>
      </c>
      <c r="F333" s="1">
        <v>5.90000000000063</v>
      </c>
      <c r="G333" s="1">
        <v>3.59999999999969</v>
      </c>
      <c r="H333" s="1">
        <v>54916.3406</v>
      </c>
      <c r="I333" s="1" t="s">
        <v>54</v>
      </c>
      <c r="J333" s="1">
        <v>16.1</v>
      </c>
      <c r="K333" s="1">
        <v>1.3201518071440845</v>
      </c>
      <c r="L333" s="1">
        <v>26.34049150832656</v>
      </c>
      <c r="M333" s="1"/>
      <c r="N333" s="1"/>
      <c r="O333" s="1"/>
      <c r="P333" s="1"/>
      <c r="Q333" s="1"/>
      <c r="R333" s="1"/>
      <c r="S333" s="16">
        <v>10.0</v>
      </c>
      <c r="T333" s="16">
        <v>5.0</v>
      </c>
    </row>
    <row r="334">
      <c r="A334" s="1" t="s">
        <v>41</v>
      </c>
      <c r="B334" s="1">
        <v>10.5</v>
      </c>
      <c r="C334" s="1">
        <v>4.5</v>
      </c>
      <c r="D334" s="1">
        <v>3.25</v>
      </c>
      <c r="E334" s="1">
        <v>0.25</v>
      </c>
      <c r="F334" s="1">
        <v>5.90000000000063</v>
      </c>
      <c r="G334" s="1">
        <v>3.59999999999969</v>
      </c>
      <c r="H334" s="1">
        <v>54917.36554</v>
      </c>
      <c r="I334" s="1" t="s">
        <v>54</v>
      </c>
      <c r="J334" s="1">
        <v>16.31</v>
      </c>
      <c r="K334" s="1">
        <v>1.0879874218707375</v>
      </c>
      <c r="L334" s="1">
        <v>21.708203020188307</v>
      </c>
      <c r="M334" s="1"/>
      <c r="N334" s="1"/>
      <c r="O334" s="1"/>
      <c r="P334" s="1"/>
      <c r="Q334" s="1"/>
      <c r="R334" s="1"/>
      <c r="S334" s="3">
        <v>10.0</v>
      </c>
      <c r="T334" s="3">
        <v>5.0</v>
      </c>
    </row>
    <row r="335">
      <c r="A335" s="1" t="s">
        <v>41</v>
      </c>
      <c r="B335" s="1">
        <v>10.5</v>
      </c>
      <c r="C335" s="1">
        <v>4.5</v>
      </c>
      <c r="D335" s="1">
        <v>3.25</v>
      </c>
      <c r="E335" s="1">
        <v>0.25</v>
      </c>
      <c r="F335" s="1">
        <v>5.90000000000063</v>
      </c>
      <c r="G335" s="1">
        <v>3.59999999999969</v>
      </c>
      <c r="H335" s="1">
        <v>54918.3251</v>
      </c>
      <c r="I335" s="1" t="s">
        <v>54</v>
      </c>
      <c r="J335" s="1">
        <v>16.17</v>
      </c>
      <c r="K335" s="1">
        <v>1.2377241777528367</v>
      </c>
      <c r="L335" s="1">
        <v>24.695844081960782</v>
      </c>
      <c r="M335" s="1"/>
      <c r="N335" s="1"/>
      <c r="O335" s="1"/>
      <c r="P335" s="1"/>
      <c r="Q335" s="1"/>
      <c r="R335" s="1"/>
      <c r="S335" s="16">
        <v>10.0</v>
      </c>
      <c r="T335" s="16">
        <v>5.0</v>
      </c>
    </row>
    <row r="336">
      <c r="A336" s="1" t="s">
        <v>41</v>
      </c>
      <c r="B336" s="1">
        <v>10.5</v>
      </c>
      <c r="C336" s="1">
        <v>4.5</v>
      </c>
      <c r="D336" s="1">
        <v>3.25</v>
      </c>
      <c r="E336" s="1">
        <v>0.25</v>
      </c>
      <c r="F336" s="1">
        <v>5.90000000000063</v>
      </c>
      <c r="G336" s="1">
        <v>3.59999999999969</v>
      </c>
      <c r="H336" s="1">
        <v>54919.29409</v>
      </c>
      <c r="I336" s="1" t="s">
        <v>54</v>
      </c>
      <c r="J336" s="1">
        <v>16.18</v>
      </c>
      <c r="K336" s="1">
        <v>1.226376654283646</v>
      </c>
      <c r="L336" s="1">
        <v>24.46943122249777</v>
      </c>
      <c r="M336" s="1"/>
      <c r="N336" s="1"/>
      <c r="O336" s="1"/>
      <c r="P336" s="1"/>
      <c r="Q336" s="1"/>
      <c r="R336" s="1"/>
      <c r="S336" s="3">
        <v>10.0</v>
      </c>
      <c r="T336" s="3">
        <v>5.0</v>
      </c>
    </row>
    <row r="337">
      <c r="A337" s="1" t="s">
        <v>41</v>
      </c>
      <c r="B337" s="1">
        <v>10.5</v>
      </c>
      <c r="C337" s="1">
        <v>4.5</v>
      </c>
      <c r="D337" s="1">
        <v>3.25</v>
      </c>
      <c r="E337" s="1">
        <v>0.25</v>
      </c>
      <c r="F337" s="1">
        <v>5.90000000000063</v>
      </c>
      <c r="G337" s="1">
        <v>3.59999999999969</v>
      </c>
      <c r="H337" s="1">
        <v>54920.29896</v>
      </c>
      <c r="I337" s="1" t="s">
        <v>54</v>
      </c>
      <c r="J337" s="1">
        <v>16.15</v>
      </c>
      <c r="K337" s="1">
        <v>1.260735188245405</v>
      </c>
      <c r="L337" s="1">
        <v>25.15497410261253</v>
      </c>
      <c r="M337" s="1"/>
      <c r="N337" s="1"/>
      <c r="O337" s="1"/>
      <c r="P337" s="1"/>
      <c r="Q337" s="1"/>
      <c r="R337" s="1"/>
      <c r="S337" s="16">
        <v>10.0</v>
      </c>
      <c r="T337" s="16">
        <v>5.0</v>
      </c>
    </row>
    <row r="338">
      <c r="A338" s="1" t="s">
        <v>41</v>
      </c>
      <c r="B338" s="1">
        <v>10.5</v>
      </c>
      <c r="C338" s="1">
        <v>4.5</v>
      </c>
      <c r="D338" s="1">
        <v>3.25</v>
      </c>
      <c r="E338" s="1">
        <v>0.25</v>
      </c>
      <c r="F338" s="1">
        <v>5.90000000000063</v>
      </c>
      <c r="G338" s="1">
        <v>3.59999999999969</v>
      </c>
      <c r="H338" s="1">
        <v>54921.36103</v>
      </c>
      <c r="I338" s="1" t="s">
        <v>54</v>
      </c>
      <c r="J338" s="1">
        <v>16.56</v>
      </c>
      <c r="K338" s="1">
        <v>0.8642191282168058</v>
      </c>
      <c r="L338" s="1">
        <v>17.24343858406251</v>
      </c>
      <c r="M338" s="1"/>
      <c r="N338" s="1"/>
      <c r="O338" s="1"/>
      <c r="P338" s="1"/>
      <c r="Q338" s="1"/>
      <c r="R338" s="1"/>
      <c r="S338" s="3">
        <v>10.0</v>
      </c>
      <c r="T338" s="3">
        <v>5.0</v>
      </c>
    </row>
    <row r="339">
      <c r="A339" s="1" t="s">
        <v>41</v>
      </c>
      <c r="B339" s="1">
        <v>10.5</v>
      </c>
      <c r="C339" s="1">
        <v>4.5</v>
      </c>
      <c r="D339" s="1">
        <v>3.25</v>
      </c>
      <c r="E339" s="1">
        <v>0.25</v>
      </c>
      <c r="F339" s="1">
        <v>5.90000000000063</v>
      </c>
      <c r="G339" s="1">
        <v>3.59999999999968</v>
      </c>
      <c r="H339" s="1">
        <v>54922.30926</v>
      </c>
      <c r="I339" s="1" t="s">
        <v>54</v>
      </c>
      <c r="J339" s="1">
        <v>16.24</v>
      </c>
      <c r="K339" s="1">
        <v>1.160443164114638</v>
      </c>
      <c r="L339" s="1">
        <v>23.15388514021184</v>
      </c>
      <c r="M339" s="1"/>
      <c r="N339" s="1"/>
      <c r="O339" s="1"/>
      <c r="P339" s="1"/>
      <c r="Q339" s="1"/>
      <c r="R339" s="1"/>
      <c r="S339" s="16">
        <v>10.0</v>
      </c>
      <c r="T339" s="16">
        <v>5.0</v>
      </c>
    </row>
    <row r="340">
      <c r="A340" s="1" t="s">
        <v>41</v>
      </c>
      <c r="B340" s="1">
        <v>10.5</v>
      </c>
      <c r="C340" s="1">
        <v>4.5</v>
      </c>
      <c r="D340" s="1">
        <v>3.25</v>
      </c>
      <c r="E340" s="1">
        <v>0.25</v>
      </c>
      <c r="F340" s="1">
        <v>5.90000000000063</v>
      </c>
      <c r="G340" s="1">
        <v>3.59999999999968</v>
      </c>
      <c r="H340" s="1">
        <v>54923.32806</v>
      </c>
      <c r="I340" s="1" t="s">
        <v>54</v>
      </c>
      <c r="J340" s="1">
        <v>16.32</v>
      </c>
      <c r="K340" s="1">
        <v>1.0780126932310499</v>
      </c>
      <c r="L340" s="1">
        <v>21.509181018620215</v>
      </c>
      <c r="M340" s="1"/>
      <c r="N340" s="1"/>
      <c r="O340" s="1"/>
      <c r="P340" s="1"/>
      <c r="Q340" s="1"/>
      <c r="R340" s="1"/>
      <c r="S340" s="3">
        <v>10.0</v>
      </c>
      <c r="T340" s="3">
        <v>5.0</v>
      </c>
    </row>
    <row r="341">
      <c r="A341" s="1" t="s">
        <v>41</v>
      </c>
      <c r="B341" s="1">
        <v>10.5</v>
      </c>
      <c r="C341" s="1">
        <v>4.5</v>
      </c>
      <c r="D341" s="1">
        <v>3.25</v>
      </c>
      <c r="E341" s="1">
        <v>0.25</v>
      </c>
      <c r="F341" s="1">
        <v>5.90000000000063</v>
      </c>
      <c r="G341" s="1">
        <v>3.59999999999968</v>
      </c>
      <c r="H341" s="1">
        <v>54924.29713</v>
      </c>
      <c r="I341" s="1" t="s">
        <v>54</v>
      </c>
      <c r="J341" s="1">
        <v>16.26</v>
      </c>
      <c r="K341" s="1">
        <v>1.1392626893611435</v>
      </c>
      <c r="L341" s="1">
        <v>22.731279109323868</v>
      </c>
      <c r="M341" s="1"/>
      <c r="N341" s="1"/>
      <c r="O341" s="1"/>
      <c r="P341" s="1"/>
      <c r="Q341" s="1"/>
      <c r="R341" s="1"/>
      <c r="S341" s="16">
        <v>10.0</v>
      </c>
      <c r="T341" s="16">
        <v>5.0</v>
      </c>
    </row>
    <row r="342">
      <c r="A342" s="1" t="s">
        <v>41</v>
      </c>
      <c r="B342" s="1">
        <v>10.5</v>
      </c>
      <c r="C342" s="1">
        <v>4.5</v>
      </c>
      <c r="D342" s="1">
        <v>3.25</v>
      </c>
      <c r="E342" s="1">
        <v>0.25</v>
      </c>
      <c r="F342" s="1">
        <v>5.90000000000064</v>
      </c>
      <c r="G342" s="1">
        <v>3.59999999999968</v>
      </c>
      <c r="H342" s="1">
        <v>54925.35051</v>
      </c>
      <c r="I342" s="1" t="s">
        <v>54</v>
      </c>
      <c r="J342" s="1">
        <v>16.2</v>
      </c>
      <c r="K342" s="1">
        <v>1.2039927577107001</v>
      </c>
      <c r="L342" s="1">
        <v>24.02281376955617</v>
      </c>
      <c r="M342" s="1"/>
      <c r="N342" s="1"/>
      <c r="O342" s="1"/>
      <c r="P342" s="1"/>
      <c r="Q342" s="1"/>
      <c r="R342" s="1"/>
      <c r="S342" s="3">
        <v>10.0</v>
      </c>
      <c r="T342" s="3">
        <v>5.0</v>
      </c>
    </row>
    <row r="343">
      <c r="A343" s="1" t="s">
        <v>41</v>
      </c>
      <c r="B343" s="1">
        <v>10.5</v>
      </c>
      <c r="C343" s="1">
        <v>4.5</v>
      </c>
      <c r="D343" s="1">
        <v>3.25</v>
      </c>
      <c r="E343" s="1">
        <v>0.25</v>
      </c>
      <c r="F343" s="1">
        <v>5.90000000000064</v>
      </c>
      <c r="G343" s="1">
        <v>3.59999999999968</v>
      </c>
      <c r="H343" s="1">
        <v>54926.2256</v>
      </c>
      <c r="I343" s="1" t="s">
        <v>54</v>
      </c>
      <c r="J343" s="1">
        <v>16.21</v>
      </c>
      <c r="K343" s="1">
        <v>1.1929544857592982</v>
      </c>
      <c r="L343" s="1">
        <v>23.802571289086067</v>
      </c>
      <c r="M343" s="1"/>
      <c r="N343" s="1"/>
      <c r="O343" s="1"/>
      <c r="P343" s="1"/>
      <c r="Q343" s="1"/>
      <c r="R343" s="1"/>
      <c r="S343" s="16">
        <v>10.0</v>
      </c>
      <c r="T343" s="16">
        <v>5.0</v>
      </c>
    </row>
    <row r="344">
      <c r="A344" s="1" t="s">
        <v>41</v>
      </c>
      <c r="B344" s="1">
        <v>10.5</v>
      </c>
      <c r="C344" s="1">
        <v>4.5</v>
      </c>
      <c r="D344" s="1">
        <v>3.25</v>
      </c>
      <c r="E344" s="1">
        <v>0.25</v>
      </c>
      <c r="F344" s="1">
        <v>5.90000000000064</v>
      </c>
      <c r="G344" s="1">
        <v>3.59999999999968</v>
      </c>
      <c r="H344" s="1">
        <v>54927.32699</v>
      </c>
      <c r="I344" s="1" t="s">
        <v>54</v>
      </c>
      <c r="J344" s="1">
        <v>16.24</v>
      </c>
      <c r="K344" s="1">
        <v>1.160443164114638</v>
      </c>
      <c r="L344" s="1">
        <v>23.15388514021184</v>
      </c>
      <c r="M344" s="1"/>
      <c r="N344" s="1"/>
      <c r="O344" s="1"/>
      <c r="P344" s="1"/>
      <c r="Q344" s="1"/>
      <c r="R344" s="1"/>
      <c r="S344" s="3">
        <v>10.0</v>
      </c>
      <c r="T344" s="3">
        <v>5.0</v>
      </c>
    </row>
    <row r="345">
      <c r="A345" s="1" t="s">
        <v>41</v>
      </c>
      <c r="B345" s="1">
        <v>10.5</v>
      </c>
      <c r="C345" s="1">
        <v>4.5</v>
      </c>
      <c r="D345" s="1">
        <v>3.25</v>
      </c>
      <c r="E345" s="1">
        <v>0.25</v>
      </c>
      <c r="F345" s="1">
        <v>5.90000000000064</v>
      </c>
      <c r="G345" s="1">
        <v>3.59999999999968</v>
      </c>
      <c r="H345" s="1">
        <v>54928.31709</v>
      </c>
      <c r="I345" s="1" t="s">
        <v>54</v>
      </c>
      <c r="J345" s="1">
        <v>16.33</v>
      </c>
      <c r="K345" s="1">
        <v>1.0681294134532124</v>
      </c>
      <c r="L345" s="1">
        <v>21.311983661730082</v>
      </c>
      <c r="M345" s="1"/>
      <c r="N345" s="1"/>
      <c r="O345" s="1"/>
      <c r="P345" s="1"/>
      <c r="Q345" s="1"/>
      <c r="R345" s="1"/>
      <c r="S345" s="16">
        <v>10.0</v>
      </c>
      <c r="T345" s="16">
        <v>5.0</v>
      </c>
    </row>
    <row r="346">
      <c r="A346" s="1" t="s">
        <v>41</v>
      </c>
      <c r="B346" s="1">
        <v>10.5</v>
      </c>
      <c r="C346" s="1">
        <v>4.5</v>
      </c>
      <c r="D346" s="1">
        <v>3.25</v>
      </c>
      <c r="E346" s="1">
        <v>0.25</v>
      </c>
      <c r="F346" s="1">
        <v>5.90000000000064</v>
      </c>
      <c r="G346" s="1">
        <v>3.59999999999968</v>
      </c>
      <c r="H346" s="1">
        <v>54929.28119</v>
      </c>
      <c r="I346" s="1" t="s">
        <v>54</v>
      </c>
      <c r="J346" s="1">
        <v>16.26</v>
      </c>
      <c r="K346" s="1">
        <v>1.1392626893611435</v>
      </c>
      <c r="L346" s="1">
        <v>22.731279109323868</v>
      </c>
      <c r="M346" s="1"/>
      <c r="N346" s="1"/>
      <c r="O346" s="1"/>
      <c r="P346" s="1"/>
      <c r="Q346" s="1"/>
      <c r="R346" s="1"/>
      <c r="S346" s="3">
        <v>10.0</v>
      </c>
      <c r="T346" s="3">
        <v>5.0</v>
      </c>
    </row>
    <row r="347">
      <c r="A347" s="1" t="s">
        <v>41</v>
      </c>
      <c r="B347" s="1">
        <v>10.5</v>
      </c>
      <c r="C347" s="1">
        <v>4.5</v>
      </c>
      <c r="D347" s="1">
        <v>3.25</v>
      </c>
      <c r="E347" s="1">
        <v>0.25</v>
      </c>
      <c r="F347" s="1">
        <v>5.90000000000064</v>
      </c>
      <c r="G347" s="1">
        <v>3.59999999999968</v>
      </c>
      <c r="H347" s="1">
        <v>54930.39355</v>
      </c>
      <c r="I347" s="1" t="s">
        <v>54</v>
      </c>
      <c r="J347" s="1">
        <v>16.48</v>
      </c>
      <c r="K347" s="1">
        <v>0.9303018284788918</v>
      </c>
      <c r="L347" s="1">
        <v>18.561961799105752</v>
      </c>
      <c r="M347" s="1"/>
      <c r="N347" s="1"/>
      <c r="O347" s="1"/>
      <c r="P347" s="1"/>
      <c r="Q347" s="1"/>
      <c r="R347" s="1"/>
      <c r="S347" s="16">
        <v>10.0</v>
      </c>
      <c r="T347" s="16">
        <v>5.0</v>
      </c>
    </row>
    <row r="348">
      <c r="A348" s="1" t="s">
        <v>41</v>
      </c>
      <c r="B348" s="1">
        <v>10.5</v>
      </c>
      <c r="C348" s="1">
        <v>4.5</v>
      </c>
      <c r="D348" s="1">
        <v>3.25</v>
      </c>
      <c r="E348" s="1">
        <v>0.25</v>
      </c>
      <c r="F348" s="1">
        <v>5.90000000000064</v>
      </c>
      <c r="G348" s="1">
        <v>3.59999999999968</v>
      </c>
      <c r="H348" s="1">
        <v>54931.31226</v>
      </c>
      <c r="I348" s="1" t="s">
        <v>54</v>
      </c>
      <c r="J348" s="1">
        <v>16.26</v>
      </c>
      <c r="K348" s="1">
        <v>1.1392626893611435</v>
      </c>
      <c r="L348" s="1">
        <v>22.731279109323868</v>
      </c>
      <c r="M348" s="1"/>
      <c r="N348" s="1"/>
      <c r="O348" s="1"/>
      <c r="P348" s="1"/>
      <c r="Q348" s="1"/>
      <c r="R348" s="1"/>
      <c r="S348" s="3">
        <v>10.0</v>
      </c>
      <c r="T348" s="3">
        <v>5.0</v>
      </c>
    </row>
    <row r="349">
      <c r="A349" s="1" t="s">
        <v>41</v>
      </c>
      <c r="B349" s="1">
        <v>10.5</v>
      </c>
      <c r="C349" s="1">
        <v>4.5</v>
      </c>
      <c r="D349" s="1">
        <v>3.25</v>
      </c>
      <c r="E349" s="1">
        <v>0.25</v>
      </c>
      <c r="F349" s="1">
        <v>5.90000000000064</v>
      </c>
      <c r="G349" s="1">
        <v>3.59999999999968</v>
      </c>
      <c r="H349" s="1">
        <v>54932.30084</v>
      </c>
      <c r="I349" s="1" t="s">
        <v>54</v>
      </c>
      <c r="J349" s="1">
        <v>16.45</v>
      </c>
      <c r="K349" s="1">
        <v>0.9563654418531607</v>
      </c>
      <c r="L349" s="1">
        <v>19.08199925468173</v>
      </c>
      <c r="M349" s="1"/>
      <c r="N349" s="1"/>
      <c r="O349" s="1"/>
      <c r="P349" s="1"/>
      <c r="Q349" s="1"/>
      <c r="R349" s="1"/>
      <c r="S349" s="16">
        <v>10.0</v>
      </c>
      <c r="T349" s="16">
        <v>5.0</v>
      </c>
    </row>
    <row r="350">
      <c r="A350" s="1" t="s">
        <v>41</v>
      </c>
      <c r="B350" s="1">
        <v>10.5</v>
      </c>
      <c r="C350" s="1">
        <v>4.5</v>
      </c>
      <c r="D350" s="1">
        <v>3.25</v>
      </c>
      <c r="E350" s="1">
        <v>0.25</v>
      </c>
      <c r="F350" s="1">
        <v>5.90000000000064</v>
      </c>
      <c r="G350" s="1">
        <v>3.59999999999968</v>
      </c>
      <c r="H350" s="1">
        <v>54933.31201</v>
      </c>
      <c r="I350" s="1" t="s">
        <v>54</v>
      </c>
      <c r="J350" s="1">
        <v>16.45</v>
      </c>
      <c r="K350" s="1">
        <v>0.9563654418531607</v>
      </c>
      <c r="L350" s="1">
        <v>19.08199925468173</v>
      </c>
      <c r="M350" s="1"/>
      <c r="N350" s="1"/>
      <c r="O350" s="1"/>
      <c r="P350" s="1"/>
      <c r="Q350" s="1"/>
      <c r="R350" s="1"/>
      <c r="S350" s="3">
        <v>10.0</v>
      </c>
      <c r="T350" s="3">
        <v>5.0</v>
      </c>
    </row>
    <row r="351">
      <c r="A351" s="1" t="s">
        <v>41</v>
      </c>
      <c r="B351" s="1">
        <v>10.5</v>
      </c>
      <c r="C351" s="1">
        <v>4.5</v>
      </c>
      <c r="D351" s="1">
        <v>3.25</v>
      </c>
      <c r="E351" s="1">
        <v>0.25</v>
      </c>
      <c r="F351" s="1">
        <v>5.90000000000064</v>
      </c>
      <c r="G351" s="1">
        <v>3.59999999999968</v>
      </c>
      <c r="H351" s="1">
        <v>54934.33907</v>
      </c>
      <c r="I351" s="1" t="s">
        <v>54</v>
      </c>
      <c r="J351" s="1">
        <v>16.43</v>
      </c>
      <c r="K351" s="1">
        <v>0.9741456029041997</v>
      </c>
      <c r="L351" s="1">
        <v>19.436760107673887</v>
      </c>
      <c r="M351" s="1"/>
      <c r="N351" s="1"/>
      <c r="O351" s="1"/>
      <c r="P351" s="1"/>
      <c r="Q351" s="1"/>
      <c r="R351" s="1"/>
      <c r="S351" s="16">
        <v>10.0</v>
      </c>
      <c r="T351" s="16">
        <v>5.0</v>
      </c>
    </row>
    <row r="352">
      <c r="A352" s="1" t="s">
        <v>41</v>
      </c>
      <c r="B352" s="1">
        <v>10.5</v>
      </c>
      <c r="C352" s="1">
        <v>4.5</v>
      </c>
      <c r="D352" s="1">
        <v>3.25</v>
      </c>
      <c r="E352" s="1">
        <v>0.25</v>
      </c>
      <c r="F352" s="1">
        <v>5.90000000000064</v>
      </c>
      <c r="G352" s="1">
        <v>3.59999999999968</v>
      </c>
      <c r="H352" s="1">
        <v>54935.32596</v>
      </c>
      <c r="I352" s="1" t="s">
        <v>54</v>
      </c>
      <c r="J352" s="1">
        <v>16.52</v>
      </c>
      <c r="K352" s="1">
        <v>0.8966519030184046</v>
      </c>
      <c r="L352" s="1">
        <v>17.890557517377534</v>
      </c>
      <c r="M352" s="1"/>
      <c r="N352" s="1"/>
      <c r="O352" s="1"/>
      <c r="P352" s="1"/>
      <c r="Q352" s="1"/>
      <c r="R352" s="1"/>
      <c r="S352" s="3">
        <v>10.0</v>
      </c>
      <c r="T352" s="3">
        <v>5.0</v>
      </c>
    </row>
    <row r="353">
      <c r="A353" s="1" t="s">
        <v>41</v>
      </c>
      <c r="B353" s="1">
        <v>10.5</v>
      </c>
      <c r="C353" s="1">
        <v>4.5</v>
      </c>
      <c r="D353" s="1">
        <v>3.25</v>
      </c>
      <c r="E353" s="1">
        <v>0.25</v>
      </c>
      <c r="F353" s="1">
        <v>5.90000000000064</v>
      </c>
      <c r="G353" s="1">
        <v>3.59999999999968</v>
      </c>
      <c r="H353" s="1">
        <v>54936.28397</v>
      </c>
      <c r="I353" s="1" t="s">
        <v>54</v>
      </c>
      <c r="J353" s="1">
        <v>16.46</v>
      </c>
      <c r="K353" s="1">
        <v>0.9475974307795973</v>
      </c>
      <c r="L353" s="1">
        <v>18.90705443395862</v>
      </c>
      <c r="M353" s="1"/>
      <c r="N353" s="1"/>
      <c r="O353" s="1"/>
      <c r="P353" s="1"/>
      <c r="Q353" s="1"/>
      <c r="R353" s="1"/>
      <c r="S353" s="16">
        <v>10.0</v>
      </c>
      <c r="T353" s="16">
        <v>5.0</v>
      </c>
    </row>
    <row r="354">
      <c r="A354" s="1" t="s">
        <v>41</v>
      </c>
      <c r="B354" s="1">
        <v>10.5</v>
      </c>
      <c r="C354" s="1">
        <v>4.5</v>
      </c>
      <c r="D354" s="1">
        <v>3.25</v>
      </c>
      <c r="E354" s="1">
        <v>0.25</v>
      </c>
      <c r="F354" s="1">
        <v>5.90000000000064</v>
      </c>
      <c r="G354" s="1">
        <v>3.59999999999968</v>
      </c>
      <c r="H354" s="1">
        <v>54937.27832</v>
      </c>
      <c r="I354" s="1" t="s">
        <v>54</v>
      </c>
      <c r="J354" s="1">
        <v>16.58</v>
      </c>
      <c r="K354" s="1">
        <v>0.8484453514453733</v>
      </c>
      <c r="L354" s="1">
        <v>16.9287103604948</v>
      </c>
      <c r="M354" s="1"/>
      <c r="N354" s="1"/>
      <c r="O354" s="1"/>
      <c r="P354" s="1"/>
      <c r="Q354" s="1"/>
      <c r="R354" s="1"/>
      <c r="S354" s="3">
        <v>10.0</v>
      </c>
      <c r="T354" s="3">
        <v>5.0</v>
      </c>
    </row>
    <row r="355">
      <c r="A355" s="1" t="s">
        <v>41</v>
      </c>
      <c r="B355" s="1">
        <v>10.5</v>
      </c>
      <c r="C355" s="1">
        <v>4.5</v>
      </c>
      <c r="D355" s="1">
        <v>3.25</v>
      </c>
      <c r="E355" s="1">
        <v>0.25</v>
      </c>
      <c r="F355" s="1">
        <v>5.90000000000065</v>
      </c>
      <c r="G355" s="1">
        <v>3.59999999999968</v>
      </c>
      <c r="H355" s="1">
        <v>54938.3005</v>
      </c>
      <c r="I355" s="1" t="s">
        <v>54</v>
      </c>
      <c r="J355" s="1">
        <v>16.45</v>
      </c>
      <c r="K355" s="1">
        <v>0.9563654418531607</v>
      </c>
      <c r="L355" s="1">
        <v>19.08199925468173</v>
      </c>
      <c r="M355" s="1"/>
      <c r="N355" s="1"/>
      <c r="O355" s="1"/>
      <c r="P355" s="1"/>
      <c r="Q355" s="1"/>
      <c r="R355" s="1"/>
      <c r="S355" s="16">
        <v>10.0</v>
      </c>
      <c r="T355" s="16">
        <v>5.0</v>
      </c>
    </row>
    <row r="356">
      <c r="A356" s="1" t="s">
        <v>41</v>
      </c>
      <c r="B356" s="1">
        <v>10.5</v>
      </c>
      <c r="C356" s="1">
        <v>4.5</v>
      </c>
      <c r="D356" s="1">
        <v>3.25</v>
      </c>
      <c r="E356" s="1">
        <v>0.25</v>
      </c>
      <c r="F356" s="1">
        <v>5.90000000000065</v>
      </c>
      <c r="G356" s="1">
        <v>3.59999999999968</v>
      </c>
      <c r="H356" s="1">
        <v>54939.29278</v>
      </c>
      <c r="I356" s="1" t="s">
        <v>54</v>
      </c>
      <c r="J356" s="1">
        <v>16.56</v>
      </c>
      <c r="K356" s="1">
        <v>0.8642191282168058</v>
      </c>
      <c r="L356" s="1">
        <v>17.24343858406251</v>
      </c>
      <c r="M356" s="1"/>
      <c r="N356" s="1"/>
      <c r="O356" s="1"/>
      <c r="P356" s="1"/>
      <c r="Q356" s="1"/>
      <c r="R356" s="1"/>
      <c r="S356" s="3">
        <v>10.0</v>
      </c>
      <c r="T356" s="3">
        <v>5.0</v>
      </c>
    </row>
    <row r="357">
      <c r="A357" s="1" t="s">
        <v>41</v>
      </c>
      <c r="B357" s="1">
        <v>10.5</v>
      </c>
      <c r="C357" s="1">
        <v>4.5</v>
      </c>
      <c r="D357" s="1">
        <v>3.25</v>
      </c>
      <c r="E357" s="1">
        <v>0.25</v>
      </c>
      <c r="F357" s="1">
        <v>5.90000000000065</v>
      </c>
      <c r="G357" s="1">
        <v>3.59999999999968</v>
      </c>
      <c r="H357" s="1">
        <v>54940.21897</v>
      </c>
      <c r="I357" s="1" t="s">
        <v>54</v>
      </c>
      <c r="J357" s="1">
        <v>16.49</v>
      </c>
      <c r="K357" s="1">
        <v>0.921772770049039</v>
      </c>
      <c r="L357" s="1">
        <v>18.391784710433225</v>
      </c>
      <c r="M357" s="1"/>
      <c r="N357" s="1"/>
      <c r="O357" s="1"/>
      <c r="P357" s="1"/>
      <c r="Q357" s="1"/>
      <c r="R357" s="1"/>
      <c r="S357" s="16">
        <v>10.0</v>
      </c>
      <c r="T357" s="16">
        <v>5.0</v>
      </c>
    </row>
    <row r="358">
      <c r="A358" s="1" t="s">
        <v>41</v>
      </c>
      <c r="B358" s="1">
        <v>10.5</v>
      </c>
      <c r="C358" s="1">
        <v>4.5</v>
      </c>
      <c r="D358" s="1">
        <v>3.25</v>
      </c>
      <c r="E358" s="1">
        <v>0.25</v>
      </c>
      <c r="F358" s="1">
        <v>5.90000000000065</v>
      </c>
      <c r="G358" s="1">
        <v>3.59999999999968</v>
      </c>
      <c r="H358" s="1">
        <v>54941.31818</v>
      </c>
      <c r="I358" s="1" t="s">
        <v>54</v>
      </c>
      <c r="J358" s="1">
        <v>16.44</v>
      </c>
      <c r="K358" s="1">
        <v>0.9652145823343049</v>
      </c>
      <c r="L358" s="1">
        <v>19.258562819900657</v>
      </c>
      <c r="M358" s="1"/>
      <c r="N358" s="1"/>
      <c r="O358" s="1"/>
      <c r="P358" s="1"/>
      <c r="Q358" s="1"/>
      <c r="R358" s="1"/>
      <c r="S358" s="3">
        <v>10.0</v>
      </c>
      <c r="T358" s="3">
        <v>5.0</v>
      </c>
    </row>
    <row r="359">
      <c r="A359" s="1" t="s">
        <v>41</v>
      </c>
      <c r="B359" s="1">
        <v>10.5</v>
      </c>
      <c r="C359" s="1">
        <v>4.5</v>
      </c>
      <c r="D359" s="1">
        <v>3.25</v>
      </c>
      <c r="E359" s="1">
        <v>0.25</v>
      </c>
      <c r="F359" s="1">
        <v>5.90000000000065</v>
      </c>
      <c r="G359" s="1">
        <v>3.59999999999968</v>
      </c>
      <c r="H359" s="1">
        <v>54942.35727</v>
      </c>
      <c r="I359" s="1" t="s">
        <v>54</v>
      </c>
      <c r="J359" s="1">
        <v>16.61</v>
      </c>
      <c r="K359" s="1">
        <v>0.8253228601449574</v>
      </c>
      <c r="L359" s="1">
        <v>16.467356005295645</v>
      </c>
      <c r="M359" s="1"/>
      <c r="N359" s="1"/>
      <c r="O359" s="1"/>
      <c r="P359" s="1"/>
      <c r="Q359" s="1"/>
      <c r="R359" s="1"/>
      <c r="S359" s="16">
        <v>10.0</v>
      </c>
      <c r="T359" s="16">
        <v>5.0</v>
      </c>
    </row>
    <row r="360">
      <c r="A360" s="1" t="s">
        <v>41</v>
      </c>
      <c r="B360" s="1">
        <v>10.5</v>
      </c>
      <c r="C360" s="1">
        <v>4.5</v>
      </c>
      <c r="D360" s="1">
        <v>3.25</v>
      </c>
      <c r="E360" s="1">
        <v>0.25</v>
      </c>
      <c r="F360" s="1">
        <v>5.90000000000065</v>
      </c>
      <c r="G360" s="1">
        <v>3.59999999999968</v>
      </c>
      <c r="H360" s="1">
        <v>54943.26588</v>
      </c>
      <c r="I360" s="1" t="s">
        <v>54</v>
      </c>
      <c r="J360" s="1">
        <v>16.54</v>
      </c>
      <c r="K360" s="1">
        <v>0.8802861613932751</v>
      </c>
      <c r="L360" s="1">
        <v>17.56401804216615</v>
      </c>
      <c r="M360" s="1"/>
      <c r="N360" s="1"/>
      <c r="O360" s="1"/>
      <c r="P360" s="1"/>
      <c r="Q360" s="1"/>
      <c r="R360" s="1"/>
      <c r="S360" s="3">
        <v>10.0</v>
      </c>
      <c r="T360" s="3">
        <v>5.0</v>
      </c>
    </row>
    <row r="361">
      <c r="A361" s="1" t="s">
        <v>41</v>
      </c>
      <c r="B361" s="1">
        <v>10.5</v>
      </c>
      <c r="C361" s="1">
        <v>4.5</v>
      </c>
      <c r="D361" s="1">
        <v>3.25</v>
      </c>
      <c r="E361" s="1">
        <v>0.25</v>
      </c>
      <c r="F361" s="1">
        <v>5.90000000000065</v>
      </c>
      <c r="G361" s="1">
        <v>3.59999999999968</v>
      </c>
      <c r="H361" s="1">
        <v>54944.23928</v>
      </c>
      <c r="I361" s="1" t="s">
        <v>54</v>
      </c>
      <c r="J361" s="1">
        <v>16.52</v>
      </c>
      <c r="K361" s="1">
        <v>0.8966519030184046</v>
      </c>
      <c r="L361" s="1">
        <v>17.890557517377534</v>
      </c>
      <c r="M361" s="1"/>
      <c r="N361" s="1"/>
      <c r="O361" s="1"/>
      <c r="P361" s="1"/>
      <c r="Q361" s="1"/>
      <c r="R361" s="1"/>
      <c r="S361" s="16">
        <v>10.0</v>
      </c>
      <c r="T361" s="16">
        <v>5.0</v>
      </c>
    </row>
    <row r="362">
      <c r="A362" s="1" t="s">
        <v>41</v>
      </c>
      <c r="B362" s="1">
        <v>10.5</v>
      </c>
      <c r="C362" s="1">
        <v>4.5</v>
      </c>
      <c r="D362" s="1">
        <v>3.25</v>
      </c>
      <c r="E362" s="1">
        <v>0.25</v>
      </c>
      <c r="F362" s="1">
        <v>5.90000000000065</v>
      </c>
      <c r="G362" s="1">
        <v>3.59999999999967</v>
      </c>
      <c r="H362" s="1">
        <v>54946.36177</v>
      </c>
      <c r="I362" s="1" t="s">
        <v>54</v>
      </c>
      <c r="J362" s="1">
        <v>16.6</v>
      </c>
      <c r="K362" s="1">
        <v>0.8329594785463612</v>
      </c>
      <c r="L362" s="1">
        <v>16.619726574396836</v>
      </c>
      <c r="M362" s="1"/>
      <c r="N362" s="1"/>
      <c r="O362" s="1"/>
      <c r="P362" s="1"/>
      <c r="Q362" s="1"/>
      <c r="R362" s="1"/>
      <c r="S362" s="3">
        <v>10.0</v>
      </c>
      <c r="T362" s="3">
        <v>5.0</v>
      </c>
    </row>
    <row r="363">
      <c r="A363" s="1" t="s">
        <v>41</v>
      </c>
      <c r="B363" s="1">
        <v>10.5</v>
      </c>
      <c r="C363" s="1">
        <v>4.5</v>
      </c>
      <c r="D363" s="1">
        <v>3.25</v>
      </c>
      <c r="E363" s="1">
        <v>0.25</v>
      </c>
      <c r="F363" s="1">
        <v>5.90000000000065</v>
      </c>
      <c r="G363" s="1">
        <v>3.59999999999967</v>
      </c>
      <c r="H363" s="1">
        <v>54947.29957</v>
      </c>
      <c r="I363" s="1" t="s">
        <v>54</v>
      </c>
      <c r="J363" s="1">
        <v>16.45</v>
      </c>
      <c r="K363" s="1">
        <v>0.9563654418531607</v>
      </c>
      <c r="L363" s="1">
        <v>19.08199925468173</v>
      </c>
      <c r="M363" s="1"/>
      <c r="N363" s="1"/>
      <c r="O363" s="1"/>
      <c r="P363" s="1"/>
      <c r="Q363" s="1"/>
      <c r="R363" s="1"/>
      <c r="S363" s="16">
        <v>10.0</v>
      </c>
      <c r="T363" s="16">
        <v>5.0</v>
      </c>
    </row>
    <row r="364">
      <c r="A364" s="1" t="s">
        <v>41</v>
      </c>
      <c r="B364" s="1">
        <v>10.5</v>
      </c>
      <c r="C364" s="1">
        <v>4.5</v>
      </c>
      <c r="D364" s="1">
        <v>3.25</v>
      </c>
      <c r="E364" s="1">
        <v>0.25</v>
      </c>
      <c r="F364" s="1">
        <v>5.90000000000065</v>
      </c>
      <c r="G364" s="1">
        <v>3.59999999999967</v>
      </c>
      <c r="H364" s="1">
        <v>54948.28177</v>
      </c>
      <c r="I364" s="1" t="s">
        <v>54</v>
      </c>
      <c r="J364" s="1">
        <v>16.5</v>
      </c>
      <c r="K364" s="1">
        <v>0.9133219064968822</v>
      </c>
      <c r="L364" s="1">
        <v>18.2231678146876</v>
      </c>
      <c r="M364" s="1"/>
      <c r="N364" s="1"/>
      <c r="O364" s="1"/>
      <c r="P364" s="1"/>
      <c r="Q364" s="1"/>
      <c r="R364" s="1"/>
      <c r="S364" s="3">
        <v>10.0</v>
      </c>
      <c r="T364" s="3">
        <v>5.0</v>
      </c>
    </row>
    <row r="365">
      <c r="A365" s="1" t="s">
        <v>41</v>
      </c>
      <c r="B365" s="1">
        <v>10.5</v>
      </c>
      <c r="C365" s="1">
        <v>4.5</v>
      </c>
      <c r="D365" s="1">
        <v>3.25</v>
      </c>
      <c r="E365" s="1">
        <v>0.25</v>
      </c>
      <c r="F365" s="1">
        <v>5.90000000000065</v>
      </c>
      <c r="G365" s="1">
        <v>3.59999999999967</v>
      </c>
      <c r="H365" s="1">
        <v>54949.30667</v>
      </c>
      <c r="I365" s="1" t="s">
        <v>54</v>
      </c>
      <c r="J365" s="1">
        <v>16.52</v>
      </c>
      <c r="K365" s="1">
        <v>0.8966519030184046</v>
      </c>
      <c r="L365" s="1">
        <v>17.890557517377534</v>
      </c>
      <c r="M365" s="1"/>
      <c r="N365" s="1"/>
      <c r="O365" s="1"/>
      <c r="P365" s="1"/>
      <c r="Q365" s="1"/>
      <c r="R365" s="1"/>
      <c r="S365" s="16">
        <v>10.0</v>
      </c>
      <c r="T365" s="16">
        <v>5.0</v>
      </c>
    </row>
    <row r="366">
      <c r="A366" s="1" t="s">
        <v>41</v>
      </c>
      <c r="B366" s="1">
        <v>10.5</v>
      </c>
      <c r="C366" s="1">
        <v>4.5</v>
      </c>
      <c r="D366" s="1">
        <v>3.25</v>
      </c>
      <c r="E366" s="1">
        <v>0.25</v>
      </c>
      <c r="F366" s="1">
        <v>5.90000000000066</v>
      </c>
      <c r="G366" s="1">
        <v>3.59999999999967</v>
      </c>
      <c r="H366" s="1">
        <v>54951.30459</v>
      </c>
      <c r="I366" s="1" t="s">
        <v>54</v>
      </c>
      <c r="J366" s="1">
        <v>16.52</v>
      </c>
      <c r="K366" s="1">
        <v>0.8966519030184046</v>
      </c>
      <c r="L366" s="1">
        <v>17.890557517377534</v>
      </c>
      <c r="M366" s="1"/>
      <c r="N366" s="1"/>
      <c r="O366" s="1"/>
      <c r="P366" s="1"/>
      <c r="Q366" s="1"/>
      <c r="R366" s="1"/>
      <c r="S366" s="3">
        <v>10.0</v>
      </c>
      <c r="T366" s="3">
        <v>5.0</v>
      </c>
    </row>
    <row r="367">
      <c r="A367" s="1" t="s">
        <v>41</v>
      </c>
      <c r="B367" s="1">
        <v>10.5</v>
      </c>
      <c r="C367" s="1">
        <v>4.5</v>
      </c>
      <c r="D367" s="1">
        <v>3.25</v>
      </c>
      <c r="E367" s="1">
        <v>0.25</v>
      </c>
      <c r="F367" s="1">
        <v>5.90000000000066</v>
      </c>
      <c r="G367" s="1">
        <v>3.59999999999967</v>
      </c>
      <c r="H367" s="1">
        <v>54953.3216</v>
      </c>
      <c r="I367" s="1" t="s">
        <v>54</v>
      </c>
      <c r="J367" s="1">
        <v>16.68</v>
      </c>
      <c r="K367" s="1">
        <v>0.773791357119313</v>
      </c>
      <c r="L367" s="1">
        <v>15.439167345087917</v>
      </c>
      <c r="M367" s="1"/>
      <c r="N367" s="1"/>
      <c r="O367" s="1"/>
      <c r="P367" s="1"/>
      <c r="Q367" s="1"/>
      <c r="R367" s="1"/>
      <c r="S367" s="16">
        <v>10.0</v>
      </c>
      <c r="T367" s="16">
        <v>5.0</v>
      </c>
    </row>
    <row r="368">
      <c r="A368" s="1" t="s">
        <v>41</v>
      </c>
      <c r="B368" s="1">
        <v>10.5</v>
      </c>
      <c r="C368" s="1">
        <v>4.5</v>
      </c>
      <c r="D368" s="1">
        <v>3.25</v>
      </c>
      <c r="E368" s="1">
        <v>0.25</v>
      </c>
      <c r="F368" s="1">
        <v>5.90000000000066</v>
      </c>
      <c r="G368" s="1">
        <v>3.59999999999967</v>
      </c>
      <c r="H368" s="1">
        <v>54954.30062</v>
      </c>
      <c r="I368" s="1" t="s">
        <v>54</v>
      </c>
      <c r="J368" s="1">
        <v>16.52</v>
      </c>
      <c r="K368" s="1">
        <v>0.8966519030184046</v>
      </c>
      <c r="L368" s="1">
        <v>17.890557517377534</v>
      </c>
      <c r="M368" s="1"/>
      <c r="N368" s="1"/>
      <c r="O368" s="1"/>
      <c r="P368" s="1"/>
      <c r="Q368" s="1"/>
      <c r="R368" s="1"/>
      <c r="S368" s="3">
        <v>10.0</v>
      </c>
      <c r="T368" s="3">
        <v>5.0</v>
      </c>
    </row>
    <row r="369">
      <c r="A369" s="1" t="s">
        <v>41</v>
      </c>
      <c r="B369" s="1">
        <v>10.5</v>
      </c>
      <c r="C369" s="1">
        <v>4.5</v>
      </c>
      <c r="D369" s="1">
        <v>3.25</v>
      </c>
      <c r="E369" s="1">
        <v>0.25</v>
      </c>
      <c r="F369" s="1">
        <v>5.90000000000066</v>
      </c>
      <c r="G369" s="1">
        <v>3.59999999999967</v>
      </c>
      <c r="H369" s="1">
        <v>54955.30827</v>
      </c>
      <c r="I369" s="1" t="s">
        <v>54</v>
      </c>
      <c r="J369" s="1">
        <v>17.02</v>
      </c>
      <c r="K369" s="1">
        <v>0.5657491036516052</v>
      </c>
      <c r="L369" s="1">
        <v>11.288178662434706</v>
      </c>
      <c r="M369" s="1"/>
      <c r="N369" s="1"/>
      <c r="O369" s="1"/>
      <c r="P369" s="1"/>
      <c r="Q369" s="1"/>
      <c r="R369" s="1"/>
      <c r="S369" s="16">
        <v>10.0</v>
      </c>
      <c r="T369" s="16">
        <v>5.0</v>
      </c>
    </row>
    <row r="370">
      <c r="A370" s="1" t="s">
        <v>41</v>
      </c>
      <c r="B370" s="1">
        <v>10.5</v>
      </c>
      <c r="C370" s="1">
        <v>4.5</v>
      </c>
      <c r="D370" s="1">
        <v>3.25</v>
      </c>
      <c r="E370" s="1">
        <v>0.25</v>
      </c>
      <c r="F370" s="1">
        <v>5.90000000000066</v>
      </c>
      <c r="G370" s="1">
        <v>3.59999999999967</v>
      </c>
      <c r="H370" s="1">
        <v>54956.24581</v>
      </c>
      <c r="I370" s="1" t="s">
        <v>54</v>
      </c>
      <c r="J370" s="1">
        <v>16.49</v>
      </c>
      <c r="K370" s="1">
        <v>0.921772770049039</v>
      </c>
      <c r="L370" s="1">
        <v>18.391784710433225</v>
      </c>
      <c r="M370" s="1"/>
      <c r="N370" s="1"/>
      <c r="O370" s="1"/>
      <c r="P370" s="1"/>
      <c r="Q370" s="1"/>
      <c r="R370" s="1"/>
      <c r="S370" s="3">
        <v>10.0</v>
      </c>
      <c r="T370" s="3">
        <v>5.0</v>
      </c>
    </row>
    <row r="371">
      <c r="A371" s="1" t="s">
        <v>41</v>
      </c>
      <c r="B371" s="1">
        <v>10.5</v>
      </c>
      <c r="C371" s="1">
        <v>4.5</v>
      </c>
      <c r="D371" s="1">
        <v>3.25</v>
      </c>
      <c r="E371" s="1">
        <v>0.25</v>
      </c>
      <c r="F371" s="1">
        <v>5.90000000000066</v>
      </c>
      <c r="G371" s="1">
        <v>3.59999999999967</v>
      </c>
      <c r="H371" s="1">
        <v>54959.33055</v>
      </c>
      <c r="I371" s="1" t="s">
        <v>54</v>
      </c>
      <c r="J371" s="1">
        <v>16.56</v>
      </c>
      <c r="K371" s="1">
        <v>0.8642191282168058</v>
      </c>
      <c r="L371" s="1">
        <v>17.24343858406251</v>
      </c>
      <c r="M371" s="1"/>
      <c r="N371" s="1"/>
      <c r="O371" s="1"/>
      <c r="P371" s="1"/>
      <c r="Q371" s="1"/>
      <c r="R371" s="1"/>
      <c r="S371" s="16">
        <v>10.0</v>
      </c>
      <c r="T371" s="16">
        <v>5.0</v>
      </c>
    </row>
    <row r="372">
      <c r="A372" s="1" t="s">
        <v>41</v>
      </c>
      <c r="B372" s="1">
        <v>10.5</v>
      </c>
      <c r="C372" s="1">
        <v>4.5</v>
      </c>
      <c r="D372" s="1">
        <v>3.25</v>
      </c>
      <c r="E372" s="1">
        <v>0.25</v>
      </c>
      <c r="F372" s="1">
        <v>5.90000000000066</v>
      </c>
      <c r="G372" s="1">
        <v>3.59999999999967</v>
      </c>
      <c r="H372" s="1">
        <v>54960.38018</v>
      </c>
      <c r="I372" s="1" t="s">
        <v>54</v>
      </c>
      <c r="J372" s="1">
        <v>16.54</v>
      </c>
      <c r="K372" s="1">
        <v>0.8802861613932751</v>
      </c>
      <c r="L372" s="1">
        <v>17.56401804216615</v>
      </c>
      <c r="M372" s="1"/>
      <c r="N372" s="1"/>
      <c r="O372" s="1"/>
      <c r="P372" s="1"/>
      <c r="Q372" s="1"/>
      <c r="R372" s="1"/>
      <c r="S372" s="3">
        <v>10.0</v>
      </c>
      <c r="T372" s="3">
        <v>5.0</v>
      </c>
    </row>
    <row r="373">
      <c r="A373" s="1" t="s">
        <v>41</v>
      </c>
      <c r="B373" s="1">
        <v>10.5</v>
      </c>
      <c r="C373" s="1">
        <v>4.5</v>
      </c>
      <c r="D373" s="1">
        <v>3.25</v>
      </c>
      <c r="E373" s="1">
        <v>0.25</v>
      </c>
      <c r="F373" s="1">
        <v>5.90000000000066</v>
      </c>
      <c r="G373" s="1">
        <v>3.59999999999967</v>
      </c>
      <c r="H373" s="1">
        <v>54961.25484</v>
      </c>
      <c r="I373" s="1" t="s">
        <v>54</v>
      </c>
      <c r="J373" s="1">
        <v>16.51</v>
      </c>
      <c r="K373" s="1">
        <v>0.9049485209274752</v>
      </c>
      <c r="L373" s="1">
        <v>18.05609680793418</v>
      </c>
      <c r="M373" s="1"/>
      <c r="N373" s="1"/>
      <c r="O373" s="1"/>
      <c r="P373" s="1"/>
      <c r="Q373" s="1"/>
      <c r="R373" s="1"/>
      <c r="S373" s="16">
        <v>10.0</v>
      </c>
      <c r="T373" s="16">
        <v>5.0</v>
      </c>
    </row>
    <row r="374">
      <c r="A374" s="1" t="s">
        <v>41</v>
      </c>
      <c r="B374" s="1">
        <v>10.5</v>
      </c>
      <c r="C374" s="1">
        <v>4.5</v>
      </c>
      <c r="D374" s="1">
        <v>3.25</v>
      </c>
      <c r="E374" s="1">
        <v>0.25</v>
      </c>
      <c r="F374" s="1">
        <v>5.90000000000066</v>
      </c>
      <c r="G374" s="1">
        <v>3.59999999999967</v>
      </c>
      <c r="H374" s="1">
        <v>54962.32737</v>
      </c>
      <c r="I374" s="1" t="s">
        <v>54</v>
      </c>
      <c r="J374" s="1">
        <v>16.68</v>
      </c>
      <c r="K374" s="1">
        <v>0.773791357119313</v>
      </c>
      <c r="L374" s="1">
        <v>15.439167345087917</v>
      </c>
      <c r="M374" s="1"/>
      <c r="N374" s="1"/>
      <c r="O374" s="1"/>
      <c r="P374" s="1"/>
      <c r="Q374" s="1"/>
      <c r="R374" s="1"/>
      <c r="S374" s="3">
        <v>10.0</v>
      </c>
      <c r="T374" s="3">
        <v>5.0</v>
      </c>
    </row>
    <row r="375">
      <c r="A375" s="1" t="s">
        <v>41</v>
      </c>
      <c r="B375" s="1">
        <v>10.5</v>
      </c>
      <c r="C375" s="1">
        <v>4.5</v>
      </c>
      <c r="D375" s="1">
        <v>3.25</v>
      </c>
      <c r="E375" s="1">
        <v>0.25</v>
      </c>
      <c r="F375" s="1">
        <v>5.90000000000066</v>
      </c>
      <c r="G375" s="1">
        <v>3.59999999999967</v>
      </c>
      <c r="H375" s="1">
        <v>54964.24514</v>
      </c>
      <c r="I375" s="1" t="s">
        <v>54</v>
      </c>
      <c r="J375" s="1">
        <v>16.49</v>
      </c>
      <c r="K375" s="1">
        <v>0.921772770049039</v>
      </c>
      <c r="L375" s="1">
        <v>18.391784710433225</v>
      </c>
      <c r="M375" s="1"/>
      <c r="N375" s="1"/>
      <c r="O375" s="1"/>
      <c r="P375" s="1"/>
      <c r="Q375" s="1"/>
      <c r="R375" s="1"/>
      <c r="S375" s="16">
        <v>10.0</v>
      </c>
      <c r="T375" s="16">
        <v>5.0</v>
      </c>
    </row>
    <row r="376">
      <c r="A376" s="1" t="s">
        <v>41</v>
      </c>
      <c r="B376" s="1">
        <v>10.5</v>
      </c>
      <c r="C376" s="1">
        <v>4.5</v>
      </c>
      <c r="D376" s="1">
        <v>3.25</v>
      </c>
      <c r="E376" s="1">
        <v>0.25</v>
      </c>
      <c r="F376" s="1">
        <v>5.90000000000066</v>
      </c>
      <c r="G376" s="1">
        <v>3.59999999999967</v>
      </c>
      <c r="H376" s="1">
        <v>54965.31938</v>
      </c>
      <c r="I376" s="1" t="s">
        <v>54</v>
      </c>
      <c r="J376" s="1">
        <v>16.48</v>
      </c>
      <c r="K376" s="1">
        <v>0.9303018284788918</v>
      </c>
      <c r="L376" s="1">
        <v>18.561961799105752</v>
      </c>
      <c r="M376" s="1"/>
      <c r="N376" s="1"/>
      <c r="O376" s="1"/>
      <c r="P376" s="1"/>
      <c r="Q376" s="1"/>
      <c r="R376" s="1"/>
      <c r="S376" s="3">
        <v>10.0</v>
      </c>
      <c r="T376" s="3">
        <v>5.0</v>
      </c>
    </row>
    <row r="377">
      <c r="A377" s="1" t="s">
        <v>41</v>
      </c>
      <c r="B377" s="1">
        <v>10.5</v>
      </c>
      <c r="C377" s="1">
        <v>4.5</v>
      </c>
      <c r="D377" s="1">
        <v>3.25</v>
      </c>
      <c r="E377" s="1">
        <v>0.25</v>
      </c>
      <c r="F377" s="1">
        <v>5.90000000000066</v>
      </c>
      <c r="G377" s="1">
        <v>3.59999999999967</v>
      </c>
      <c r="H377" s="1">
        <v>54966.31743</v>
      </c>
      <c r="I377" s="1" t="s">
        <v>54</v>
      </c>
      <c r="J377" s="1">
        <v>16.5</v>
      </c>
      <c r="K377" s="1">
        <v>0.9133219064968822</v>
      </c>
      <c r="L377" s="1">
        <v>18.2231678146876</v>
      </c>
      <c r="M377" s="1"/>
      <c r="N377" s="1"/>
      <c r="O377" s="1"/>
      <c r="P377" s="1"/>
      <c r="Q377" s="1"/>
      <c r="R377" s="1"/>
      <c r="S377" s="16">
        <v>10.0</v>
      </c>
      <c r="T377" s="16">
        <v>5.0</v>
      </c>
    </row>
    <row r="378">
      <c r="A378" s="1" t="s">
        <v>41</v>
      </c>
      <c r="B378" s="1">
        <v>10.5</v>
      </c>
      <c r="C378" s="1">
        <v>4.5</v>
      </c>
      <c r="D378" s="1">
        <v>3.25</v>
      </c>
      <c r="E378" s="1">
        <v>0.25</v>
      </c>
      <c r="F378" s="1">
        <v>5.90000000000067</v>
      </c>
      <c r="G378" s="1">
        <v>3.59999999999967</v>
      </c>
      <c r="H378" s="1">
        <v>54967.38642</v>
      </c>
      <c r="I378" s="1" t="s">
        <v>54</v>
      </c>
      <c r="J378" s="1">
        <v>16.52</v>
      </c>
      <c r="K378" s="1">
        <v>0.8966519030184046</v>
      </c>
      <c r="L378" s="1">
        <v>17.890557517377534</v>
      </c>
      <c r="M378" s="1"/>
      <c r="N378" s="1"/>
      <c r="O378" s="1"/>
      <c r="P378" s="1"/>
      <c r="Q378" s="1"/>
      <c r="R378" s="1"/>
      <c r="S378" s="3">
        <v>10.0</v>
      </c>
      <c r="T378" s="3">
        <v>5.0</v>
      </c>
    </row>
    <row r="379">
      <c r="A379" s="1" t="s">
        <v>41</v>
      </c>
      <c r="B379" s="1">
        <v>10.5</v>
      </c>
      <c r="C379" s="1">
        <v>4.5</v>
      </c>
      <c r="D379" s="1">
        <v>3.25</v>
      </c>
      <c r="E379" s="1">
        <v>0.25</v>
      </c>
      <c r="F379" s="1">
        <v>5.90000000000067</v>
      </c>
      <c r="G379" s="1">
        <v>3.59999999999967</v>
      </c>
      <c r="H379" s="1">
        <v>54968.25423</v>
      </c>
      <c r="I379" s="1" t="s">
        <v>54</v>
      </c>
      <c r="J379" s="1">
        <v>16.46</v>
      </c>
      <c r="K379" s="1">
        <v>0.9475974307795973</v>
      </c>
      <c r="L379" s="1">
        <v>18.90705443395862</v>
      </c>
      <c r="M379" s="1"/>
      <c r="N379" s="1"/>
      <c r="O379" s="1"/>
      <c r="P379" s="1"/>
      <c r="Q379" s="1"/>
      <c r="R379" s="1"/>
      <c r="S379" s="16">
        <v>10.0</v>
      </c>
      <c r="T379" s="16">
        <v>5.0</v>
      </c>
    </row>
    <row r="380">
      <c r="A380" s="1" t="s">
        <v>41</v>
      </c>
      <c r="B380" s="1">
        <v>10.5</v>
      </c>
      <c r="C380" s="1">
        <v>4.5</v>
      </c>
      <c r="D380" s="1">
        <v>3.25</v>
      </c>
      <c r="E380" s="1">
        <v>0.25</v>
      </c>
      <c r="F380" s="1">
        <v>5.90000000000067</v>
      </c>
      <c r="G380" s="1">
        <v>3.59999999999967</v>
      </c>
      <c r="H380" s="1">
        <v>54969.29169</v>
      </c>
      <c r="I380" s="1" t="s">
        <v>54</v>
      </c>
      <c r="J380" s="1">
        <v>16.56</v>
      </c>
      <c r="K380" s="1">
        <v>0.8642191282168058</v>
      </c>
      <c r="L380" s="1">
        <v>17.24343858406251</v>
      </c>
      <c r="M380" s="1"/>
      <c r="N380" s="1"/>
      <c r="O380" s="1"/>
      <c r="P380" s="1"/>
      <c r="Q380" s="1"/>
      <c r="R380" s="1"/>
      <c r="S380" s="3">
        <v>10.0</v>
      </c>
      <c r="T380" s="3">
        <v>5.0</v>
      </c>
    </row>
    <row r="381">
      <c r="A381" s="1" t="s">
        <v>41</v>
      </c>
      <c r="B381" s="1">
        <v>10.5</v>
      </c>
      <c r="C381" s="1">
        <v>4.5</v>
      </c>
      <c r="D381" s="1">
        <v>3.25</v>
      </c>
      <c r="E381" s="1">
        <v>0.25</v>
      </c>
      <c r="F381" s="1">
        <v>5.90000000000067</v>
      </c>
      <c r="G381" s="1">
        <v>3.59999999999967</v>
      </c>
      <c r="H381" s="1">
        <v>54970.32726</v>
      </c>
      <c r="I381" s="1" t="s">
        <v>54</v>
      </c>
      <c r="J381" s="1">
        <v>16.54</v>
      </c>
      <c r="K381" s="1">
        <v>0.8802861613932751</v>
      </c>
      <c r="L381" s="1">
        <v>17.56401804216615</v>
      </c>
      <c r="M381" s="1"/>
      <c r="N381" s="1"/>
      <c r="O381" s="1"/>
      <c r="P381" s="1"/>
      <c r="Q381" s="1"/>
      <c r="R381" s="1"/>
      <c r="S381" s="16">
        <v>10.0</v>
      </c>
      <c r="T381" s="16">
        <v>5.0</v>
      </c>
    </row>
    <row r="382">
      <c r="A382" s="1" t="s">
        <v>41</v>
      </c>
      <c r="B382" s="1">
        <v>10.5</v>
      </c>
      <c r="C382" s="1">
        <v>4.5</v>
      </c>
      <c r="D382" s="1">
        <v>3.25</v>
      </c>
      <c r="E382" s="1">
        <v>0.25</v>
      </c>
      <c r="F382" s="1">
        <v>5.90000000000067</v>
      </c>
      <c r="G382" s="1">
        <v>3.59999999999967</v>
      </c>
      <c r="H382" s="1">
        <v>54971.31998</v>
      </c>
      <c r="I382" s="1" t="s">
        <v>54</v>
      </c>
      <c r="J382" s="1">
        <v>16.49</v>
      </c>
      <c r="K382" s="1">
        <v>0.921772770049039</v>
      </c>
      <c r="L382" s="1">
        <v>18.391784710433225</v>
      </c>
      <c r="M382" s="1"/>
      <c r="N382" s="1"/>
      <c r="O382" s="1"/>
      <c r="P382" s="1"/>
      <c r="Q382" s="1"/>
      <c r="R382" s="1"/>
      <c r="S382" s="3">
        <v>10.0</v>
      </c>
      <c r="T382" s="3">
        <v>5.0</v>
      </c>
    </row>
    <row r="383">
      <c r="A383" s="1" t="s">
        <v>41</v>
      </c>
      <c r="B383" s="1">
        <v>10.5</v>
      </c>
      <c r="C383" s="1">
        <v>4.5</v>
      </c>
      <c r="D383" s="1">
        <v>3.25</v>
      </c>
      <c r="E383" s="1">
        <v>0.25</v>
      </c>
      <c r="F383" s="1">
        <v>5.90000000000067</v>
      </c>
      <c r="G383" s="1">
        <v>3.59999999999967</v>
      </c>
      <c r="H383" s="1">
        <v>54972.37442</v>
      </c>
      <c r="I383" s="1" t="s">
        <v>54</v>
      </c>
      <c r="J383" s="1">
        <v>16.5</v>
      </c>
      <c r="K383" s="1">
        <v>0.9133219064968822</v>
      </c>
      <c r="L383" s="1">
        <v>18.2231678146876</v>
      </c>
      <c r="M383" s="1"/>
      <c r="N383" s="1"/>
      <c r="O383" s="1"/>
      <c r="P383" s="1"/>
      <c r="Q383" s="1"/>
      <c r="R383" s="1"/>
      <c r="S383" s="16">
        <v>10.0</v>
      </c>
      <c r="T383" s="16">
        <v>5.0</v>
      </c>
    </row>
    <row r="384">
      <c r="A384" s="1" t="s">
        <v>41</v>
      </c>
      <c r="B384" s="1">
        <v>10.5</v>
      </c>
      <c r="C384" s="1">
        <v>4.5</v>
      </c>
      <c r="D384" s="1">
        <v>3.25</v>
      </c>
      <c r="E384" s="1">
        <v>0.25</v>
      </c>
      <c r="F384" s="1">
        <v>5.90000000000067</v>
      </c>
      <c r="G384" s="1">
        <v>3.59999999999967</v>
      </c>
      <c r="H384" s="1">
        <v>54973.3391</v>
      </c>
      <c r="I384" s="1" t="s">
        <v>54</v>
      </c>
      <c r="J384" s="1">
        <v>16.5</v>
      </c>
      <c r="K384" s="1">
        <v>0.9133219064968822</v>
      </c>
      <c r="L384" s="1">
        <v>18.2231678146876</v>
      </c>
      <c r="M384" s="1"/>
      <c r="N384" s="1"/>
      <c r="O384" s="1"/>
      <c r="P384" s="1"/>
      <c r="Q384" s="1"/>
      <c r="R384" s="1"/>
      <c r="S384" s="3">
        <v>10.0</v>
      </c>
      <c r="T384" s="3">
        <v>5.0</v>
      </c>
    </row>
    <row r="385">
      <c r="A385" s="1" t="s">
        <v>41</v>
      </c>
      <c r="B385" s="1">
        <v>10.5</v>
      </c>
      <c r="C385" s="1">
        <v>4.5</v>
      </c>
      <c r="D385" s="1">
        <v>3.25</v>
      </c>
      <c r="E385" s="1">
        <v>0.25</v>
      </c>
      <c r="F385" s="1">
        <v>5.90000000000067</v>
      </c>
      <c r="G385" s="1">
        <v>3.59999999999967</v>
      </c>
      <c r="H385" s="1">
        <v>54974.26405</v>
      </c>
      <c r="I385" s="1" t="s">
        <v>54</v>
      </c>
      <c r="J385" s="1">
        <v>16.53</v>
      </c>
      <c r="K385" s="1">
        <v>0.8884313489595262</v>
      </c>
      <c r="L385" s="1">
        <v>17.72653590015909</v>
      </c>
      <c r="M385" s="1"/>
      <c r="N385" s="1"/>
      <c r="O385" s="1"/>
      <c r="P385" s="1"/>
      <c r="Q385" s="1"/>
      <c r="R385" s="1"/>
      <c r="S385" s="16">
        <v>10.0</v>
      </c>
      <c r="T385" s="16">
        <v>5.0</v>
      </c>
    </row>
    <row r="386">
      <c r="A386" s="1" t="s">
        <v>41</v>
      </c>
      <c r="B386" s="1">
        <v>10.5</v>
      </c>
      <c r="C386" s="1">
        <v>4.5</v>
      </c>
      <c r="D386" s="1">
        <v>3.25</v>
      </c>
      <c r="E386" s="1">
        <v>0.25</v>
      </c>
      <c r="F386" s="1">
        <v>5.90000000000067</v>
      </c>
      <c r="G386" s="1">
        <v>3.59999999999966</v>
      </c>
      <c r="H386" s="1">
        <v>54975.19626</v>
      </c>
      <c r="I386" s="1" t="s">
        <v>54</v>
      </c>
      <c r="J386" s="1">
        <v>16.49</v>
      </c>
      <c r="K386" s="1">
        <v>0.921772770049039</v>
      </c>
      <c r="L386" s="1">
        <v>18.391784710433225</v>
      </c>
      <c r="M386" s="1"/>
      <c r="N386" s="1"/>
      <c r="O386" s="1"/>
      <c r="P386" s="1"/>
      <c r="Q386" s="1"/>
      <c r="R386" s="1"/>
      <c r="S386" s="3">
        <v>10.0</v>
      </c>
      <c r="T386" s="3">
        <v>5.0</v>
      </c>
    </row>
    <row r="387">
      <c r="A387" s="1" t="s">
        <v>41</v>
      </c>
      <c r="B387" s="1">
        <v>10.5</v>
      </c>
      <c r="C387" s="1">
        <v>4.5</v>
      </c>
      <c r="D387" s="1">
        <v>3.25</v>
      </c>
      <c r="E387" s="1">
        <v>0.25</v>
      </c>
      <c r="F387" s="1">
        <v>5.90000000000067</v>
      </c>
      <c r="G387" s="1">
        <v>3.59999999999966</v>
      </c>
      <c r="H387" s="1">
        <v>54976.37612</v>
      </c>
      <c r="I387" s="1" t="s">
        <v>54</v>
      </c>
      <c r="J387" s="1">
        <v>16.55</v>
      </c>
      <c r="K387" s="1">
        <v>0.8722156493554848</v>
      </c>
      <c r="L387" s="1">
        <v>17.402990156851093</v>
      </c>
      <c r="M387" s="1"/>
      <c r="N387" s="1"/>
      <c r="O387" s="1"/>
      <c r="P387" s="1"/>
      <c r="Q387" s="1"/>
      <c r="R387" s="1"/>
      <c r="S387" s="16">
        <v>10.0</v>
      </c>
      <c r="T387" s="16">
        <v>5.0</v>
      </c>
    </row>
    <row r="388">
      <c r="A388" s="1" t="s">
        <v>41</v>
      </c>
      <c r="B388" s="1">
        <v>10.5</v>
      </c>
      <c r="C388" s="1">
        <v>4.5</v>
      </c>
      <c r="D388" s="1">
        <v>3.25</v>
      </c>
      <c r="E388" s="1">
        <v>0.25</v>
      </c>
      <c r="F388" s="1">
        <v>5.90000000000067</v>
      </c>
      <c r="G388" s="1">
        <v>3.59999999999966</v>
      </c>
      <c r="H388" s="1">
        <v>54982.22028</v>
      </c>
      <c r="I388" s="1" t="s">
        <v>54</v>
      </c>
      <c r="J388" s="1">
        <v>16.57</v>
      </c>
      <c r="K388" s="1">
        <v>0.8562959196245888</v>
      </c>
      <c r="L388" s="1">
        <v>17.08534978888563</v>
      </c>
      <c r="M388" s="1"/>
      <c r="N388" s="1"/>
      <c r="O388" s="1"/>
      <c r="P388" s="1"/>
      <c r="Q388" s="1"/>
      <c r="R388" s="1"/>
      <c r="S388" s="3">
        <v>10.0</v>
      </c>
      <c r="T388" s="3">
        <v>5.0</v>
      </c>
    </row>
    <row r="389">
      <c r="A389" s="1" t="s">
        <v>41</v>
      </c>
      <c r="B389" s="1">
        <v>10.5</v>
      </c>
      <c r="C389" s="1">
        <v>4.5</v>
      </c>
      <c r="D389" s="1">
        <v>3.25</v>
      </c>
      <c r="E389" s="1">
        <v>0.25</v>
      </c>
      <c r="F389" s="1">
        <v>5.90000000000068</v>
      </c>
      <c r="G389" s="1">
        <v>3.59999999999966</v>
      </c>
      <c r="H389" s="1">
        <v>54983.31096</v>
      </c>
      <c r="I389" s="1" t="s">
        <v>54</v>
      </c>
      <c r="J389" s="1">
        <v>16.52</v>
      </c>
      <c r="K389" s="1">
        <v>0.8966519030184046</v>
      </c>
      <c r="L389" s="1">
        <v>17.890557517377534</v>
      </c>
      <c r="M389" s="1"/>
      <c r="N389" s="1"/>
      <c r="O389" s="1"/>
      <c r="P389" s="1"/>
      <c r="Q389" s="1"/>
      <c r="R389" s="1"/>
      <c r="S389" s="16">
        <v>10.0</v>
      </c>
      <c r="T389" s="16">
        <v>5.0</v>
      </c>
    </row>
    <row r="390">
      <c r="A390" s="1" t="s">
        <v>41</v>
      </c>
      <c r="B390" s="1">
        <v>10.5</v>
      </c>
      <c r="C390" s="1">
        <v>4.5</v>
      </c>
      <c r="D390" s="1">
        <v>3.25</v>
      </c>
      <c r="E390" s="1">
        <v>0.25</v>
      </c>
      <c r="F390" s="1">
        <v>5.90000000000068</v>
      </c>
      <c r="G390" s="1">
        <v>3.59999999999966</v>
      </c>
      <c r="H390" s="1">
        <v>54984.25443</v>
      </c>
      <c r="I390" s="1" t="s">
        <v>54</v>
      </c>
      <c r="J390" s="1">
        <v>16.43</v>
      </c>
      <c r="K390" s="1">
        <v>0.9741456029041997</v>
      </c>
      <c r="L390" s="1">
        <v>19.436760107673887</v>
      </c>
      <c r="M390" s="1"/>
      <c r="N390" s="1"/>
      <c r="O390" s="1"/>
      <c r="P390" s="1"/>
      <c r="Q390" s="1"/>
      <c r="R390" s="1"/>
      <c r="S390" s="3">
        <v>10.0</v>
      </c>
      <c r="T390" s="3">
        <v>5.0</v>
      </c>
    </row>
    <row r="391">
      <c r="A391" s="1" t="s">
        <v>41</v>
      </c>
      <c r="B391" s="1">
        <v>10.5</v>
      </c>
      <c r="C391" s="1">
        <v>4.5</v>
      </c>
      <c r="D391" s="1">
        <v>3.25</v>
      </c>
      <c r="E391" s="1">
        <v>0.25</v>
      </c>
      <c r="F391" s="1">
        <v>5.90000000000068</v>
      </c>
      <c r="G391" s="1">
        <v>3.59999999999966</v>
      </c>
      <c r="H391" s="1">
        <v>54985.31205</v>
      </c>
      <c r="I391" s="1" t="s">
        <v>54</v>
      </c>
      <c r="J391" s="1">
        <v>16.53</v>
      </c>
      <c r="K391" s="1">
        <v>0.8884313489595262</v>
      </c>
      <c r="L391" s="1">
        <v>17.72653590015909</v>
      </c>
      <c r="M391" s="1"/>
      <c r="N391" s="1"/>
      <c r="O391" s="1"/>
      <c r="P391" s="1"/>
      <c r="Q391" s="1"/>
      <c r="R391" s="1"/>
      <c r="S391" s="16">
        <v>10.0</v>
      </c>
      <c r="T391" s="16">
        <v>5.0</v>
      </c>
    </row>
    <row r="392">
      <c r="A392" s="1" t="s">
        <v>41</v>
      </c>
      <c r="B392" s="1">
        <v>10.5</v>
      </c>
      <c r="C392" s="1">
        <v>4.5</v>
      </c>
      <c r="D392" s="1">
        <v>3.25</v>
      </c>
      <c r="E392" s="1">
        <v>0.25</v>
      </c>
      <c r="F392" s="1">
        <v>5.90000000000068</v>
      </c>
      <c r="G392" s="1">
        <v>3.59999999999966</v>
      </c>
      <c r="H392" s="1">
        <v>54986.2073</v>
      </c>
      <c r="I392" s="1" t="s">
        <v>54</v>
      </c>
      <c r="J392" s="1">
        <v>16.53</v>
      </c>
      <c r="K392" s="1">
        <v>0.8884313489595262</v>
      </c>
      <c r="L392" s="1">
        <v>17.72653590015909</v>
      </c>
      <c r="M392" s="1"/>
      <c r="N392" s="1"/>
      <c r="O392" s="1"/>
      <c r="P392" s="1"/>
      <c r="Q392" s="1"/>
      <c r="R392" s="1"/>
      <c r="S392" s="3">
        <v>10.0</v>
      </c>
      <c r="T392" s="3">
        <v>5.0</v>
      </c>
    </row>
    <row r="393">
      <c r="A393" s="1" t="s">
        <v>41</v>
      </c>
      <c r="B393" s="1">
        <v>10.5</v>
      </c>
      <c r="C393" s="1">
        <v>4.5</v>
      </c>
      <c r="D393" s="1">
        <v>3.25</v>
      </c>
      <c r="E393" s="1">
        <v>0.25</v>
      </c>
      <c r="F393" s="1">
        <v>5.90000000000068</v>
      </c>
      <c r="G393" s="1">
        <v>3.59999999999966</v>
      </c>
      <c r="H393" s="1">
        <v>54987.2529</v>
      </c>
      <c r="I393" s="1" t="s">
        <v>54</v>
      </c>
      <c r="J393" s="1">
        <v>16.58</v>
      </c>
      <c r="K393" s="1">
        <v>0.8484453514453733</v>
      </c>
      <c r="L393" s="1">
        <v>16.9287103604948</v>
      </c>
      <c r="M393" s="1"/>
      <c r="N393" s="1"/>
      <c r="O393" s="1"/>
      <c r="P393" s="1"/>
      <c r="Q393" s="1"/>
      <c r="R393" s="1"/>
      <c r="S393" s="16">
        <v>10.0</v>
      </c>
      <c r="T393" s="16">
        <v>5.0</v>
      </c>
    </row>
    <row r="394">
      <c r="A394" s="1" t="s">
        <v>41</v>
      </c>
      <c r="B394" s="1">
        <v>10.5</v>
      </c>
      <c r="C394" s="1">
        <v>4.5</v>
      </c>
      <c r="D394" s="1">
        <v>3.25</v>
      </c>
      <c r="E394" s="1">
        <v>0.25</v>
      </c>
      <c r="F394" s="1">
        <v>5.90000000000068</v>
      </c>
      <c r="G394" s="1">
        <v>3.59999999999966</v>
      </c>
      <c r="H394" s="1">
        <v>54988.14696</v>
      </c>
      <c r="I394" s="1" t="s">
        <v>54</v>
      </c>
      <c r="J394" s="1">
        <v>16.42</v>
      </c>
      <c r="K394" s="1">
        <v>0.9831592611899725</v>
      </c>
      <c r="L394" s="1">
        <v>19.616606234649982</v>
      </c>
      <c r="M394" s="1"/>
      <c r="N394" s="1"/>
      <c r="O394" s="1"/>
      <c r="P394" s="1"/>
      <c r="Q394" s="1"/>
      <c r="R394" s="1"/>
      <c r="S394" s="3">
        <v>10.0</v>
      </c>
      <c r="T394" s="3">
        <v>5.0</v>
      </c>
    </row>
    <row r="395">
      <c r="A395" s="1" t="s">
        <v>41</v>
      </c>
      <c r="B395" s="1">
        <v>10.5</v>
      </c>
      <c r="C395" s="1">
        <v>4.5</v>
      </c>
      <c r="D395" s="1">
        <v>3.25</v>
      </c>
      <c r="E395" s="1">
        <v>0.25</v>
      </c>
      <c r="F395" s="1">
        <v>5.90000000000068</v>
      </c>
      <c r="G395" s="1">
        <v>3.59999999999966</v>
      </c>
      <c r="H395" s="1">
        <v>54989.19383</v>
      </c>
      <c r="I395" s="1" t="s">
        <v>54</v>
      </c>
      <c r="J395" s="1">
        <v>16.59</v>
      </c>
      <c r="K395" s="1">
        <v>0.8406667577078459</v>
      </c>
      <c r="L395" s="1">
        <v>16.77350701101539</v>
      </c>
      <c r="M395" s="1"/>
      <c r="N395" s="1"/>
      <c r="O395" s="1"/>
      <c r="P395" s="1"/>
      <c r="Q395" s="1"/>
      <c r="R395" s="1"/>
      <c r="S395" s="16">
        <v>10.0</v>
      </c>
      <c r="T395" s="16">
        <v>5.0</v>
      </c>
    </row>
    <row r="396">
      <c r="A396" s="1" t="s">
        <v>41</v>
      </c>
      <c r="B396" s="1">
        <v>10.5</v>
      </c>
      <c r="C396" s="1">
        <v>4.5</v>
      </c>
      <c r="D396" s="1">
        <v>3.25</v>
      </c>
      <c r="E396" s="1">
        <v>0.25</v>
      </c>
      <c r="F396" s="1">
        <v>5.90000000000068</v>
      </c>
      <c r="G396" s="1">
        <v>3.59999999999966</v>
      </c>
      <c r="H396" s="1">
        <v>54990.30017</v>
      </c>
      <c r="I396" s="1" t="s">
        <v>54</v>
      </c>
      <c r="J396" s="1">
        <v>16.57</v>
      </c>
      <c r="K396" s="1">
        <v>0.8562959196245888</v>
      </c>
      <c r="L396" s="1">
        <v>17.08534978888563</v>
      </c>
      <c r="M396" s="1"/>
      <c r="N396" s="1"/>
      <c r="O396" s="1"/>
      <c r="P396" s="1"/>
      <c r="Q396" s="1"/>
      <c r="R396" s="1"/>
      <c r="S396" s="3">
        <v>10.0</v>
      </c>
      <c r="T396" s="3">
        <v>5.0</v>
      </c>
    </row>
    <row r="397">
      <c r="A397" s="1" t="s">
        <v>41</v>
      </c>
      <c r="B397" s="1">
        <v>10.5</v>
      </c>
      <c r="C397" s="1">
        <v>4.5</v>
      </c>
      <c r="D397" s="1">
        <v>3.25</v>
      </c>
      <c r="E397" s="1">
        <v>0.25</v>
      </c>
      <c r="F397" s="1">
        <v>5.90000000000068</v>
      </c>
      <c r="G397" s="1">
        <v>3.59999999999966</v>
      </c>
      <c r="H397" s="1">
        <v>54991.25548</v>
      </c>
      <c r="I397" s="1" t="s">
        <v>54</v>
      </c>
      <c r="J397" s="1">
        <v>16.58</v>
      </c>
      <c r="K397" s="1">
        <v>0.8484453514453733</v>
      </c>
      <c r="L397" s="1">
        <v>16.9287103604948</v>
      </c>
      <c r="M397" s="1"/>
      <c r="N397" s="1"/>
      <c r="O397" s="1"/>
      <c r="P397" s="1"/>
      <c r="Q397" s="1"/>
      <c r="R397" s="1"/>
      <c r="S397" s="16">
        <v>10.0</v>
      </c>
      <c r="T397" s="16">
        <v>5.0</v>
      </c>
    </row>
    <row r="398">
      <c r="A398" s="1" t="s">
        <v>41</v>
      </c>
      <c r="B398" s="1">
        <v>10.5</v>
      </c>
      <c r="C398" s="1">
        <v>4.5</v>
      </c>
      <c r="D398" s="1">
        <v>3.25</v>
      </c>
      <c r="E398" s="1">
        <v>0.25</v>
      </c>
      <c r="F398" s="1">
        <v>5.90000000000068</v>
      </c>
      <c r="G398" s="1">
        <v>3.59999999999966</v>
      </c>
      <c r="H398" s="1">
        <v>54992.22953</v>
      </c>
      <c r="I398" s="1" t="s">
        <v>54</v>
      </c>
      <c r="J398" s="1">
        <v>16.71</v>
      </c>
      <c r="K398" s="1">
        <v>0.7527033944204211</v>
      </c>
      <c r="L398" s="1">
        <v>15.018407172362231</v>
      </c>
      <c r="M398" s="1"/>
      <c r="N398" s="1"/>
      <c r="O398" s="1"/>
      <c r="P398" s="1"/>
      <c r="Q398" s="1"/>
      <c r="R398" s="1"/>
      <c r="S398" s="3">
        <v>10.0</v>
      </c>
      <c r="T398" s="3">
        <v>5.0</v>
      </c>
    </row>
    <row r="399">
      <c r="A399" s="1" t="s">
        <v>41</v>
      </c>
      <c r="B399" s="1">
        <v>10.5</v>
      </c>
      <c r="C399" s="1">
        <v>4.5</v>
      </c>
      <c r="D399" s="1">
        <v>3.25</v>
      </c>
      <c r="E399" s="1">
        <v>0.25</v>
      </c>
      <c r="F399" s="1">
        <v>5.90000000000068</v>
      </c>
      <c r="G399" s="1">
        <v>3.59999999999966</v>
      </c>
      <c r="H399" s="1">
        <v>54993.21258</v>
      </c>
      <c r="I399" s="1" t="s">
        <v>54</v>
      </c>
      <c r="J399" s="1">
        <v>16.58</v>
      </c>
      <c r="K399" s="1">
        <v>0.8484453514453733</v>
      </c>
      <c r="L399" s="1">
        <v>16.9287103604948</v>
      </c>
      <c r="M399" s="1"/>
      <c r="N399" s="1"/>
      <c r="O399" s="1"/>
      <c r="P399" s="1"/>
      <c r="Q399" s="1"/>
      <c r="R399" s="1"/>
      <c r="S399" s="16">
        <v>10.0</v>
      </c>
      <c r="T399" s="16">
        <v>5.0</v>
      </c>
    </row>
    <row r="400">
      <c r="A400" s="1" t="s">
        <v>41</v>
      </c>
      <c r="B400" s="1">
        <v>10.5</v>
      </c>
      <c r="C400" s="1">
        <v>4.5</v>
      </c>
      <c r="D400" s="1">
        <v>3.25</v>
      </c>
      <c r="E400" s="1">
        <v>0.25</v>
      </c>
      <c r="F400" s="1">
        <v>5.90000000000068</v>
      </c>
      <c r="G400" s="1">
        <v>3.59999999999966</v>
      </c>
      <c r="H400" s="1">
        <v>54994.29197</v>
      </c>
      <c r="I400" s="1" t="s">
        <v>54</v>
      </c>
      <c r="J400" s="1">
        <v>16.73</v>
      </c>
      <c r="K400" s="1">
        <v>0.73896500917641</v>
      </c>
      <c r="L400" s="1">
        <v>14.744290348903231</v>
      </c>
      <c r="M400" s="1"/>
      <c r="N400" s="1"/>
      <c r="O400" s="1"/>
      <c r="P400" s="1"/>
      <c r="Q400" s="1"/>
      <c r="R400" s="1"/>
      <c r="S400" s="3">
        <v>10.0</v>
      </c>
      <c r="T400" s="3">
        <v>5.0</v>
      </c>
    </row>
    <row r="401">
      <c r="A401" s="1" t="s">
        <v>41</v>
      </c>
      <c r="B401" s="1">
        <v>10.5</v>
      </c>
      <c r="C401" s="1">
        <v>4.5</v>
      </c>
      <c r="D401" s="1">
        <v>3.25</v>
      </c>
      <c r="E401" s="1">
        <v>0.25</v>
      </c>
      <c r="F401" s="1">
        <v>5.90000000000068</v>
      </c>
      <c r="G401" s="1">
        <v>3.59999999999966</v>
      </c>
      <c r="H401" s="1">
        <v>54995.2855</v>
      </c>
      <c r="I401" s="1" t="s">
        <v>54</v>
      </c>
      <c r="J401" s="1">
        <v>16.62</v>
      </c>
      <c r="K401" s="1">
        <v>0.817756254681889</v>
      </c>
      <c r="L401" s="1">
        <v>16.316382377968665</v>
      </c>
      <c r="M401" s="1"/>
      <c r="N401" s="1"/>
      <c r="O401" s="1"/>
      <c r="P401" s="1"/>
      <c r="Q401" s="1"/>
      <c r="R401" s="1"/>
      <c r="S401" s="16">
        <v>10.0</v>
      </c>
      <c r="T401" s="16">
        <v>5.0</v>
      </c>
    </row>
    <row r="402">
      <c r="A402" s="1" t="s">
        <v>41</v>
      </c>
      <c r="B402" s="1">
        <v>10.5</v>
      </c>
      <c r="C402" s="1">
        <v>4.5</v>
      </c>
      <c r="D402" s="1">
        <v>3.25</v>
      </c>
      <c r="E402" s="1">
        <v>0.25</v>
      </c>
      <c r="F402" s="1">
        <v>5.90000000000069</v>
      </c>
      <c r="G402" s="1">
        <v>3.59999999999966</v>
      </c>
      <c r="H402" s="1">
        <v>54998.13382</v>
      </c>
      <c r="I402" s="1" t="s">
        <v>54</v>
      </c>
      <c r="J402" s="1">
        <v>16.82</v>
      </c>
      <c r="K402" s="1">
        <v>0.6801800262370041</v>
      </c>
      <c r="L402" s="1">
        <v>13.571375737452382</v>
      </c>
      <c r="M402" s="1"/>
      <c r="N402" s="1"/>
      <c r="O402" s="1"/>
      <c r="P402" s="1"/>
      <c r="Q402" s="1"/>
      <c r="R402" s="1"/>
      <c r="S402" s="3">
        <v>10.0</v>
      </c>
      <c r="T402" s="3">
        <v>5.0</v>
      </c>
    </row>
    <row r="403">
      <c r="A403" s="1" t="s">
        <v>41</v>
      </c>
      <c r="B403" s="1">
        <v>10.5</v>
      </c>
      <c r="C403" s="1">
        <v>4.5</v>
      </c>
      <c r="D403" s="1">
        <v>3.25</v>
      </c>
      <c r="E403" s="1">
        <v>0.25</v>
      </c>
      <c r="F403" s="1">
        <v>5.90000000000069</v>
      </c>
      <c r="G403" s="1">
        <v>3.59999999999966</v>
      </c>
      <c r="H403" s="1">
        <v>55003.31368</v>
      </c>
      <c r="I403" s="1" t="s">
        <v>54</v>
      </c>
      <c r="J403" s="1">
        <v>16.77</v>
      </c>
      <c r="K403" s="1">
        <v>0.7122359232867775</v>
      </c>
      <c r="L403" s="1">
        <v>14.210974971011732</v>
      </c>
      <c r="M403" s="1"/>
      <c r="N403" s="1"/>
      <c r="O403" s="1"/>
      <c r="P403" s="1"/>
      <c r="Q403" s="1"/>
      <c r="R403" s="1"/>
      <c r="S403" s="16">
        <v>10.0</v>
      </c>
      <c r="T403" s="16">
        <v>5.0</v>
      </c>
    </row>
    <row r="404">
      <c r="A404" s="1" t="s">
        <v>41</v>
      </c>
      <c r="B404" s="1">
        <v>10.5</v>
      </c>
      <c r="C404" s="1">
        <v>4.5</v>
      </c>
      <c r="D404" s="1">
        <v>3.25</v>
      </c>
      <c r="E404" s="1">
        <v>0.25</v>
      </c>
      <c r="F404" s="1">
        <v>5.90000000000069</v>
      </c>
      <c r="G404" s="1">
        <v>3.59999999999966</v>
      </c>
      <c r="H404" s="1">
        <v>55004.19439</v>
      </c>
      <c r="I404" s="1" t="s">
        <v>54</v>
      </c>
      <c r="J404" s="1">
        <v>16.69</v>
      </c>
      <c r="K404" s="1">
        <v>0.7666971953157422</v>
      </c>
      <c r="L404" s="1">
        <v>15.297620208058351</v>
      </c>
      <c r="M404" s="1"/>
      <c r="N404" s="1"/>
      <c r="O404" s="1"/>
      <c r="P404" s="1"/>
      <c r="Q404" s="1"/>
      <c r="R404" s="1"/>
      <c r="S404" s="3">
        <v>10.0</v>
      </c>
      <c r="T404" s="3">
        <v>5.0</v>
      </c>
    </row>
    <row r="405">
      <c r="A405" s="1" t="s">
        <v>41</v>
      </c>
      <c r="B405" s="1">
        <v>10.5</v>
      </c>
      <c r="C405" s="1">
        <v>4.5</v>
      </c>
      <c r="D405" s="1">
        <v>3.25</v>
      </c>
      <c r="E405" s="1">
        <v>0.25</v>
      </c>
      <c r="F405" s="1">
        <v>5.90000000000069</v>
      </c>
      <c r="G405" s="1">
        <v>3.59999999999966</v>
      </c>
      <c r="H405" s="1">
        <v>55005.22053</v>
      </c>
      <c r="I405" s="1" t="s">
        <v>54</v>
      </c>
      <c r="J405" s="1">
        <v>16.84</v>
      </c>
      <c r="K405" s="1">
        <v>0.6677653416414577</v>
      </c>
      <c r="L405" s="1">
        <v>13.323670214195198</v>
      </c>
      <c r="M405" s="1"/>
      <c r="N405" s="1"/>
      <c r="O405" s="1"/>
      <c r="P405" s="1"/>
      <c r="Q405" s="1"/>
      <c r="R405" s="1"/>
      <c r="S405" s="16">
        <v>10.0</v>
      </c>
      <c r="T405" s="16">
        <v>5.0</v>
      </c>
    </row>
    <row r="406">
      <c r="A406" s="1" t="s">
        <v>41</v>
      </c>
      <c r="B406" s="1">
        <v>10.5</v>
      </c>
      <c r="C406" s="1">
        <v>4.5</v>
      </c>
      <c r="D406" s="1">
        <v>3.25</v>
      </c>
      <c r="E406" s="1">
        <v>0.25</v>
      </c>
      <c r="F406" s="1">
        <v>5.90000000000069</v>
      </c>
      <c r="G406" s="1">
        <v>3.59999999999966</v>
      </c>
      <c r="H406" s="1">
        <v>55007.12659</v>
      </c>
      <c r="I406" s="1" t="s">
        <v>54</v>
      </c>
      <c r="J406" s="1">
        <v>16.88</v>
      </c>
      <c r="K406" s="1">
        <v>0.6436116172442146</v>
      </c>
      <c r="L406" s="1">
        <v>12.841740053635561</v>
      </c>
      <c r="M406" s="1"/>
      <c r="N406" s="1"/>
      <c r="O406" s="1"/>
      <c r="P406" s="1"/>
      <c r="Q406" s="1"/>
      <c r="R406" s="1"/>
      <c r="S406" s="3">
        <v>10.0</v>
      </c>
      <c r="T406" s="3">
        <v>5.0</v>
      </c>
    </row>
    <row r="407">
      <c r="A407" s="1" t="s">
        <v>41</v>
      </c>
      <c r="B407" s="1">
        <v>10.5</v>
      </c>
      <c r="C407" s="1">
        <v>4.5</v>
      </c>
      <c r="D407" s="1">
        <v>3.25</v>
      </c>
      <c r="E407" s="1">
        <v>0.25</v>
      </c>
      <c r="F407" s="1">
        <v>5.90000000000069</v>
      </c>
      <c r="G407" s="1">
        <v>3.59999999999966</v>
      </c>
      <c r="H407" s="1">
        <v>55008.0655</v>
      </c>
      <c r="I407" s="1" t="s">
        <v>54</v>
      </c>
      <c r="J407" s="1">
        <v>16.76</v>
      </c>
      <c r="K407" s="1">
        <v>0.7188261611446716</v>
      </c>
      <c r="L407" s="1">
        <v>14.342467503457105</v>
      </c>
      <c r="M407" s="1"/>
      <c r="N407" s="1"/>
      <c r="O407" s="1"/>
      <c r="P407" s="1"/>
      <c r="Q407" s="1"/>
      <c r="R407" s="1"/>
      <c r="S407" s="16">
        <v>10.0</v>
      </c>
      <c r="T407" s="16">
        <v>5.0</v>
      </c>
    </row>
    <row r="408">
      <c r="A408" s="1" t="s">
        <v>41</v>
      </c>
      <c r="B408" s="1">
        <v>10.5</v>
      </c>
      <c r="C408" s="1">
        <v>4.5</v>
      </c>
      <c r="D408" s="1">
        <v>3.25</v>
      </c>
      <c r="E408" s="1">
        <v>0.25</v>
      </c>
      <c r="F408" s="1">
        <v>5.90000000000069</v>
      </c>
      <c r="G408" s="1">
        <v>3.59999999999966</v>
      </c>
      <c r="H408" s="1">
        <v>55010.14582</v>
      </c>
      <c r="I408" s="1" t="s">
        <v>54</v>
      </c>
      <c r="J408" s="1">
        <v>16.87</v>
      </c>
      <c r="K408" s="1">
        <v>0.649566882216204</v>
      </c>
      <c r="L408" s="1">
        <v>12.960563211378208</v>
      </c>
      <c r="M408" s="1"/>
      <c r="N408" s="1"/>
      <c r="O408" s="1"/>
      <c r="P408" s="1"/>
      <c r="Q408" s="1"/>
      <c r="R408" s="1"/>
      <c r="S408" s="3">
        <v>10.0</v>
      </c>
      <c r="T408" s="3">
        <v>5.0</v>
      </c>
    </row>
    <row r="409">
      <c r="A409" s="1" t="s">
        <v>41</v>
      </c>
      <c r="B409" s="1">
        <v>10.5</v>
      </c>
      <c r="C409" s="1">
        <v>4.5</v>
      </c>
      <c r="D409" s="1">
        <v>3.25</v>
      </c>
      <c r="E409" s="1">
        <v>0.25</v>
      </c>
      <c r="F409" s="1">
        <v>5.90000000000069</v>
      </c>
      <c r="G409" s="1">
        <v>3.59999999999966</v>
      </c>
      <c r="H409" s="1">
        <v>55012.16342</v>
      </c>
      <c r="I409" s="1" t="s">
        <v>54</v>
      </c>
      <c r="J409" s="1">
        <v>16.93</v>
      </c>
      <c r="K409" s="1">
        <v>0.6146443227454905</v>
      </c>
      <c r="L409" s="1">
        <v>12.263766542836468</v>
      </c>
      <c r="M409" s="1">
        <v>55011.34</v>
      </c>
      <c r="N409" s="1">
        <v>8.5644E-10</v>
      </c>
      <c r="O409" s="1">
        <v>37.05306083197393</v>
      </c>
      <c r="P409" s="1">
        <v>-1.818161724785777</v>
      </c>
      <c r="Q409" s="1">
        <v>35.41498459481894</v>
      </c>
      <c r="R409" s="1">
        <v>-3.4562379619407677</v>
      </c>
      <c r="S409" s="16">
        <v>10.0</v>
      </c>
      <c r="T409" s="16">
        <v>5.0</v>
      </c>
    </row>
    <row r="410">
      <c r="A410" s="1" t="s">
        <v>41</v>
      </c>
      <c r="B410" s="1">
        <v>10.5</v>
      </c>
      <c r="C410" s="1">
        <v>4.5</v>
      </c>
      <c r="D410" s="1">
        <v>3.25</v>
      </c>
      <c r="E410" s="1">
        <v>0.25</v>
      </c>
      <c r="F410" s="1">
        <v>5.90000000000069</v>
      </c>
      <c r="G410" s="1">
        <v>3.59999999999965</v>
      </c>
      <c r="H410" s="1">
        <v>55013.04825</v>
      </c>
      <c r="I410" s="1" t="s">
        <v>54</v>
      </c>
      <c r="J410" s="1">
        <v>16.88</v>
      </c>
      <c r="K410" s="1">
        <v>0.6436116172442146</v>
      </c>
      <c r="L410" s="1">
        <v>12.841740053635561</v>
      </c>
      <c r="M410" s="1">
        <v>55013.33</v>
      </c>
      <c r="N410" s="1">
        <v>1.7918E-9</v>
      </c>
      <c r="O410" s="1">
        <v>37.37365342142418</v>
      </c>
      <c r="P410" s="1">
        <v>-1.4975691353355272</v>
      </c>
      <c r="Q410" s="1">
        <v>35.434984594818935</v>
      </c>
      <c r="R410" s="1">
        <v>-3.4362379619407717</v>
      </c>
      <c r="S410" s="3">
        <v>10.0</v>
      </c>
      <c r="T410" s="3">
        <v>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387</v>
      </c>
      <c r="B1" s="11" t="s">
        <v>740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9.13"/>
  </cols>
  <sheetData>
    <row r="1">
      <c r="A1" s="45"/>
      <c r="B1" s="37"/>
      <c r="C1" s="3"/>
      <c r="D1" s="3"/>
      <c r="E1" s="3"/>
      <c r="F1" s="45"/>
      <c r="G1" s="45"/>
      <c r="H1" s="45"/>
      <c r="I1" s="3"/>
      <c r="J1" s="45"/>
      <c r="K1" s="3"/>
      <c r="L1" s="3"/>
      <c r="M1" s="45"/>
      <c r="N1" s="45"/>
      <c r="O1" s="45"/>
      <c r="P1" s="45"/>
      <c r="Q1" s="45"/>
      <c r="R1" s="47"/>
      <c r="S1" s="47"/>
      <c r="T1" s="47"/>
      <c r="U1" s="45"/>
      <c r="V1" s="47">
        <f>V3-V6</f>
        <v>4.1</v>
      </c>
      <c r="W1" s="47"/>
      <c r="X1" s="47">
        <f>X3-X6</f>
        <v>5.1</v>
      </c>
      <c r="Y1" s="45"/>
      <c r="Z1" s="3">
        <v>15.0</v>
      </c>
      <c r="AA1" s="45"/>
      <c r="AB1" s="45"/>
      <c r="AC1" s="3" t="s">
        <v>392</v>
      </c>
      <c r="AD1" s="43" t="s">
        <v>556</v>
      </c>
      <c r="AE1" s="110">
        <v>44265.0</v>
      </c>
      <c r="AF1" s="3" t="s">
        <v>392</v>
      </c>
      <c r="AG1" s="3">
        <v>42.6334684555795</v>
      </c>
      <c r="AH1" s="45"/>
      <c r="AI1" s="45" t="str">
        <f>LOG10(1196700000000000000*(C1^2)*optwidth*(AVERAGE(V1:Y1)))</f>
        <v>#NUM!</v>
      </c>
      <c r="AJ1" s="45"/>
      <c r="AK1" s="3">
        <v>2.0</v>
      </c>
      <c r="AL1" s="3" t="s">
        <v>557</v>
      </c>
      <c r="AM1" s="3" t="s">
        <v>394</v>
      </c>
    </row>
    <row r="2">
      <c r="A2" s="45"/>
      <c r="B2" s="43"/>
      <c r="C2" s="3"/>
      <c r="D2" s="45"/>
      <c r="E2" s="45"/>
      <c r="F2" s="45"/>
      <c r="G2" s="45"/>
      <c r="H2" s="45"/>
      <c r="I2" s="47"/>
      <c r="J2" s="47"/>
      <c r="K2" s="45"/>
      <c r="L2" s="45"/>
      <c r="M2" s="45"/>
      <c r="N2" s="45"/>
      <c r="O2" s="45"/>
      <c r="P2" s="45"/>
      <c r="Q2" s="45"/>
      <c r="R2" s="47"/>
      <c r="S2" s="47"/>
      <c r="T2" s="47"/>
      <c r="U2" s="45"/>
      <c r="V2" s="47"/>
      <c r="W2" s="47"/>
      <c r="X2" s="47"/>
      <c r="Y2" s="45"/>
      <c r="Z2" s="45"/>
      <c r="AA2" s="45"/>
      <c r="AB2" s="45"/>
      <c r="AC2" s="45"/>
      <c r="AD2" s="3" t="s">
        <v>560</v>
      </c>
      <c r="AE2" s="45"/>
      <c r="AF2" s="45"/>
      <c r="AG2" s="3" t="s">
        <v>561</v>
      </c>
      <c r="AH2" s="45"/>
      <c r="AI2" s="45"/>
      <c r="AJ2" s="45"/>
      <c r="AK2" s="3">
        <v>1.2</v>
      </c>
      <c r="AL2" s="3" t="s">
        <v>562</v>
      </c>
      <c r="AM2" s="3" t="s">
        <v>394</v>
      </c>
    </row>
    <row r="3">
      <c r="A3" s="47"/>
      <c r="B3" s="43"/>
      <c r="C3" s="43"/>
      <c r="D3" s="47"/>
      <c r="E3" s="47"/>
      <c r="F3" s="47"/>
      <c r="G3" s="47"/>
      <c r="H3" s="47"/>
      <c r="I3" s="47"/>
      <c r="J3" s="47"/>
      <c r="K3" s="47"/>
      <c r="L3" s="47"/>
      <c r="M3" s="47"/>
      <c r="N3" s="45"/>
      <c r="O3" s="45"/>
      <c r="P3" s="45"/>
      <c r="Q3" s="45"/>
      <c r="R3" s="45"/>
      <c r="S3" s="45"/>
      <c r="T3" s="45"/>
      <c r="U3" s="45"/>
      <c r="V3" s="3">
        <v>20.1</v>
      </c>
      <c r="W3" s="45"/>
      <c r="X3" s="3">
        <v>32.3</v>
      </c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3" t="s">
        <v>565</v>
      </c>
      <c r="AL3" s="45"/>
      <c r="AM3" s="45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5"/>
      <c r="O4" s="45"/>
      <c r="P4" s="45"/>
      <c r="Q4" s="45"/>
      <c r="R4" s="45"/>
      <c r="S4" s="45"/>
      <c r="T4" s="45"/>
      <c r="U4" s="45"/>
      <c r="V4" s="3" t="s">
        <v>566</v>
      </c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3" t="s">
        <v>567</v>
      </c>
      <c r="AL4" s="45"/>
      <c r="AM4" s="45"/>
    </row>
    <row r="5">
      <c r="A5" s="47"/>
      <c r="B5" s="43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"/>
      <c r="AJ5" s="3"/>
      <c r="AK5" s="3" t="s">
        <v>569</v>
      </c>
      <c r="AL5" s="45"/>
      <c r="AM5" s="45"/>
    </row>
    <row r="6">
      <c r="A6" s="45"/>
      <c r="B6" s="3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3">
        <v>16.0</v>
      </c>
      <c r="W6" s="47"/>
      <c r="X6" s="43">
        <v>27.2</v>
      </c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"/>
      <c r="AJ6" s="45"/>
      <c r="AK6" s="45"/>
      <c r="AL6" s="45"/>
      <c r="AM6" s="45"/>
    </row>
    <row r="7">
      <c r="A7" s="47"/>
      <c r="B7" s="43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>
      <c r="A8" s="47"/>
      <c r="B8" s="43"/>
      <c r="C8" s="47"/>
      <c r="D8" s="47"/>
      <c r="E8" s="47"/>
      <c r="F8" s="47"/>
      <c r="G8" s="47"/>
      <c r="H8" s="47"/>
      <c r="I8" s="47"/>
      <c r="J8" s="47"/>
      <c r="K8" s="47"/>
      <c r="L8" s="111" t="s">
        <v>573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</row>
    <row r="10">
      <c r="A10" s="47"/>
      <c r="B10" s="43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</row>
    <row r="11">
      <c r="A11" s="47"/>
      <c r="B11" s="43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>
      <c r="A16" s="111" t="s">
        <v>576</v>
      </c>
      <c r="B16" s="111" t="s">
        <v>577</v>
      </c>
      <c r="C16" s="4" t="s">
        <v>20</v>
      </c>
      <c r="D16" s="4" t="s">
        <v>18</v>
      </c>
      <c r="E16" s="111" t="s">
        <v>578</v>
      </c>
      <c r="F16" s="43" t="s">
        <v>579</v>
      </c>
      <c r="G16" s="43" t="s">
        <v>580</v>
      </c>
      <c r="H16" s="43" t="s">
        <v>581</v>
      </c>
      <c r="I16" s="43" t="s">
        <v>20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>
      <c r="A17" s="51"/>
      <c r="B17" s="1" t="s">
        <v>41</v>
      </c>
      <c r="C17" s="51"/>
      <c r="D17" s="51"/>
      <c r="E17" s="112">
        <v>10.0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</row>
    <row r="18">
      <c r="A18" s="51"/>
      <c r="B18" s="51"/>
      <c r="C18" s="51"/>
      <c r="D18" s="51"/>
      <c r="E18" s="112">
        <v>10.0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</row>
    <row r="19">
      <c r="A19" s="51"/>
      <c r="B19" s="51"/>
      <c r="C19" s="51"/>
      <c r="D19" s="51"/>
      <c r="E19" s="112">
        <v>10.0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</row>
    <row r="20">
      <c r="A20" s="51"/>
      <c r="B20" s="51"/>
      <c r="C20" s="51"/>
      <c r="D20" s="51"/>
      <c r="E20" s="112">
        <v>10.0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</row>
    <row r="21">
      <c r="A21" s="51"/>
      <c r="B21" s="51"/>
      <c r="C21" s="51"/>
      <c r="D21" s="51"/>
      <c r="E21" s="112">
        <v>10.0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</row>
    <row r="22">
      <c r="A22" s="51"/>
      <c r="B22" s="51"/>
      <c r="C22" s="51"/>
      <c r="D22" s="51"/>
      <c r="E22" s="112">
        <v>10.0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>
      <c r="A23" s="51"/>
      <c r="B23" s="51"/>
      <c r="C23" s="51"/>
      <c r="D23" s="51"/>
      <c r="E23" s="112">
        <v>10.0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</row>
    <row r="24">
      <c r="A24" s="51"/>
      <c r="B24" s="51"/>
      <c r="C24" s="51"/>
      <c r="D24" s="51"/>
      <c r="E24" s="112">
        <v>10.0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</row>
    <row r="25">
      <c r="A25" s="51"/>
      <c r="B25" s="51"/>
      <c r="C25" s="51"/>
      <c r="D25" s="51"/>
      <c r="E25" s="112">
        <v>10.0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</row>
    <row r="26">
      <c r="A26" s="47"/>
      <c r="B26" s="47"/>
      <c r="C26" s="47">
        <v>35.15277069060024</v>
      </c>
      <c r="D26" s="47">
        <v>36.01069546875216</v>
      </c>
      <c r="E26" s="43">
        <v>10.0</v>
      </c>
      <c r="F26" s="43">
        <f>SQRT(10^D26)</f>
        <v>1.01239E+18</v>
      </c>
      <c r="G26" s="47">
        <f>(E26/3600)</f>
        <v>0.002777777778</v>
      </c>
      <c r="H26" s="47">
        <f>log(F26*G26)</f>
        <v>15.44904523</v>
      </c>
      <c r="I26" s="47">
        <v>35.15277069060024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</row>
    <row r="35">
      <c r="A35" s="47"/>
      <c r="B35" s="47"/>
      <c r="C35" s="47">
        <v>35.46077069060024</v>
      </c>
      <c r="D35" s="47">
        <v>36.80233738081726</v>
      </c>
      <c r="E35" s="43">
        <v>10.0</v>
      </c>
      <c r="F35" s="43">
        <f>SQRT(10^D35)</f>
        <v>2.51866E+18</v>
      </c>
      <c r="G35" s="47">
        <f>(E35/3600)</f>
        <v>0.002777777778</v>
      </c>
      <c r="H35" s="47">
        <f>log(F35*G35)</f>
        <v>15.84486619</v>
      </c>
      <c r="I35" s="47">
        <v>35.46077069060024</v>
      </c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</row>
    <row r="40">
      <c r="A40" s="47"/>
      <c r="B40" s="47"/>
      <c r="C40" s="47">
        <v>35.776770690600245</v>
      </c>
      <c r="D40" s="47">
        <v>38.02168596131515</v>
      </c>
      <c r="E40" s="43">
        <v>10.0</v>
      </c>
      <c r="F40" s="43">
        <f t="shared" ref="F40:F41" si="1">SQRT(10^D40)</f>
        <v>1.02528E+19</v>
      </c>
      <c r="G40" s="47">
        <f t="shared" ref="G40:G41" si="2">(E40/3600)</f>
        <v>0.002777777778</v>
      </c>
      <c r="H40" s="47">
        <f t="shared" ref="H40:H41" si="3">log(F40*G40)</f>
        <v>16.45454048</v>
      </c>
      <c r="I40" s="47">
        <v>35.776770690600245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</row>
    <row r="41">
      <c r="A41" s="47"/>
      <c r="B41" s="47"/>
      <c r="C41" s="47">
        <v>35.84877069060024</v>
      </c>
      <c r="D41" s="47">
        <v>38.194668233170816</v>
      </c>
      <c r="E41" s="43">
        <v>10.0</v>
      </c>
      <c r="F41" s="43">
        <f t="shared" si="1"/>
        <v>1.25122E+19</v>
      </c>
      <c r="G41" s="47">
        <f t="shared" si="2"/>
        <v>0.002777777778</v>
      </c>
      <c r="H41" s="47">
        <f t="shared" si="3"/>
        <v>16.54103162</v>
      </c>
      <c r="I41" s="47">
        <v>35.84877069060024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</row>
    <row r="44">
      <c r="A44" s="47"/>
      <c r="B44" s="47"/>
      <c r="C44" s="47">
        <v>36.044770690600245</v>
      </c>
      <c r="D44" s="47">
        <v>38.4231708519108</v>
      </c>
      <c r="E44" s="43">
        <v>10.0</v>
      </c>
      <c r="F44" s="43">
        <f>SQRT(10^D44)</f>
        <v>1.62774E+19</v>
      </c>
      <c r="G44" s="47">
        <f>(E44/3600)</f>
        <v>0.002777777778</v>
      </c>
      <c r="H44" s="47">
        <f>log(F44*G44)</f>
        <v>16.65528293</v>
      </c>
      <c r="I44" s="47">
        <v>36.044770690600245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</row>
    <row r="46">
      <c r="A46" s="47"/>
      <c r="B46" s="47"/>
      <c r="C46" s="47">
        <v>36.08077069060024</v>
      </c>
      <c r="D46" s="47">
        <v>38.61654601842665</v>
      </c>
      <c r="E46" s="43">
        <v>10.0</v>
      </c>
      <c r="F46" s="43">
        <f t="shared" ref="F46:F53" si="4">SQRT(10^D46)</f>
        <v>2.03364E+19</v>
      </c>
      <c r="G46" s="47">
        <f t="shared" ref="G46:G53" si="5">(E46/3600)</f>
        <v>0.002777777778</v>
      </c>
      <c r="H46" s="47">
        <f t="shared" ref="H46:H53" si="6">log(F46*G46)</f>
        <v>16.75197051</v>
      </c>
      <c r="I46" s="47">
        <v>36.08077069060024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</row>
    <row r="47">
      <c r="A47" s="47"/>
      <c r="B47" s="47"/>
      <c r="C47" s="47">
        <v>36.148770690600244</v>
      </c>
      <c r="D47" s="47">
        <v>38.59933419184197</v>
      </c>
      <c r="E47" s="43">
        <v>10.0</v>
      </c>
      <c r="F47" s="43">
        <f t="shared" si="4"/>
        <v>1.99373E+19</v>
      </c>
      <c r="G47" s="47">
        <f t="shared" si="5"/>
        <v>0.002777777778</v>
      </c>
      <c r="H47" s="47">
        <f t="shared" si="6"/>
        <v>16.7433646</v>
      </c>
      <c r="I47" s="47">
        <v>36.148770690600244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</row>
    <row r="48">
      <c r="A48" s="47"/>
      <c r="B48" s="47"/>
      <c r="C48" s="47">
        <v>36.136770690600244</v>
      </c>
      <c r="D48" s="47">
        <v>38.60592916865224</v>
      </c>
      <c r="E48" s="43">
        <v>10.0</v>
      </c>
      <c r="F48" s="43">
        <f t="shared" si="4"/>
        <v>2.00893E+19</v>
      </c>
      <c r="G48" s="47">
        <f t="shared" si="5"/>
        <v>0.002777777778</v>
      </c>
      <c r="H48" s="47">
        <f t="shared" si="6"/>
        <v>16.74666208</v>
      </c>
      <c r="I48" s="47">
        <v>36.136770690600244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</row>
    <row r="49">
      <c r="A49" s="47"/>
      <c r="B49" s="47"/>
      <c r="C49" s="47">
        <v>36.09277069060024</v>
      </c>
      <c r="D49" s="47">
        <v>38.60949234050164</v>
      </c>
      <c r="E49" s="43">
        <v>10.0</v>
      </c>
      <c r="F49" s="43">
        <f t="shared" si="4"/>
        <v>2.01719E+19</v>
      </c>
      <c r="G49" s="47">
        <f t="shared" si="5"/>
        <v>0.002777777778</v>
      </c>
      <c r="H49" s="47">
        <f t="shared" si="6"/>
        <v>16.74844367</v>
      </c>
      <c r="I49" s="47">
        <v>36.09277069060024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</row>
    <row r="50">
      <c r="A50" s="47"/>
      <c r="B50" s="47"/>
      <c r="C50" s="47">
        <v>36.200770690600244</v>
      </c>
      <c r="D50" s="47">
        <v>38.61866065561372</v>
      </c>
      <c r="E50" s="43">
        <v>10.0</v>
      </c>
      <c r="F50" s="43">
        <f t="shared" si="4"/>
        <v>2.03859E+19</v>
      </c>
      <c r="G50" s="47">
        <f t="shared" si="5"/>
        <v>0.002777777778</v>
      </c>
      <c r="H50" s="47">
        <f t="shared" si="6"/>
        <v>16.75302783</v>
      </c>
      <c r="I50" s="47">
        <v>36.200770690600244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</row>
    <row r="51">
      <c r="A51" s="47"/>
      <c r="B51" s="47"/>
      <c r="C51" s="47">
        <v>36.18077069060024</v>
      </c>
      <c r="D51" s="47">
        <v>38.62708533841287</v>
      </c>
      <c r="E51" s="43">
        <v>10.0</v>
      </c>
      <c r="F51" s="43">
        <f t="shared" si="4"/>
        <v>2.05846E+19</v>
      </c>
      <c r="G51" s="47">
        <f t="shared" si="5"/>
        <v>0.002777777778</v>
      </c>
      <c r="H51" s="47">
        <f t="shared" si="6"/>
        <v>16.75724017</v>
      </c>
      <c r="I51" s="47">
        <v>36.18077069060024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>
      <c r="A52" s="47"/>
      <c r="B52" s="47"/>
      <c r="C52" s="47">
        <v>36.17677069060024</v>
      </c>
      <c r="D52" s="47">
        <v>38.65084533898512</v>
      </c>
      <c r="E52" s="43">
        <v>10.0</v>
      </c>
      <c r="F52" s="43">
        <f t="shared" si="4"/>
        <v>2.11555E+19</v>
      </c>
      <c r="G52" s="47">
        <f t="shared" si="5"/>
        <v>0.002777777778</v>
      </c>
      <c r="H52" s="47">
        <f t="shared" si="6"/>
        <v>16.76912017</v>
      </c>
      <c r="I52" s="47">
        <v>36.17677069060024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</row>
    <row r="53">
      <c r="A53" s="47"/>
      <c r="B53" s="47"/>
      <c r="C53" s="47">
        <v>36.20477069060024</v>
      </c>
      <c r="D53" s="47">
        <v>38.64536980242153</v>
      </c>
      <c r="E53" s="43">
        <v>10.0</v>
      </c>
      <c r="F53" s="43">
        <f t="shared" si="4"/>
        <v>2.10225E+19</v>
      </c>
      <c r="G53" s="47">
        <f t="shared" si="5"/>
        <v>0.002777777778</v>
      </c>
      <c r="H53" s="47">
        <f t="shared" si="6"/>
        <v>16.7663824</v>
      </c>
      <c r="I53" s="47">
        <v>36.20477069060024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</row>
    <row r="55">
      <c r="A55" s="47"/>
      <c r="B55" s="47"/>
      <c r="C55" s="47">
        <v>36.21677069060024</v>
      </c>
      <c r="D55" s="47">
        <v>38.65156170117955</v>
      </c>
      <c r="E55" s="43">
        <v>10.0</v>
      </c>
      <c r="F55" s="43">
        <f>SQRT(10^D55)</f>
        <v>2.11729E+19</v>
      </c>
      <c r="G55" s="47">
        <f>(E55/3600)</f>
        <v>0.002777777778</v>
      </c>
      <c r="H55" s="47">
        <f>log(F55*G55)</f>
        <v>16.76947835</v>
      </c>
      <c r="I55" s="47">
        <v>36.21677069060024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</row>
    <row r="59">
      <c r="A59" s="47"/>
      <c r="B59" s="47"/>
      <c r="C59" s="47">
        <v>36.12877069060024</v>
      </c>
      <c r="D59" s="47">
        <v>38.64197263946619</v>
      </c>
      <c r="E59" s="43">
        <v>10.0</v>
      </c>
      <c r="F59" s="43">
        <f t="shared" ref="F59:F61" si="7">SQRT(10^D59)</f>
        <v>2.09405E+19</v>
      </c>
      <c r="G59" s="47">
        <f t="shared" ref="G59:G61" si="8">(E59/3600)</f>
        <v>0.002777777778</v>
      </c>
      <c r="H59" s="47">
        <f t="shared" ref="H59:H61" si="9">log(F59*G59)</f>
        <v>16.76468382</v>
      </c>
      <c r="I59" s="47">
        <v>36.12877069060024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</row>
    <row r="60">
      <c r="A60" s="47"/>
      <c r="B60" s="47"/>
      <c r="C60" s="47">
        <v>36.05277069060024</v>
      </c>
      <c r="D60" s="47">
        <v>38.60653924250901</v>
      </c>
      <c r="E60" s="43">
        <v>10.0</v>
      </c>
      <c r="F60" s="43">
        <f t="shared" si="7"/>
        <v>2.01034E+19</v>
      </c>
      <c r="G60" s="47">
        <f t="shared" si="8"/>
        <v>0.002777777778</v>
      </c>
      <c r="H60" s="47">
        <f t="shared" si="9"/>
        <v>16.74696712</v>
      </c>
      <c r="I60" s="47">
        <v>36.05277069060024</v>
      </c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</row>
    <row r="61">
      <c r="A61" s="47"/>
      <c r="B61" s="47"/>
      <c r="C61" s="47">
        <v>35.172770690600245</v>
      </c>
      <c r="D61" s="47">
        <v>37.62441316591809</v>
      </c>
      <c r="E61" s="43">
        <v>10.0</v>
      </c>
      <c r="F61" s="43">
        <f t="shared" si="7"/>
        <v>6.48943E+18</v>
      </c>
      <c r="G61" s="47">
        <f t="shared" si="8"/>
        <v>0.002777777778</v>
      </c>
      <c r="H61" s="47">
        <f t="shared" si="9"/>
        <v>16.25590408</v>
      </c>
      <c r="I61" s="47">
        <v>35.172770690600245</v>
      </c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</row>
    <row r="63">
      <c r="A63" s="47"/>
      <c r="B63" s="47"/>
      <c r="C63" s="47">
        <v>35.248770690600246</v>
      </c>
      <c r="D63" s="47">
        <v>37.508411777997814</v>
      </c>
      <c r="E63" s="43">
        <v>10.0</v>
      </c>
      <c r="F63" s="43">
        <f t="shared" ref="F63:F64" si="10">SQRT(10^D63)</f>
        <v>5.67814E+18</v>
      </c>
      <c r="G63" s="47">
        <f t="shared" ref="G63:G64" si="11">(E63/3600)</f>
        <v>0.002777777778</v>
      </c>
      <c r="H63" s="47">
        <f t="shared" ref="H63:H64" si="12">log(F63*G63)</f>
        <v>16.19790339</v>
      </c>
      <c r="I63" s="47">
        <v>35.248770690600246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</row>
    <row r="64">
      <c r="A64" s="47"/>
      <c r="B64" s="47"/>
      <c r="C64" s="47">
        <v>35.18077069060024</v>
      </c>
      <c r="D64" s="47">
        <v>37.54820689487491</v>
      </c>
      <c r="E64" s="43">
        <v>10.0</v>
      </c>
      <c r="F64" s="43">
        <f t="shared" si="10"/>
        <v>5.94434E+18</v>
      </c>
      <c r="G64" s="47">
        <f t="shared" si="11"/>
        <v>0.002777777778</v>
      </c>
      <c r="H64" s="47">
        <f t="shared" si="12"/>
        <v>16.21780095</v>
      </c>
      <c r="I64" s="47">
        <v>35.18077069060024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</row>
    <row r="66">
      <c r="A66" s="47"/>
      <c r="B66" s="47"/>
      <c r="C66" s="47">
        <v>35.21677069060024</v>
      </c>
      <c r="D66" s="47">
        <v>37.31337711568533</v>
      </c>
      <c r="E66" s="43">
        <v>10.0</v>
      </c>
      <c r="F66" s="43">
        <f t="shared" ref="F66:F69" si="13">SQRT(10^D66)</f>
        <v>4.53616E+18</v>
      </c>
      <c r="G66" s="47">
        <f t="shared" ref="G66:G69" si="14">(E66/3600)</f>
        <v>0.002777777778</v>
      </c>
      <c r="H66" s="47">
        <f t="shared" ref="H66:H69" si="15">log(F66*G66)</f>
        <v>16.10038606</v>
      </c>
      <c r="I66" s="47">
        <v>35.21677069060024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</row>
    <row r="67">
      <c r="A67" s="47"/>
      <c r="B67" s="47"/>
      <c r="C67" s="47">
        <v>35.15677069060024</v>
      </c>
      <c r="D67" s="47">
        <v>37.237237175496624</v>
      </c>
      <c r="E67" s="43">
        <v>10.0</v>
      </c>
      <c r="F67" s="43">
        <f t="shared" si="13"/>
        <v>4.15546E+18</v>
      </c>
      <c r="G67" s="47">
        <f t="shared" si="14"/>
        <v>0.002777777778</v>
      </c>
      <c r="H67" s="47">
        <f t="shared" si="15"/>
        <v>16.06231609</v>
      </c>
      <c r="I67" s="47">
        <v>35.15677069060024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</row>
    <row r="68">
      <c r="A68" s="47"/>
      <c r="B68" s="47"/>
      <c r="C68" s="47">
        <v>35.276770690600245</v>
      </c>
      <c r="D68" s="47">
        <v>37.206901672922584</v>
      </c>
      <c r="E68" s="43">
        <v>10.0</v>
      </c>
      <c r="F68" s="43">
        <f t="shared" si="13"/>
        <v>4.01283E+18</v>
      </c>
      <c r="G68" s="47">
        <f t="shared" si="14"/>
        <v>0.002777777778</v>
      </c>
      <c r="H68" s="47">
        <f t="shared" si="15"/>
        <v>16.04714834</v>
      </c>
      <c r="I68" s="47">
        <v>35.276770690600245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</row>
    <row r="69">
      <c r="A69" s="47"/>
      <c r="B69" s="47"/>
      <c r="C69" s="47">
        <v>35.28477069060024</v>
      </c>
      <c r="D69" s="47">
        <v>37.02376862557782</v>
      </c>
      <c r="E69" s="43">
        <v>10.0</v>
      </c>
      <c r="F69" s="43">
        <f t="shared" si="13"/>
        <v>3.25001E+18</v>
      </c>
      <c r="G69" s="47">
        <f t="shared" si="14"/>
        <v>0.002777777778</v>
      </c>
      <c r="H69" s="47">
        <f t="shared" si="15"/>
        <v>15.95558181</v>
      </c>
      <c r="I69" s="47">
        <v>35.28477069060024</v>
      </c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</row>
    <row r="72">
      <c r="A72" s="47"/>
      <c r="B72" s="47"/>
      <c r="C72" s="47">
        <v>35.29277069060024</v>
      </c>
      <c r="D72" s="47">
        <v>36.79402976541508</v>
      </c>
      <c r="E72" s="43">
        <v>10.0</v>
      </c>
      <c r="F72" s="43">
        <f>SQRT(10^D72)</f>
        <v>2.49468E+18</v>
      </c>
      <c r="G72" s="47">
        <f>(E72/3600)</f>
        <v>0.002777777778</v>
      </c>
      <c r="H72" s="47">
        <f>log(F72*G72)</f>
        <v>15.84071238</v>
      </c>
      <c r="I72" s="47">
        <v>35.29277069060024</v>
      </c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</row>
    <row r="76">
      <c r="A76" s="47"/>
      <c r="B76" s="47"/>
      <c r="C76" s="47">
        <v>35.248770690600246</v>
      </c>
      <c r="D76" s="47">
        <v>36.504107465004694</v>
      </c>
      <c r="E76" s="43">
        <v>10.0</v>
      </c>
      <c r="F76" s="43">
        <f>SQRT(10^D76)</f>
        <v>1.78671E+18</v>
      </c>
      <c r="G76" s="47">
        <f>(E76/3600)</f>
        <v>0.002777777778</v>
      </c>
      <c r="H76" s="47">
        <f>log(F76*G76)</f>
        <v>15.69575123</v>
      </c>
      <c r="I76" s="47">
        <v>35.248770690600246</v>
      </c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</row>
    <row r="81">
      <c r="A81" s="47"/>
      <c r="B81" s="47"/>
      <c r="C81" s="47">
        <v>35.120770690600246</v>
      </c>
      <c r="D81" s="47">
        <v>36.28053218212789</v>
      </c>
      <c r="E81" s="43">
        <v>10.0</v>
      </c>
      <c r="F81" s="43">
        <f>SQRT(10^D81)</f>
        <v>1.38123E+18</v>
      </c>
      <c r="G81" s="47">
        <f>(E81/3600)</f>
        <v>0.002777777778</v>
      </c>
      <c r="H81" s="47">
        <f>log(F81*G81)</f>
        <v>15.58396359</v>
      </c>
      <c r="I81" s="47">
        <v>35.120770690600246</v>
      </c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</row>
    <row r="154">
      <c r="A154" s="47"/>
      <c r="B154" s="47"/>
      <c r="C154" s="47">
        <v>35.40077069060024</v>
      </c>
      <c r="D154" s="47">
        <v>36.71785065147522</v>
      </c>
      <c r="E154" s="43">
        <v>10.0</v>
      </c>
      <c r="F154" s="43">
        <f>SQRT(10^D154)</f>
        <v>2.28521E+18</v>
      </c>
      <c r="G154" s="47">
        <f>(E154/3600)</f>
        <v>0.002777777778</v>
      </c>
      <c r="H154" s="47">
        <f>log(F154*G154)</f>
        <v>15.80262282</v>
      </c>
      <c r="I154" s="47">
        <v>35.40077069060024</v>
      </c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</row>
    <row r="157">
      <c r="A157" s="47"/>
      <c r="B157" s="47"/>
      <c r="C157" s="47">
        <v>35.456770690600244</v>
      </c>
      <c r="D157" s="47">
        <v>37.02891860403881</v>
      </c>
      <c r="E157" s="43">
        <v>10.0</v>
      </c>
      <c r="F157" s="43">
        <f t="shared" ref="F157:F159" si="16">SQRT(10^D157)</f>
        <v>3.26933E+18</v>
      </c>
      <c r="G157" s="47">
        <f t="shared" ref="G157:G159" si="17">(E157/3600)</f>
        <v>0.002777777778</v>
      </c>
      <c r="H157" s="47">
        <f t="shared" ref="H157:H159" si="18">log(F157*G157)</f>
        <v>15.9581568</v>
      </c>
      <c r="I157" s="47">
        <v>35.456770690600244</v>
      </c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>
      <c r="A158" s="47"/>
      <c r="B158" s="47"/>
      <c r="C158" s="47">
        <v>35.46477069060024</v>
      </c>
      <c r="D158" s="47">
        <v>37.14517782179869</v>
      </c>
      <c r="E158" s="43">
        <v>10.0</v>
      </c>
      <c r="F158" s="43">
        <f t="shared" si="16"/>
        <v>3.73757E+18</v>
      </c>
      <c r="G158" s="47">
        <f t="shared" si="17"/>
        <v>0.002777777778</v>
      </c>
      <c r="H158" s="47">
        <f t="shared" si="18"/>
        <v>16.01628641</v>
      </c>
      <c r="I158" s="47">
        <v>35.46477069060024</v>
      </c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>
      <c r="A159" s="47"/>
      <c r="B159" s="47"/>
      <c r="C159" s="47">
        <v>35.51677069060025</v>
      </c>
      <c r="D159" s="47">
        <v>37.2561324037372</v>
      </c>
      <c r="E159" s="43">
        <v>10.0</v>
      </c>
      <c r="F159" s="43">
        <f t="shared" si="16"/>
        <v>4.24684E+18</v>
      </c>
      <c r="G159" s="47">
        <f t="shared" si="17"/>
        <v>0.002777777778</v>
      </c>
      <c r="H159" s="47">
        <f t="shared" si="18"/>
        <v>16.0717637</v>
      </c>
      <c r="I159" s="47">
        <v>35.51677069060025</v>
      </c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</row>
    <row r="161">
      <c r="A161" s="47"/>
      <c r="B161" s="47"/>
      <c r="C161" s="47">
        <v>35.51277069060024</v>
      </c>
      <c r="D161" s="47">
        <v>37.385865659208605</v>
      </c>
      <c r="E161" s="43">
        <v>10.0</v>
      </c>
      <c r="F161" s="43">
        <f t="shared" ref="F161:F166" si="19">SQRT(10^D161)</f>
        <v>4.93098E+18</v>
      </c>
      <c r="G161" s="47">
        <f t="shared" ref="G161:G166" si="20">(E161/3600)</f>
        <v>0.002777777778</v>
      </c>
      <c r="H161" s="47">
        <f t="shared" ref="H161:H166" si="21">log(F161*G161)</f>
        <v>16.13663033</v>
      </c>
      <c r="I161" s="47">
        <v>35.51277069060024</v>
      </c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>
      <c r="A162" s="47"/>
      <c r="B162" s="47"/>
      <c r="C162" s="47">
        <v>35.52877069060024</v>
      </c>
      <c r="D162" s="47">
        <v>37.425112848656475</v>
      </c>
      <c r="E162" s="43">
        <v>10.0</v>
      </c>
      <c r="F162" s="43">
        <f t="shared" si="19"/>
        <v>5.15889E+18</v>
      </c>
      <c r="G162" s="47">
        <f t="shared" si="20"/>
        <v>0.002777777778</v>
      </c>
      <c r="H162" s="47">
        <f t="shared" si="21"/>
        <v>16.15625392</v>
      </c>
      <c r="I162" s="47">
        <v>35.52877069060024</v>
      </c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>
      <c r="A163" s="47"/>
      <c r="B163" s="47"/>
      <c r="C163" s="47">
        <v>35.52877069060024</v>
      </c>
      <c r="D163" s="47">
        <v>37.46495263174809</v>
      </c>
      <c r="E163" s="43">
        <v>10.0</v>
      </c>
      <c r="F163" s="43">
        <f t="shared" si="19"/>
        <v>5.40103E+18</v>
      </c>
      <c r="G163" s="47">
        <f t="shared" si="20"/>
        <v>0.002777777778</v>
      </c>
      <c r="H163" s="47">
        <f t="shared" si="21"/>
        <v>16.17617382</v>
      </c>
      <c r="I163" s="47">
        <v>35.52877069060024</v>
      </c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>
      <c r="A164" s="47"/>
      <c r="B164" s="47"/>
      <c r="C164" s="47">
        <v>35.584770690600244</v>
      </c>
      <c r="D164" s="47">
        <v>37.51870326508399</v>
      </c>
      <c r="E164" s="43">
        <v>10.0</v>
      </c>
      <c r="F164" s="43">
        <f t="shared" si="19"/>
        <v>5.74581E+18</v>
      </c>
      <c r="G164" s="47">
        <f t="shared" si="20"/>
        <v>0.002777777778</v>
      </c>
      <c r="H164" s="47">
        <f t="shared" si="21"/>
        <v>16.20304913</v>
      </c>
      <c r="I164" s="47">
        <v>35.584770690600244</v>
      </c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>
      <c r="A165" s="47"/>
      <c r="B165" s="47"/>
      <c r="C165" s="47">
        <v>35.57677069060024</v>
      </c>
      <c r="D165" s="47">
        <v>37.54633805008876</v>
      </c>
      <c r="E165" s="43">
        <v>10.0</v>
      </c>
      <c r="F165" s="43">
        <f t="shared" si="19"/>
        <v>5.93156E+18</v>
      </c>
      <c r="G165" s="47">
        <f t="shared" si="20"/>
        <v>0.002777777778</v>
      </c>
      <c r="H165" s="47">
        <f t="shared" si="21"/>
        <v>16.21686652</v>
      </c>
      <c r="I165" s="47">
        <v>35.57677069060024</v>
      </c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>
      <c r="A166" s="47"/>
      <c r="B166" s="47"/>
      <c r="C166" s="47">
        <v>35.58077069060025</v>
      </c>
      <c r="D166" s="47">
        <v>37.55919092789154</v>
      </c>
      <c r="E166" s="43">
        <v>10.0</v>
      </c>
      <c r="F166" s="43">
        <f t="shared" si="19"/>
        <v>6.01999E+18</v>
      </c>
      <c r="G166" s="47">
        <f t="shared" si="20"/>
        <v>0.002777777778</v>
      </c>
      <c r="H166" s="47">
        <f t="shared" si="21"/>
        <v>16.22329296</v>
      </c>
      <c r="I166" s="47">
        <v>35.58077069060025</v>
      </c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</row>
    <row r="168">
      <c r="A168" s="47"/>
      <c r="B168" s="47"/>
      <c r="C168" s="47">
        <v>35.672770690600245</v>
      </c>
      <c r="D168" s="47">
        <v>37.62625967038913</v>
      </c>
      <c r="E168" s="43">
        <v>10.0</v>
      </c>
      <c r="F168" s="43">
        <f t="shared" ref="F168:F200" si="22">SQRT(10^D168)</f>
        <v>6.50324E+18</v>
      </c>
      <c r="G168" s="47">
        <f t="shared" ref="G168:G200" si="23">(E168/3600)</f>
        <v>0.002777777778</v>
      </c>
      <c r="H168" s="47">
        <f t="shared" ref="H168:H200" si="24">log(F168*G168)</f>
        <v>16.25682733</v>
      </c>
      <c r="I168" s="47">
        <v>35.672770690600245</v>
      </c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>
      <c r="A169" s="47"/>
      <c r="B169" s="47"/>
      <c r="C169" s="47">
        <v>35.60077069060024</v>
      </c>
      <c r="D169" s="47">
        <v>37.662815836545356</v>
      </c>
      <c r="E169" s="43">
        <v>10.0</v>
      </c>
      <c r="F169" s="43">
        <f t="shared" si="22"/>
        <v>6.78278E+18</v>
      </c>
      <c r="G169" s="47">
        <f t="shared" si="23"/>
        <v>0.002777777778</v>
      </c>
      <c r="H169" s="47">
        <f t="shared" si="24"/>
        <v>16.27510542</v>
      </c>
      <c r="I169" s="47">
        <v>35.60077069060024</v>
      </c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>
      <c r="A170" s="47"/>
      <c r="B170" s="47"/>
      <c r="C170" s="47">
        <v>35.65677069060024</v>
      </c>
      <c r="D170" s="47">
        <v>37.70495515996525</v>
      </c>
      <c r="E170" s="43">
        <v>10.0</v>
      </c>
      <c r="F170" s="43">
        <f t="shared" si="22"/>
        <v>7.11996E+18</v>
      </c>
      <c r="G170" s="47">
        <f t="shared" si="23"/>
        <v>0.002777777778</v>
      </c>
      <c r="H170" s="47">
        <f t="shared" si="24"/>
        <v>16.29617508</v>
      </c>
      <c r="I170" s="47">
        <v>35.65677069060024</v>
      </c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>
      <c r="A171" s="47"/>
      <c r="B171" s="47"/>
      <c r="C171" s="47">
        <v>35.70877069060025</v>
      </c>
      <c r="D171" s="47">
        <v>37.81452140251667</v>
      </c>
      <c r="E171" s="43">
        <v>10.0</v>
      </c>
      <c r="F171" s="43">
        <f t="shared" si="22"/>
        <v>8.0772E+18</v>
      </c>
      <c r="G171" s="47">
        <f t="shared" si="23"/>
        <v>0.002777777778</v>
      </c>
      <c r="H171" s="47">
        <f t="shared" si="24"/>
        <v>16.3509582</v>
      </c>
      <c r="I171" s="47">
        <v>35.70877069060025</v>
      </c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>
      <c r="A172" s="47"/>
      <c r="B172" s="47"/>
      <c r="C172" s="47">
        <v>35.620770690600246</v>
      </c>
      <c r="D172" s="47">
        <v>37.746313934853276</v>
      </c>
      <c r="E172" s="43">
        <v>10.0</v>
      </c>
      <c r="F172" s="43">
        <f t="shared" si="22"/>
        <v>7.46719E+18</v>
      </c>
      <c r="G172" s="47">
        <f t="shared" si="23"/>
        <v>0.002777777778</v>
      </c>
      <c r="H172" s="47">
        <f t="shared" si="24"/>
        <v>16.31685447</v>
      </c>
      <c r="I172" s="47">
        <v>35.620770690600246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>
      <c r="A173" s="47"/>
      <c r="B173" s="47"/>
      <c r="C173" s="47">
        <v>35.68877069060024</v>
      </c>
      <c r="D173" s="47">
        <v>37.82232023436218</v>
      </c>
      <c r="E173" s="43">
        <v>10.0</v>
      </c>
      <c r="F173" s="43">
        <f t="shared" si="22"/>
        <v>8.15005E+18</v>
      </c>
      <c r="G173" s="47">
        <f t="shared" si="23"/>
        <v>0.002777777778</v>
      </c>
      <c r="H173" s="47">
        <f t="shared" si="24"/>
        <v>16.35485762</v>
      </c>
      <c r="I173" s="47">
        <v>35.68877069060024</v>
      </c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>
      <c r="A174" s="47"/>
      <c r="B174" s="47"/>
      <c r="C174" s="47">
        <v>35.736770690600245</v>
      </c>
      <c r="D174" s="47">
        <v>37.74306479521527</v>
      </c>
      <c r="E174" s="43">
        <v>10.0</v>
      </c>
      <c r="F174" s="43">
        <f t="shared" si="22"/>
        <v>7.43931E+18</v>
      </c>
      <c r="G174" s="47">
        <f t="shared" si="23"/>
        <v>0.002777777778</v>
      </c>
      <c r="H174" s="47">
        <f t="shared" si="24"/>
        <v>16.3152299</v>
      </c>
      <c r="I174" s="47">
        <v>35.736770690600245</v>
      </c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>
      <c r="A175" s="47"/>
      <c r="B175" s="47"/>
      <c r="C175" s="47">
        <v>35.66477069060024</v>
      </c>
      <c r="D175" s="47">
        <v>37.89095819204515</v>
      </c>
      <c r="E175" s="43">
        <v>10.0</v>
      </c>
      <c r="F175" s="43">
        <f t="shared" si="22"/>
        <v>8.82021E+18</v>
      </c>
      <c r="G175" s="47">
        <f t="shared" si="23"/>
        <v>0.002777777778</v>
      </c>
      <c r="H175" s="47">
        <f t="shared" si="24"/>
        <v>16.3891766</v>
      </c>
      <c r="I175" s="47">
        <v>35.66477069060024</v>
      </c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>
      <c r="A176" s="47"/>
      <c r="B176" s="47"/>
      <c r="C176" s="47">
        <v>35.760770690600246</v>
      </c>
      <c r="D176" s="47">
        <v>37.91853094888532</v>
      </c>
      <c r="E176" s="43">
        <v>10.0</v>
      </c>
      <c r="F176" s="43">
        <f t="shared" si="22"/>
        <v>9.1047E+18</v>
      </c>
      <c r="G176" s="47">
        <f t="shared" si="23"/>
        <v>0.002777777778</v>
      </c>
      <c r="H176" s="47">
        <f t="shared" si="24"/>
        <v>16.40296297</v>
      </c>
      <c r="I176" s="47">
        <v>35.760770690600246</v>
      </c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>
      <c r="A177" s="47"/>
      <c r="B177" s="47"/>
      <c r="C177" s="47">
        <v>35.73277069060024</v>
      </c>
      <c r="D177" s="47">
        <v>37.90342377530269</v>
      </c>
      <c r="E177" s="43">
        <v>10.0</v>
      </c>
      <c r="F177" s="43">
        <f t="shared" si="22"/>
        <v>8.94771E+18</v>
      </c>
      <c r="G177" s="47">
        <f t="shared" si="23"/>
        <v>0.002777777778</v>
      </c>
      <c r="H177" s="47">
        <f t="shared" si="24"/>
        <v>16.39540939</v>
      </c>
      <c r="I177" s="47">
        <v>35.73277069060024</v>
      </c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>
      <c r="A178" s="47"/>
      <c r="B178" s="47"/>
      <c r="C178" s="47">
        <v>35.72877069060024</v>
      </c>
      <c r="D178" s="47">
        <v>37.92912835290562</v>
      </c>
      <c r="E178" s="43">
        <v>10.0</v>
      </c>
      <c r="F178" s="43">
        <f t="shared" si="22"/>
        <v>9.21646E+18</v>
      </c>
      <c r="G178" s="47">
        <f t="shared" si="23"/>
        <v>0.002777777778</v>
      </c>
      <c r="H178" s="47">
        <f t="shared" si="24"/>
        <v>16.40826168</v>
      </c>
      <c r="I178" s="47">
        <v>35.72877069060024</v>
      </c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>
      <c r="A179" s="47"/>
      <c r="B179" s="47"/>
      <c r="C179" s="47">
        <v>35.73277069060024</v>
      </c>
      <c r="D179" s="47">
        <v>37.90731396269706</v>
      </c>
      <c r="E179" s="43">
        <v>10.0</v>
      </c>
      <c r="F179" s="43">
        <f t="shared" si="22"/>
        <v>8.98787E+18</v>
      </c>
      <c r="G179" s="47">
        <f t="shared" si="23"/>
        <v>0.002777777778</v>
      </c>
      <c r="H179" s="47">
        <f t="shared" si="24"/>
        <v>16.39735448</v>
      </c>
      <c r="I179" s="47">
        <v>35.73277069060024</v>
      </c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>
      <c r="A180" s="47"/>
      <c r="B180" s="47"/>
      <c r="C180" s="47">
        <v>35.748770690600246</v>
      </c>
      <c r="D180" s="47">
        <v>38.00282011855748</v>
      </c>
      <c r="E180" s="43">
        <v>10.0</v>
      </c>
      <c r="F180" s="43">
        <f t="shared" si="22"/>
        <v>1.00325E+19</v>
      </c>
      <c r="G180" s="47">
        <f t="shared" si="23"/>
        <v>0.002777777778</v>
      </c>
      <c r="H180" s="47">
        <f t="shared" si="24"/>
        <v>16.44510756</v>
      </c>
      <c r="I180" s="47">
        <v>35.748770690600246</v>
      </c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>
      <c r="A181" s="47"/>
      <c r="B181" s="47"/>
      <c r="C181" s="47">
        <v>35.79277069060024</v>
      </c>
      <c r="D181" s="47">
        <v>38.08055392566112</v>
      </c>
      <c r="E181" s="43">
        <v>10.0</v>
      </c>
      <c r="F181" s="43">
        <f t="shared" si="22"/>
        <v>1.09718E+19</v>
      </c>
      <c r="G181" s="47">
        <f t="shared" si="23"/>
        <v>0.002777777778</v>
      </c>
      <c r="H181" s="47">
        <f t="shared" si="24"/>
        <v>16.48397446</v>
      </c>
      <c r="I181" s="47">
        <v>35.79277069060024</v>
      </c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>
      <c r="A182" s="47"/>
      <c r="B182" s="47"/>
      <c r="C182" s="47">
        <v>35.78077069060024</v>
      </c>
      <c r="D182" s="47">
        <v>37.989478216148754</v>
      </c>
      <c r="E182" s="43">
        <v>10.0</v>
      </c>
      <c r="F182" s="43">
        <f t="shared" si="22"/>
        <v>9.87959E+18</v>
      </c>
      <c r="G182" s="47">
        <f t="shared" si="23"/>
        <v>0.002777777778</v>
      </c>
      <c r="H182" s="47">
        <f t="shared" si="24"/>
        <v>16.43843661</v>
      </c>
      <c r="I182" s="47">
        <v>35.78077069060024</v>
      </c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>
      <c r="A183" s="47"/>
      <c r="B183" s="47"/>
      <c r="C183" s="47">
        <v>35.78077069060024</v>
      </c>
      <c r="D183" s="47">
        <v>38.06743473046825</v>
      </c>
      <c r="E183" s="43">
        <v>10.0</v>
      </c>
      <c r="F183" s="43">
        <f t="shared" si="22"/>
        <v>1.08073E+19</v>
      </c>
      <c r="G183" s="47">
        <f t="shared" si="23"/>
        <v>0.002777777778</v>
      </c>
      <c r="H183" s="47">
        <f t="shared" si="24"/>
        <v>16.47741486</v>
      </c>
      <c r="I183" s="47">
        <v>35.78077069060024</v>
      </c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>
      <c r="A184" s="47"/>
      <c r="B184" s="47"/>
      <c r="C184" s="47">
        <v>35.752770690600244</v>
      </c>
      <c r="D184" s="47">
        <v>37.94538733514897</v>
      </c>
      <c r="E184" s="43">
        <v>10.0</v>
      </c>
      <c r="F184" s="43">
        <f t="shared" si="22"/>
        <v>9.39061E+18</v>
      </c>
      <c r="G184" s="47">
        <f t="shared" si="23"/>
        <v>0.002777777778</v>
      </c>
      <c r="H184" s="47">
        <f t="shared" si="24"/>
        <v>16.41639117</v>
      </c>
      <c r="I184" s="47">
        <v>35.752770690600244</v>
      </c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>
      <c r="A185" s="47"/>
      <c r="B185" s="47"/>
      <c r="C185" s="47">
        <v>35.816770690600244</v>
      </c>
      <c r="D185" s="47">
        <v>38.00424099873917</v>
      </c>
      <c r="E185" s="43">
        <v>10.0</v>
      </c>
      <c r="F185" s="43">
        <f t="shared" si="22"/>
        <v>1.00489E+19</v>
      </c>
      <c r="G185" s="47">
        <f t="shared" si="23"/>
        <v>0.002777777778</v>
      </c>
      <c r="H185" s="47">
        <f t="shared" si="24"/>
        <v>16.445818</v>
      </c>
      <c r="I185" s="47">
        <v>35.816770690600244</v>
      </c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>
      <c r="A186" s="47"/>
      <c r="B186" s="47"/>
      <c r="C186" s="47">
        <v>35.824770690600246</v>
      </c>
      <c r="D186" s="47">
        <v>38.10240886824087</v>
      </c>
      <c r="E186" s="43">
        <v>10.0</v>
      </c>
      <c r="F186" s="43">
        <f t="shared" si="22"/>
        <v>1.12513E+19</v>
      </c>
      <c r="G186" s="47">
        <f t="shared" si="23"/>
        <v>0.002777777778</v>
      </c>
      <c r="H186" s="47">
        <f t="shared" si="24"/>
        <v>16.49490193</v>
      </c>
      <c r="I186" s="47">
        <v>35.824770690600246</v>
      </c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>
      <c r="A187" s="47"/>
      <c r="B187" s="47"/>
      <c r="C187" s="47">
        <v>35.812770690600246</v>
      </c>
      <c r="D187" s="47">
        <v>38.0300749958919</v>
      </c>
      <c r="E187" s="43">
        <v>10.0</v>
      </c>
      <c r="F187" s="43">
        <f t="shared" si="22"/>
        <v>1.03523E+19</v>
      </c>
      <c r="G187" s="47">
        <f t="shared" si="23"/>
        <v>0.002777777778</v>
      </c>
      <c r="H187" s="47">
        <f t="shared" si="24"/>
        <v>16.458735</v>
      </c>
      <c r="I187" s="47">
        <v>35.812770690600246</v>
      </c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>
      <c r="A188" s="47"/>
      <c r="B188" s="47"/>
      <c r="C188" s="47">
        <v>35.788770690600245</v>
      </c>
      <c r="D188" s="47">
        <v>38.06387324404117</v>
      </c>
      <c r="E188" s="43">
        <v>10.0</v>
      </c>
      <c r="F188" s="43">
        <f t="shared" si="22"/>
        <v>1.07631E+19</v>
      </c>
      <c r="G188" s="47">
        <f t="shared" si="23"/>
        <v>0.002777777778</v>
      </c>
      <c r="H188" s="47">
        <f t="shared" si="24"/>
        <v>16.47563412</v>
      </c>
      <c r="I188" s="47">
        <v>35.788770690600245</v>
      </c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>
      <c r="A189" s="47"/>
      <c r="B189" s="47"/>
      <c r="C189" s="47">
        <v>35.82077069060024</v>
      </c>
      <c r="D189" s="47">
        <v>38.147917343219596</v>
      </c>
      <c r="E189" s="43">
        <v>10.0</v>
      </c>
      <c r="F189" s="43">
        <f t="shared" si="22"/>
        <v>1.18566E+19</v>
      </c>
      <c r="G189" s="47">
        <f t="shared" si="23"/>
        <v>0.002777777778</v>
      </c>
      <c r="H189" s="47">
        <f t="shared" si="24"/>
        <v>16.51765617</v>
      </c>
      <c r="I189" s="47">
        <v>35.82077069060024</v>
      </c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>
      <c r="A190" s="47"/>
      <c r="B190" s="47"/>
      <c r="C190" s="47">
        <v>35.764770690600244</v>
      </c>
      <c r="D190" s="47">
        <v>38.0740607751572</v>
      </c>
      <c r="E190" s="43">
        <v>10.0</v>
      </c>
      <c r="F190" s="43">
        <f t="shared" si="22"/>
        <v>1.08901E+19</v>
      </c>
      <c r="G190" s="47">
        <f t="shared" si="23"/>
        <v>0.002777777778</v>
      </c>
      <c r="H190" s="47">
        <f t="shared" si="24"/>
        <v>16.48072789</v>
      </c>
      <c r="I190" s="47">
        <v>35.764770690600244</v>
      </c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>
      <c r="A191" s="47"/>
      <c r="B191" s="47"/>
      <c r="C191" s="47">
        <v>35.80477069060024</v>
      </c>
      <c r="D191" s="47">
        <v>38.09032000361215</v>
      </c>
      <c r="E191" s="43">
        <v>10.0</v>
      </c>
      <c r="F191" s="43">
        <f t="shared" si="22"/>
        <v>1.10958E+19</v>
      </c>
      <c r="G191" s="47">
        <f t="shared" si="23"/>
        <v>0.002777777778</v>
      </c>
      <c r="H191" s="47">
        <f t="shared" si="24"/>
        <v>16.4888575</v>
      </c>
      <c r="I191" s="47">
        <v>35.80477069060024</v>
      </c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>
      <c r="A192" s="47"/>
      <c r="B192" s="47"/>
      <c r="C192" s="47">
        <v>35.79677069060024</v>
      </c>
      <c r="D192" s="47">
        <v>38.07392063729429</v>
      </c>
      <c r="E192" s="43">
        <v>10.0</v>
      </c>
      <c r="F192" s="43">
        <f t="shared" si="22"/>
        <v>1.08883E+19</v>
      </c>
      <c r="G192" s="47">
        <f t="shared" si="23"/>
        <v>0.002777777778</v>
      </c>
      <c r="H192" s="47">
        <f t="shared" si="24"/>
        <v>16.48065782</v>
      </c>
      <c r="I192" s="47">
        <v>35.79677069060024</v>
      </c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>
      <c r="A193" s="47"/>
      <c r="B193" s="47"/>
      <c r="C193" s="47">
        <v>35.80477069060024</v>
      </c>
      <c r="D193" s="47">
        <v>38.0811912791353</v>
      </c>
      <c r="E193" s="43">
        <v>10.0</v>
      </c>
      <c r="F193" s="43">
        <f t="shared" si="22"/>
        <v>1.09798E+19</v>
      </c>
      <c r="G193" s="47">
        <f t="shared" si="23"/>
        <v>0.002777777778</v>
      </c>
      <c r="H193" s="47">
        <f t="shared" si="24"/>
        <v>16.48429314</v>
      </c>
      <c r="I193" s="47">
        <v>35.80477069060024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>
      <c r="A194" s="47"/>
      <c r="B194" s="47"/>
      <c r="C194" s="47">
        <v>35.800770690600245</v>
      </c>
      <c r="D194" s="47">
        <v>38.10863292238381</v>
      </c>
      <c r="E194" s="43">
        <v>10.0</v>
      </c>
      <c r="F194" s="43">
        <f t="shared" si="22"/>
        <v>1.13323E+19</v>
      </c>
      <c r="G194" s="47">
        <f t="shared" si="23"/>
        <v>0.002777777778</v>
      </c>
      <c r="H194" s="47">
        <f t="shared" si="24"/>
        <v>16.49801396</v>
      </c>
      <c r="I194" s="47">
        <v>35.800770690600245</v>
      </c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>
      <c r="A195" s="47"/>
      <c r="B195" s="47"/>
      <c r="C195" s="47">
        <v>35.824770690600246</v>
      </c>
      <c r="D195" s="47">
        <v>38.14591551195192</v>
      </c>
      <c r="E195" s="43">
        <v>10.0</v>
      </c>
      <c r="F195" s="43">
        <f t="shared" si="22"/>
        <v>1.18293E+19</v>
      </c>
      <c r="G195" s="47">
        <f t="shared" si="23"/>
        <v>0.002777777778</v>
      </c>
      <c r="H195" s="47">
        <f t="shared" si="24"/>
        <v>16.51665526</v>
      </c>
      <c r="I195" s="47">
        <v>35.824770690600246</v>
      </c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>
      <c r="A196" s="47"/>
      <c r="B196" s="47"/>
      <c r="C196" s="47">
        <v>35.752770690600244</v>
      </c>
      <c r="D196" s="47">
        <v>38.07319506355051</v>
      </c>
      <c r="E196" s="43">
        <v>10.0</v>
      </c>
      <c r="F196" s="43">
        <f t="shared" si="22"/>
        <v>1.08792E+19</v>
      </c>
      <c r="G196" s="47">
        <f t="shared" si="23"/>
        <v>0.002777777778</v>
      </c>
      <c r="H196" s="47">
        <f t="shared" si="24"/>
        <v>16.48029503</v>
      </c>
      <c r="I196" s="47">
        <v>35.752770690600244</v>
      </c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>
      <c r="A197" s="47"/>
      <c r="B197" s="47"/>
      <c r="C197" s="47">
        <v>35.79677069060024</v>
      </c>
      <c r="D197" s="47">
        <v>38.127727543481654</v>
      </c>
      <c r="E197" s="43">
        <v>10.0</v>
      </c>
      <c r="F197" s="43">
        <f t="shared" si="22"/>
        <v>1.15841E+19</v>
      </c>
      <c r="G197" s="47">
        <f t="shared" si="23"/>
        <v>0.002777777778</v>
      </c>
      <c r="H197" s="47">
        <f t="shared" si="24"/>
        <v>16.50756127</v>
      </c>
      <c r="I197" s="47">
        <v>35.79677069060024</v>
      </c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>
      <c r="A198" s="47"/>
      <c r="B198" s="47"/>
      <c r="C198" s="47">
        <v>35.76877069060024</v>
      </c>
      <c r="D198" s="47">
        <v>38.137564232693215</v>
      </c>
      <c r="E198" s="43">
        <v>10.0</v>
      </c>
      <c r="F198" s="43">
        <f t="shared" si="22"/>
        <v>1.17161E+19</v>
      </c>
      <c r="G198" s="47">
        <f t="shared" si="23"/>
        <v>0.002777777778</v>
      </c>
      <c r="H198" s="47">
        <f t="shared" si="24"/>
        <v>16.51247962</v>
      </c>
      <c r="I198" s="47">
        <v>35.76877069060024</v>
      </c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>
      <c r="A199" s="47"/>
      <c r="B199" s="47"/>
      <c r="C199" s="47">
        <v>35.78477069060024</v>
      </c>
      <c r="D199" s="47">
        <v>38.067351323162185</v>
      </c>
      <c r="E199" s="43">
        <v>10.0</v>
      </c>
      <c r="F199" s="43">
        <f t="shared" si="22"/>
        <v>1.08063E+19</v>
      </c>
      <c r="G199" s="47">
        <f t="shared" si="23"/>
        <v>0.002777777778</v>
      </c>
      <c r="H199" s="47">
        <f t="shared" si="24"/>
        <v>16.47737316</v>
      </c>
      <c r="I199" s="47">
        <v>35.78477069060024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>
      <c r="A200" s="47"/>
      <c r="B200" s="47"/>
      <c r="C200" s="47">
        <v>35.712770690600244</v>
      </c>
      <c r="D200" s="47">
        <v>38.058428066778</v>
      </c>
      <c r="E200" s="43">
        <v>10.0</v>
      </c>
      <c r="F200" s="43">
        <f t="shared" si="22"/>
        <v>1.06958E+19</v>
      </c>
      <c r="G200" s="47">
        <f t="shared" si="23"/>
        <v>0.002777777778</v>
      </c>
      <c r="H200" s="47">
        <f t="shared" si="24"/>
        <v>16.47291153</v>
      </c>
      <c r="I200" s="47">
        <v>35.712770690600244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</row>
    <row r="202">
      <c r="A202" s="47"/>
      <c r="B202" s="47"/>
      <c r="C202" s="47">
        <v>35.72877069060024</v>
      </c>
      <c r="D202" s="47">
        <v>38.130154608523675</v>
      </c>
      <c r="E202" s="43">
        <v>10.0</v>
      </c>
      <c r="F202" s="43">
        <f>SQRT(10^D202)</f>
        <v>1.16166E+19</v>
      </c>
      <c r="G202" s="47">
        <f>(E202/3600)</f>
        <v>0.002777777778</v>
      </c>
      <c r="H202" s="47">
        <f>log(F202*G202)</f>
        <v>16.5087748</v>
      </c>
      <c r="I202" s="47">
        <v>35.72877069060024</v>
      </c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</row>
    <row r="205">
      <c r="A205" s="47"/>
      <c r="B205" s="47"/>
      <c r="C205" s="47">
        <v>35.752770690600244</v>
      </c>
      <c r="D205" s="47">
        <v>38.0762872392386</v>
      </c>
      <c r="E205" s="43">
        <v>10.0</v>
      </c>
      <c r="F205" s="43">
        <f t="shared" ref="F205:F206" si="25">SQRT(10^D205)</f>
        <v>1.0918E+19</v>
      </c>
      <c r="G205" s="47">
        <f t="shared" ref="G205:G206" si="26">(E205/3600)</f>
        <v>0.002777777778</v>
      </c>
      <c r="H205" s="47">
        <f t="shared" ref="H205:H206" si="27">log(F205*G205)</f>
        <v>16.48184112</v>
      </c>
      <c r="I205" s="47">
        <v>35.752770690600244</v>
      </c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>
      <c r="A206" s="47"/>
      <c r="B206" s="47"/>
      <c r="C206" s="47">
        <v>35.78077069060024</v>
      </c>
      <c r="D206" s="47">
        <v>38.08277584706994</v>
      </c>
      <c r="E206" s="43">
        <v>10.0</v>
      </c>
      <c r="F206" s="43">
        <f t="shared" si="25"/>
        <v>1.09999E+19</v>
      </c>
      <c r="G206" s="47">
        <f t="shared" si="26"/>
        <v>0.002777777778</v>
      </c>
      <c r="H206" s="47">
        <f t="shared" si="27"/>
        <v>16.48508542</v>
      </c>
      <c r="I206" s="47">
        <v>35.78077069060024</v>
      </c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</row>
    <row r="208">
      <c r="A208" s="47"/>
      <c r="B208" s="47"/>
      <c r="C208" s="47">
        <v>35.748770690600246</v>
      </c>
      <c r="D208" s="47">
        <v>38.16364755473995</v>
      </c>
      <c r="E208" s="43">
        <v>10.0</v>
      </c>
      <c r="F208" s="43">
        <f>SQRT(10^D208)</f>
        <v>1.20732E+19</v>
      </c>
      <c r="G208" s="47">
        <f>(E208/3600)</f>
        <v>0.002777777778</v>
      </c>
      <c r="H208" s="47">
        <f>log(F208*G208)</f>
        <v>16.52552128</v>
      </c>
      <c r="I208" s="47">
        <v>35.748770690600246</v>
      </c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</row>
    <row r="210">
      <c r="A210" s="47"/>
      <c r="B210" s="47"/>
      <c r="C210" s="47">
        <v>35.684770690600246</v>
      </c>
      <c r="D210" s="47">
        <v>38.07298199843904</v>
      </c>
      <c r="E210" s="43">
        <v>10.0</v>
      </c>
      <c r="F210" s="43">
        <f t="shared" ref="F210:F213" si="28">SQRT(10^D210)</f>
        <v>1.08765E+19</v>
      </c>
      <c r="G210" s="47">
        <f t="shared" ref="G210:G213" si="29">(E210/3600)</f>
        <v>0.002777777778</v>
      </c>
      <c r="H210" s="47">
        <f t="shared" ref="H210:H213" si="30">log(F210*G210)</f>
        <v>16.4801885</v>
      </c>
      <c r="I210" s="47">
        <v>35.684770690600246</v>
      </c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>
      <c r="A211" s="47"/>
      <c r="B211" s="47"/>
      <c r="C211" s="47">
        <v>35.69277069060024</v>
      </c>
      <c r="D211" s="47">
        <v>38.03819486631132</v>
      </c>
      <c r="E211" s="43">
        <v>10.0</v>
      </c>
      <c r="F211" s="43">
        <f t="shared" si="28"/>
        <v>1.04495E+19</v>
      </c>
      <c r="G211" s="47">
        <f t="shared" si="29"/>
        <v>0.002777777778</v>
      </c>
      <c r="H211" s="47">
        <f t="shared" si="30"/>
        <v>16.46279493</v>
      </c>
      <c r="I211" s="47">
        <v>35.69277069060024</v>
      </c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>
      <c r="A212" s="47"/>
      <c r="B212" s="47"/>
      <c r="C212" s="47">
        <v>35.68077069060024</v>
      </c>
      <c r="D212" s="47">
        <v>38.03171861753381</v>
      </c>
      <c r="E212" s="43">
        <v>10.0</v>
      </c>
      <c r="F212" s="43">
        <f t="shared" si="28"/>
        <v>1.03719E+19</v>
      </c>
      <c r="G212" s="47">
        <f t="shared" si="29"/>
        <v>0.002777777778</v>
      </c>
      <c r="H212" s="47">
        <f t="shared" si="30"/>
        <v>16.45955681</v>
      </c>
      <c r="I212" s="47">
        <v>35.68077069060024</v>
      </c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>
      <c r="A213" s="47"/>
      <c r="B213" s="47"/>
      <c r="C213" s="47">
        <v>35.696770690600246</v>
      </c>
      <c r="D213" s="47">
        <v>38.14787658161819</v>
      </c>
      <c r="E213" s="43">
        <v>10.0</v>
      </c>
      <c r="F213" s="43">
        <f t="shared" si="28"/>
        <v>1.1856E+19</v>
      </c>
      <c r="G213" s="47">
        <f t="shared" si="29"/>
        <v>0.002777777778</v>
      </c>
      <c r="H213" s="47">
        <f t="shared" si="30"/>
        <v>16.51763579</v>
      </c>
      <c r="I213" s="47">
        <v>35.696770690600246</v>
      </c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</row>
    <row r="215">
      <c r="A215" s="47"/>
      <c r="B215" s="47"/>
      <c r="C215" s="47">
        <v>35.660770690600245</v>
      </c>
      <c r="D215" s="47">
        <v>37.87426852858931</v>
      </c>
      <c r="E215" s="43">
        <v>10.0</v>
      </c>
      <c r="F215" s="43">
        <f t="shared" ref="F215:F222" si="31">SQRT(10^D215)</f>
        <v>8.65235E+18</v>
      </c>
      <c r="G215" s="47">
        <f t="shared" ref="G215:G222" si="32">(E215/3600)</f>
        <v>0.002777777778</v>
      </c>
      <c r="H215" s="47">
        <f t="shared" ref="H215:H222" si="33">log(F215*G215)</f>
        <v>16.38083176</v>
      </c>
      <c r="I215" s="47">
        <v>35.660770690600245</v>
      </c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>
      <c r="A216" s="47"/>
      <c r="B216" s="47"/>
      <c r="C216" s="47">
        <v>35.64477069060025</v>
      </c>
      <c r="D216" s="47">
        <v>37.88088437938503</v>
      </c>
      <c r="E216" s="43">
        <v>10.0</v>
      </c>
      <c r="F216" s="43">
        <f t="shared" si="31"/>
        <v>8.71851E+18</v>
      </c>
      <c r="G216" s="47">
        <f t="shared" si="32"/>
        <v>0.002777777778</v>
      </c>
      <c r="H216" s="47">
        <f t="shared" si="33"/>
        <v>16.38413969</v>
      </c>
      <c r="I216" s="47">
        <v>35.64477069060025</v>
      </c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>
      <c r="A217" s="47"/>
      <c r="B217" s="47"/>
      <c r="C217" s="47">
        <v>35.56477069060024</v>
      </c>
      <c r="D217" s="47">
        <v>37.8570551335326</v>
      </c>
      <c r="E217" s="43">
        <v>10.0</v>
      </c>
      <c r="F217" s="43">
        <f t="shared" si="31"/>
        <v>8.48257E+18</v>
      </c>
      <c r="G217" s="47">
        <f t="shared" si="32"/>
        <v>0.002777777778</v>
      </c>
      <c r="H217" s="47">
        <f t="shared" si="33"/>
        <v>16.37222507</v>
      </c>
      <c r="I217" s="47">
        <v>35.56477069060024</v>
      </c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>
      <c r="A218" s="47"/>
      <c r="B218" s="47"/>
      <c r="C218" s="47">
        <v>35.632770690600246</v>
      </c>
      <c r="D218" s="47">
        <v>37.81392376962322</v>
      </c>
      <c r="E218" s="43">
        <v>10.0</v>
      </c>
      <c r="F218" s="43">
        <f t="shared" si="31"/>
        <v>8.07164E+18</v>
      </c>
      <c r="G218" s="47">
        <f t="shared" si="32"/>
        <v>0.002777777778</v>
      </c>
      <c r="H218" s="47">
        <f t="shared" si="33"/>
        <v>16.35065938</v>
      </c>
      <c r="I218" s="47">
        <v>35.632770690600246</v>
      </c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>
      <c r="A219" s="47"/>
      <c r="B219" s="47"/>
      <c r="C219" s="47">
        <v>35.596770690600245</v>
      </c>
      <c r="D219" s="47">
        <v>37.847327329245395</v>
      </c>
      <c r="E219" s="43">
        <v>10.0</v>
      </c>
      <c r="F219" s="43">
        <f t="shared" si="31"/>
        <v>8.3881E+18</v>
      </c>
      <c r="G219" s="47">
        <f t="shared" si="32"/>
        <v>0.002777777778</v>
      </c>
      <c r="H219" s="47">
        <f t="shared" si="33"/>
        <v>16.36736116</v>
      </c>
      <c r="I219" s="47">
        <v>35.596770690600245</v>
      </c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>
      <c r="A220" s="47"/>
      <c r="B220" s="47"/>
      <c r="C220" s="47">
        <v>35.648770690600244</v>
      </c>
      <c r="D220" s="47">
        <v>37.842512249180544</v>
      </c>
      <c r="E220" s="43">
        <v>10.0</v>
      </c>
      <c r="F220" s="43">
        <f t="shared" si="31"/>
        <v>8.34173E+18</v>
      </c>
      <c r="G220" s="47">
        <f t="shared" si="32"/>
        <v>0.002777777778</v>
      </c>
      <c r="H220" s="47">
        <f t="shared" si="33"/>
        <v>16.36495362</v>
      </c>
      <c r="I220" s="47">
        <v>35.648770690600244</v>
      </c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>
      <c r="A221" s="47"/>
      <c r="B221" s="47"/>
      <c r="C221" s="47">
        <v>35.620770690600246</v>
      </c>
      <c r="D221" s="47">
        <v>37.82823200827634</v>
      </c>
      <c r="E221" s="43">
        <v>10.0</v>
      </c>
      <c r="F221" s="43">
        <f t="shared" si="31"/>
        <v>8.20571E+18</v>
      </c>
      <c r="G221" s="47">
        <f t="shared" si="32"/>
        <v>0.002777777778</v>
      </c>
      <c r="H221" s="47">
        <f t="shared" si="33"/>
        <v>16.3578135</v>
      </c>
      <c r="I221" s="47">
        <v>35.620770690600246</v>
      </c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>
      <c r="A222" s="47"/>
      <c r="B222" s="47"/>
      <c r="C222" s="47">
        <v>35.660770690600245</v>
      </c>
      <c r="D222" s="47">
        <v>37.841068819887234</v>
      </c>
      <c r="E222" s="43">
        <v>10.0</v>
      </c>
      <c r="F222" s="43">
        <f t="shared" si="31"/>
        <v>8.32788E+18</v>
      </c>
      <c r="G222" s="47">
        <f t="shared" si="32"/>
        <v>0.002777777778</v>
      </c>
      <c r="H222" s="47">
        <f t="shared" si="33"/>
        <v>16.36423191</v>
      </c>
      <c r="I222" s="47">
        <v>35.660770690600245</v>
      </c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</row>
    <row r="224">
      <c r="A224" s="47"/>
      <c r="B224" s="47"/>
      <c r="C224" s="47">
        <v>35.636770690600244</v>
      </c>
      <c r="D224" s="47">
        <v>37.82180234363373</v>
      </c>
      <c r="E224" s="43">
        <v>10.0</v>
      </c>
      <c r="F224" s="43">
        <f>SQRT(10^D224)</f>
        <v>8.14519E+18</v>
      </c>
      <c r="G224" s="47">
        <f>(E224/3600)</f>
        <v>0.002777777778</v>
      </c>
      <c r="H224" s="47">
        <f>log(F224*G224)</f>
        <v>16.35459867</v>
      </c>
      <c r="I224" s="47">
        <v>35.636770690600244</v>
      </c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</row>
    <row r="228">
      <c r="A228" s="47"/>
      <c r="B228" s="47"/>
      <c r="C228" s="47">
        <v>35.62477069060024</v>
      </c>
      <c r="D228" s="47">
        <v>37.89792844589507</v>
      </c>
      <c r="E228" s="43">
        <v>10.0</v>
      </c>
      <c r="F228" s="43">
        <f>SQRT(10^D228)</f>
        <v>8.89128E+18</v>
      </c>
      <c r="G228" s="47">
        <f>(E228/3600)</f>
        <v>0.002777777778</v>
      </c>
      <c r="H228" s="47">
        <f>log(F228*G228)</f>
        <v>16.39266172</v>
      </c>
      <c r="I228" s="47">
        <v>35.62477069060024</v>
      </c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</row>
    <row r="230">
      <c r="A230" s="47"/>
      <c r="B230" s="47"/>
      <c r="C230" s="47">
        <v>35.54877069060024</v>
      </c>
      <c r="D230" s="47">
        <v>37.87800281197427</v>
      </c>
      <c r="E230" s="43">
        <v>10.0</v>
      </c>
      <c r="F230" s="43">
        <f t="shared" ref="F230:F231" si="34">SQRT(10^D230)</f>
        <v>8.68963E+18</v>
      </c>
      <c r="G230" s="47">
        <f t="shared" ref="G230:G231" si="35">(E230/3600)</f>
        <v>0.002777777778</v>
      </c>
      <c r="H230" s="47">
        <f t="shared" ref="H230:H231" si="36">log(F230*G230)</f>
        <v>16.38269891</v>
      </c>
      <c r="I230" s="47">
        <v>35.54877069060024</v>
      </c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>
      <c r="A231" s="47"/>
      <c r="B231" s="47"/>
      <c r="C231" s="47">
        <v>35.62877069060024</v>
      </c>
      <c r="D231" s="47">
        <v>37.769416267245006</v>
      </c>
      <c r="E231" s="43">
        <v>10.0</v>
      </c>
      <c r="F231" s="43">
        <f t="shared" si="34"/>
        <v>7.66846E+18</v>
      </c>
      <c r="G231" s="47">
        <f t="shared" si="35"/>
        <v>0.002777777778</v>
      </c>
      <c r="H231" s="47">
        <f t="shared" si="36"/>
        <v>16.32840563</v>
      </c>
      <c r="I231" s="47">
        <v>35.62877069060024</v>
      </c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</row>
    <row r="235">
      <c r="A235" s="47"/>
      <c r="B235" s="47"/>
      <c r="C235" s="47">
        <v>35.61677069060024</v>
      </c>
      <c r="D235" s="47">
        <v>37.81531112478889</v>
      </c>
      <c r="E235" s="43">
        <v>10.0</v>
      </c>
      <c r="F235" s="43">
        <f>SQRT(10^D235)</f>
        <v>8.08454E+18</v>
      </c>
      <c r="G235" s="47">
        <f>(E235/3600)</f>
        <v>0.002777777778</v>
      </c>
      <c r="H235" s="47">
        <f>log(F235*G235)</f>
        <v>16.35135306</v>
      </c>
      <c r="I235" s="47">
        <v>35.61677069060024</v>
      </c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</row>
    <row r="237">
      <c r="A237" s="47"/>
      <c r="B237" s="47"/>
      <c r="C237" s="47">
        <v>35.636770690600244</v>
      </c>
      <c r="D237" s="47">
        <v>37.796892892852746</v>
      </c>
      <c r="E237" s="43">
        <v>10.0</v>
      </c>
      <c r="F237" s="43">
        <f>SQRT(10^D237)</f>
        <v>7.91492E+18</v>
      </c>
      <c r="G237" s="47">
        <f>(E237/3600)</f>
        <v>0.002777777778</v>
      </c>
      <c r="H237" s="47">
        <f>log(F237*G237)</f>
        <v>16.34214395</v>
      </c>
      <c r="I237" s="47">
        <v>35.636770690600244</v>
      </c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</row>
    <row r="241">
      <c r="A241" s="47"/>
      <c r="B241" s="47"/>
      <c r="C241" s="47">
        <v>35.620770690600246</v>
      </c>
      <c r="D241" s="47">
        <v>37.77851843623659</v>
      </c>
      <c r="E241" s="43">
        <v>10.0</v>
      </c>
      <c r="F241" s="43">
        <f t="shared" ref="F241:F242" si="37">SQRT(10^D241)</f>
        <v>7.74924E+18</v>
      </c>
      <c r="G241" s="47">
        <f t="shared" ref="G241:G242" si="38">(E241/3600)</f>
        <v>0.002777777778</v>
      </c>
      <c r="H241" s="47">
        <f t="shared" ref="H241:H242" si="39">log(F241*G241)</f>
        <v>16.33295672</v>
      </c>
      <c r="I241" s="47">
        <v>35.620770690600246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</row>
    <row r="242">
      <c r="A242" s="47"/>
      <c r="B242" s="47"/>
      <c r="C242" s="47">
        <v>35.62477069060024</v>
      </c>
      <c r="D242" s="47">
        <v>37.72525923367606</v>
      </c>
      <c r="E242" s="43">
        <v>10.0</v>
      </c>
      <c r="F242" s="43">
        <f t="shared" si="37"/>
        <v>7.28836E+18</v>
      </c>
      <c r="G242" s="47">
        <f t="shared" si="38"/>
        <v>0.002777777778</v>
      </c>
      <c r="H242" s="47">
        <f t="shared" si="39"/>
        <v>16.30632712</v>
      </c>
      <c r="I242" s="47">
        <v>35.62477069060024</v>
      </c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</row>
    <row r="244">
      <c r="A244" s="47"/>
      <c r="B244" s="47"/>
      <c r="C244" s="47">
        <v>35.56077069060024</v>
      </c>
      <c r="D244" s="47">
        <v>37.77450191098151</v>
      </c>
      <c r="E244" s="43">
        <v>10.0</v>
      </c>
      <c r="F244" s="43">
        <f>SQRT(10^D244)</f>
        <v>7.71349E+18</v>
      </c>
      <c r="G244" s="47">
        <f>(E244/3600)</f>
        <v>0.002777777778</v>
      </c>
      <c r="H244" s="47">
        <f>log(F244*G244)</f>
        <v>16.33094845</v>
      </c>
      <c r="I244" s="47">
        <v>35.56077069060024</v>
      </c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</row>
    <row r="247">
      <c r="A247" s="47"/>
      <c r="B247" s="47"/>
      <c r="C247" s="47">
        <v>35.584770690600244</v>
      </c>
      <c r="D247" s="47">
        <v>37.83144528238381</v>
      </c>
      <c r="E247" s="43">
        <v>10.0</v>
      </c>
      <c r="F247" s="43">
        <f>SQRT(10^D247)</f>
        <v>8.23612E+18</v>
      </c>
      <c r="G247" s="47">
        <f>(E247/3600)</f>
        <v>0.002777777778</v>
      </c>
      <c r="H247" s="47">
        <f>log(F247*G247)</f>
        <v>16.35942014</v>
      </c>
      <c r="I247" s="47">
        <v>35.584770690600244</v>
      </c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</row>
    <row r="249">
      <c r="A249" s="47"/>
      <c r="B249" s="47"/>
      <c r="C249" s="47">
        <v>35.556770690600246</v>
      </c>
      <c r="D249" s="47">
        <v>37.824583063741024</v>
      </c>
      <c r="E249" s="43">
        <v>10.0</v>
      </c>
      <c r="F249" s="43">
        <f>SQRT(10^D249)</f>
        <v>8.17131E+18</v>
      </c>
      <c r="G249" s="47">
        <f>(E249/3600)</f>
        <v>0.002777777778</v>
      </c>
      <c r="H249" s="47">
        <f>log(F249*G249)</f>
        <v>16.35598903</v>
      </c>
      <c r="I249" s="47">
        <v>35.556770690600246</v>
      </c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</row>
    <row r="251">
      <c r="A251" s="47"/>
      <c r="B251" s="47"/>
      <c r="C251" s="47">
        <v>35.556770690600246</v>
      </c>
      <c r="D251" s="47">
        <v>37.83791789910201</v>
      </c>
      <c r="E251" s="43">
        <v>10.0</v>
      </c>
      <c r="F251" s="43">
        <f t="shared" ref="F251:F252" si="40">SQRT(10^D251)</f>
        <v>8.29772E+18</v>
      </c>
      <c r="G251" s="47">
        <f t="shared" ref="G251:G252" si="41">(E251/3600)</f>
        <v>0.002777777778</v>
      </c>
      <c r="H251" s="47">
        <f t="shared" ref="H251:H252" si="42">log(F251*G251)</f>
        <v>16.36265645</v>
      </c>
      <c r="I251" s="47">
        <v>35.556770690600246</v>
      </c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</row>
    <row r="252">
      <c r="A252" s="47"/>
      <c r="B252" s="47"/>
      <c r="C252" s="47">
        <v>35.61677069060024</v>
      </c>
      <c r="D252" s="47">
        <v>37.8027436558931</v>
      </c>
      <c r="E252" s="43">
        <v>10.0</v>
      </c>
      <c r="F252" s="43">
        <f t="shared" si="40"/>
        <v>7.96841E+18</v>
      </c>
      <c r="G252" s="47">
        <f t="shared" si="41"/>
        <v>0.002777777778</v>
      </c>
      <c r="H252" s="47">
        <f t="shared" si="42"/>
        <v>16.34506933</v>
      </c>
      <c r="I252" s="47">
        <v>35.61677069060024</v>
      </c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</row>
    <row r="255">
      <c r="A255" s="47"/>
      <c r="B255" s="47"/>
      <c r="C255" s="47">
        <v>35.532770690600245</v>
      </c>
      <c r="D255" s="47">
        <v>37.834081180622604</v>
      </c>
      <c r="E255" s="43">
        <v>10.0</v>
      </c>
      <c r="F255" s="43">
        <f>SQRT(10^D255)</f>
        <v>8.26115E+18</v>
      </c>
      <c r="G255" s="47">
        <f>(E255/3600)</f>
        <v>0.002777777778</v>
      </c>
      <c r="H255" s="47">
        <f>log(F255*G255)</f>
        <v>16.36073809</v>
      </c>
      <c r="I255" s="47">
        <v>35.532770690600245</v>
      </c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</row>
    <row r="259">
      <c r="A259" s="47"/>
      <c r="B259" s="47"/>
      <c r="C259" s="47">
        <v>35.70477069060024</v>
      </c>
      <c r="D259" s="47">
        <v>37.856337844531346</v>
      </c>
      <c r="E259" s="43">
        <v>10.0</v>
      </c>
      <c r="F259" s="43">
        <f>SQRT(10^D259)</f>
        <v>8.47557E+18</v>
      </c>
      <c r="G259" s="47">
        <f>(E259/3600)</f>
        <v>0.002777777778</v>
      </c>
      <c r="H259" s="47">
        <f>log(F259*G259)</f>
        <v>16.37186642</v>
      </c>
      <c r="I259" s="47">
        <v>35.70477069060024</v>
      </c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</row>
    <row r="264">
      <c r="A264" s="47"/>
      <c r="B264" s="47"/>
      <c r="C264" s="47">
        <v>35.62877069060024</v>
      </c>
      <c r="D264" s="47">
        <v>37.98585281104634</v>
      </c>
      <c r="E264" s="43">
        <v>10.0</v>
      </c>
      <c r="F264" s="43">
        <f t="shared" ref="F264:F266" si="43">SQRT(10^D264)</f>
        <v>9.83844E+18</v>
      </c>
      <c r="G264" s="47">
        <f t="shared" ref="G264:G266" si="44">(E264/3600)</f>
        <v>0.002777777778</v>
      </c>
      <c r="H264" s="47">
        <f t="shared" ref="H264:H266" si="45">log(F264*G264)</f>
        <v>16.4366239</v>
      </c>
      <c r="I264" s="47">
        <v>35.62877069060024</v>
      </c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</row>
    <row r="265">
      <c r="A265" s="47"/>
      <c r="B265" s="47"/>
      <c r="C265" s="47">
        <v>35.75677069060024</v>
      </c>
      <c r="D265" s="47">
        <v>37.93171767021864</v>
      </c>
      <c r="E265" s="43">
        <v>10.0</v>
      </c>
      <c r="F265" s="43">
        <f t="shared" si="43"/>
        <v>9.24398E+18</v>
      </c>
      <c r="G265" s="47">
        <f t="shared" si="44"/>
        <v>0.002777777778</v>
      </c>
      <c r="H265" s="47">
        <f t="shared" si="45"/>
        <v>16.40955633</v>
      </c>
      <c r="I265" s="47">
        <v>35.75677069060024</v>
      </c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</row>
    <row r="266">
      <c r="A266" s="47"/>
      <c r="B266" s="47"/>
      <c r="C266" s="47">
        <v>35.700770690600244</v>
      </c>
      <c r="D266" s="47">
        <v>38.05587619318391</v>
      </c>
      <c r="E266" s="43">
        <v>10.0</v>
      </c>
      <c r="F266" s="43">
        <f t="shared" si="43"/>
        <v>1.06644E+19</v>
      </c>
      <c r="G266" s="47">
        <f t="shared" si="44"/>
        <v>0.002777777778</v>
      </c>
      <c r="H266" s="47">
        <f t="shared" si="45"/>
        <v>16.4716356</v>
      </c>
      <c r="I266" s="47">
        <v>35.700770690600244</v>
      </c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</row>
    <row r="269">
      <c r="A269" s="47"/>
      <c r="B269" s="47"/>
      <c r="C269" s="47">
        <v>35.75677069060024</v>
      </c>
      <c r="D269" s="47">
        <v>38.096686351283076</v>
      </c>
      <c r="E269" s="43">
        <v>10.0</v>
      </c>
      <c r="F269" s="43">
        <f>SQRT(10^D269)</f>
        <v>1.11775E+19</v>
      </c>
      <c r="G269" s="47">
        <f>(E269/3600)</f>
        <v>0.002777777778</v>
      </c>
      <c r="H269" s="47">
        <f>log(F269*G269)</f>
        <v>16.49204067</v>
      </c>
      <c r="I269" s="47">
        <v>35.75677069060024</v>
      </c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</row>
    <row r="278">
      <c r="A278" s="47"/>
      <c r="B278" s="47"/>
      <c r="C278" s="47">
        <v>35.72877069060024</v>
      </c>
      <c r="D278" s="47">
        <v>38.17977582660804</v>
      </c>
      <c r="E278" s="43">
        <v>10.0</v>
      </c>
      <c r="F278" s="43">
        <f>SQRT(10^D278)</f>
        <v>1.22995E+19</v>
      </c>
      <c r="G278" s="47">
        <f>(E278/3600)</f>
        <v>0.002777777778</v>
      </c>
      <c r="H278" s="47">
        <f>log(F278*G278)</f>
        <v>16.53358541</v>
      </c>
      <c r="I278" s="47">
        <v>35.72877069060024</v>
      </c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</row>
    <row r="280">
      <c r="A280" s="47"/>
      <c r="B280" s="47"/>
      <c r="C280" s="47">
        <v>35.68077069060024</v>
      </c>
      <c r="D280" s="47">
        <v>38.132399248318904</v>
      </c>
      <c r="E280" s="43">
        <v>10.0</v>
      </c>
      <c r="F280" s="43">
        <f t="shared" ref="F280:F293" si="46">SQRT(10^D280)</f>
        <v>1.16466E+19</v>
      </c>
      <c r="G280" s="47">
        <f t="shared" ref="G280:G293" si="47">(E280/3600)</f>
        <v>0.002777777778</v>
      </c>
      <c r="H280" s="47">
        <f t="shared" ref="H280:H293" si="48">log(F280*G280)</f>
        <v>16.50989712</v>
      </c>
      <c r="I280" s="47">
        <v>35.68077069060024</v>
      </c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</row>
    <row r="281">
      <c r="A281" s="47"/>
      <c r="B281" s="47"/>
      <c r="C281" s="47">
        <v>35.184770690600246</v>
      </c>
      <c r="D281" s="47">
        <v>37.821015695505096</v>
      </c>
      <c r="E281" s="43">
        <v>10.0</v>
      </c>
      <c r="F281" s="43">
        <f t="shared" si="46"/>
        <v>8.13782E+18</v>
      </c>
      <c r="G281" s="47">
        <f t="shared" si="47"/>
        <v>0.002777777778</v>
      </c>
      <c r="H281" s="47">
        <f t="shared" si="48"/>
        <v>16.35420535</v>
      </c>
      <c r="I281" s="47">
        <v>35.184770690600246</v>
      </c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</row>
    <row r="282">
      <c r="A282" s="47"/>
      <c r="B282" s="47"/>
      <c r="C282" s="47">
        <v>35.316770690600244</v>
      </c>
      <c r="D282" s="47">
        <v>37.60514759042632</v>
      </c>
      <c r="E282" s="43">
        <v>10.0</v>
      </c>
      <c r="F282" s="43">
        <f t="shared" si="46"/>
        <v>6.34708E+18</v>
      </c>
      <c r="G282" s="47">
        <f t="shared" si="47"/>
        <v>0.002777777778</v>
      </c>
      <c r="H282" s="47">
        <f t="shared" si="48"/>
        <v>16.24627129</v>
      </c>
      <c r="I282" s="47">
        <v>35.316770690600244</v>
      </c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</row>
    <row r="283">
      <c r="A283" s="47"/>
      <c r="B283" s="47"/>
      <c r="C283" s="47">
        <v>35.32077069060024</v>
      </c>
      <c r="D283" s="47">
        <v>37.57008906411843</v>
      </c>
      <c r="E283" s="43">
        <v>10.0</v>
      </c>
      <c r="F283" s="43">
        <f t="shared" si="46"/>
        <v>6.09599E+18</v>
      </c>
      <c r="G283" s="47">
        <f t="shared" si="47"/>
        <v>0.002777777778</v>
      </c>
      <c r="H283" s="47">
        <f t="shared" si="48"/>
        <v>16.22874203</v>
      </c>
      <c r="I283" s="47">
        <v>35.32077069060024</v>
      </c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</row>
    <row r="284">
      <c r="A284" s="47"/>
      <c r="B284" s="47"/>
      <c r="C284" s="47">
        <v>35.392770690600244</v>
      </c>
      <c r="D284" s="47">
        <v>37.515235651745485</v>
      </c>
      <c r="E284" s="43">
        <v>10.0</v>
      </c>
      <c r="F284" s="43">
        <f t="shared" si="46"/>
        <v>5.72292E+18</v>
      </c>
      <c r="G284" s="47">
        <f t="shared" si="47"/>
        <v>0.002777777778</v>
      </c>
      <c r="H284" s="47">
        <f t="shared" si="48"/>
        <v>16.20131533</v>
      </c>
      <c r="I284" s="47">
        <v>35.392770690600244</v>
      </c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</row>
    <row r="285">
      <c r="A285" s="47"/>
      <c r="B285" s="47"/>
      <c r="C285" s="47">
        <v>35.376770690600246</v>
      </c>
      <c r="D285" s="47">
        <v>37.44276927023703</v>
      </c>
      <c r="E285" s="43">
        <v>10.0</v>
      </c>
      <c r="F285" s="43">
        <f t="shared" si="46"/>
        <v>5.26483E+18</v>
      </c>
      <c r="G285" s="47">
        <f t="shared" si="47"/>
        <v>0.002777777778</v>
      </c>
      <c r="H285" s="47">
        <f t="shared" si="48"/>
        <v>16.16508213</v>
      </c>
      <c r="I285" s="47">
        <v>35.376770690600246</v>
      </c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</row>
    <row r="286">
      <c r="A286" s="47"/>
      <c r="B286" s="47"/>
      <c r="C286" s="47">
        <v>35.404770690600245</v>
      </c>
      <c r="D286" s="47">
        <v>37.36767416662504</v>
      </c>
      <c r="E286" s="43">
        <v>10.0</v>
      </c>
      <c r="F286" s="43">
        <f t="shared" si="46"/>
        <v>4.82878E+18</v>
      </c>
      <c r="G286" s="47">
        <f t="shared" si="47"/>
        <v>0.002777777778</v>
      </c>
      <c r="H286" s="47">
        <f t="shared" si="48"/>
        <v>16.12753458</v>
      </c>
      <c r="I286" s="47">
        <v>35.404770690600245</v>
      </c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</row>
    <row r="287">
      <c r="A287" s="47"/>
      <c r="B287" s="47"/>
      <c r="C287" s="47">
        <v>35.392770690600244</v>
      </c>
      <c r="D287" s="47">
        <v>37.301149024142816</v>
      </c>
      <c r="E287" s="43">
        <v>10.0</v>
      </c>
      <c r="F287" s="43">
        <f t="shared" si="46"/>
        <v>4.47275E+18</v>
      </c>
      <c r="G287" s="47">
        <f t="shared" si="47"/>
        <v>0.002777777778</v>
      </c>
      <c r="H287" s="47">
        <f t="shared" si="48"/>
        <v>16.09427201</v>
      </c>
      <c r="I287" s="47">
        <v>35.392770690600244</v>
      </c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</row>
    <row r="288">
      <c r="A288" s="47"/>
      <c r="B288" s="47"/>
      <c r="C288" s="47">
        <v>35.43277069060024</v>
      </c>
      <c r="D288" s="47">
        <v>37.24041108352242</v>
      </c>
      <c r="E288" s="43">
        <v>10.0</v>
      </c>
      <c r="F288" s="43">
        <f t="shared" si="46"/>
        <v>4.17067E+18</v>
      </c>
      <c r="G288" s="47">
        <f t="shared" si="47"/>
        <v>0.002777777778</v>
      </c>
      <c r="H288" s="47">
        <f t="shared" si="48"/>
        <v>16.06390304</v>
      </c>
      <c r="I288" s="47">
        <v>35.43277069060024</v>
      </c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</row>
    <row r="289">
      <c r="A289" s="47"/>
      <c r="B289" s="47"/>
      <c r="C289" s="47">
        <v>35.364770690600245</v>
      </c>
      <c r="D289" s="47">
        <v>37.19653082851431</v>
      </c>
      <c r="E289" s="43">
        <v>10.0</v>
      </c>
      <c r="F289" s="43">
        <f t="shared" si="46"/>
        <v>3.9652E+18</v>
      </c>
      <c r="G289" s="47">
        <f t="shared" si="47"/>
        <v>0.002777777778</v>
      </c>
      <c r="H289" s="47">
        <f t="shared" si="48"/>
        <v>16.04196291</v>
      </c>
      <c r="I289" s="47">
        <v>35.364770690600245</v>
      </c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</row>
    <row r="290">
      <c r="A290" s="47"/>
      <c r="B290" s="47"/>
      <c r="C290" s="47">
        <v>35.416770690600245</v>
      </c>
      <c r="D290" s="47">
        <v>37.18489675030096</v>
      </c>
      <c r="E290" s="43">
        <v>10.0</v>
      </c>
      <c r="F290" s="43">
        <f t="shared" si="46"/>
        <v>3.91245E+18</v>
      </c>
      <c r="G290" s="47">
        <f t="shared" si="47"/>
        <v>0.002777777778</v>
      </c>
      <c r="H290" s="47">
        <f t="shared" si="48"/>
        <v>16.03614587</v>
      </c>
      <c r="I290" s="47">
        <v>35.416770690600245</v>
      </c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</row>
    <row r="291">
      <c r="A291" s="47"/>
      <c r="B291" s="47"/>
      <c r="C291" s="47">
        <v>35.40877069060024</v>
      </c>
      <c r="D291" s="47">
        <v>37.12140494715547</v>
      </c>
      <c r="E291" s="43">
        <v>10.0</v>
      </c>
      <c r="F291" s="43">
        <f t="shared" si="46"/>
        <v>3.63666E+18</v>
      </c>
      <c r="G291" s="47">
        <f t="shared" si="47"/>
        <v>0.002777777778</v>
      </c>
      <c r="H291" s="47">
        <f t="shared" si="48"/>
        <v>16.00439997</v>
      </c>
      <c r="I291" s="47">
        <v>35.40877069060024</v>
      </c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</row>
    <row r="292">
      <c r="A292" s="47"/>
      <c r="B292" s="47"/>
      <c r="C292" s="47">
        <v>35.392770690600244</v>
      </c>
      <c r="D292" s="47">
        <v>36.997637306144995</v>
      </c>
      <c r="E292" s="43">
        <v>10.0</v>
      </c>
      <c r="F292" s="43">
        <f t="shared" si="46"/>
        <v>3.15369E+18</v>
      </c>
      <c r="G292" s="47">
        <f t="shared" si="47"/>
        <v>0.002777777778</v>
      </c>
      <c r="H292" s="47">
        <f t="shared" si="48"/>
        <v>15.94251615</v>
      </c>
      <c r="I292" s="47">
        <v>35.392770690600244</v>
      </c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</row>
    <row r="293">
      <c r="A293" s="47"/>
      <c r="B293" s="47"/>
      <c r="C293" s="47">
        <v>35.388770690600246</v>
      </c>
      <c r="D293" s="47">
        <v>37.0858713237397</v>
      </c>
      <c r="E293" s="43">
        <v>10.0</v>
      </c>
      <c r="F293" s="43">
        <f t="shared" si="46"/>
        <v>3.49089E+18</v>
      </c>
      <c r="G293" s="47">
        <f t="shared" si="47"/>
        <v>0.002777777778</v>
      </c>
      <c r="H293" s="47">
        <f t="shared" si="48"/>
        <v>15.98663316</v>
      </c>
      <c r="I293" s="47">
        <v>35.388770690600246</v>
      </c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</row>
    <row r="296">
      <c r="A296" s="47"/>
      <c r="B296" s="47"/>
      <c r="C296" s="47">
        <v>35.388770690600246</v>
      </c>
      <c r="D296" s="47">
        <v>36.911260998203744</v>
      </c>
      <c r="E296" s="43">
        <v>10.0</v>
      </c>
      <c r="F296" s="43">
        <f>SQRT(10^D296)</f>
        <v>2.85516E+18</v>
      </c>
      <c r="G296" s="47">
        <f>(E296/3600)</f>
        <v>0.002777777778</v>
      </c>
      <c r="H296" s="47">
        <f>log(F296*G296)</f>
        <v>15.899328</v>
      </c>
      <c r="I296" s="47">
        <v>35.388770690600246</v>
      </c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</row>
    <row r="309">
      <c r="A309" s="47"/>
      <c r="B309" s="47"/>
      <c r="C309" s="47">
        <v>35.11677069060024</v>
      </c>
      <c r="D309" s="47">
        <v>36.13893957263663</v>
      </c>
      <c r="E309" s="43">
        <v>10.0</v>
      </c>
      <c r="F309" s="43">
        <f>SQRT(10^D309)</f>
        <v>1.17346E+18</v>
      </c>
      <c r="G309" s="47">
        <f>(E309/3600)</f>
        <v>0.002777777778</v>
      </c>
      <c r="H309" s="47">
        <f>log(F309*G309)</f>
        <v>15.51316729</v>
      </c>
      <c r="I309" s="47">
        <v>35.11677069060024</v>
      </c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</row>
    <row r="312">
      <c r="A312" s="47"/>
      <c r="B312" s="47"/>
      <c r="C312" s="47">
        <v>34.91277069060024</v>
      </c>
      <c r="D312" s="47">
        <v>35.975507341819736</v>
      </c>
      <c r="E312" s="43">
        <v>10.0</v>
      </c>
      <c r="F312" s="43">
        <f>SQRT(10^D312)</f>
        <v>9.72196E+17</v>
      </c>
      <c r="G312" s="47">
        <f>(E312/3600)</f>
        <v>0.002777777778</v>
      </c>
      <c r="H312" s="47">
        <f>log(F312*G312)</f>
        <v>15.43145117</v>
      </c>
      <c r="I312" s="47">
        <v>34.91277069060024</v>
      </c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</row>
    <row r="401">
      <c r="A401" s="47"/>
      <c r="B401" s="47"/>
      <c r="C401" s="47">
        <v>35.544770690600245</v>
      </c>
      <c r="D401" s="47">
        <v>37.44007358345736</v>
      </c>
      <c r="E401" s="43">
        <v>10.0</v>
      </c>
      <c r="F401" s="43">
        <f>SQRT(10^D401)</f>
        <v>5.24852E+18</v>
      </c>
      <c r="G401" s="47">
        <f>(E401/3600)</f>
        <v>0.002777777778</v>
      </c>
      <c r="H401" s="47">
        <f>log(F401*G401)</f>
        <v>16.16373429</v>
      </c>
      <c r="I401" s="47">
        <v>35.544770690600245</v>
      </c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</row>
    <row r="407">
      <c r="A407" s="47"/>
      <c r="B407" s="47"/>
      <c r="C407" s="47">
        <v>35.51677069060025</v>
      </c>
      <c r="D407" s="47">
        <v>37.19173032592851</v>
      </c>
      <c r="E407" s="43">
        <v>10.0</v>
      </c>
      <c r="F407" s="43">
        <f>SQRT(10^D407)</f>
        <v>3.94335E+18</v>
      </c>
      <c r="G407" s="47">
        <f>(E407/3600)</f>
        <v>0.002777777778</v>
      </c>
      <c r="H407" s="47">
        <f>log(F407*G407)</f>
        <v>16.03956266</v>
      </c>
      <c r="I407" s="47">
        <v>35.51677069060025</v>
      </c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</row>
    <row r="413">
      <c r="A413" s="47"/>
      <c r="B413" s="47"/>
      <c r="C413" s="47">
        <v>35.39677069060024</v>
      </c>
      <c r="D413" s="47">
        <v>36.858763877030384</v>
      </c>
      <c r="E413" s="43">
        <v>10.0</v>
      </c>
      <c r="F413" s="43">
        <f>SQRT(10^D413)</f>
        <v>2.68771E+18</v>
      </c>
      <c r="G413" s="47">
        <f>(E413/3600)</f>
        <v>0.002777777778</v>
      </c>
      <c r="H413" s="47">
        <f>log(F413*G413)</f>
        <v>15.87307944</v>
      </c>
      <c r="I413" s="47">
        <v>35.39677069060024</v>
      </c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</row>
    <row r="483">
      <c r="A483" s="47"/>
      <c r="B483" s="47"/>
      <c r="C483" s="47">
        <v>36.18077069060024</v>
      </c>
      <c r="D483" s="47">
        <v>38.62240844304673</v>
      </c>
      <c r="E483" s="43">
        <v>10.0</v>
      </c>
      <c r="F483" s="43">
        <f t="shared" ref="F483:F485" si="49">SQRT(10^D483)</f>
        <v>2.04741E+19</v>
      </c>
      <c r="G483" s="47">
        <f t="shared" ref="G483:G485" si="50">(E483/3600)</f>
        <v>0.002777777778</v>
      </c>
      <c r="H483" s="47">
        <f t="shared" ref="H483:H485" si="51">log(F483*G483)</f>
        <v>16.75490172</v>
      </c>
      <c r="I483" s="47">
        <v>36.18077069060024</v>
      </c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</row>
    <row r="484">
      <c r="A484" s="47"/>
      <c r="B484" s="47"/>
      <c r="C484" s="47">
        <v>35.14477069060025</v>
      </c>
      <c r="D484" s="47">
        <v>37.95455562179396</v>
      </c>
      <c r="E484" s="43">
        <v>10.0</v>
      </c>
      <c r="F484" s="43">
        <f t="shared" si="49"/>
        <v>9.49025E+18</v>
      </c>
      <c r="G484" s="47">
        <f t="shared" si="50"/>
        <v>0.002777777778</v>
      </c>
      <c r="H484" s="47">
        <f t="shared" si="51"/>
        <v>16.42097531</v>
      </c>
      <c r="I484" s="47">
        <v>35.14477069060025</v>
      </c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</row>
    <row r="485">
      <c r="A485" s="47"/>
      <c r="B485" s="47"/>
      <c r="C485" s="47">
        <v>35.17677069060024</v>
      </c>
      <c r="D485" s="47">
        <v>37.81896023955672</v>
      </c>
      <c r="E485" s="43">
        <v>10.0</v>
      </c>
      <c r="F485" s="43">
        <f t="shared" si="49"/>
        <v>8.11858E+18</v>
      </c>
      <c r="G485" s="47">
        <f t="shared" si="50"/>
        <v>0.002777777778</v>
      </c>
      <c r="H485" s="47">
        <f t="shared" si="51"/>
        <v>16.35317762</v>
      </c>
      <c r="I485" s="47">
        <v>35.17677069060024</v>
      </c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</row>
    <row r="487">
      <c r="A487" s="47"/>
      <c r="B487" s="47"/>
      <c r="C487" s="47">
        <v>35.12477069060024</v>
      </c>
      <c r="D487" s="47">
        <v>37.78907587026825</v>
      </c>
      <c r="E487" s="43">
        <v>10.0</v>
      </c>
      <c r="F487" s="43">
        <f>SQRT(10^D487)</f>
        <v>7.84401E+18</v>
      </c>
      <c r="G487" s="47">
        <f>(E487/3600)</f>
        <v>0.002777777778</v>
      </c>
      <c r="H487" s="47">
        <f>log(F487*G487)</f>
        <v>16.33823543</v>
      </c>
      <c r="I487" s="47">
        <v>35.12477069060024</v>
      </c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</row>
    <row r="489">
      <c r="A489" s="47"/>
      <c r="B489" s="47"/>
      <c r="C489" s="47">
        <v>35.25677069060024</v>
      </c>
      <c r="D489" s="47">
        <v>37.84918824008625</v>
      </c>
      <c r="E489" s="43">
        <v>10.0</v>
      </c>
      <c r="F489" s="43">
        <f t="shared" ref="F489:F502" si="52">SQRT(10^D489)</f>
        <v>8.40609E+18</v>
      </c>
      <c r="G489" s="47">
        <f t="shared" ref="G489:G502" si="53">(E489/3600)</f>
        <v>0.002777777778</v>
      </c>
      <c r="H489" s="47">
        <f t="shared" ref="H489:H502" si="54">log(F489*G489)</f>
        <v>16.36829162</v>
      </c>
      <c r="I489" s="47">
        <v>35.25677069060024</v>
      </c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</row>
    <row r="490">
      <c r="A490" s="47"/>
      <c r="B490" s="47"/>
      <c r="C490" s="47">
        <v>35.17677069060024</v>
      </c>
      <c r="D490" s="47">
        <v>37.80030935978859</v>
      </c>
      <c r="E490" s="43">
        <v>10.0</v>
      </c>
      <c r="F490" s="43">
        <f t="shared" si="52"/>
        <v>7.94611E+18</v>
      </c>
      <c r="G490" s="47">
        <f t="shared" si="53"/>
        <v>0.002777777778</v>
      </c>
      <c r="H490" s="47">
        <f t="shared" si="54"/>
        <v>16.34385218</v>
      </c>
      <c r="I490" s="47">
        <v>35.17677069060024</v>
      </c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</row>
    <row r="491">
      <c r="A491" s="47"/>
      <c r="B491" s="47"/>
      <c r="C491" s="47">
        <v>35.24077069060024</v>
      </c>
      <c r="D491" s="47">
        <v>37.77329643405672</v>
      </c>
      <c r="E491" s="43">
        <v>10.0</v>
      </c>
      <c r="F491" s="43">
        <f t="shared" si="52"/>
        <v>7.70279E+18</v>
      </c>
      <c r="G491" s="47">
        <f t="shared" si="53"/>
        <v>0.002777777778</v>
      </c>
      <c r="H491" s="47">
        <f t="shared" si="54"/>
        <v>16.33034572</v>
      </c>
      <c r="I491" s="47">
        <v>35.24077069060024</v>
      </c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</row>
    <row r="492">
      <c r="A492" s="47"/>
      <c r="B492" s="47"/>
      <c r="C492" s="47">
        <v>35.316770690600244</v>
      </c>
      <c r="D492" s="47">
        <v>37.407471088324584</v>
      </c>
      <c r="E492" s="43">
        <v>10.0</v>
      </c>
      <c r="F492" s="43">
        <f t="shared" si="52"/>
        <v>5.05517E+18</v>
      </c>
      <c r="G492" s="47">
        <f t="shared" si="53"/>
        <v>0.002777777778</v>
      </c>
      <c r="H492" s="47">
        <f t="shared" si="54"/>
        <v>16.14743304</v>
      </c>
      <c r="I492" s="47">
        <v>35.316770690600244</v>
      </c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</row>
    <row r="493">
      <c r="A493" s="47"/>
      <c r="B493" s="47"/>
      <c r="C493" s="47">
        <v>35.380770690600244</v>
      </c>
      <c r="D493" s="47">
        <v>37.30183588211568</v>
      </c>
      <c r="E493" s="43">
        <v>10.0</v>
      </c>
      <c r="F493" s="43">
        <f t="shared" si="52"/>
        <v>4.47629E+18</v>
      </c>
      <c r="G493" s="47">
        <f t="shared" si="53"/>
        <v>0.002777777778</v>
      </c>
      <c r="H493" s="47">
        <f t="shared" si="54"/>
        <v>16.09461544</v>
      </c>
      <c r="I493" s="47">
        <v>35.380770690600244</v>
      </c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</row>
    <row r="494">
      <c r="A494" s="47"/>
      <c r="B494" s="47"/>
      <c r="C494" s="47">
        <v>35.35677069060024</v>
      </c>
      <c r="D494" s="47">
        <v>37.30371915942989</v>
      </c>
      <c r="E494" s="43">
        <v>10.0</v>
      </c>
      <c r="F494" s="43">
        <f t="shared" si="52"/>
        <v>4.486E+18</v>
      </c>
      <c r="G494" s="47">
        <f t="shared" si="53"/>
        <v>0.002777777778</v>
      </c>
      <c r="H494" s="47">
        <f t="shared" si="54"/>
        <v>16.09555708</v>
      </c>
      <c r="I494" s="47">
        <v>35.35677069060024</v>
      </c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</row>
    <row r="495">
      <c r="A495" s="47"/>
      <c r="B495" s="47"/>
      <c r="C495" s="47">
        <v>35.40077069060024</v>
      </c>
      <c r="D495" s="47">
        <v>37.257559701109926</v>
      </c>
      <c r="E495" s="43">
        <v>10.0</v>
      </c>
      <c r="F495" s="43">
        <f t="shared" si="52"/>
        <v>4.25383E+18</v>
      </c>
      <c r="G495" s="47">
        <f t="shared" si="53"/>
        <v>0.002777777778</v>
      </c>
      <c r="H495" s="47">
        <f t="shared" si="54"/>
        <v>16.07247735</v>
      </c>
      <c r="I495" s="47">
        <v>35.40077069060024</v>
      </c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</row>
    <row r="496">
      <c r="A496" s="47"/>
      <c r="B496" s="47"/>
      <c r="C496" s="47">
        <v>35.428770690600246</v>
      </c>
      <c r="D496" s="47">
        <v>37.265933186962364</v>
      </c>
      <c r="E496" s="43">
        <v>10.0</v>
      </c>
      <c r="F496" s="43">
        <f t="shared" si="52"/>
        <v>4.29503E+18</v>
      </c>
      <c r="G496" s="47">
        <f t="shared" si="53"/>
        <v>0.002777777778</v>
      </c>
      <c r="H496" s="47">
        <f t="shared" si="54"/>
        <v>16.07666409</v>
      </c>
      <c r="I496" s="47">
        <v>35.428770690600246</v>
      </c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</row>
    <row r="497">
      <c r="A497" s="47"/>
      <c r="B497" s="47"/>
      <c r="C497" s="47">
        <v>35.35677069060024</v>
      </c>
      <c r="D497" s="47">
        <v>37.25587817016817</v>
      </c>
      <c r="E497" s="43">
        <v>10.0</v>
      </c>
      <c r="F497" s="43">
        <f t="shared" si="52"/>
        <v>4.2456E+18</v>
      </c>
      <c r="G497" s="47">
        <f t="shared" si="53"/>
        <v>0.002777777778</v>
      </c>
      <c r="H497" s="47">
        <f t="shared" si="54"/>
        <v>16.07163658</v>
      </c>
      <c r="I497" s="47">
        <v>35.35677069060024</v>
      </c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</row>
    <row r="498">
      <c r="A498" s="47"/>
      <c r="B498" s="47"/>
      <c r="C498" s="47">
        <v>35.48877069060024</v>
      </c>
      <c r="D498" s="47">
        <v>37.2008821496965</v>
      </c>
      <c r="E498" s="43">
        <v>10.0</v>
      </c>
      <c r="F498" s="43">
        <f t="shared" si="52"/>
        <v>3.98512E+18</v>
      </c>
      <c r="G498" s="47">
        <f t="shared" si="53"/>
        <v>0.002777777778</v>
      </c>
      <c r="H498" s="47">
        <f t="shared" si="54"/>
        <v>16.04413857</v>
      </c>
      <c r="I498" s="47">
        <v>35.48877069060024</v>
      </c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</row>
    <row r="499">
      <c r="A499" s="47"/>
      <c r="B499" s="47"/>
      <c r="C499" s="47">
        <v>35.38477069060024</v>
      </c>
      <c r="D499" s="47">
        <v>37.20282611033801</v>
      </c>
      <c r="E499" s="43">
        <v>10.0</v>
      </c>
      <c r="F499" s="43">
        <f t="shared" si="52"/>
        <v>3.99405E+18</v>
      </c>
      <c r="G499" s="47">
        <f t="shared" si="53"/>
        <v>0.002777777778</v>
      </c>
      <c r="H499" s="47">
        <f t="shared" si="54"/>
        <v>16.04511055</v>
      </c>
      <c r="I499" s="47">
        <v>35.38477069060024</v>
      </c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</row>
    <row r="500">
      <c r="A500" s="47"/>
      <c r="B500" s="47"/>
      <c r="C500" s="47">
        <v>35.44877069060024</v>
      </c>
      <c r="D500" s="47">
        <v>37.12507208571371</v>
      </c>
      <c r="E500" s="43">
        <v>10.0</v>
      </c>
      <c r="F500" s="43">
        <f t="shared" si="52"/>
        <v>3.65204E+18</v>
      </c>
      <c r="G500" s="47">
        <f t="shared" si="53"/>
        <v>0.002777777778</v>
      </c>
      <c r="H500" s="47">
        <f t="shared" si="54"/>
        <v>16.00623354</v>
      </c>
      <c r="I500" s="47">
        <v>35.44877069060024</v>
      </c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</row>
    <row r="501">
      <c r="A501" s="47"/>
      <c r="B501" s="47"/>
      <c r="C501" s="47">
        <v>35.42077069060024</v>
      </c>
      <c r="D501" s="47">
        <v>37.200376736277306</v>
      </c>
      <c r="E501" s="43">
        <v>10.0</v>
      </c>
      <c r="F501" s="43">
        <f t="shared" si="52"/>
        <v>3.9828E+18</v>
      </c>
      <c r="G501" s="47">
        <f t="shared" si="53"/>
        <v>0.002777777778</v>
      </c>
      <c r="H501" s="47">
        <f t="shared" si="54"/>
        <v>16.04388587</v>
      </c>
      <c r="I501" s="47">
        <v>35.42077069060024</v>
      </c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</row>
    <row r="502">
      <c r="A502" s="47"/>
      <c r="B502" s="47"/>
      <c r="C502" s="47">
        <v>35.504770690600246</v>
      </c>
      <c r="D502" s="47">
        <v>37.16092667425069</v>
      </c>
      <c r="E502" s="43">
        <v>10.0</v>
      </c>
      <c r="F502" s="43">
        <f t="shared" si="52"/>
        <v>3.80595E+18</v>
      </c>
      <c r="G502" s="47">
        <f t="shared" si="53"/>
        <v>0.002777777778</v>
      </c>
      <c r="H502" s="47">
        <f t="shared" si="54"/>
        <v>16.02416084</v>
      </c>
      <c r="I502" s="47">
        <v>35.504770690600246</v>
      </c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</row>
    <row r="504">
      <c r="A504" s="47"/>
      <c r="B504" s="47"/>
      <c r="C504" s="47">
        <v>35.520770690600244</v>
      </c>
      <c r="D504" s="47">
        <v>37.16795024624373</v>
      </c>
      <c r="E504" s="43">
        <v>10.0</v>
      </c>
      <c r="F504" s="43">
        <f t="shared" ref="F504:F519" si="55">SQRT(10^D504)</f>
        <v>3.83685E+18</v>
      </c>
      <c r="G504" s="47">
        <f t="shared" ref="G504:G519" si="56">(E504/3600)</f>
        <v>0.002777777778</v>
      </c>
      <c r="H504" s="47">
        <f t="shared" ref="H504:H519" si="57">log(F504*G504)</f>
        <v>16.02767262</v>
      </c>
      <c r="I504" s="47">
        <v>35.520770690600244</v>
      </c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</row>
    <row r="505">
      <c r="A505" s="47"/>
      <c r="B505" s="47"/>
      <c r="C505" s="47">
        <v>35.46477069060024</v>
      </c>
      <c r="D505" s="47">
        <v>37.159103237274124</v>
      </c>
      <c r="E505" s="43">
        <v>10.0</v>
      </c>
      <c r="F505" s="43">
        <f t="shared" si="55"/>
        <v>3.79797E+18</v>
      </c>
      <c r="G505" s="47">
        <f t="shared" si="56"/>
        <v>0.002777777778</v>
      </c>
      <c r="H505" s="47">
        <f t="shared" si="57"/>
        <v>16.02324912</v>
      </c>
      <c r="I505" s="47">
        <v>35.46477069060024</v>
      </c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</row>
    <row r="506">
      <c r="A506" s="47"/>
      <c r="B506" s="47"/>
      <c r="C506" s="47">
        <v>35.508770690600244</v>
      </c>
      <c r="D506" s="47">
        <v>37.663537607534444</v>
      </c>
      <c r="E506" s="43">
        <v>10.0</v>
      </c>
      <c r="F506" s="43">
        <f t="shared" si="55"/>
        <v>6.78842E+18</v>
      </c>
      <c r="G506" s="47">
        <f t="shared" si="56"/>
        <v>0.002777777778</v>
      </c>
      <c r="H506" s="47">
        <f t="shared" si="57"/>
        <v>16.2754663</v>
      </c>
      <c r="I506" s="47">
        <v>35.508770690600244</v>
      </c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>
      <c r="A507" s="47"/>
      <c r="B507" s="47"/>
      <c r="C507" s="47">
        <v>35.468770690600245</v>
      </c>
      <c r="D507" s="47">
        <v>37.18784391310086</v>
      </c>
      <c r="E507" s="43">
        <v>10.0</v>
      </c>
      <c r="F507" s="43">
        <f t="shared" si="55"/>
        <v>3.92574E+18</v>
      </c>
      <c r="G507" s="47">
        <f t="shared" si="56"/>
        <v>0.002777777778</v>
      </c>
      <c r="H507" s="47">
        <f t="shared" si="57"/>
        <v>16.03761946</v>
      </c>
      <c r="I507" s="47">
        <v>35.468770690600245</v>
      </c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>
      <c r="A508" s="47"/>
      <c r="B508" s="47"/>
      <c r="C508" s="47">
        <v>35.51677069060025</v>
      </c>
      <c r="D508" s="47">
        <v>37.22892891290221</v>
      </c>
      <c r="E508" s="43">
        <v>10.0</v>
      </c>
      <c r="F508" s="43">
        <f t="shared" si="55"/>
        <v>4.1159E+18</v>
      </c>
      <c r="G508" s="47">
        <f t="shared" si="56"/>
        <v>0.002777777778</v>
      </c>
      <c r="H508" s="47">
        <f t="shared" si="57"/>
        <v>16.05816196</v>
      </c>
      <c r="I508" s="47">
        <v>35.51677069060025</v>
      </c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>
      <c r="A509" s="47"/>
      <c r="B509" s="47"/>
      <c r="C509" s="47">
        <v>35.47677069060024</v>
      </c>
      <c r="D509" s="47">
        <v>37.54993854031208</v>
      </c>
      <c r="E509" s="43">
        <v>10.0</v>
      </c>
      <c r="F509" s="43">
        <f t="shared" si="55"/>
        <v>5.9562E+18</v>
      </c>
      <c r="G509" s="47">
        <f t="shared" si="56"/>
        <v>0.002777777778</v>
      </c>
      <c r="H509" s="47">
        <f t="shared" si="57"/>
        <v>16.21866677</v>
      </c>
      <c r="I509" s="47">
        <v>35.47677069060024</v>
      </c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</row>
    <row r="510">
      <c r="A510" s="47"/>
      <c r="B510" s="47"/>
      <c r="C510" s="47">
        <v>35.504770690600246</v>
      </c>
      <c r="D510" s="47">
        <v>37.916514821753395</v>
      </c>
      <c r="E510" s="43">
        <v>10.0</v>
      </c>
      <c r="F510" s="43">
        <f t="shared" si="55"/>
        <v>9.08359E+18</v>
      </c>
      <c r="G510" s="47">
        <f t="shared" si="56"/>
        <v>0.002777777778</v>
      </c>
      <c r="H510" s="47">
        <f t="shared" si="57"/>
        <v>16.40195491</v>
      </c>
      <c r="I510" s="47">
        <v>35.504770690600246</v>
      </c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</row>
    <row r="511">
      <c r="A511" s="47"/>
      <c r="B511" s="47"/>
      <c r="C511" s="47">
        <v>35.480770690600245</v>
      </c>
      <c r="D511" s="47">
        <v>37.752294444501295</v>
      </c>
      <c r="E511" s="43">
        <v>10.0</v>
      </c>
      <c r="F511" s="43">
        <f t="shared" si="55"/>
        <v>7.51878E+18</v>
      </c>
      <c r="G511" s="47">
        <f t="shared" si="56"/>
        <v>0.002777777778</v>
      </c>
      <c r="H511" s="47">
        <f t="shared" si="57"/>
        <v>16.31984472</v>
      </c>
      <c r="I511" s="47">
        <v>35.480770690600245</v>
      </c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>
      <c r="A512" s="47"/>
      <c r="B512" s="47"/>
      <c r="C512" s="47">
        <v>35.532770690600245</v>
      </c>
      <c r="D512" s="47">
        <v>37.31281982768135</v>
      </c>
      <c r="E512" s="43">
        <v>10.0</v>
      </c>
      <c r="F512" s="43">
        <f t="shared" si="55"/>
        <v>4.53325E+18</v>
      </c>
      <c r="G512" s="47">
        <f t="shared" si="56"/>
        <v>0.002777777778</v>
      </c>
      <c r="H512" s="47">
        <f t="shared" si="57"/>
        <v>16.10010741</v>
      </c>
      <c r="I512" s="47">
        <v>35.532770690600245</v>
      </c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</row>
    <row r="513">
      <c r="A513" s="47"/>
      <c r="B513" s="47"/>
      <c r="C513" s="47">
        <v>35.48477069060024</v>
      </c>
      <c r="D513" s="47">
        <v>37.34073352162077</v>
      </c>
      <c r="E513" s="43">
        <v>10.0</v>
      </c>
      <c r="F513" s="43">
        <f t="shared" si="55"/>
        <v>4.6813E+18</v>
      </c>
      <c r="G513" s="47">
        <f t="shared" si="56"/>
        <v>0.002777777778</v>
      </c>
      <c r="H513" s="47">
        <f t="shared" si="57"/>
        <v>16.11406426</v>
      </c>
      <c r="I513" s="47">
        <v>35.48477069060024</v>
      </c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>
      <c r="A514" s="47"/>
      <c r="B514" s="47"/>
      <c r="C514" s="47">
        <v>35.452770690600246</v>
      </c>
      <c r="D514" s="47">
        <v>37.370930258209505</v>
      </c>
      <c r="E514" s="43">
        <v>10.0</v>
      </c>
      <c r="F514" s="43">
        <f t="shared" si="55"/>
        <v>4.84691E+18</v>
      </c>
      <c r="G514" s="47">
        <f t="shared" si="56"/>
        <v>0.002777777778</v>
      </c>
      <c r="H514" s="47">
        <f t="shared" si="57"/>
        <v>16.12916263</v>
      </c>
      <c r="I514" s="47">
        <v>35.452770690600246</v>
      </c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>
      <c r="A515" s="47"/>
      <c r="B515" s="47"/>
      <c r="C515" s="47">
        <v>35.596770690600245</v>
      </c>
      <c r="D515" s="47">
        <v>37.95790182511029</v>
      </c>
      <c r="E515" s="43">
        <v>10.0</v>
      </c>
      <c r="F515" s="43">
        <f t="shared" si="55"/>
        <v>9.52688E+18</v>
      </c>
      <c r="G515" s="47">
        <f t="shared" si="56"/>
        <v>0.002777777778</v>
      </c>
      <c r="H515" s="47">
        <f t="shared" si="57"/>
        <v>16.42264841</v>
      </c>
      <c r="I515" s="47">
        <v>35.596770690600245</v>
      </c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>
      <c r="A516" s="47"/>
      <c r="B516" s="47"/>
      <c r="C516" s="47">
        <v>35.51277069060024</v>
      </c>
      <c r="D516" s="47">
        <v>37.49867092402619</v>
      </c>
      <c r="E516" s="43">
        <v>10.0</v>
      </c>
      <c r="F516" s="43">
        <f t="shared" si="55"/>
        <v>5.61482E+18</v>
      </c>
      <c r="G516" s="47">
        <f t="shared" si="56"/>
        <v>0.002777777778</v>
      </c>
      <c r="H516" s="47">
        <f t="shared" si="57"/>
        <v>16.19303296</v>
      </c>
      <c r="I516" s="47">
        <v>35.51277069060024</v>
      </c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</row>
    <row r="517">
      <c r="A517" s="47"/>
      <c r="B517" s="47"/>
      <c r="C517" s="47">
        <v>35.56477069060024</v>
      </c>
      <c r="D517" s="47">
        <v>37.53728717822447</v>
      </c>
      <c r="E517" s="43">
        <v>10.0</v>
      </c>
      <c r="F517" s="43">
        <f t="shared" si="55"/>
        <v>5.87007E+18</v>
      </c>
      <c r="G517" s="47">
        <f t="shared" si="56"/>
        <v>0.002777777778</v>
      </c>
      <c r="H517" s="47">
        <f t="shared" si="57"/>
        <v>16.21234109</v>
      </c>
      <c r="I517" s="47">
        <v>35.56477069060024</v>
      </c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</row>
    <row r="518">
      <c r="A518" s="47"/>
      <c r="B518" s="47"/>
      <c r="C518" s="47">
        <v>35.520770690600244</v>
      </c>
      <c r="D518" s="47">
        <v>37.482072842407696</v>
      </c>
      <c r="E518" s="43">
        <v>10.0</v>
      </c>
      <c r="F518" s="43">
        <f t="shared" si="55"/>
        <v>5.50854E+18</v>
      </c>
      <c r="G518" s="47">
        <f t="shared" si="56"/>
        <v>0.002777777778</v>
      </c>
      <c r="H518" s="47">
        <f t="shared" si="57"/>
        <v>16.18473392</v>
      </c>
      <c r="I518" s="47">
        <v>35.520770690600244</v>
      </c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</row>
    <row r="519">
      <c r="A519" s="47"/>
      <c r="B519" s="47"/>
      <c r="C519" s="47">
        <v>35.53677069060024</v>
      </c>
      <c r="D519" s="47">
        <v>37.61934948725461</v>
      </c>
      <c r="E519" s="43">
        <v>10.0</v>
      </c>
      <c r="F519" s="43">
        <f t="shared" si="55"/>
        <v>6.45171E+18</v>
      </c>
      <c r="G519" s="47">
        <f t="shared" si="56"/>
        <v>0.002777777778</v>
      </c>
      <c r="H519" s="47">
        <f t="shared" si="57"/>
        <v>16.25337224</v>
      </c>
      <c r="I519" s="47">
        <v>35.53677069060024</v>
      </c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</row>
    <row r="522">
      <c r="A522" s="47"/>
      <c r="B522" s="47"/>
      <c r="C522" s="47">
        <v>35.56477069060024</v>
      </c>
      <c r="D522" s="47">
        <v>37.82271686610369</v>
      </c>
      <c r="E522" s="43">
        <v>10.0</v>
      </c>
      <c r="F522" s="43">
        <f t="shared" ref="F522:F523" si="58">SQRT(10^D522)</f>
        <v>8.15377E+18</v>
      </c>
      <c r="G522" s="47">
        <f t="shared" ref="G522:G523" si="59">(E522/3600)</f>
        <v>0.002777777778</v>
      </c>
      <c r="H522" s="47">
        <f t="shared" ref="H522:H523" si="60">log(F522*G522)</f>
        <v>16.35505593</v>
      </c>
      <c r="I522" s="47">
        <v>35.56477069060024</v>
      </c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</row>
    <row r="523">
      <c r="A523" s="47"/>
      <c r="B523" s="47"/>
      <c r="C523" s="47">
        <v>35.556770690600246</v>
      </c>
      <c r="D523" s="47">
        <v>37.59205156665659</v>
      </c>
      <c r="E523" s="43">
        <v>10.0</v>
      </c>
      <c r="F523" s="43">
        <f t="shared" si="58"/>
        <v>6.2521E+18</v>
      </c>
      <c r="G523" s="47">
        <f t="shared" si="59"/>
        <v>0.002777777778</v>
      </c>
      <c r="H523" s="47">
        <f t="shared" si="60"/>
        <v>16.23972328</v>
      </c>
      <c r="I523" s="47">
        <v>35.556770690600246</v>
      </c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</row>
    <row r="526">
      <c r="A526" s="47"/>
      <c r="B526" s="47"/>
      <c r="C526" s="47">
        <v>35.55277069060024</v>
      </c>
      <c r="D526" s="47">
        <v>37.62799041441152</v>
      </c>
      <c r="E526" s="43">
        <v>10.0</v>
      </c>
      <c r="F526" s="43">
        <f t="shared" ref="F526:F528" si="61">SQRT(10^D526)</f>
        <v>6.51621E+18</v>
      </c>
      <c r="G526" s="47">
        <f t="shared" ref="G526:G528" si="62">(E526/3600)</f>
        <v>0.002777777778</v>
      </c>
      <c r="H526" s="47">
        <f t="shared" ref="H526:H528" si="63">log(F526*G526)</f>
        <v>16.25769271</v>
      </c>
      <c r="I526" s="47">
        <v>35.55277069060024</v>
      </c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</row>
    <row r="527">
      <c r="A527" s="47"/>
      <c r="B527" s="47"/>
      <c r="C527" s="47">
        <v>35.59277069060024</v>
      </c>
      <c r="D527" s="47">
        <v>37.604307603459795</v>
      </c>
      <c r="E527" s="43">
        <v>10.0</v>
      </c>
      <c r="F527" s="43">
        <f t="shared" si="61"/>
        <v>6.34094E+18</v>
      </c>
      <c r="G527" s="47">
        <f t="shared" si="62"/>
        <v>0.002777777778</v>
      </c>
      <c r="H527" s="47">
        <f t="shared" si="63"/>
        <v>16.2458513</v>
      </c>
      <c r="I527" s="47">
        <v>35.59277069060024</v>
      </c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</row>
    <row r="528">
      <c r="A528" s="47"/>
      <c r="B528" s="47"/>
      <c r="C528" s="47">
        <v>35.59277069060024</v>
      </c>
      <c r="D528" s="47">
        <v>37.77684540495988</v>
      </c>
      <c r="E528" s="43">
        <v>10.0</v>
      </c>
      <c r="F528" s="43">
        <f t="shared" si="61"/>
        <v>7.73433E+18</v>
      </c>
      <c r="G528" s="47">
        <f t="shared" si="62"/>
        <v>0.002777777778</v>
      </c>
      <c r="H528" s="47">
        <f t="shared" si="63"/>
        <v>16.3321202</v>
      </c>
      <c r="I528" s="47">
        <v>35.59277069060024</v>
      </c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</row>
    <row r="530">
      <c r="A530" s="47"/>
      <c r="B530" s="47"/>
      <c r="C530" s="47">
        <v>35.65277069060024</v>
      </c>
      <c r="D530" s="47">
        <v>37.66885158064817</v>
      </c>
      <c r="E530" s="43">
        <v>10.0</v>
      </c>
      <c r="F530" s="43">
        <f t="shared" ref="F530:F532" si="64">SQRT(10^D530)</f>
        <v>6.83008E+18</v>
      </c>
      <c r="G530" s="47">
        <f t="shared" ref="G530:G532" si="65">(E530/3600)</f>
        <v>0.002777777778</v>
      </c>
      <c r="H530" s="47">
        <f t="shared" ref="H530:H532" si="66">log(F530*G530)</f>
        <v>16.27812329</v>
      </c>
      <c r="I530" s="47">
        <v>35.65277069060024</v>
      </c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</row>
    <row r="531">
      <c r="A531" s="47"/>
      <c r="B531" s="47"/>
      <c r="C531" s="47">
        <v>35.544770690600245</v>
      </c>
      <c r="D531" s="47">
        <v>37.83298834038338</v>
      </c>
      <c r="E531" s="43">
        <v>10.0</v>
      </c>
      <c r="F531" s="43">
        <f t="shared" si="64"/>
        <v>8.25076E+18</v>
      </c>
      <c r="G531" s="47">
        <f t="shared" si="65"/>
        <v>0.002777777778</v>
      </c>
      <c r="H531" s="47">
        <f t="shared" si="66"/>
        <v>16.36019167</v>
      </c>
      <c r="I531" s="47">
        <v>35.544770690600245</v>
      </c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</row>
    <row r="532">
      <c r="A532" s="47"/>
      <c r="B532" s="47"/>
      <c r="C532" s="47">
        <v>35.53677069060024</v>
      </c>
      <c r="D532" s="47">
        <v>37.825174786580284</v>
      </c>
      <c r="E532" s="43">
        <v>10.0</v>
      </c>
      <c r="F532" s="43">
        <f t="shared" si="64"/>
        <v>8.17688E+18</v>
      </c>
      <c r="G532" s="47">
        <f t="shared" si="65"/>
        <v>0.002777777778</v>
      </c>
      <c r="H532" s="47">
        <f t="shared" si="66"/>
        <v>16.35628489</v>
      </c>
      <c r="I532" s="47">
        <v>35.53677069060024</v>
      </c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</row>
    <row r="535">
      <c r="A535" s="47"/>
      <c r="B535" s="47"/>
      <c r="C535" s="47">
        <v>35.52477069060024</v>
      </c>
      <c r="D535" s="47">
        <v>37.672435605359816</v>
      </c>
      <c r="E535" s="43">
        <v>10.0</v>
      </c>
      <c r="F535" s="43">
        <f>SQRT(10^D535)</f>
        <v>6.85832E+18</v>
      </c>
      <c r="G535" s="47">
        <f>(E535/3600)</f>
        <v>0.002777777778</v>
      </c>
      <c r="H535" s="47">
        <f>log(F535*G535)</f>
        <v>16.2799153</v>
      </c>
      <c r="I535" s="47">
        <v>35.52477069060024</v>
      </c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</row>
    <row r="537">
      <c r="A537" s="47"/>
      <c r="B537" s="47"/>
      <c r="C537" s="47">
        <v>35.620770690600246</v>
      </c>
      <c r="D537" s="47">
        <v>37.91935962361326</v>
      </c>
      <c r="E537" s="43">
        <v>10.0</v>
      </c>
      <c r="F537" s="43">
        <f>SQRT(10^D537)</f>
        <v>9.11339E+18</v>
      </c>
      <c r="G537" s="47">
        <f>(E537/3600)</f>
        <v>0.002777777778</v>
      </c>
      <c r="H537" s="47">
        <f>log(F537*G537)</f>
        <v>16.40337731</v>
      </c>
      <c r="I537" s="47">
        <v>35.620770690600246</v>
      </c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</row>
    <row r="539">
      <c r="A539" s="47"/>
      <c r="B539" s="47"/>
      <c r="C539" s="47">
        <v>35.62877069060024</v>
      </c>
      <c r="D539" s="47">
        <v>37.685869329986744</v>
      </c>
      <c r="E539" s="43">
        <v>10.0</v>
      </c>
      <c r="F539" s="43">
        <f>SQRT(10^D539)</f>
        <v>6.96522E+18</v>
      </c>
      <c r="G539" s="47">
        <f>(E539/3600)</f>
        <v>0.002777777778</v>
      </c>
      <c r="H539" s="47">
        <f>log(F539*G539)</f>
        <v>16.28663216</v>
      </c>
      <c r="I539" s="47">
        <v>35.62877069060024</v>
      </c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</row>
    <row r="542">
      <c r="A542" s="47"/>
      <c r="B542" s="47"/>
      <c r="C542" s="47">
        <v>35.60477069060024</v>
      </c>
      <c r="D542" s="47">
        <v>37.6891638231749</v>
      </c>
      <c r="E542" s="43">
        <v>10.0</v>
      </c>
      <c r="F542" s="43">
        <f>SQRT(10^D542)</f>
        <v>6.99169E+18</v>
      </c>
      <c r="G542" s="47">
        <f>(E542/3600)</f>
        <v>0.002777777778</v>
      </c>
      <c r="H542" s="47">
        <f>log(F542*G542)</f>
        <v>16.28827941</v>
      </c>
      <c r="I542" s="47">
        <v>35.60477069060024</v>
      </c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</row>
    <row r="544">
      <c r="A544" s="47"/>
      <c r="B544" s="47"/>
      <c r="C544" s="47">
        <v>35.620770690600246</v>
      </c>
      <c r="D544" s="47">
        <v>37.87565166970869</v>
      </c>
      <c r="E544" s="43">
        <v>10.0</v>
      </c>
      <c r="F544" s="43">
        <f t="shared" ref="F544:F545" si="67">SQRT(10^D544)</f>
        <v>8.66614E+18</v>
      </c>
      <c r="G544" s="47">
        <f t="shared" ref="G544:G545" si="68">(E544/3600)</f>
        <v>0.002777777778</v>
      </c>
      <c r="H544" s="47">
        <f t="shared" ref="H544:H545" si="69">log(F544*G544)</f>
        <v>16.38152333</v>
      </c>
      <c r="I544" s="47">
        <v>35.620770690600246</v>
      </c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</row>
    <row r="545">
      <c r="A545" s="47"/>
      <c r="B545" s="47"/>
      <c r="C545" s="47">
        <v>35.60477069060024</v>
      </c>
      <c r="D545" s="47">
        <v>37.81515329517532</v>
      </c>
      <c r="E545" s="43">
        <v>10.0</v>
      </c>
      <c r="F545" s="43">
        <f t="shared" si="67"/>
        <v>8.08308E+18</v>
      </c>
      <c r="G545" s="47">
        <f t="shared" si="68"/>
        <v>0.002777777778</v>
      </c>
      <c r="H545" s="47">
        <f t="shared" si="69"/>
        <v>16.35127415</v>
      </c>
      <c r="I545" s="47">
        <v>35.60477069060024</v>
      </c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</row>
    <row r="547">
      <c r="A547" s="47"/>
      <c r="B547" s="47"/>
      <c r="C547" s="47">
        <v>35.57677069060024</v>
      </c>
      <c r="D547" s="47">
        <v>37.84999027647907</v>
      </c>
      <c r="E547" s="43">
        <v>10.0</v>
      </c>
      <c r="F547" s="43">
        <f>SQRT(10^D547)</f>
        <v>8.41386E+18</v>
      </c>
      <c r="G547" s="47">
        <f>(E547/3600)</f>
        <v>0.002777777778</v>
      </c>
      <c r="H547" s="47">
        <f>log(F547*G547)</f>
        <v>16.36869264</v>
      </c>
      <c r="I547" s="47">
        <v>35.57677069060024</v>
      </c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</row>
    <row r="549">
      <c r="A549" s="47"/>
      <c r="B549" s="47"/>
      <c r="C549" s="47">
        <v>35.51277069060024</v>
      </c>
      <c r="D549" s="47">
        <v>37.65468196644747</v>
      </c>
      <c r="E549" s="43">
        <v>10.0</v>
      </c>
      <c r="F549" s="43">
        <f>SQRT(10^D549)</f>
        <v>6.71956E+18</v>
      </c>
      <c r="G549" s="47">
        <f>(E549/3600)</f>
        <v>0.002777777778</v>
      </c>
      <c r="H549" s="47">
        <f>log(F549*G549)</f>
        <v>16.27103848</v>
      </c>
      <c r="I549" s="47">
        <v>35.51277069060024</v>
      </c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</row>
    <row r="552">
      <c r="A552" s="47"/>
      <c r="B552" s="47"/>
      <c r="C552" s="47">
        <v>35.53677069060024</v>
      </c>
      <c r="D552" s="47">
        <v>37.51995108918745</v>
      </c>
      <c r="E552" s="43">
        <v>10.0</v>
      </c>
      <c r="F552" s="43">
        <f>SQRT(10^D552)</f>
        <v>5.75408E+18</v>
      </c>
      <c r="G552" s="47">
        <f>(E552/3600)</f>
        <v>0.002777777778</v>
      </c>
      <c r="H552" s="47">
        <f>log(F552*G552)</f>
        <v>16.20367304</v>
      </c>
      <c r="I552" s="47">
        <v>35.53677069060024</v>
      </c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</row>
    <row r="557">
      <c r="A557" s="47"/>
      <c r="B557" s="47"/>
      <c r="C557" s="47">
        <v>35.47677069060024</v>
      </c>
      <c r="D557" s="47">
        <v>37.398087677931834</v>
      </c>
      <c r="E557" s="43">
        <v>10.0</v>
      </c>
      <c r="F557" s="43">
        <f>SQRT(10^D557)</f>
        <v>5.00085E+18</v>
      </c>
      <c r="G557" s="47">
        <f>(E557/3600)</f>
        <v>0.002777777778</v>
      </c>
      <c r="H557" s="47">
        <f>log(F557*G557)</f>
        <v>16.14274134</v>
      </c>
      <c r="I557" s="47">
        <v>35.47677069060024</v>
      </c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</row>
    <row r="563">
      <c r="A563" s="47"/>
      <c r="B563" s="47"/>
      <c r="C563" s="47">
        <v>35.46077069060024</v>
      </c>
      <c r="D563" s="47">
        <v>37.29456911610953</v>
      </c>
      <c r="E563" s="43">
        <v>10.0</v>
      </c>
      <c r="F563" s="43">
        <f>SQRT(10^D563)</f>
        <v>4.43899E+18</v>
      </c>
      <c r="G563" s="47">
        <f>(E563/3600)</f>
        <v>0.002777777778</v>
      </c>
      <c r="H563" s="47">
        <f>log(F563*G563)</f>
        <v>16.09098206</v>
      </c>
      <c r="I563" s="47">
        <v>35.46077069060024</v>
      </c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</row>
    <row r="567">
      <c r="A567" s="47"/>
      <c r="B567" s="47"/>
      <c r="C567" s="47">
        <v>35.53677069060024</v>
      </c>
      <c r="D567" s="47">
        <v>37.2359411202979</v>
      </c>
      <c r="E567" s="43">
        <v>10.0</v>
      </c>
      <c r="F567" s="43">
        <f t="shared" ref="F567:F568" si="70">SQRT(10^D567)</f>
        <v>4.14926E+18</v>
      </c>
      <c r="G567" s="47">
        <f t="shared" ref="G567:G568" si="71">(E567/3600)</f>
        <v>0.002777777778</v>
      </c>
      <c r="H567" s="47">
        <f t="shared" ref="H567:H568" si="72">log(F567*G567)</f>
        <v>16.06166806</v>
      </c>
      <c r="I567" s="47">
        <v>35.53677069060024</v>
      </c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</row>
    <row r="568">
      <c r="A568" s="47"/>
      <c r="B568" s="47"/>
      <c r="C568" s="47">
        <v>35.468770690600245</v>
      </c>
      <c r="D568" s="47">
        <v>37.61478287689522</v>
      </c>
      <c r="E568" s="43">
        <v>10.0</v>
      </c>
      <c r="F568" s="43">
        <f t="shared" si="70"/>
        <v>6.41788E+18</v>
      </c>
      <c r="G568" s="47">
        <f t="shared" si="71"/>
        <v>0.002777777778</v>
      </c>
      <c r="H568" s="47">
        <f t="shared" si="72"/>
        <v>16.25108894</v>
      </c>
      <c r="I568" s="47">
        <v>35.468770690600245</v>
      </c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</row>
    <row r="574">
      <c r="A574" s="47"/>
      <c r="B574" s="47"/>
      <c r="C574" s="47">
        <v>35.428770690600246</v>
      </c>
      <c r="D574" s="47">
        <v>37.08858057562962</v>
      </c>
      <c r="E574" s="43">
        <v>10.0</v>
      </c>
      <c r="F574" s="43">
        <f t="shared" ref="F574:F575" si="73">SQRT(10^D574)</f>
        <v>3.50179E+18</v>
      </c>
      <c r="G574" s="47">
        <f t="shared" ref="G574:G575" si="74">(E574/3600)</f>
        <v>0.002777777778</v>
      </c>
      <c r="H574" s="47">
        <f t="shared" ref="H574:H575" si="75">log(F574*G574)</f>
        <v>15.98798779</v>
      </c>
      <c r="I574" s="47">
        <v>35.428770690600246</v>
      </c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</row>
    <row r="575">
      <c r="A575" s="47"/>
      <c r="B575" s="47"/>
      <c r="C575" s="47">
        <v>35.328770690600244</v>
      </c>
      <c r="D575" s="47">
        <v>36.6096331349274</v>
      </c>
      <c r="E575" s="43">
        <v>10.0</v>
      </c>
      <c r="F575" s="43">
        <f t="shared" si="73"/>
        <v>2.01751E+18</v>
      </c>
      <c r="G575" s="47">
        <f t="shared" si="74"/>
        <v>0.002777777778</v>
      </c>
      <c r="H575" s="47">
        <f t="shared" si="75"/>
        <v>15.74851407</v>
      </c>
      <c r="I575" s="47">
        <v>35.328770690600244</v>
      </c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</row>
    <row r="674">
      <c r="A674" s="47"/>
      <c r="B674" s="47"/>
      <c r="C674" s="47">
        <v>35.38477069060024</v>
      </c>
      <c r="D674" s="47">
        <v>37.00761537302807</v>
      </c>
      <c r="E674" s="43">
        <v>10.0</v>
      </c>
      <c r="F674" s="43">
        <f t="shared" ref="F674:F675" si="76">SQRT(10^D674)</f>
        <v>3.19012E+18</v>
      </c>
      <c r="G674" s="47">
        <f t="shared" ref="G674:G675" si="77">(E674/3600)</f>
        <v>0.002777777778</v>
      </c>
      <c r="H674" s="47">
        <f t="shared" ref="H674:H675" si="78">log(F674*G674)</f>
        <v>15.94750519</v>
      </c>
      <c r="I674" s="47">
        <v>35.38477069060024</v>
      </c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</row>
    <row r="675">
      <c r="A675" s="47"/>
      <c r="B675" s="47"/>
      <c r="C675" s="47">
        <v>35.324770690600246</v>
      </c>
      <c r="D675" s="47">
        <v>36.87412308117851</v>
      </c>
      <c r="E675" s="43">
        <v>10.0</v>
      </c>
      <c r="F675" s="43">
        <f t="shared" si="76"/>
        <v>2.73566E+18</v>
      </c>
      <c r="G675" s="47">
        <f t="shared" si="77"/>
        <v>0.002777777778</v>
      </c>
      <c r="H675" s="47">
        <f t="shared" si="78"/>
        <v>15.88075904</v>
      </c>
      <c r="I675" s="47">
        <v>35.324770690600246</v>
      </c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</row>
    <row r="677">
      <c r="A677" s="47"/>
      <c r="B677" s="47"/>
      <c r="C677" s="47">
        <v>35.35677069060024</v>
      </c>
      <c r="D677" s="47">
        <v>36.777620580693366</v>
      </c>
      <c r="E677" s="43">
        <v>10.0</v>
      </c>
      <c r="F677" s="43">
        <f t="shared" ref="F677:F679" si="79">SQRT(10^D677)</f>
        <v>2.44799E+18</v>
      </c>
      <c r="G677" s="47">
        <f t="shared" ref="G677:G679" si="80">(E677/3600)</f>
        <v>0.002777777778</v>
      </c>
      <c r="H677" s="47">
        <f t="shared" ref="H677:H679" si="81">log(F677*G677)</f>
        <v>15.83250779</v>
      </c>
      <c r="I677" s="47">
        <v>35.35677069060024</v>
      </c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</row>
    <row r="678">
      <c r="A678" s="47"/>
      <c r="B678" s="47"/>
      <c r="C678" s="47">
        <v>35.392770690600244</v>
      </c>
      <c r="D678" s="47">
        <v>37.00005028289726</v>
      </c>
      <c r="E678" s="43">
        <v>10.0</v>
      </c>
      <c r="F678" s="43">
        <f t="shared" si="79"/>
        <v>3.16246E+18</v>
      </c>
      <c r="G678" s="47">
        <f t="shared" si="80"/>
        <v>0.002777777778</v>
      </c>
      <c r="H678" s="47">
        <f t="shared" si="81"/>
        <v>15.94372264</v>
      </c>
      <c r="I678" s="47">
        <v>35.392770690600244</v>
      </c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</row>
    <row r="679">
      <c r="A679" s="47"/>
      <c r="B679" s="47"/>
      <c r="C679" s="47">
        <v>35.392770690600244</v>
      </c>
      <c r="D679" s="47">
        <v>37.03148419494082</v>
      </c>
      <c r="E679" s="43">
        <v>10.0</v>
      </c>
      <c r="F679" s="43">
        <f t="shared" si="79"/>
        <v>3.27901E+18</v>
      </c>
      <c r="G679" s="47">
        <f t="shared" si="80"/>
        <v>0.002777777778</v>
      </c>
      <c r="H679" s="47">
        <f t="shared" si="81"/>
        <v>15.9594396</v>
      </c>
      <c r="I679" s="47">
        <v>35.392770690600244</v>
      </c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</row>
    <row r="682">
      <c r="A682" s="47"/>
      <c r="B682" s="47"/>
      <c r="C682" s="47">
        <v>35.428770690600246</v>
      </c>
      <c r="D682" s="47">
        <v>36.99621196006486</v>
      </c>
      <c r="E682" s="43">
        <v>10.0</v>
      </c>
      <c r="F682" s="43">
        <f>SQRT(10^D682)</f>
        <v>3.14852E+18</v>
      </c>
      <c r="G682" s="47">
        <f>(E682/3600)</f>
        <v>0.002777777778</v>
      </c>
      <c r="H682" s="47">
        <f>log(F682*G682)</f>
        <v>15.94180348</v>
      </c>
      <c r="I682" s="47">
        <v>35.428770690600246</v>
      </c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</row>
    <row r="684">
      <c r="A684" s="47"/>
      <c r="B684" s="47"/>
      <c r="C684" s="47">
        <v>35.392770690600244</v>
      </c>
      <c r="D684" s="47">
        <v>37.03033689759778</v>
      </c>
      <c r="E684" s="43">
        <v>10.0</v>
      </c>
      <c r="F684" s="43">
        <f t="shared" ref="F684:F685" si="82">SQRT(10^D684)</f>
        <v>3.27468E+18</v>
      </c>
      <c r="G684" s="47">
        <f t="shared" ref="G684:G685" si="83">(E684/3600)</f>
        <v>0.002777777778</v>
      </c>
      <c r="H684" s="47">
        <f t="shared" ref="H684:H685" si="84">log(F684*G684)</f>
        <v>15.95886595</v>
      </c>
      <c r="I684" s="47">
        <v>35.392770690600244</v>
      </c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</row>
    <row r="685">
      <c r="A685" s="47"/>
      <c r="B685" s="47"/>
      <c r="C685" s="47">
        <v>35.46077069060024</v>
      </c>
      <c r="D685" s="47">
        <v>37.12248673539454</v>
      </c>
      <c r="E685" s="43">
        <v>10.0</v>
      </c>
      <c r="F685" s="43">
        <f t="shared" si="82"/>
        <v>3.64119E+18</v>
      </c>
      <c r="G685" s="47">
        <f t="shared" si="83"/>
        <v>0.002777777778</v>
      </c>
      <c r="H685" s="47">
        <f t="shared" si="84"/>
        <v>16.00494087</v>
      </c>
      <c r="I685" s="47">
        <v>35.46077069060024</v>
      </c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</row>
    <row r="687">
      <c r="A687" s="47"/>
      <c r="B687" s="47"/>
      <c r="C687" s="47">
        <v>35.46477069060024</v>
      </c>
      <c r="D687" s="47">
        <v>37.040873315316865</v>
      </c>
      <c r="E687" s="43">
        <v>10.0</v>
      </c>
      <c r="F687" s="43">
        <f>SQRT(10^D687)</f>
        <v>3.31464E+18</v>
      </c>
      <c r="G687" s="47">
        <f>(E687/3600)</f>
        <v>0.002777777778</v>
      </c>
      <c r="H687" s="47">
        <f>log(F687*G687)</f>
        <v>15.96413416</v>
      </c>
      <c r="I687" s="47">
        <v>35.46477069060024</v>
      </c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</row>
    <row r="689">
      <c r="A689" s="47"/>
      <c r="B689" s="47"/>
      <c r="C689" s="47">
        <v>35.47677069060024</v>
      </c>
      <c r="D689" s="47">
        <v>37.183396854208475</v>
      </c>
      <c r="E689" s="43">
        <v>10.0</v>
      </c>
      <c r="F689" s="43">
        <f>SQRT(10^D689)</f>
        <v>3.9057E+18</v>
      </c>
      <c r="G689" s="47">
        <f>(E689/3600)</f>
        <v>0.002777777778</v>
      </c>
      <c r="H689" s="47">
        <f>log(F689*G689)</f>
        <v>16.03539593</v>
      </c>
      <c r="I689" s="47">
        <v>35.47677069060024</v>
      </c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</row>
    <row r="692">
      <c r="A692" s="47"/>
      <c r="B692" s="47"/>
      <c r="C692" s="47">
        <v>35.42477069060024</v>
      </c>
      <c r="D692" s="47">
        <v>36.904346034350034</v>
      </c>
      <c r="E692" s="43">
        <v>10.0</v>
      </c>
      <c r="F692" s="43">
        <f t="shared" ref="F692:F693" si="85">SQRT(10^D692)</f>
        <v>2.83252E+18</v>
      </c>
      <c r="G692" s="47">
        <f t="shared" ref="G692:G693" si="86">(E692/3600)</f>
        <v>0.002777777778</v>
      </c>
      <c r="H692" s="47">
        <f t="shared" ref="H692:H693" si="87">log(F692*G692)</f>
        <v>15.89587052</v>
      </c>
      <c r="I692" s="47">
        <v>35.42477069060024</v>
      </c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</row>
    <row r="693">
      <c r="A693" s="47"/>
      <c r="B693" s="47"/>
      <c r="C693" s="47">
        <v>35.468770690600245</v>
      </c>
      <c r="D693" s="47">
        <v>37.09710808545528</v>
      </c>
      <c r="E693" s="43">
        <v>10.0</v>
      </c>
      <c r="F693" s="43">
        <f t="shared" si="85"/>
        <v>3.53634E+18</v>
      </c>
      <c r="G693" s="47">
        <f t="shared" si="86"/>
        <v>0.002777777778</v>
      </c>
      <c r="H693" s="47">
        <f t="shared" si="87"/>
        <v>15.99225154</v>
      </c>
      <c r="I693" s="47">
        <v>35.468770690600245</v>
      </c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</row>
    <row r="697">
      <c r="A697" s="47"/>
      <c r="B697" s="47"/>
      <c r="C697" s="47">
        <v>35.440770690600246</v>
      </c>
      <c r="D697" s="47">
        <v>37.21431061305996</v>
      </c>
      <c r="E697" s="43">
        <v>10.0</v>
      </c>
      <c r="F697" s="43">
        <f t="shared" ref="F697:F698" si="88">SQRT(10^D697)</f>
        <v>4.04721E+18</v>
      </c>
      <c r="G697" s="47">
        <f t="shared" ref="G697:G698" si="89">(E697/3600)</f>
        <v>0.002777777778</v>
      </c>
      <c r="H697" s="47">
        <f t="shared" ref="H697:H698" si="90">log(F697*G697)</f>
        <v>16.05085281</v>
      </c>
      <c r="I697" s="47">
        <v>35.440770690600246</v>
      </c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</row>
    <row r="698">
      <c r="A698" s="47"/>
      <c r="B698" s="47"/>
      <c r="C698" s="47">
        <v>35.46077069060024</v>
      </c>
      <c r="D698" s="47">
        <v>37.13459031855861</v>
      </c>
      <c r="E698" s="43">
        <v>10.0</v>
      </c>
      <c r="F698" s="43">
        <f t="shared" si="88"/>
        <v>3.69228E+18</v>
      </c>
      <c r="G698" s="47">
        <f t="shared" si="89"/>
        <v>0.002777777778</v>
      </c>
      <c r="H698" s="47">
        <f t="shared" si="90"/>
        <v>16.01099266</v>
      </c>
      <c r="I698" s="47">
        <v>35.46077069060024</v>
      </c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</row>
    <row r="739">
      <c r="A739" s="47"/>
      <c r="B739" s="47"/>
      <c r="C739" s="47">
        <v>35.48877069060024</v>
      </c>
      <c r="D739" s="47">
        <v>37.16861142097335</v>
      </c>
      <c r="E739" s="43">
        <v>10.0</v>
      </c>
      <c r="F739" s="43">
        <f t="shared" ref="F739:F746" si="91">SQRT(10^D739)</f>
        <v>3.83977E+18</v>
      </c>
      <c r="G739" s="47">
        <f t="shared" ref="G739:G746" si="92">(E739/3600)</f>
        <v>0.002777777778</v>
      </c>
      <c r="H739" s="47">
        <f t="shared" ref="H739:H746" si="93">log(F739*G739)</f>
        <v>16.02800321</v>
      </c>
      <c r="I739" s="47">
        <v>35.48877069060024</v>
      </c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</row>
    <row r="740">
      <c r="A740" s="47"/>
      <c r="B740" s="47"/>
      <c r="C740" s="47">
        <v>35.58877069060024</v>
      </c>
      <c r="D740" s="47">
        <v>37.30474296982798</v>
      </c>
      <c r="E740" s="43">
        <v>10.0</v>
      </c>
      <c r="F740" s="43">
        <f t="shared" si="91"/>
        <v>4.49129E+18</v>
      </c>
      <c r="G740" s="47">
        <f t="shared" si="92"/>
        <v>0.002777777778</v>
      </c>
      <c r="H740" s="47">
        <f t="shared" si="93"/>
        <v>16.09606898</v>
      </c>
      <c r="I740" s="47">
        <v>35.58877069060024</v>
      </c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</row>
    <row r="741">
      <c r="A741" s="47"/>
      <c r="B741" s="47"/>
      <c r="C741" s="47">
        <v>35.55277069060024</v>
      </c>
      <c r="D741" s="47">
        <v>37.425564734445786</v>
      </c>
      <c r="E741" s="43">
        <v>10.0</v>
      </c>
      <c r="F741" s="43">
        <f t="shared" si="91"/>
        <v>5.16158E+18</v>
      </c>
      <c r="G741" s="47">
        <f t="shared" si="92"/>
        <v>0.002777777778</v>
      </c>
      <c r="H741" s="47">
        <f t="shared" si="93"/>
        <v>16.15647987</v>
      </c>
      <c r="I741" s="47">
        <v>35.55277069060024</v>
      </c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</row>
    <row r="742">
      <c r="A742" s="47"/>
      <c r="B742" s="47"/>
      <c r="C742" s="47">
        <v>35.632770690600246</v>
      </c>
      <c r="D742" s="47">
        <v>37.334836839692755</v>
      </c>
      <c r="E742" s="43">
        <v>10.0</v>
      </c>
      <c r="F742" s="43">
        <f t="shared" si="91"/>
        <v>4.64963E+18</v>
      </c>
      <c r="G742" s="47">
        <f t="shared" si="92"/>
        <v>0.002777777778</v>
      </c>
      <c r="H742" s="47">
        <f t="shared" si="93"/>
        <v>16.11111592</v>
      </c>
      <c r="I742" s="47">
        <v>35.632770690600246</v>
      </c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</row>
    <row r="743">
      <c r="A743" s="47"/>
      <c r="B743" s="47"/>
      <c r="C743" s="47">
        <v>35.59277069060024</v>
      </c>
      <c r="D743" s="47">
        <v>37.58981770293651</v>
      </c>
      <c r="E743" s="43">
        <v>10.0</v>
      </c>
      <c r="F743" s="43">
        <f t="shared" si="91"/>
        <v>6.23604E+18</v>
      </c>
      <c r="G743" s="47">
        <f t="shared" si="92"/>
        <v>0.002777777778</v>
      </c>
      <c r="H743" s="47">
        <f t="shared" si="93"/>
        <v>16.23860635</v>
      </c>
      <c r="I743" s="47">
        <v>35.59277069060024</v>
      </c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</row>
    <row r="744">
      <c r="A744" s="47"/>
      <c r="B744" s="47"/>
      <c r="C744" s="47">
        <v>35.54077069060024</v>
      </c>
      <c r="D744" s="47">
        <v>37.654402693708924</v>
      </c>
      <c r="E744" s="43">
        <v>10.0</v>
      </c>
      <c r="F744" s="43">
        <f t="shared" si="91"/>
        <v>6.7174E+18</v>
      </c>
      <c r="G744" s="47">
        <f t="shared" si="92"/>
        <v>0.002777777778</v>
      </c>
      <c r="H744" s="47">
        <f t="shared" si="93"/>
        <v>16.27089885</v>
      </c>
      <c r="I744" s="47">
        <v>35.54077069060024</v>
      </c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</row>
    <row r="745">
      <c r="A745" s="47"/>
      <c r="B745" s="47"/>
      <c r="C745" s="47">
        <v>35.572770690600244</v>
      </c>
      <c r="D745" s="47">
        <v>37.633061623464336</v>
      </c>
      <c r="E745" s="43">
        <v>10.0</v>
      </c>
      <c r="F745" s="43">
        <f t="shared" si="91"/>
        <v>6.55437E+18</v>
      </c>
      <c r="G745" s="47">
        <f t="shared" si="92"/>
        <v>0.002777777778</v>
      </c>
      <c r="H745" s="47">
        <f t="shared" si="93"/>
        <v>16.26022831</v>
      </c>
      <c r="I745" s="47">
        <v>35.572770690600244</v>
      </c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</row>
    <row r="746">
      <c r="A746" s="47"/>
      <c r="B746" s="47"/>
      <c r="C746" s="47">
        <v>35.70877069060025</v>
      </c>
      <c r="D746" s="47">
        <v>37.841167951246234</v>
      </c>
      <c r="E746" s="43">
        <v>10.0</v>
      </c>
      <c r="F746" s="43">
        <f t="shared" si="91"/>
        <v>8.32883E+18</v>
      </c>
      <c r="G746" s="47">
        <f t="shared" si="92"/>
        <v>0.002777777778</v>
      </c>
      <c r="H746" s="47">
        <f t="shared" si="93"/>
        <v>16.36428147</v>
      </c>
      <c r="I746" s="47">
        <v>35.70877069060025</v>
      </c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</row>
    <row r="839">
      <c r="A839" s="47"/>
      <c r="B839" s="47"/>
      <c r="C839" s="47">
        <v>35.43277069060024</v>
      </c>
      <c r="D839" s="47">
        <v>37.05306083197393</v>
      </c>
      <c r="E839" s="43">
        <v>10.0</v>
      </c>
      <c r="F839" s="43">
        <f t="shared" ref="F839:F840" si="94">SQRT(10^D839)</f>
        <v>3.36148E+18</v>
      </c>
      <c r="G839" s="47">
        <f t="shared" ref="G839:G840" si="95">(E839/3600)</f>
        <v>0.002777777778</v>
      </c>
      <c r="H839" s="47">
        <f t="shared" ref="H839:H840" si="96">log(F839*G839)</f>
        <v>15.97022792</v>
      </c>
      <c r="I839" s="47">
        <v>35.43277069060024</v>
      </c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</row>
    <row r="840">
      <c r="A840" s="47"/>
      <c r="B840" s="47"/>
      <c r="C840" s="47">
        <v>35.452770690600246</v>
      </c>
      <c r="D840" s="47">
        <v>37.37365342142418</v>
      </c>
      <c r="E840" s="43">
        <v>10.0</v>
      </c>
      <c r="F840" s="43">
        <f t="shared" si="94"/>
        <v>4.86213E+18</v>
      </c>
      <c r="G840" s="47">
        <f t="shared" si="95"/>
        <v>0.002777777778</v>
      </c>
      <c r="H840" s="47">
        <f t="shared" si="96"/>
        <v>16.13052421</v>
      </c>
      <c r="I840" s="47">
        <v>35.452770690600246</v>
      </c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</row>
    <row r="841">
      <c r="A841" s="47"/>
      <c r="B841" s="47"/>
      <c r="C841" s="47"/>
      <c r="D841" s="113" t="s">
        <v>18</v>
      </c>
      <c r="E841" s="113" t="s">
        <v>578</v>
      </c>
      <c r="F841" s="114" t="s">
        <v>579</v>
      </c>
      <c r="G841" s="44" t="s">
        <v>582</v>
      </c>
      <c r="H841" s="44" t="s">
        <v>581</v>
      </c>
      <c r="I841" s="44" t="s">
        <v>20</v>
      </c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</row>
    <row r="842">
      <c r="A842" s="47"/>
      <c r="B842" s="47"/>
      <c r="C842" s="47">
        <v>34.193278558977696</v>
      </c>
      <c r="D842" s="47">
        <v>36.14267683792301</v>
      </c>
      <c r="E842" s="43">
        <v>3.0</v>
      </c>
      <c r="F842" s="43">
        <f t="shared" ref="F842:F898" si="97">SQRT(10^D842)</f>
        <v>1.17852E+18</v>
      </c>
      <c r="G842" s="47">
        <f t="shared" ref="G842:G898" si="98">(E842/3600)</f>
        <v>0.0008333333333</v>
      </c>
      <c r="H842" s="47">
        <f t="shared" ref="H842:H898" si="99">log(F842*G842)</f>
        <v>14.99215717</v>
      </c>
      <c r="I842" s="47">
        <v>34.193278558977696</v>
      </c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</row>
    <row r="843">
      <c r="A843" s="47"/>
      <c r="B843" s="47"/>
      <c r="C843" s="47">
        <v>34.2600467416131</v>
      </c>
      <c r="D843" s="47">
        <v>36.182434502349</v>
      </c>
      <c r="E843" s="43">
        <v>3.0</v>
      </c>
      <c r="F843" s="43">
        <f t="shared" si="97"/>
        <v>1.23372E+18</v>
      </c>
      <c r="G843" s="47">
        <f t="shared" si="98"/>
        <v>0.0008333333333</v>
      </c>
      <c r="H843" s="47">
        <f t="shared" si="99"/>
        <v>15.01203601</v>
      </c>
      <c r="I843" s="47">
        <v>34.2600467416131</v>
      </c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</row>
    <row r="844">
      <c r="A844" s="47"/>
      <c r="B844" s="47"/>
      <c r="C844" s="47">
        <v>34.22642263799216</v>
      </c>
      <c r="D844" s="47">
        <v>36.20747403382288</v>
      </c>
      <c r="E844" s="43">
        <v>3.0</v>
      </c>
      <c r="F844" s="43">
        <f t="shared" si="97"/>
        <v>1.2698E+18</v>
      </c>
      <c r="G844" s="47">
        <f t="shared" si="98"/>
        <v>0.0008333333333</v>
      </c>
      <c r="H844" s="47">
        <f t="shared" si="99"/>
        <v>15.02455577</v>
      </c>
      <c r="I844" s="47">
        <v>34.22642263799216</v>
      </c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</row>
    <row r="845">
      <c r="A845" s="47"/>
      <c r="B845" s="47"/>
      <c r="C845" s="47">
        <v>34.174078795900435</v>
      </c>
      <c r="D845" s="47">
        <v>36.20008984454021</v>
      </c>
      <c r="E845" s="43">
        <v>3.0</v>
      </c>
      <c r="F845" s="43">
        <f t="shared" si="97"/>
        <v>1.25906E+18</v>
      </c>
      <c r="G845" s="47">
        <f t="shared" si="98"/>
        <v>0.0008333333333</v>
      </c>
      <c r="H845" s="47">
        <f t="shared" si="99"/>
        <v>15.02086368</v>
      </c>
      <c r="I845" s="47">
        <v>34.174078795900435</v>
      </c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</row>
    <row r="846">
      <c r="A846" s="47"/>
      <c r="B846" s="47"/>
      <c r="C846" s="47">
        <v>34.20927846852076</v>
      </c>
      <c r="D846" s="47">
        <v>36.223513089383935</v>
      </c>
      <c r="E846" s="43">
        <v>3.0</v>
      </c>
      <c r="F846" s="43">
        <f t="shared" si="97"/>
        <v>1.29347E+18</v>
      </c>
      <c r="G846" s="47">
        <f t="shared" si="98"/>
        <v>0.0008333333333</v>
      </c>
      <c r="H846" s="47">
        <f t="shared" si="99"/>
        <v>15.0325753</v>
      </c>
      <c r="I846" s="47">
        <v>34.20927846852076</v>
      </c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</row>
    <row r="847">
      <c r="A847" s="47"/>
      <c r="B847" s="47"/>
      <c r="C847" s="47">
        <v>34.27167866323403</v>
      </c>
      <c r="D847" s="47">
        <v>36.248144612364946</v>
      </c>
      <c r="E847" s="43">
        <v>3.0</v>
      </c>
      <c r="F847" s="43">
        <f t="shared" si="97"/>
        <v>1.33068E+18</v>
      </c>
      <c r="G847" s="47">
        <f t="shared" si="98"/>
        <v>0.0008333333333</v>
      </c>
      <c r="H847" s="47">
        <f t="shared" si="99"/>
        <v>15.04489106</v>
      </c>
      <c r="I847" s="47">
        <v>34.27167866323403</v>
      </c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</row>
    <row r="848">
      <c r="A848" s="47"/>
      <c r="B848" s="47"/>
      <c r="C848" s="47">
        <v>34.21127879317218</v>
      </c>
      <c r="D848" s="47">
        <v>36.24747397893639</v>
      </c>
      <c r="E848" s="43">
        <v>3.0</v>
      </c>
      <c r="F848" s="43">
        <f t="shared" si="97"/>
        <v>1.32965E+18</v>
      </c>
      <c r="G848" s="47">
        <f t="shared" si="98"/>
        <v>0.0008333333333</v>
      </c>
      <c r="H848" s="47">
        <f t="shared" si="99"/>
        <v>15.04455574</v>
      </c>
      <c r="I848" s="47">
        <v>34.21127879317218</v>
      </c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</row>
    <row r="849">
      <c r="A849" s="47"/>
      <c r="B849" s="47"/>
      <c r="C849" s="47">
        <v>34.22927842309657</v>
      </c>
      <c r="D849" s="47">
        <v>36.250395110897905</v>
      </c>
      <c r="E849" s="43">
        <v>3.0</v>
      </c>
      <c r="F849" s="43">
        <f t="shared" si="97"/>
        <v>1.33413E+18</v>
      </c>
      <c r="G849" s="47">
        <f t="shared" si="98"/>
        <v>0.0008333333333</v>
      </c>
      <c r="H849" s="47">
        <f t="shared" si="99"/>
        <v>15.04601631</v>
      </c>
      <c r="I849" s="47">
        <v>34.22927842309657</v>
      </c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</row>
    <row r="850">
      <c r="A850" s="47"/>
      <c r="B850" s="47"/>
      <c r="C850" s="47">
        <v>34.226769935216915</v>
      </c>
      <c r="D850" s="47">
        <v>36.242561334666405</v>
      </c>
      <c r="E850" s="43">
        <v>3.0</v>
      </c>
      <c r="F850" s="43">
        <f t="shared" si="97"/>
        <v>1.32215E+18</v>
      </c>
      <c r="G850" s="47">
        <f t="shared" si="98"/>
        <v>0.0008333333333</v>
      </c>
      <c r="H850" s="47">
        <f t="shared" si="99"/>
        <v>15.04209942</v>
      </c>
      <c r="I850" s="47">
        <v>34.226769935216915</v>
      </c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</row>
    <row r="851">
      <c r="A851" s="47"/>
      <c r="B851" s="47"/>
      <c r="C851" s="47">
        <v>34.12527833096493</v>
      </c>
      <c r="D851" s="47">
        <v>36.25074095729541</v>
      </c>
      <c r="E851" s="43">
        <v>3.0</v>
      </c>
      <c r="F851" s="43">
        <f t="shared" si="97"/>
        <v>1.33466E+18</v>
      </c>
      <c r="G851" s="47">
        <f t="shared" si="98"/>
        <v>0.0008333333333</v>
      </c>
      <c r="H851" s="47">
        <f t="shared" si="99"/>
        <v>15.04618923</v>
      </c>
      <c r="I851" s="47">
        <v>34.12527833096493</v>
      </c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</row>
    <row r="852">
      <c r="A852" s="47"/>
      <c r="B852" s="47"/>
      <c r="C852" s="47">
        <v>34.139278765128424</v>
      </c>
      <c r="D852" s="47">
        <v>36.268655186894335</v>
      </c>
      <c r="E852" s="43">
        <v>3.0</v>
      </c>
      <c r="F852" s="43">
        <f t="shared" si="97"/>
        <v>1.36247E+18</v>
      </c>
      <c r="G852" s="47">
        <f t="shared" si="98"/>
        <v>0.0008333333333</v>
      </c>
      <c r="H852" s="47">
        <f t="shared" si="99"/>
        <v>15.05514635</v>
      </c>
      <c r="I852" s="47">
        <v>34.139278765128424</v>
      </c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</row>
    <row r="853">
      <c r="A853" s="47"/>
      <c r="B853" s="47"/>
      <c r="C853" s="47">
        <v>34.133449935216916</v>
      </c>
      <c r="D853" s="47">
        <v>36.28206352512178</v>
      </c>
      <c r="E853" s="43">
        <v>3.0</v>
      </c>
      <c r="F853" s="43">
        <f t="shared" si="97"/>
        <v>1.38367E+18</v>
      </c>
      <c r="G853" s="47">
        <f t="shared" si="98"/>
        <v>0.0008333333333</v>
      </c>
      <c r="H853" s="47">
        <f t="shared" si="99"/>
        <v>15.06185052</v>
      </c>
      <c r="I853" s="47">
        <v>34.133449935216916</v>
      </c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</row>
    <row r="854">
      <c r="A854" s="47"/>
      <c r="B854" s="47"/>
      <c r="C854" s="47">
        <v>34.22927842309657</v>
      </c>
      <c r="D854" s="47">
        <v>36.26964926437606</v>
      </c>
      <c r="E854" s="43">
        <v>3.0</v>
      </c>
      <c r="F854" s="43">
        <f t="shared" si="97"/>
        <v>1.36403E+18</v>
      </c>
      <c r="G854" s="47">
        <f t="shared" si="98"/>
        <v>0.0008333333333</v>
      </c>
      <c r="H854" s="47">
        <f t="shared" si="99"/>
        <v>15.05564339</v>
      </c>
      <c r="I854" s="47">
        <v>34.22927842309657</v>
      </c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</row>
    <row r="855">
      <c r="A855" s="47"/>
      <c r="B855" s="47"/>
      <c r="C855" s="47">
        <v>34.185278754186385</v>
      </c>
      <c r="D855" s="47">
        <v>36.31315186030698</v>
      </c>
      <c r="E855" s="43">
        <v>3.0</v>
      </c>
      <c r="F855" s="43">
        <f t="shared" si="97"/>
        <v>1.43409E+18</v>
      </c>
      <c r="G855" s="47">
        <f t="shared" si="98"/>
        <v>0.0008333333333</v>
      </c>
      <c r="H855" s="47">
        <f t="shared" si="99"/>
        <v>15.07739468</v>
      </c>
      <c r="I855" s="47">
        <v>34.185278754186385</v>
      </c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</row>
    <row r="856">
      <c r="A856" s="47"/>
      <c r="B856" s="47"/>
      <c r="C856" s="47">
        <v>34.15327858837317</v>
      </c>
      <c r="D856" s="47">
        <v>36.28103458622877</v>
      </c>
      <c r="E856" s="43">
        <v>3.0</v>
      </c>
      <c r="F856" s="43">
        <f t="shared" si="97"/>
        <v>1.38203E+18</v>
      </c>
      <c r="G856" s="47">
        <f t="shared" si="98"/>
        <v>0.0008333333333</v>
      </c>
      <c r="H856" s="47">
        <f t="shared" si="99"/>
        <v>15.06133605</v>
      </c>
      <c r="I856" s="47">
        <v>34.15327858837317</v>
      </c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</row>
    <row r="857">
      <c r="A857" s="47"/>
      <c r="B857" s="47"/>
      <c r="C857" s="47">
        <v>34.23499475705445</v>
      </c>
      <c r="D857" s="47">
        <v>36.286357090281896</v>
      </c>
      <c r="E857" s="43">
        <v>3.0</v>
      </c>
      <c r="F857" s="43">
        <f t="shared" si="97"/>
        <v>1.39052E+18</v>
      </c>
      <c r="G857" s="47">
        <f t="shared" si="98"/>
        <v>0.0008333333333</v>
      </c>
      <c r="H857" s="47">
        <f t="shared" si="99"/>
        <v>15.0639973</v>
      </c>
      <c r="I857" s="47">
        <v>34.23499475705445</v>
      </c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</row>
    <row r="858">
      <c r="A858" s="47"/>
      <c r="B858" s="47"/>
      <c r="C858" s="47">
        <v>34.20527871743788</v>
      </c>
      <c r="D858" s="47">
        <v>36.283191766878346</v>
      </c>
      <c r="E858" s="43">
        <v>3.0</v>
      </c>
      <c r="F858" s="43">
        <f t="shared" si="97"/>
        <v>1.38547E+18</v>
      </c>
      <c r="G858" s="47">
        <f t="shared" si="98"/>
        <v>0.0008333333333</v>
      </c>
      <c r="H858" s="47">
        <f t="shared" si="99"/>
        <v>15.06241464</v>
      </c>
      <c r="I858" s="47">
        <v>34.20527871743788</v>
      </c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</row>
    <row r="859">
      <c r="A859" s="47"/>
      <c r="B859" s="47"/>
      <c r="C859" s="47">
        <v>34.22661053078714</v>
      </c>
      <c r="D859" s="47">
        <v>36.25914169315905</v>
      </c>
      <c r="E859" s="43">
        <v>3.0</v>
      </c>
      <c r="F859" s="43">
        <f t="shared" si="97"/>
        <v>1.34763E+18</v>
      </c>
      <c r="G859" s="47">
        <f t="shared" si="98"/>
        <v>0.0008333333333</v>
      </c>
      <c r="H859" s="47">
        <f t="shared" si="99"/>
        <v>15.0503896</v>
      </c>
      <c r="I859" s="47">
        <v>34.22661053078714</v>
      </c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</row>
    <row r="860">
      <c r="A860" s="47"/>
      <c r="B860" s="47"/>
      <c r="C860" s="47">
        <v>34.22927842309657</v>
      </c>
      <c r="D860" s="47">
        <v>36.301764171051154</v>
      </c>
      <c r="E860" s="43">
        <v>3.0</v>
      </c>
      <c r="F860" s="43">
        <f t="shared" si="97"/>
        <v>1.41541E+18</v>
      </c>
      <c r="G860" s="47">
        <f t="shared" si="98"/>
        <v>0.0008333333333</v>
      </c>
      <c r="H860" s="47">
        <f t="shared" si="99"/>
        <v>15.07170084</v>
      </c>
      <c r="I860" s="47">
        <v>34.22927842309657</v>
      </c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</row>
    <row r="861">
      <c r="A861" s="47"/>
      <c r="B861" s="47"/>
      <c r="C861" s="47">
        <v>34.269278842010635</v>
      </c>
      <c r="D861" s="47">
        <v>36.211248878020136</v>
      </c>
      <c r="E861" s="43">
        <v>3.0</v>
      </c>
      <c r="F861" s="43">
        <f t="shared" si="97"/>
        <v>1.27534E+18</v>
      </c>
      <c r="G861" s="47">
        <f t="shared" si="98"/>
        <v>0.0008333333333</v>
      </c>
      <c r="H861" s="47">
        <f t="shared" si="99"/>
        <v>15.02644319</v>
      </c>
      <c r="I861" s="47">
        <v>34.269278842010635</v>
      </c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</row>
    <row r="862">
      <c r="A862" s="47"/>
      <c r="B862" s="47"/>
      <c r="C862" s="47">
        <v>34.26887498674148</v>
      </c>
      <c r="D862" s="47">
        <v>36.22896397754245</v>
      </c>
      <c r="E862" s="43">
        <v>3.0</v>
      </c>
      <c r="F862" s="43">
        <f t="shared" si="97"/>
        <v>1.30161E+18</v>
      </c>
      <c r="G862" s="47">
        <f t="shared" si="98"/>
        <v>0.0008333333333</v>
      </c>
      <c r="H862" s="47">
        <f t="shared" si="99"/>
        <v>15.03530074</v>
      </c>
      <c r="I862" s="47">
        <v>34.26887498674148</v>
      </c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</row>
    <row r="863">
      <c r="A863" s="47"/>
      <c r="B863" s="47"/>
      <c r="C863" s="47">
        <v>34.17594700959397</v>
      </c>
      <c r="D863" s="47">
        <v>36.128307691881645</v>
      </c>
      <c r="E863" s="43">
        <v>3.0</v>
      </c>
      <c r="F863" s="43">
        <f t="shared" si="97"/>
        <v>1.15919E+18</v>
      </c>
      <c r="G863" s="47">
        <f t="shared" si="98"/>
        <v>0.0008333333333</v>
      </c>
      <c r="H863" s="47">
        <f t="shared" si="99"/>
        <v>14.9849726</v>
      </c>
      <c r="I863" s="47">
        <v>34.17594700959397</v>
      </c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</row>
    <row r="864">
      <c r="A864" s="47"/>
      <c r="B864" s="47"/>
      <c r="C864" s="47">
        <v>34.309278301857645</v>
      </c>
      <c r="D864" s="47">
        <v>36.22488447601919</v>
      </c>
      <c r="E864" s="43">
        <v>3.0</v>
      </c>
      <c r="F864" s="43">
        <f t="shared" si="97"/>
        <v>1.29551E+18</v>
      </c>
      <c r="G864" s="47">
        <f t="shared" si="98"/>
        <v>0.0008333333333</v>
      </c>
      <c r="H864" s="47">
        <f t="shared" si="99"/>
        <v>15.03326099</v>
      </c>
      <c r="I864" s="47">
        <v>34.309278301857645</v>
      </c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</row>
    <row r="865">
      <c r="A865" s="47"/>
      <c r="B865" s="47"/>
      <c r="C865" s="47">
        <v>33.88354681478583</v>
      </c>
      <c r="D865" s="47">
        <v>36.264002190585835</v>
      </c>
      <c r="E865" s="43">
        <v>3.0</v>
      </c>
      <c r="F865" s="43">
        <f t="shared" si="97"/>
        <v>1.35519E+18</v>
      </c>
      <c r="G865" s="47">
        <f t="shared" si="98"/>
        <v>0.0008333333333</v>
      </c>
      <c r="H865" s="47">
        <f t="shared" si="99"/>
        <v>15.05281985</v>
      </c>
      <c r="I865" s="47">
        <v>33.88354681478583</v>
      </c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</row>
    <row r="866">
      <c r="A866" s="47"/>
      <c r="B866" s="47"/>
      <c r="C866" s="47">
        <v>34.11727889940682</v>
      </c>
      <c r="D866" s="47">
        <v>36.16890398489946</v>
      </c>
      <c r="E866" s="43">
        <v>3.0</v>
      </c>
      <c r="F866" s="43">
        <f t="shared" si="97"/>
        <v>1.21465E+18</v>
      </c>
      <c r="G866" s="47">
        <f t="shared" si="98"/>
        <v>0.0008333333333</v>
      </c>
      <c r="H866" s="47">
        <f t="shared" si="99"/>
        <v>15.00527075</v>
      </c>
      <c r="I866" s="47">
        <v>34.11727889940682</v>
      </c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</row>
    <row r="867">
      <c r="A867" s="47"/>
      <c r="B867" s="47"/>
      <c r="C867" s="47">
        <v>34.069278615101304</v>
      </c>
      <c r="D867" s="47">
        <v>36.18807190476393</v>
      </c>
      <c r="E867" s="43">
        <v>3.0</v>
      </c>
      <c r="F867" s="43">
        <f t="shared" si="97"/>
        <v>1.24176E+18</v>
      </c>
      <c r="G867" s="47">
        <f t="shared" si="98"/>
        <v>0.0008333333333</v>
      </c>
      <c r="H867" s="47">
        <f t="shared" si="99"/>
        <v>15.01485471</v>
      </c>
      <c r="I867" s="47">
        <v>34.069278615101304</v>
      </c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</row>
    <row r="868">
      <c r="A868" s="47"/>
      <c r="B868" s="47"/>
      <c r="C868" s="47">
        <v>34.07138231218849</v>
      </c>
      <c r="D868" s="47">
        <v>36.16403089210946</v>
      </c>
      <c r="E868" s="43">
        <v>3.0</v>
      </c>
      <c r="F868" s="43">
        <f t="shared" si="97"/>
        <v>1.20786E+18</v>
      </c>
      <c r="G868" s="47">
        <f t="shared" si="98"/>
        <v>0.0008333333333</v>
      </c>
      <c r="H868" s="47">
        <f t="shared" si="99"/>
        <v>15.0028342</v>
      </c>
      <c r="I868" s="47">
        <v>34.07138231218849</v>
      </c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</row>
    <row r="869">
      <c r="A869" s="47"/>
      <c r="B869" s="47"/>
      <c r="C869" s="47">
        <v>34.20927846852076</v>
      </c>
      <c r="D869" s="47">
        <v>36.13508423624013</v>
      </c>
      <c r="E869" s="43">
        <v>3.0</v>
      </c>
      <c r="F869" s="43">
        <f t="shared" si="97"/>
        <v>1.16827E+18</v>
      </c>
      <c r="G869" s="47">
        <f t="shared" si="98"/>
        <v>0.0008333333333</v>
      </c>
      <c r="H869" s="47">
        <f t="shared" si="99"/>
        <v>14.98836087</v>
      </c>
      <c r="I869" s="47">
        <v>34.20927846852076</v>
      </c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</row>
    <row r="870">
      <c r="A870" s="47"/>
      <c r="B870" s="47"/>
      <c r="C870" s="47">
        <v>34.2559469376781</v>
      </c>
      <c r="D870" s="47">
        <v>36.16246318922804</v>
      </c>
      <c r="E870" s="43">
        <v>3.0</v>
      </c>
      <c r="F870" s="43">
        <f t="shared" si="97"/>
        <v>1.20568E+18</v>
      </c>
      <c r="G870" s="47">
        <f t="shared" si="98"/>
        <v>0.0008333333333</v>
      </c>
      <c r="H870" s="47">
        <f t="shared" si="99"/>
        <v>15.00205035</v>
      </c>
      <c r="I870" s="47">
        <v>34.2559469376781</v>
      </c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</row>
    <row r="871">
      <c r="A871" s="47"/>
      <c r="B871" s="47"/>
      <c r="C871" s="47">
        <v>33.87647773521469</v>
      </c>
      <c r="D871" s="47">
        <v>36.15589396498513</v>
      </c>
      <c r="E871" s="43">
        <v>3.0</v>
      </c>
      <c r="F871" s="43">
        <f t="shared" si="97"/>
        <v>1.19659E+18</v>
      </c>
      <c r="G871" s="47">
        <f t="shared" si="98"/>
        <v>0.0008333333333</v>
      </c>
      <c r="H871" s="47">
        <f t="shared" si="99"/>
        <v>14.99876574</v>
      </c>
      <c r="I871" s="47">
        <v>33.87647773521469</v>
      </c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</row>
    <row r="872">
      <c r="A872" s="47"/>
      <c r="B872" s="47"/>
      <c r="C872" s="47">
        <v>34.189278965265935</v>
      </c>
      <c r="D872" s="47">
        <v>36.14729148542776</v>
      </c>
      <c r="E872" s="43">
        <v>3.0</v>
      </c>
      <c r="F872" s="43">
        <f t="shared" si="97"/>
        <v>1.1848E+18</v>
      </c>
      <c r="G872" s="47">
        <f t="shared" si="98"/>
        <v>0.0008333333333</v>
      </c>
      <c r="H872" s="47">
        <f t="shared" si="99"/>
        <v>14.9944645</v>
      </c>
      <c r="I872" s="47">
        <v>34.189278965265935</v>
      </c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</row>
    <row r="873">
      <c r="A873" s="47"/>
      <c r="B873" s="47"/>
      <c r="C873" s="47">
        <v>34.20927846852076</v>
      </c>
      <c r="D873" s="47">
        <v>36.06940299011782</v>
      </c>
      <c r="E873" s="43">
        <v>3.0</v>
      </c>
      <c r="F873" s="43">
        <f t="shared" si="97"/>
        <v>1.08318E+18</v>
      </c>
      <c r="G873" s="47">
        <f t="shared" si="98"/>
        <v>0.0008333333333</v>
      </c>
      <c r="H873" s="47">
        <f t="shared" si="99"/>
        <v>14.95552025</v>
      </c>
      <c r="I873" s="47">
        <v>34.20927846852076</v>
      </c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</row>
    <row r="874">
      <c r="A874" s="47"/>
      <c r="B874" s="47"/>
      <c r="C874" s="47">
        <v>34.189278965265935</v>
      </c>
      <c r="D874" s="47">
        <v>36.063642638814905</v>
      </c>
      <c r="E874" s="43">
        <v>3.0</v>
      </c>
      <c r="F874" s="43">
        <f t="shared" si="97"/>
        <v>1.07602E+18</v>
      </c>
      <c r="G874" s="47">
        <f t="shared" si="98"/>
        <v>0.0008333333333</v>
      </c>
      <c r="H874" s="47">
        <f t="shared" si="99"/>
        <v>14.95264007</v>
      </c>
      <c r="I874" s="47">
        <v>34.189278965265935</v>
      </c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</row>
    <row r="875">
      <c r="A875" s="47"/>
      <c r="B875" s="47"/>
      <c r="C875" s="47">
        <v>34.0492784888967</v>
      </c>
      <c r="D875" s="47">
        <v>35.6257410494459</v>
      </c>
      <c r="E875" s="43">
        <v>3.0</v>
      </c>
      <c r="F875" s="43">
        <f t="shared" si="97"/>
        <v>6.49936E+17</v>
      </c>
      <c r="G875" s="47">
        <f t="shared" si="98"/>
        <v>0.0008333333333</v>
      </c>
      <c r="H875" s="47">
        <f t="shared" si="99"/>
        <v>14.73368928</v>
      </c>
      <c r="I875" s="47">
        <v>34.0492784888967</v>
      </c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</row>
    <row r="876">
      <c r="A876" s="47"/>
      <c r="B876" s="47"/>
      <c r="C876" s="47">
        <v>33.869278671983025</v>
      </c>
      <c r="D876" s="47">
        <v>35.39140582281535</v>
      </c>
      <c r="E876" s="43">
        <v>3.0</v>
      </c>
      <c r="F876" s="43">
        <f t="shared" si="97"/>
        <v>4.96253E+17</v>
      </c>
      <c r="G876" s="47">
        <f t="shared" si="98"/>
        <v>0.0008333333333</v>
      </c>
      <c r="H876" s="47">
        <f t="shared" si="99"/>
        <v>14.61652167</v>
      </c>
      <c r="I876" s="47">
        <v>33.869278671983025</v>
      </c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</row>
    <row r="877">
      <c r="A877" s="47"/>
      <c r="B877" s="47"/>
      <c r="C877" s="47">
        <v>33.876697844072694</v>
      </c>
      <c r="D877" s="47">
        <v>35.95477421128883</v>
      </c>
      <c r="E877" s="43">
        <v>3.0</v>
      </c>
      <c r="F877" s="43">
        <f t="shared" si="97"/>
        <v>9.49264E+17</v>
      </c>
      <c r="G877" s="47">
        <f t="shared" si="98"/>
        <v>0.0008333333333</v>
      </c>
      <c r="H877" s="47">
        <f t="shared" si="99"/>
        <v>14.89820586</v>
      </c>
      <c r="I877" s="47">
        <v>33.876697844072694</v>
      </c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</row>
    <row r="878">
      <c r="A878" s="47"/>
      <c r="B878" s="47"/>
      <c r="C878" s="47">
        <v>33.903337844072695</v>
      </c>
      <c r="D878" s="47">
        <v>35.99865244975279</v>
      </c>
      <c r="E878" s="43">
        <v>3.0</v>
      </c>
      <c r="F878" s="43">
        <f t="shared" si="97"/>
        <v>9.9845E+17</v>
      </c>
      <c r="G878" s="47">
        <f t="shared" si="98"/>
        <v>0.0008333333333</v>
      </c>
      <c r="H878" s="47">
        <f t="shared" si="99"/>
        <v>14.92014498</v>
      </c>
      <c r="I878" s="47">
        <v>33.903337844072695</v>
      </c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</row>
    <row r="879">
      <c r="A879" s="47"/>
      <c r="B879" s="47"/>
      <c r="C879" s="47">
        <v>33.87225784407269</v>
      </c>
      <c r="D879" s="47">
        <v>35.952400828826065</v>
      </c>
      <c r="E879" s="43">
        <v>3.0</v>
      </c>
      <c r="F879" s="43">
        <f t="shared" si="97"/>
        <v>9.46674E+17</v>
      </c>
      <c r="G879" s="47">
        <f t="shared" si="98"/>
        <v>0.0008333333333</v>
      </c>
      <c r="H879" s="47">
        <f t="shared" si="99"/>
        <v>14.89701917</v>
      </c>
      <c r="I879" s="47">
        <v>33.87225784407269</v>
      </c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</row>
    <row r="880">
      <c r="A880" s="47"/>
      <c r="B880" s="47"/>
      <c r="C880" s="47">
        <v>33.90225080114036</v>
      </c>
      <c r="D880" s="47">
        <v>35.90819177924951</v>
      </c>
      <c r="E880" s="43">
        <v>3.0</v>
      </c>
      <c r="F880" s="43">
        <f t="shared" si="97"/>
        <v>8.99696E+17</v>
      </c>
      <c r="G880" s="47">
        <f t="shared" si="98"/>
        <v>0.0008333333333</v>
      </c>
      <c r="H880" s="47">
        <f t="shared" si="99"/>
        <v>14.87491464</v>
      </c>
      <c r="I880" s="47">
        <v>33.90225080114036</v>
      </c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</row>
    <row r="881">
      <c r="A881" s="47"/>
      <c r="B881" s="47"/>
      <c r="C881" s="47">
        <v>33.89641281502417</v>
      </c>
      <c r="D881" s="47">
        <v>35.859756099013296</v>
      </c>
      <c r="E881" s="43">
        <v>3.0</v>
      </c>
      <c r="F881" s="43">
        <f t="shared" si="97"/>
        <v>8.50899E+17</v>
      </c>
      <c r="G881" s="47">
        <f t="shared" si="98"/>
        <v>0.0008333333333</v>
      </c>
      <c r="H881" s="47">
        <f t="shared" si="99"/>
        <v>14.8506968</v>
      </c>
      <c r="I881" s="47">
        <v>33.89641281502417</v>
      </c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</row>
    <row r="882">
      <c r="A882" s="47"/>
      <c r="B882" s="47"/>
      <c r="C882" s="47">
        <v>33.920489935216914</v>
      </c>
      <c r="D882" s="47">
        <v>36.416289037523455</v>
      </c>
      <c r="E882" s="43">
        <v>3.0</v>
      </c>
      <c r="F882" s="43">
        <f t="shared" si="97"/>
        <v>1.6149E+18</v>
      </c>
      <c r="G882" s="47">
        <f t="shared" si="98"/>
        <v>0.0008333333333</v>
      </c>
      <c r="H882" s="47">
        <f t="shared" si="99"/>
        <v>15.12896327</v>
      </c>
      <c r="I882" s="47">
        <v>33.920489935216914</v>
      </c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</row>
    <row r="883">
      <c r="A883" s="47"/>
      <c r="B883" s="47"/>
      <c r="C883" s="47">
        <v>33.85480097709687</v>
      </c>
      <c r="D883" s="47">
        <v>35.794878860508454</v>
      </c>
      <c r="E883" s="43">
        <v>3.0</v>
      </c>
      <c r="F883" s="43">
        <f t="shared" si="97"/>
        <v>7.89659E+17</v>
      </c>
      <c r="G883" s="47">
        <f t="shared" si="98"/>
        <v>0.0008333333333</v>
      </c>
      <c r="H883" s="47">
        <f t="shared" si="99"/>
        <v>14.81825818</v>
      </c>
      <c r="I883" s="47">
        <v>33.85480097709687</v>
      </c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</row>
    <row r="884">
      <c r="A884" s="47"/>
      <c r="B884" s="47"/>
      <c r="C884" s="47">
        <v>33.854855987442285</v>
      </c>
      <c r="D884" s="47">
        <v>35.75754990528192</v>
      </c>
      <c r="E884" s="43">
        <v>3.0</v>
      </c>
      <c r="F884" s="43">
        <f t="shared" si="97"/>
        <v>7.56441E+17</v>
      </c>
      <c r="G884" s="47">
        <f t="shared" si="98"/>
        <v>0.0008333333333</v>
      </c>
      <c r="H884" s="47">
        <f t="shared" si="99"/>
        <v>14.79959371</v>
      </c>
      <c r="I884" s="47">
        <v>33.854855987442285</v>
      </c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</row>
    <row r="885">
      <c r="A885" s="47"/>
      <c r="B885" s="47"/>
      <c r="C885" s="47">
        <v>33.816257844072695</v>
      </c>
      <c r="D885" s="47">
        <v>35.69905142674456</v>
      </c>
      <c r="E885" s="43">
        <v>3.0</v>
      </c>
      <c r="F885" s="43">
        <f t="shared" si="97"/>
        <v>7.07173E+17</v>
      </c>
      <c r="G885" s="47">
        <f t="shared" si="98"/>
        <v>0.0008333333333</v>
      </c>
      <c r="H885" s="47">
        <f t="shared" si="99"/>
        <v>14.77034447</v>
      </c>
      <c r="I885" s="47">
        <v>33.816257844072695</v>
      </c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</row>
    <row r="886">
      <c r="A886" s="47"/>
      <c r="B886" s="47"/>
      <c r="C886" s="47">
        <v>33.839033873914076</v>
      </c>
      <c r="D886" s="47">
        <v>35.651085824516585</v>
      </c>
      <c r="E886" s="43">
        <v>3.0</v>
      </c>
      <c r="F886" s="43">
        <f t="shared" si="97"/>
        <v>6.6918E+17</v>
      </c>
      <c r="G886" s="47">
        <f t="shared" si="98"/>
        <v>0.0008333333333</v>
      </c>
      <c r="H886" s="47">
        <f t="shared" si="99"/>
        <v>14.74636167</v>
      </c>
      <c r="I886" s="47">
        <v>33.839033873914076</v>
      </c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</row>
    <row r="887">
      <c r="A887" s="47"/>
      <c r="B887" s="47"/>
      <c r="C887" s="47">
        <v>33.818610721629206</v>
      </c>
      <c r="D887" s="47">
        <v>35.5061923696276</v>
      </c>
      <c r="E887" s="43">
        <v>3.0</v>
      </c>
      <c r="F887" s="43">
        <f t="shared" si="97"/>
        <v>5.66365E+17</v>
      </c>
      <c r="G887" s="47">
        <f t="shared" si="98"/>
        <v>0.0008333333333</v>
      </c>
      <c r="H887" s="47">
        <f t="shared" si="99"/>
        <v>14.67391494</v>
      </c>
      <c r="I887" s="47">
        <v>33.818610721629206</v>
      </c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</row>
    <row r="888">
      <c r="A888" s="47"/>
      <c r="B888" s="47"/>
      <c r="C888" s="47">
        <v>33.780219862505156</v>
      </c>
      <c r="D888" s="47">
        <v>35.44128856774186</v>
      </c>
      <c r="E888" s="43">
        <v>3.0</v>
      </c>
      <c r="F888" s="43">
        <f t="shared" si="97"/>
        <v>5.25587E+17</v>
      </c>
      <c r="G888" s="47">
        <f t="shared" si="98"/>
        <v>0.0008333333333</v>
      </c>
      <c r="H888" s="47">
        <f t="shared" si="99"/>
        <v>14.64146304</v>
      </c>
      <c r="I888" s="47">
        <v>33.780219862505156</v>
      </c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</row>
    <row r="889">
      <c r="A889" s="47"/>
      <c r="B889" s="47"/>
      <c r="C889" s="47">
        <v>33.79286033873732</v>
      </c>
      <c r="D889" s="47">
        <v>35.337906463507736</v>
      </c>
      <c r="E889" s="43">
        <v>3.0</v>
      </c>
      <c r="F889" s="43">
        <f t="shared" si="97"/>
        <v>4.66609E+17</v>
      </c>
      <c r="G889" s="47">
        <f t="shared" si="98"/>
        <v>0.0008333333333</v>
      </c>
      <c r="H889" s="47">
        <f t="shared" si="99"/>
        <v>14.58977199</v>
      </c>
      <c r="I889" s="47">
        <v>33.79286033873732</v>
      </c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</row>
    <row r="890">
      <c r="A890" s="47"/>
      <c r="B890" s="47"/>
      <c r="C890" s="47">
        <v>33.749922158296414</v>
      </c>
      <c r="D890" s="47">
        <v>35.26076791060428</v>
      </c>
      <c r="E890" s="43">
        <v>3.0</v>
      </c>
      <c r="F890" s="43">
        <f t="shared" si="97"/>
        <v>4.26957E+17</v>
      </c>
      <c r="G890" s="47">
        <f t="shared" si="98"/>
        <v>0.0008333333333</v>
      </c>
      <c r="H890" s="47">
        <f t="shared" si="99"/>
        <v>14.55120271</v>
      </c>
      <c r="I890" s="47">
        <v>33.749922158296414</v>
      </c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</row>
    <row r="891">
      <c r="A891" s="47"/>
      <c r="B891" s="47"/>
      <c r="C891" s="47">
        <v>33.59905784407269</v>
      </c>
      <c r="D891" s="47">
        <v>35.088964658255115</v>
      </c>
      <c r="E891" s="43">
        <v>3.0</v>
      </c>
      <c r="F891" s="43">
        <f t="shared" si="97"/>
        <v>3.50334E+17</v>
      </c>
      <c r="G891" s="47">
        <f t="shared" si="98"/>
        <v>0.0008333333333</v>
      </c>
      <c r="H891" s="47">
        <f t="shared" si="99"/>
        <v>14.46530108</v>
      </c>
      <c r="I891" s="47">
        <v>33.59905784407269</v>
      </c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</row>
    <row r="892">
      <c r="A892" s="47"/>
      <c r="B892" s="47"/>
      <c r="C892" s="47">
        <v>33.580137844072695</v>
      </c>
      <c r="D892" s="47">
        <v>34.967277130736235</v>
      </c>
      <c r="E892" s="43">
        <v>3.0</v>
      </c>
      <c r="F892" s="43">
        <f t="shared" si="97"/>
        <v>3.04536E+17</v>
      </c>
      <c r="G892" s="47">
        <f t="shared" si="98"/>
        <v>0.0008333333333</v>
      </c>
      <c r="H892" s="47">
        <f t="shared" si="99"/>
        <v>14.40445732</v>
      </c>
      <c r="I892" s="47">
        <v>33.580137844072695</v>
      </c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</row>
    <row r="893">
      <c r="A893" s="47"/>
      <c r="B893" s="47"/>
      <c r="C893" s="47">
        <v>33.572817844072695</v>
      </c>
      <c r="D893" s="47">
        <v>34.84326593627512</v>
      </c>
      <c r="E893" s="43">
        <v>3.0</v>
      </c>
      <c r="F893" s="43">
        <f t="shared" si="97"/>
        <v>2.64018E+17</v>
      </c>
      <c r="G893" s="47">
        <f t="shared" si="98"/>
        <v>0.0008333333333</v>
      </c>
      <c r="H893" s="47">
        <f t="shared" si="99"/>
        <v>14.34245172</v>
      </c>
      <c r="I893" s="47">
        <v>33.572817844072695</v>
      </c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</row>
    <row r="894">
      <c r="A894" s="47"/>
      <c r="B894" s="47"/>
      <c r="C894" s="47">
        <v>33.41141724878709</v>
      </c>
      <c r="D894" s="47">
        <v>34.56431189519329</v>
      </c>
      <c r="E894" s="43">
        <v>3.0</v>
      </c>
      <c r="F894" s="43">
        <f t="shared" si="97"/>
        <v>1.91494E+17</v>
      </c>
      <c r="G894" s="47">
        <f t="shared" si="98"/>
        <v>0.0008333333333</v>
      </c>
      <c r="H894" s="47">
        <f t="shared" si="99"/>
        <v>14.2029747</v>
      </c>
      <c r="I894" s="47">
        <v>33.41141724878709</v>
      </c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</row>
    <row r="895">
      <c r="A895" s="47"/>
      <c r="B895" s="47"/>
      <c r="C895" s="47"/>
      <c r="D895" s="44">
        <v>37.079502460118675</v>
      </c>
      <c r="E895" s="115">
        <v>15.0</v>
      </c>
      <c r="F895" s="43">
        <f t="shared" si="97"/>
        <v>3.46538E+18</v>
      </c>
      <c r="G895" s="47">
        <f t="shared" si="98"/>
        <v>0.004166666667</v>
      </c>
      <c r="H895" s="47">
        <f t="shared" si="99"/>
        <v>16.15953999</v>
      </c>
      <c r="I895" s="113">
        <v>34.49090595331887</v>
      </c>
      <c r="J895" s="11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</row>
    <row r="896">
      <c r="A896" s="47"/>
      <c r="B896" s="47"/>
      <c r="C896" s="47"/>
      <c r="D896" s="44">
        <v>37.28316019559969</v>
      </c>
      <c r="E896" s="115">
        <v>15.0</v>
      </c>
      <c r="F896" s="43">
        <f t="shared" si="97"/>
        <v>4.38107E+18</v>
      </c>
      <c r="G896" s="47">
        <f t="shared" si="98"/>
        <v>0.004166666667</v>
      </c>
      <c r="H896" s="47">
        <f t="shared" si="99"/>
        <v>16.26136886</v>
      </c>
      <c r="I896" s="113">
        <v>34.86690595331887</v>
      </c>
      <c r="J896" s="11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</row>
    <row r="897">
      <c r="A897" s="47"/>
      <c r="B897" s="47"/>
      <c r="C897" s="47"/>
      <c r="D897" s="44">
        <v>37.32638155535072</v>
      </c>
      <c r="E897" s="115">
        <v>15.0</v>
      </c>
      <c r="F897" s="43">
        <f t="shared" si="97"/>
        <v>4.60459E+18</v>
      </c>
      <c r="G897" s="47">
        <f t="shared" si="98"/>
        <v>0.004166666667</v>
      </c>
      <c r="H897" s="47">
        <f t="shared" si="99"/>
        <v>16.28297954</v>
      </c>
      <c r="I897" s="113">
        <v>34.91890595331887</v>
      </c>
      <c r="J897" s="11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</row>
    <row r="898">
      <c r="A898" s="47"/>
      <c r="B898" s="47"/>
      <c r="C898" s="47"/>
      <c r="D898" s="44">
        <v>37.443410972657</v>
      </c>
      <c r="E898" s="115">
        <v>15.0</v>
      </c>
      <c r="F898" s="43">
        <f t="shared" si="97"/>
        <v>5.26872E+18</v>
      </c>
      <c r="G898" s="47">
        <f t="shared" si="98"/>
        <v>0.004166666667</v>
      </c>
      <c r="H898" s="47">
        <f t="shared" si="99"/>
        <v>16.34149424</v>
      </c>
      <c r="I898" s="113">
        <v>34.66290595331887</v>
      </c>
      <c r="J898" s="11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</row>
    <row r="899">
      <c r="A899" s="47"/>
      <c r="B899" s="47"/>
      <c r="C899" s="47"/>
      <c r="D899" s="113" t="s">
        <v>18</v>
      </c>
      <c r="E899" s="115" t="s">
        <v>583</v>
      </c>
      <c r="F899" s="113" t="s">
        <v>579</v>
      </c>
      <c r="G899" s="115" t="s">
        <v>580</v>
      </c>
      <c r="H899" s="115" t="s">
        <v>584</v>
      </c>
      <c r="I899" s="113" t="s">
        <v>20</v>
      </c>
      <c r="J899" s="11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</row>
    <row r="900">
      <c r="A900" s="47"/>
      <c r="B900" s="47"/>
      <c r="C900" s="45" t="s">
        <v>362</v>
      </c>
      <c r="D900" s="47">
        <v>43.32676995416622</v>
      </c>
      <c r="E900" s="3">
        <v>0.907</v>
      </c>
      <c r="F900" s="43">
        <f t="shared" ref="F900:F1026" si="100">SQRT(10^D900)</f>
        <v>4.60665E+21</v>
      </c>
      <c r="G900" s="47">
        <f t="shared" ref="G900:G1026" si="101">(E900*24)</f>
        <v>21.768</v>
      </c>
      <c r="H900" s="47">
        <f t="shared" ref="H900:H1026" si="102">log(F900*G900)</f>
        <v>23.00120351</v>
      </c>
      <c r="I900" s="47">
        <v>42.041865484502786</v>
      </c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</row>
    <row r="901">
      <c r="A901" s="47"/>
      <c r="B901" s="47"/>
      <c r="C901" s="45" t="s">
        <v>362</v>
      </c>
      <c r="D901" s="47">
        <v>42.95879316887162</v>
      </c>
      <c r="E901" s="3">
        <v>0.907</v>
      </c>
      <c r="F901" s="43">
        <f t="shared" si="100"/>
        <v>3.01576E+21</v>
      </c>
      <c r="G901" s="47">
        <f t="shared" si="101"/>
        <v>21.768</v>
      </c>
      <c r="H901" s="47">
        <f t="shared" si="102"/>
        <v>22.81721511</v>
      </c>
      <c r="I901" s="47">
        <v>41.740835488838805</v>
      </c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</row>
    <row r="902">
      <c r="A902" s="47"/>
      <c r="B902" s="47"/>
      <c r="C902" s="45" t="s">
        <v>368</v>
      </c>
      <c r="D902" s="47">
        <v>43.28780172993022</v>
      </c>
      <c r="E902" s="3">
        <v>0.34</v>
      </c>
      <c r="F902" s="43">
        <f t="shared" si="100"/>
        <v>4.40454E+21</v>
      </c>
      <c r="G902" s="47">
        <f t="shared" si="101"/>
        <v>8.16</v>
      </c>
      <c r="H902" s="47">
        <f t="shared" si="102"/>
        <v>22.55559102</v>
      </c>
      <c r="I902" s="47">
        <v>42.159175772977264</v>
      </c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</row>
    <row r="903">
      <c r="A903" s="47"/>
      <c r="B903" s="47"/>
      <c r="C903" s="43" t="s">
        <v>387</v>
      </c>
      <c r="D903" s="3">
        <v>42.6334684555795</v>
      </c>
      <c r="E903" s="3">
        <v>2.0</v>
      </c>
      <c r="F903" s="43">
        <f t="shared" si="100"/>
        <v>2.07364E+21</v>
      </c>
      <c r="G903" s="47">
        <f t="shared" si="101"/>
        <v>48</v>
      </c>
      <c r="H903" s="47">
        <f t="shared" si="102"/>
        <v>22.99797547</v>
      </c>
      <c r="I903" s="47">
        <v>41.13321990412224</v>
      </c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</row>
    <row r="904">
      <c r="A904" s="47"/>
      <c r="B904" s="43"/>
      <c r="C904" s="37" t="s">
        <v>375</v>
      </c>
      <c r="D904" s="36">
        <v>42.62247895587143</v>
      </c>
      <c r="E904" s="3">
        <v>2.0</v>
      </c>
      <c r="F904" s="43">
        <f t="shared" si="100"/>
        <v>2.04757E+21</v>
      </c>
      <c r="G904" s="47">
        <f t="shared" si="101"/>
        <v>48</v>
      </c>
      <c r="H904" s="47">
        <f t="shared" si="102"/>
        <v>22.99248072</v>
      </c>
      <c r="I904" s="47">
        <v>41.10531547593625</v>
      </c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</row>
    <row r="905">
      <c r="A905" s="47"/>
      <c r="B905" s="43"/>
      <c r="C905" s="37" t="s">
        <v>375</v>
      </c>
      <c r="D905" s="36">
        <v>43.13436231685031</v>
      </c>
      <c r="E905" s="3">
        <v>2.0</v>
      </c>
      <c r="F905" s="43">
        <f t="shared" si="100"/>
        <v>3.69132E+21</v>
      </c>
      <c r="G905" s="47">
        <f t="shared" si="101"/>
        <v>48</v>
      </c>
      <c r="H905" s="47">
        <f t="shared" si="102"/>
        <v>23.2484224</v>
      </c>
      <c r="I905" s="47">
        <v>41.02629475270764</v>
      </c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</row>
    <row r="906">
      <c r="A906" s="47"/>
      <c r="B906" s="43"/>
      <c r="C906" s="37" t="s">
        <v>375</v>
      </c>
      <c r="D906" s="36">
        <v>43.37260148265484</v>
      </c>
      <c r="E906" s="3">
        <v>2.0</v>
      </c>
      <c r="F906" s="43">
        <f t="shared" si="100"/>
        <v>4.85625E+21</v>
      </c>
      <c r="G906" s="47">
        <f t="shared" si="101"/>
        <v>48</v>
      </c>
      <c r="H906" s="47">
        <f t="shared" si="102"/>
        <v>23.36754198</v>
      </c>
      <c r="I906" s="47">
        <v>41.448029972312455</v>
      </c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</row>
    <row r="907">
      <c r="A907" s="47"/>
      <c r="B907" s="43"/>
      <c r="C907" s="37" t="s">
        <v>375</v>
      </c>
      <c r="D907" s="36">
        <v>42.45975165837373</v>
      </c>
      <c r="E907" s="3">
        <v>2.0</v>
      </c>
      <c r="F907" s="43">
        <f t="shared" si="100"/>
        <v>1.69776E+21</v>
      </c>
      <c r="G907" s="47">
        <f t="shared" si="101"/>
        <v>48</v>
      </c>
      <c r="H907" s="47">
        <f t="shared" si="102"/>
        <v>22.91111707</v>
      </c>
      <c r="I907" s="47">
        <v>41.1444399175526</v>
      </c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</row>
    <row r="908">
      <c r="A908" s="47"/>
      <c r="B908" s="43"/>
      <c r="C908" s="37" t="s">
        <v>375</v>
      </c>
      <c r="D908" s="36">
        <v>42.26345701322976</v>
      </c>
      <c r="E908" s="3">
        <v>2.0</v>
      </c>
      <c r="F908" s="43">
        <f t="shared" si="100"/>
        <v>1.35434E+21</v>
      </c>
      <c r="G908" s="47">
        <f t="shared" si="101"/>
        <v>48</v>
      </c>
      <c r="H908" s="47">
        <f t="shared" si="102"/>
        <v>22.81296974</v>
      </c>
      <c r="I908" s="47">
        <v>40.71651048451479</v>
      </c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</row>
    <row r="909">
      <c r="A909" s="47"/>
      <c r="B909" s="43"/>
      <c r="C909" s="3" t="s">
        <v>411</v>
      </c>
      <c r="D909" s="36">
        <v>43.36380946917944</v>
      </c>
      <c r="E909" s="3">
        <v>2.6</v>
      </c>
      <c r="F909" s="43">
        <f t="shared" si="100"/>
        <v>4.80734E+21</v>
      </c>
      <c r="G909" s="47">
        <f t="shared" si="101"/>
        <v>62.4</v>
      </c>
      <c r="H909" s="47">
        <f t="shared" si="102"/>
        <v>23.47708932</v>
      </c>
      <c r="I909" s="47">
        <v>42.67124327811661</v>
      </c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</row>
    <row r="910">
      <c r="A910" s="47"/>
      <c r="B910" s="43"/>
      <c r="C910" s="3" t="s">
        <v>411</v>
      </c>
      <c r="D910" s="36">
        <v>43.270326611472285</v>
      </c>
      <c r="E910" s="3">
        <v>2.6</v>
      </c>
      <c r="F910" s="43">
        <f t="shared" si="100"/>
        <v>4.31681E+21</v>
      </c>
      <c r="G910" s="47">
        <f t="shared" si="101"/>
        <v>62.4</v>
      </c>
      <c r="H910" s="47">
        <f t="shared" si="102"/>
        <v>23.4303479</v>
      </c>
      <c r="I910" s="47">
        <v>42.67923975808712</v>
      </c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</row>
    <row r="911">
      <c r="A911" s="47"/>
      <c r="B911" s="47"/>
      <c r="C911" s="3" t="s">
        <v>411</v>
      </c>
      <c r="D911" s="47">
        <v>43.27970698654254</v>
      </c>
      <c r="E911" s="3">
        <v>2.6</v>
      </c>
      <c r="F911" s="43">
        <f t="shared" si="100"/>
        <v>4.36369E+21</v>
      </c>
      <c r="G911" s="47">
        <f t="shared" si="101"/>
        <v>62.4</v>
      </c>
      <c r="H911" s="47">
        <f t="shared" si="102"/>
        <v>23.43503808</v>
      </c>
      <c r="I911" s="47">
        <v>42.67124327811661</v>
      </c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</row>
    <row r="912">
      <c r="A912" s="47"/>
      <c r="B912" s="47"/>
      <c r="C912" s="3" t="s">
        <v>411</v>
      </c>
      <c r="D912" s="47">
        <v>43.27597911402329</v>
      </c>
      <c r="E912" s="3">
        <v>2.6</v>
      </c>
      <c r="F912" s="43">
        <f t="shared" si="100"/>
        <v>4.345E+21</v>
      </c>
      <c r="G912" s="47">
        <f t="shared" si="101"/>
        <v>62.4</v>
      </c>
      <c r="H912" s="47">
        <f t="shared" si="102"/>
        <v>23.43317415</v>
      </c>
      <c r="I912" s="47">
        <v>42.65523806669754</v>
      </c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</row>
    <row r="913">
      <c r="A913" s="47"/>
      <c r="B913" s="47"/>
      <c r="C913" s="3" t="s">
        <v>411</v>
      </c>
      <c r="D913" s="47">
        <v>43.356095332406</v>
      </c>
      <c r="E913" s="3">
        <v>2.6</v>
      </c>
      <c r="F913" s="43">
        <f t="shared" si="100"/>
        <v>4.76483E+21</v>
      </c>
      <c r="G913" s="47">
        <f t="shared" si="101"/>
        <v>62.4</v>
      </c>
      <c r="H913" s="47">
        <f t="shared" si="102"/>
        <v>23.47323226</v>
      </c>
      <c r="I913" s="47">
        <v>42.66723967033318</v>
      </c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</row>
    <row r="914">
      <c r="A914" s="47"/>
      <c r="B914" s="47"/>
      <c r="C914" s="3" t="s">
        <v>411</v>
      </c>
      <c r="D914" s="47">
        <v>43.743000041838634</v>
      </c>
      <c r="E914" s="3">
        <v>2.6</v>
      </c>
      <c r="F914" s="43">
        <f t="shared" si="100"/>
        <v>7.43875E+21</v>
      </c>
      <c r="G914" s="47">
        <f t="shared" si="101"/>
        <v>62.4</v>
      </c>
      <c r="H914" s="47">
        <f t="shared" si="102"/>
        <v>23.66668461</v>
      </c>
      <c r="I914" s="47">
        <v>42.66723967033318</v>
      </c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</row>
    <row r="915">
      <c r="A915" s="47"/>
      <c r="B915" s="47"/>
      <c r="C915" s="3" t="s">
        <v>411</v>
      </c>
      <c r="D915" s="47">
        <v>43.87143732486623</v>
      </c>
      <c r="E915" s="3">
        <v>2.6</v>
      </c>
      <c r="F915" s="43">
        <f t="shared" si="100"/>
        <v>8.6242E+21</v>
      </c>
      <c r="G915" s="47">
        <f t="shared" si="101"/>
        <v>62.4</v>
      </c>
      <c r="H915" s="47">
        <f t="shared" si="102"/>
        <v>23.73090325</v>
      </c>
      <c r="I915" s="47">
        <v>42.683238652533845</v>
      </c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</row>
    <row r="916">
      <c r="A916" s="47"/>
      <c r="B916" s="47"/>
      <c r="C916" s="3" t="s">
        <v>411</v>
      </c>
      <c r="D916" s="47">
        <v>43.8470048716113</v>
      </c>
      <c r="E916" s="3">
        <v>2.6</v>
      </c>
      <c r="F916" s="43">
        <f t="shared" si="100"/>
        <v>8.38499E+21</v>
      </c>
      <c r="G916" s="47">
        <f t="shared" si="101"/>
        <v>62.4</v>
      </c>
      <c r="H916" s="47">
        <f t="shared" si="102"/>
        <v>23.71868703</v>
      </c>
      <c r="I916" s="47">
        <v>42.68723966734486</v>
      </c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</row>
    <row r="917">
      <c r="A917" s="47"/>
      <c r="B917" s="47"/>
      <c r="C917" s="3" t="s">
        <v>411</v>
      </c>
      <c r="D917" s="47">
        <v>43.83939881937635</v>
      </c>
      <c r="E917" s="3">
        <v>2.6</v>
      </c>
      <c r="F917" s="43">
        <f t="shared" si="100"/>
        <v>8.31188E+21</v>
      </c>
      <c r="G917" s="47">
        <f t="shared" si="101"/>
        <v>62.4</v>
      </c>
      <c r="H917" s="47">
        <f t="shared" si="102"/>
        <v>23.714884</v>
      </c>
      <c r="I917" s="47">
        <v>42.71524426280366</v>
      </c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</row>
    <row r="918">
      <c r="A918" s="47"/>
      <c r="B918" s="47"/>
      <c r="C918" s="3" t="s">
        <v>411</v>
      </c>
      <c r="D918" s="47">
        <v>43.838886981389116</v>
      </c>
      <c r="E918" s="3">
        <v>2.6</v>
      </c>
      <c r="F918" s="43">
        <f t="shared" si="100"/>
        <v>8.30699E+21</v>
      </c>
      <c r="G918" s="47">
        <f t="shared" si="101"/>
        <v>62.4</v>
      </c>
      <c r="H918" s="47">
        <f t="shared" si="102"/>
        <v>23.71462808</v>
      </c>
      <c r="I918" s="47">
        <v>42.73123905443354</v>
      </c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</row>
    <row r="919">
      <c r="A919" s="47"/>
      <c r="B919" s="47"/>
      <c r="C919" s="3" t="s">
        <v>411</v>
      </c>
      <c r="D919" s="47">
        <v>43.74681524483915</v>
      </c>
      <c r="E919" s="3">
        <v>2.6</v>
      </c>
      <c r="F919" s="43">
        <f t="shared" si="100"/>
        <v>7.4715E+21</v>
      </c>
      <c r="G919" s="47">
        <f t="shared" si="101"/>
        <v>62.4</v>
      </c>
      <c r="H919" s="47">
        <f t="shared" si="102"/>
        <v>23.66859221</v>
      </c>
      <c r="I919" s="47">
        <v>42.75524401958779</v>
      </c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</row>
    <row r="920">
      <c r="A920" s="47"/>
      <c r="B920" s="47"/>
      <c r="C920" s="3" t="s">
        <v>411</v>
      </c>
      <c r="D920" s="47">
        <v>43.75929583018421</v>
      </c>
      <c r="E920" s="3">
        <v>2.6</v>
      </c>
      <c r="F920" s="43">
        <f t="shared" si="100"/>
        <v>7.57963E+21</v>
      </c>
      <c r="G920" s="47">
        <f t="shared" si="101"/>
        <v>62.4</v>
      </c>
      <c r="H920" s="47">
        <f t="shared" si="102"/>
        <v>23.6748325</v>
      </c>
      <c r="I920" s="47">
        <v>42.7352438771501</v>
      </c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</row>
    <row r="921">
      <c r="A921" s="47"/>
      <c r="B921" s="47"/>
      <c r="C921" s="3" t="s">
        <v>411</v>
      </c>
      <c r="D921" s="47">
        <v>43.7313491185721</v>
      </c>
      <c r="E921" s="3">
        <v>2.6</v>
      </c>
      <c r="F921" s="43">
        <f t="shared" si="100"/>
        <v>7.33964E+21</v>
      </c>
      <c r="G921" s="47">
        <f t="shared" si="101"/>
        <v>62.4</v>
      </c>
      <c r="H921" s="47">
        <f t="shared" si="102"/>
        <v>23.66085915</v>
      </c>
      <c r="I921" s="47">
        <v>42.75124260155224</v>
      </c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</row>
    <row r="922">
      <c r="A922" s="47"/>
      <c r="B922" s="47"/>
      <c r="C922" s="3" t="s">
        <v>411</v>
      </c>
      <c r="D922" s="47">
        <v>43.75185059958725</v>
      </c>
      <c r="E922" s="3">
        <v>2.6</v>
      </c>
      <c r="F922" s="43">
        <f t="shared" si="100"/>
        <v>7.51494E+21</v>
      </c>
      <c r="G922" s="47">
        <f t="shared" si="101"/>
        <v>62.4</v>
      </c>
      <c r="H922" s="47">
        <f t="shared" si="102"/>
        <v>23.67110989</v>
      </c>
      <c r="I922" s="47">
        <v>42.743240562102805</v>
      </c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</row>
    <row r="923">
      <c r="A923" s="47"/>
      <c r="B923" s="47"/>
      <c r="C923" s="3" t="s">
        <v>411</v>
      </c>
      <c r="D923" s="47">
        <v>43.76902832670204</v>
      </c>
      <c r="E923" s="3">
        <v>2.6</v>
      </c>
      <c r="F923" s="43">
        <f t="shared" si="100"/>
        <v>7.66504E+21</v>
      </c>
      <c r="G923" s="47">
        <f t="shared" si="101"/>
        <v>62.4</v>
      </c>
      <c r="H923" s="47">
        <f t="shared" si="102"/>
        <v>23.67969875</v>
      </c>
      <c r="I923" s="47">
        <v>42.7672404736282</v>
      </c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</row>
    <row r="924">
      <c r="A924" s="47"/>
      <c r="B924" s="47"/>
      <c r="C924" s="3" t="s">
        <v>411</v>
      </c>
      <c r="D924" s="47">
        <v>43.72206613500299</v>
      </c>
      <c r="E924" s="3">
        <v>2.6</v>
      </c>
      <c r="F924" s="43">
        <f t="shared" si="100"/>
        <v>7.26161E+21</v>
      </c>
      <c r="G924" s="47">
        <f t="shared" si="101"/>
        <v>62.4</v>
      </c>
      <c r="H924" s="47">
        <f t="shared" si="102"/>
        <v>23.65621766</v>
      </c>
      <c r="I924" s="47">
        <v>42.763240555595445</v>
      </c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</row>
    <row r="925">
      <c r="A925" s="47"/>
      <c r="B925" s="47"/>
      <c r="C925" s="3" t="s">
        <v>411</v>
      </c>
      <c r="D925" s="47">
        <v>43.85001038175102</v>
      </c>
      <c r="E925" s="3">
        <v>2.6</v>
      </c>
      <c r="F925" s="43">
        <f t="shared" si="100"/>
        <v>8.41405E+21</v>
      </c>
      <c r="G925" s="47">
        <f t="shared" si="101"/>
        <v>62.4</v>
      </c>
      <c r="H925" s="47">
        <f t="shared" si="102"/>
        <v>23.72018978</v>
      </c>
      <c r="I925" s="47">
        <v>42.75524401958779</v>
      </c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</row>
    <row r="926">
      <c r="A926" s="47"/>
      <c r="B926" s="47"/>
      <c r="C926" s="3" t="s">
        <v>411</v>
      </c>
      <c r="D926" s="47">
        <v>43.8470048716113</v>
      </c>
      <c r="E926" s="3">
        <v>2.6</v>
      </c>
      <c r="F926" s="43">
        <f t="shared" si="100"/>
        <v>8.38499E+21</v>
      </c>
      <c r="G926" s="47">
        <f t="shared" si="101"/>
        <v>62.4</v>
      </c>
      <c r="H926" s="47">
        <f t="shared" si="102"/>
        <v>23.71868703</v>
      </c>
      <c r="I926" s="47">
        <v>42.747243200783764</v>
      </c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</row>
    <row r="927">
      <c r="A927" s="47"/>
      <c r="B927" s="47"/>
      <c r="C927" s="3" t="s">
        <v>411</v>
      </c>
      <c r="D927" s="47">
        <v>43.81736466385447</v>
      </c>
      <c r="E927" s="3">
        <v>2.6</v>
      </c>
      <c r="F927" s="43">
        <f t="shared" si="100"/>
        <v>8.10368E+21</v>
      </c>
      <c r="G927" s="47">
        <f t="shared" si="101"/>
        <v>62.4</v>
      </c>
      <c r="H927" s="47">
        <f t="shared" si="102"/>
        <v>23.70386692</v>
      </c>
      <c r="I927" s="47">
        <v>42.7352438771501</v>
      </c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</row>
    <row r="928">
      <c r="A928" s="47"/>
      <c r="B928" s="47"/>
      <c r="C928" s="3" t="s">
        <v>411</v>
      </c>
      <c r="D928" s="47">
        <v>43.870485967460816</v>
      </c>
      <c r="E928" s="3">
        <v>2.6</v>
      </c>
      <c r="F928" s="43">
        <f t="shared" si="100"/>
        <v>8.61476E+21</v>
      </c>
      <c r="G928" s="47">
        <f t="shared" si="101"/>
        <v>62.4</v>
      </c>
      <c r="H928" s="47">
        <f t="shared" si="102"/>
        <v>23.73042757</v>
      </c>
      <c r="I928" s="47">
        <v>42.75524401958779</v>
      </c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</row>
    <row r="929">
      <c r="A929" s="47"/>
      <c r="B929" s="47"/>
      <c r="C929" s="3" t="s">
        <v>411</v>
      </c>
      <c r="D929" s="47">
        <v>43.84851022660861</v>
      </c>
      <c r="E929" s="3">
        <v>2.6</v>
      </c>
      <c r="F929" s="43">
        <f t="shared" si="100"/>
        <v>8.39953E+21</v>
      </c>
      <c r="G929" s="47">
        <f t="shared" si="101"/>
        <v>62.4</v>
      </c>
      <c r="H929" s="47">
        <f t="shared" si="102"/>
        <v>23.7194397</v>
      </c>
      <c r="I929" s="47">
        <v>42.7872424000484</v>
      </c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</row>
    <row r="930">
      <c r="A930" s="47"/>
      <c r="B930" s="47"/>
      <c r="C930" s="3" t="s">
        <v>411</v>
      </c>
      <c r="D930" s="47">
        <v>43.7586802461238</v>
      </c>
      <c r="E930" s="3">
        <v>2.6</v>
      </c>
      <c r="F930" s="43">
        <f t="shared" si="100"/>
        <v>7.57426E+21</v>
      </c>
      <c r="G930" s="47">
        <f t="shared" si="101"/>
        <v>62.4</v>
      </c>
      <c r="H930" s="47">
        <f t="shared" si="102"/>
        <v>23.67452471</v>
      </c>
      <c r="I930" s="47">
        <v>42.72724390252056</v>
      </c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</row>
    <row r="931">
      <c r="A931" s="47"/>
      <c r="B931" s="47"/>
      <c r="C931" s="3" t="s">
        <v>411</v>
      </c>
      <c r="D931" s="47">
        <v>43.856451832709965</v>
      </c>
      <c r="E931" s="3">
        <v>2.6</v>
      </c>
      <c r="F931" s="43">
        <f t="shared" si="100"/>
        <v>8.47668E+21</v>
      </c>
      <c r="G931" s="47">
        <f t="shared" si="101"/>
        <v>62.4</v>
      </c>
      <c r="H931" s="47">
        <f t="shared" si="102"/>
        <v>23.72341051</v>
      </c>
      <c r="I931" s="47">
        <v>42.7352438771501</v>
      </c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</row>
    <row r="932">
      <c r="A932" s="47"/>
      <c r="B932" s="47"/>
      <c r="C932" s="3" t="s">
        <v>411</v>
      </c>
      <c r="D932" s="47">
        <v>43.69152806775353</v>
      </c>
      <c r="E932" s="3">
        <v>2.6</v>
      </c>
      <c r="F932" s="43">
        <f t="shared" si="100"/>
        <v>7.01074E+21</v>
      </c>
      <c r="G932" s="47">
        <f t="shared" si="101"/>
        <v>62.4</v>
      </c>
      <c r="H932" s="47">
        <f t="shared" si="102"/>
        <v>23.64094862</v>
      </c>
      <c r="I932" s="47">
        <v>42.75524401958779</v>
      </c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</row>
    <row r="933">
      <c r="A933" s="47"/>
      <c r="B933" s="47"/>
      <c r="C933" s="3" t="s">
        <v>411</v>
      </c>
      <c r="D933" s="47">
        <v>43.73069258861804</v>
      </c>
      <c r="E933" s="3">
        <v>2.6</v>
      </c>
      <c r="F933" s="43">
        <f t="shared" si="100"/>
        <v>7.33409E+21</v>
      </c>
      <c r="G933" s="47">
        <f t="shared" si="101"/>
        <v>62.4</v>
      </c>
      <c r="H933" s="47">
        <f t="shared" si="102"/>
        <v>23.66053088</v>
      </c>
      <c r="I933" s="47">
        <v>42.743240562102805</v>
      </c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</row>
    <row r="934">
      <c r="A934" s="47"/>
      <c r="B934" s="47"/>
      <c r="C934" s="3" t="s">
        <v>411</v>
      </c>
      <c r="D934" s="47">
        <v>43.50818631505791</v>
      </c>
      <c r="E934" s="3">
        <v>2.6</v>
      </c>
      <c r="F934" s="43">
        <f t="shared" si="100"/>
        <v>5.67666E+21</v>
      </c>
      <c r="G934" s="47">
        <f t="shared" si="101"/>
        <v>62.4</v>
      </c>
      <c r="H934" s="47">
        <f t="shared" si="102"/>
        <v>23.54927775</v>
      </c>
      <c r="I934" s="47">
        <v>42.747243200783764</v>
      </c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</row>
    <row r="935">
      <c r="A935" s="47"/>
      <c r="B935" s="47"/>
      <c r="C935" s="3" t="s">
        <v>411</v>
      </c>
      <c r="D935" s="47">
        <v>43.45207037307898</v>
      </c>
      <c r="E935" s="3">
        <v>2.6</v>
      </c>
      <c r="F935" s="43">
        <f t="shared" si="100"/>
        <v>5.32151E+21</v>
      </c>
      <c r="G935" s="47">
        <f t="shared" si="101"/>
        <v>62.4</v>
      </c>
      <c r="H935" s="47">
        <f t="shared" si="102"/>
        <v>23.52121978</v>
      </c>
      <c r="I935" s="47">
        <v>42.69923904070642</v>
      </c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</row>
    <row r="936">
      <c r="A936" s="47"/>
      <c r="B936" s="47"/>
      <c r="C936" s="3" t="s">
        <v>411</v>
      </c>
      <c r="D936" s="47">
        <v>43.248947622737</v>
      </c>
      <c r="E936" s="3">
        <v>2.6</v>
      </c>
      <c r="F936" s="43">
        <f t="shared" si="100"/>
        <v>4.21186E+21</v>
      </c>
      <c r="G936" s="47">
        <f t="shared" si="101"/>
        <v>62.4</v>
      </c>
      <c r="H936" s="47">
        <f t="shared" si="102"/>
        <v>23.4196584</v>
      </c>
      <c r="I936" s="47">
        <v>42.72324126873009</v>
      </c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</row>
    <row r="937">
      <c r="A937" s="47"/>
      <c r="B937" s="47"/>
      <c r="C937" s="3" t="s">
        <v>411</v>
      </c>
      <c r="D937" s="47">
        <v>42.77381398925285</v>
      </c>
      <c r="E937" s="3">
        <v>2.6</v>
      </c>
      <c r="F937" s="43">
        <f t="shared" si="100"/>
        <v>2.43729E+21</v>
      </c>
      <c r="G937" s="47">
        <f t="shared" si="101"/>
        <v>62.4</v>
      </c>
      <c r="H937" s="47">
        <f t="shared" si="102"/>
        <v>23.18209158</v>
      </c>
      <c r="I937" s="47">
        <v>42.67124327811661</v>
      </c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</row>
    <row r="938">
      <c r="A938" s="47"/>
      <c r="B938" s="47"/>
      <c r="C938" s="3" t="s">
        <v>411</v>
      </c>
      <c r="D938" s="47">
        <v>43.191524496380126</v>
      </c>
      <c r="E938" s="3">
        <v>2.6</v>
      </c>
      <c r="F938" s="43">
        <f t="shared" si="100"/>
        <v>3.94241E+21</v>
      </c>
      <c r="G938" s="47">
        <f t="shared" si="101"/>
        <v>62.4</v>
      </c>
      <c r="H938" s="47">
        <f t="shared" si="102"/>
        <v>23.39094684</v>
      </c>
      <c r="I938" s="47">
        <v>42.67524338714985</v>
      </c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</row>
    <row r="939">
      <c r="A939" s="47"/>
      <c r="B939" s="47"/>
      <c r="C939" s="3" t="s">
        <v>411</v>
      </c>
      <c r="D939" s="47">
        <v>43.191524496380126</v>
      </c>
      <c r="E939" s="3">
        <v>2.6</v>
      </c>
      <c r="F939" s="43">
        <f t="shared" si="100"/>
        <v>3.94241E+21</v>
      </c>
      <c r="G939" s="47">
        <f t="shared" si="101"/>
        <v>62.4</v>
      </c>
      <c r="H939" s="47">
        <f t="shared" si="102"/>
        <v>23.39094684</v>
      </c>
      <c r="I939" s="47">
        <v>42.65924354141566</v>
      </c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</row>
    <row r="940">
      <c r="A940" s="47"/>
      <c r="B940" s="47"/>
      <c r="C940" s="3" t="s">
        <v>411</v>
      </c>
      <c r="D940" s="47">
        <v>43.55982598784454</v>
      </c>
      <c r="E940" s="3">
        <v>2.6</v>
      </c>
      <c r="F940" s="43">
        <f t="shared" si="100"/>
        <v>6.02439E+21</v>
      </c>
      <c r="G940" s="47">
        <f t="shared" si="101"/>
        <v>62.4</v>
      </c>
      <c r="H940" s="47">
        <f t="shared" si="102"/>
        <v>23.57509758</v>
      </c>
      <c r="I940" s="47">
        <v>42.683238652533845</v>
      </c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</row>
    <row r="941">
      <c r="A941" s="47"/>
      <c r="B941" s="47"/>
      <c r="C941" s="3" t="s">
        <v>411</v>
      </c>
      <c r="D941" s="47">
        <v>43.66864575109979</v>
      </c>
      <c r="E941" s="3">
        <v>2.6</v>
      </c>
      <c r="F941" s="43">
        <f t="shared" si="100"/>
        <v>6.82846E+21</v>
      </c>
      <c r="G941" s="47">
        <f t="shared" si="101"/>
        <v>62.4</v>
      </c>
      <c r="H941" s="47">
        <f t="shared" si="102"/>
        <v>23.62950747</v>
      </c>
      <c r="I941" s="47">
        <v>42.65924354141566</v>
      </c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</row>
    <row r="942">
      <c r="A942" s="47"/>
      <c r="B942" s="47"/>
      <c r="C942" s="3" t="s">
        <v>411</v>
      </c>
      <c r="D942" s="47">
        <v>43.193792357835946</v>
      </c>
      <c r="E942" s="3">
        <v>2.6</v>
      </c>
      <c r="F942" s="43">
        <f t="shared" si="100"/>
        <v>3.95272E+21</v>
      </c>
      <c r="G942" s="47">
        <f t="shared" si="101"/>
        <v>62.4</v>
      </c>
      <c r="H942" s="47">
        <f t="shared" si="102"/>
        <v>23.39208077</v>
      </c>
      <c r="I942" s="47">
        <v>42.67524338714985</v>
      </c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</row>
    <row r="943">
      <c r="A943" s="47"/>
      <c r="B943" s="47"/>
      <c r="C943" s="3" t="s">
        <v>411</v>
      </c>
      <c r="D943" s="47">
        <v>42.86953252145349</v>
      </c>
      <c r="E943" s="3">
        <v>2.6</v>
      </c>
      <c r="F943" s="43">
        <f t="shared" si="100"/>
        <v>2.72124E+21</v>
      </c>
      <c r="G943" s="47">
        <f t="shared" si="101"/>
        <v>62.4</v>
      </c>
      <c r="H943" s="47">
        <f t="shared" si="102"/>
        <v>23.22995085</v>
      </c>
      <c r="I943" s="47">
        <v>42.64724156043213</v>
      </c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</row>
    <row r="944">
      <c r="A944" s="47"/>
      <c r="B944" s="47"/>
      <c r="C944" s="3" t="s">
        <v>411</v>
      </c>
      <c r="D944" s="47">
        <v>42.97494911835932</v>
      </c>
      <c r="E944" s="3">
        <v>2.6</v>
      </c>
      <c r="F944" s="43">
        <f t="shared" si="100"/>
        <v>3.07238E+21</v>
      </c>
      <c r="G944" s="47">
        <f t="shared" si="101"/>
        <v>62.4</v>
      </c>
      <c r="H944" s="47">
        <f t="shared" si="102"/>
        <v>23.28265915</v>
      </c>
      <c r="I944" s="47">
        <v>42.631239521788935</v>
      </c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</row>
    <row r="945">
      <c r="A945" s="47"/>
      <c r="B945" s="47"/>
      <c r="C945" s="3" t="s">
        <v>411</v>
      </c>
      <c r="D945" s="47">
        <v>43.083677397544676</v>
      </c>
      <c r="E945" s="3">
        <v>2.6</v>
      </c>
      <c r="F945" s="43">
        <f t="shared" si="100"/>
        <v>3.48208E+21</v>
      </c>
      <c r="G945" s="47">
        <f t="shared" si="101"/>
        <v>62.4</v>
      </c>
      <c r="H945" s="47">
        <f t="shared" si="102"/>
        <v>23.33702329</v>
      </c>
      <c r="I945" s="47">
        <v>42.643244370254365</v>
      </c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</row>
    <row r="946">
      <c r="A946" s="47"/>
      <c r="B946" s="47"/>
      <c r="C946" s="3" t="s">
        <v>411</v>
      </c>
      <c r="D946" s="47">
        <v>43.30142623623578</v>
      </c>
      <c r="E946" s="3">
        <v>2.6</v>
      </c>
      <c r="F946" s="43">
        <f t="shared" si="100"/>
        <v>4.47418E+21</v>
      </c>
      <c r="G946" s="47">
        <f t="shared" si="101"/>
        <v>62.4</v>
      </c>
      <c r="H946" s="47">
        <f t="shared" si="102"/>
        <v>23.44589771</v>
      </c>
      <c r="I946" s="47">
        <v>42.631239521788935</v>
      </c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</row>
    <row r="947">
      <c r="A947" s="47"/>
      <c r="B947" s="47"/>
      <c r="C947" s="3" t="s">
        <v>411</v>
      </c>
      <c r="D947" s="47">
        <v>43.3450600331666</v>
      </c>
      <c r="E947" s="3">
        <v>2.6</v>
      </c>
      <c r="F947" s="43">
        <f t="shared" si="100"/>
        <v>4.70468E+21</v>
      </c>
      <c r="G947" s="47">
        <f t="shared" si="101"/>
        <v>62.4</v>
      </c>
      <c r="H947" s="47">
        <f t="shared" si="102"/>
        <v>23.46771461</v>
      </c>
      <c r="I947" s="47">
        <v>42.65924354141566</v>
      </c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</row>
    <row r="948">
      <c r="A948" s="47"/>
      <c r="B948" s="47"/>
      <c r="C948" s="3" t="s">
        <v>411</v>
      </c>
      <c r="D948" s="47">
        <v>43.422374490111274</v>
      </c>
      <c r="E948" s="3">
        <v>2.6</v>
      </c>
      <c r="F948" s="43">
        <f t="shared" si="100"/>
        <v>5.14265E+21</v>
      </c>
      <c r="G948" s="47">
        <f t="shared" si="101"/>
        <v>62.4</v>
      </c>
      <c r="H948" s="47">
        <f t="shared" si="102"/>
        <v>23.50637183</v>
      </c>
      <c r="I948" s="47">
        <v>42.66323961028169</v>
      </c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</row>
    <row r="949">
      <c r="A949" s="47"/>
      <c r="B949" s="47"/>
      <c r="C949" s="3" t="s">
        <v>411</v>
      </c>
      <c r="D949" s="47">
        <v>43.193792357835946</v>
      </c>
      <c r="E949" s="3">
        <v>2.6</v>
      </c>
      <c r="F949" s="43">
        <f t="shared" si="100"/>
        <v>3.95272E+21</v>
      </c>
      <c r="G949" s="47">
        <f t="shared" si="101"/>
        <v>62.4</v>
      </c>
      <c r="H949" s="47">
        <f t="shared" si="102"/>
        <v>23.39208077</v>
      </c>
      <c r="I949" s="47">
        <v>42.62723935470292</v>
      </c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</row>
    <row r="950">
      <c r="A950" s="47"/>
      <c r="B950" s="47"/>
      <c r="C950" s="3" t="s">
        <v>411</v>
      </c>
      <c r="D950" s="47">
        <v>43.654000893860825</v>
      </c>
      <c r="E950" s="3">
        <v>2.6</v>
      </c>
      <c r="F950" s="43">
        <f t="shared" si="100"/>
        <v>6.7143E+21</v>
      </c>
      <c r="G950" s="47">
        <f t="shared" si="101"/>
        <v>62.4</v>
      </c>
      <c r="H950" s="47">
        <f t="shared" si="102"/>
        <v>23.62218504</v>
      </c>
      <c r="I950" s="47">
        <v>42.683238652533845</v>
      </c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</row>
    <row r="951">
      <c r="A951" s="47"/>
      <c r="B951" s="47"/>
      <c r="C951" s="3" t="s">
        <v>411</v>
      </c>
      <c r="D951" s="47">
        <v>43.41428181218958</v>
      </c>
      <c r="E951" s="3">
        <v>2.6</v>
      </c>
      <c r="F951" s="43">
        <f t="shared" si="100"/>
        <v>5.09496E+21</v>
      </c>
      <c r="G951" s="47">
        <f t="shared" si="101"/>
        <v>62.4</v>
      </c>
      <c r="H951" s="47">
        <f t="shared" si="102"/>
        <v>23.5023255</v>
      </c>
      <c r="I951" s="47">
        <v>42.683238652533845</v>
      </c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</row>
    <row r="952">
      <c r="A952" s="47"/>
      <c r="B952" s="47"/>
      <c r="C952" s="3" t="s">
        <v>411</v>
      </c>
      <c r="D952" s="47">
        <v>43.320424252463695</v>
      </c>
      <c r="E952" s="3">
        <v>2.6</v>
      </c>
      <c r="F952" s="43">
        <f t="shared" si="100"/>
        <v>4.57312E+21</v>
      </c>
      <c r="G952" s="47">
        <f t="shared" si="101"/>
        <v>62.4</v>
      </c>
      <c r="H952" s="47">
        <f t="shared" si="102"/>
        <v>23.45539672</v>
      </c>
      <c r="I952" s="47">
        <v>42.65924354141566</v>
      </c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</row>
    <row r="953">
      <c r="A953" s="47"/>
      <c r="B953" s="47"/>
      <c r="C953" s="3" t="s">
        <v>411</v>
      </c>
      <c r="D953" s="47">
        <v>43.693679820207656</v>
      </c>
      <c r="E953" s="3">
        <v>2.6</v>
      </c>
      <c r="F953" s="43">
        <f t="shared" si="100"/>
        <v>7.02813E+21</v>
      </c>
      <c r="G953" s="47">
        <f t="shared" si="101"/>
        <v>62.4</v>
      </c>
      <c r="H953" s="47">
        <f t="shared" si="102"/>
        <v>23.6420245</v>
      </c>
      <c r="I953" s="47">
        <v>42.69124240979854</v>
      </c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</row>
    <row r="954">
      <c r="A954" s="47"/>
      <c r="B954" s="47"/>
      <c r="C954" s="3" t="s">
        <v>411</v>
      </c>
      <c r="D954" s="47">
        <v>43.80646586149147</v>
      </c>
      <c r="E954" s="3">
        <v>2.6</v>
      </c>
      <c r="F954" s="43">
        <f t="shared" si="100"/>
        <v>8.00263E+21</v>
      </c>
      <c r="G954" s="47">
        <f t="shared" si="101"/>
        <v>62.4</v>
      </c>
      <c r="H954" s="47">
        <f t="shared" si="102"/>
        <v>23.69841752</v>
      </c>
      <c r="I954" s="47">
        <v>42.71524426280366</v>
      </c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</row>
    <row r="955">
      <c r="A955" s="47"/>
      <c r="B955" s="47"/>
      <c r="C955" s="3" t="s">
        <v>411</v>
      </c>
      <c r="D955" s="47">
        <v>43.49932285472661</v>
      </c>
      <c r="E955" s="3">
        <v>2.6</v>
      </c>
      <c r="F955" s="43">
        <f t="shared" si="100"/>
        <v>5.61903E+21</v>
      </c>
      <c r="G955" s="47">
        <f t="shared" si="101"/>
        <v>62.4</v>
      </c>
      <c r="H955" s="47">
        <f t="shared" si="102"/>
        <v>23.54484602</v>
      </c>
      <c r="I955" s="47">
        <v>42.66323961028169</v>
      </c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</row>
    <row r="956">
      <c r="A956" s="47"/>
      <c r="B956" s="47"/>
      <c r="C956" s="3" t="s">
        <v>411</v>
      </c>
      <c r="D956" s="47">
        <v>43.761749477851474</v>
      </c>
      <c r="E956" s="3">
        <v>2.6</v>
      </c>
      <c r="F956" s="43">
        <f t="shared" si="100"/>
        <v>7.60107E+21</v>
      </c>
      <c r="G956" s="47">
        <f t="shared" si="101"/>
        <v>62.4</v>
      </c>
      <c r="H956" s="47">
        <f t="shared" si="102"/>
        <v>23.67605933</v>
      </c>
      <c r="I956" s="47">
        <v>42.69124240979854</v>
      </c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</row>
    <row r="957">
      <c r="A957" s="47"/>
      <c r="B957" s="47"/>
      <c r="C957" s="3" t="s">
        <v>411</v>
      </c>
      <c r="D957" s="47">
        <v>43.41699616153727</v>
      </c>
      <c r="E957" s="3">
        <v>2.6</v>
      </c>
      <c r="F957" s="43">
        <f t="shared" si="100"/>
        <v>5.11091E+21</v>
      </c>
      <c r="G957" s="47">
        <f t="shared" si="101"/>
        <v>62.4</v>
      </c>
      <c r="H957" s="47">
        <f t="shared" si="102"/>
        <v>23.50368267</v>
      </c>
      <c r="I957" s="47">
        <v>42.67524338714985</v>
      </c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</row>
    <row r="958">
      <c r="A958" s="47"/>
      <c r="B958" s="47"/>
      <c r="C958" s="3" t="s">
        <v>411</v>
      </c>
      <c r="D958" s="47">
        <v>43.24695086298093</v>
      </c>
      <c r="E958" s="3">
        <v>2.6</v>
      </c>
      <c r="F958" s="43">
        <f t="shared" si="100"/>
        <v>4.20219E+21</v>
      </c>
      <c r="G958" s="47">
        <f t="shared" si="101"/>
        <v>62.4</v>
      </c>
      <c r="H958" s="47">
        <f t="shared" si="102"/>
        <v>23.41866002</v>
      </c>
      <c r="I958" s="47">
        <v>42.6192396438704</v>
      </c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</row>
    <row r="959">
      <c r="A959" s="47"/>
      <c r="B959" s="47"/>
      <c r="C959" s="3" t="s">
        <v>411</v>
      </c>
      <c r="D959" s="47">
        <v>43.08075284452736</v>
      </c>
      <c r="E959" s="3">
        <v>2.6</v>
      </c>
      <c r="F959" s="43">
        <f t="shared" si="100"/>
        <v>3.47038E+21</v>
      </c>
      <c r="G959" s="47">
        <f t="shared" si="101"/>
        <v>62.4</v>
      </c>
      <c r="H959" s="47">
        <f t="shared" si="102"/>
        <v>23.33556101</v>
      </c>
      <c r="I959" s="47">
        <v>42.61124312330417</v>
      </c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</row>
    <row r="960">
      <c r="A960" s="47"/>
      <c r="B960" s="47"/>
      <c r="C960" s="3" t="s">
        <v>411</v>
      </c>
      <c r="D960" s="47">
        <v>43.22224499018815</v>
      </c>
      <c r="E960" s="3">
        <v>2.6</v>
      </c>
      <c r="F960" s="43">
        <f t="shared" si="100"/>
        <v>4.08435E+21</v>
      </c>
      <c r="G960" s="47">
        <f t="shared" si="101"/>
        <v>62.4</v>
      </c>
      <c r="H960" s="47">
        <f t="shared" si="102"/>
        <v>23.40630708</v>
      </c>
      <c r="I960" s="47">
        <v>42.60723924538517</v>
      </c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</row>
    <row r="961">
      <c r="A961" s="47"/>
      <c r="B961" s="47"/>
      <c r="C961" s="3" t="s">
        <v>411</v>
      </c>
      <c r="D961" s="47">
        <v>43.35764916047462</v>
      </c>
      <c r="E961" s="3">
        <v>2.6</v>
      </c>
      <c r="F961" s="43">
        <f t="shared" si="100"/>
        <v>4.77336E+21</v>
      </c>
      <c r="G961" s="47">
        <f t="shared" si="101"/>
        <v>62.4</v>
      </c>
      <c r="H961" s="47">
        <f t="shared" si="102"/>
        <v>23.47400917</v>
      </c>
      <c r="I961" s="47">
        <v>42.59123750620154</v>
      </c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</row>
    <row r="962">
      <c r="A962" s="47"/>
      <c r="B962" s="47"/>
      <c r="C962" s="3" t="s">
        <v>411</v>
      </c>
      <c r="D962" s="47">
        <v>43.411550391350154</v>
      </c>
      <c r="E962" s="3">
        <v>2.6</v>
      </c>
      <c r="F962" s="43">
        <f t="shared" si="100"/>
        <v>5.07896E+21</v>
      </c>
      <c r="G962" s="47">
        <f t="shared" si="101"/>
        <v>62.4</v>
      </c>
      <c r="H962" s="47">
        <f t="shared" si="102"/>
        <v>23.50095979</v>
      </c>
      <c r="I962" s="47">
        <v>42.59924510341341</v>
      </c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</row>
    <row r="963">
      <c r="A963" s="47"/>
      <c r="B963" s="47"/>
      <c r="C963" s="3" t="s">
        <v>411</v>
      </c>
      <c r="D963" s="47">
        <v>43.522214437139745</v>
      </c>
      <c r="E963" s="3">
        <v>2.6</v>
      </c>
      <c r="F963" s="43">
        <f t="shared" si="100"/>
        <v>5.76909E+21</v>
      </c>
      <c r="G963" s="47">
        <f t="shared" si="101"/>
        <v>62.4</v>
      </c>
      <c r="H963" s="47">
        <f t="shared" si="102"/>
        <v>23.55629181</v>
      </c>
      <c r="I963" s="47">
        <v>42.60324495445467</v>
      </c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</row>
    <row r="964">
      <c r="A964" s="47"/>
      <c r="B964" s="47"/>
      <c r="C964" s="3" t="s">
        <v>411</v>
      </c>
      <c r="D964" s="47">
        <v>43.682812835855316</v>
      </c>
      <c r="E964" s="3">
        <v>2.6</v>
      </c>
      <c r="F964" s="43">
        <f t="shared" si="100"/>
        <v>6.94075E+21</v>
      </c>
      <c r="G964" s="47">
        <f t="shared" si="101"/>
        <v>62.4</v>
      </c>
      <c r="H964" s="47">
        <f t="shared" si="102"/>
        <v>23.63659101</v>
      </c>
      <c r="I964" s="47">
        <v>42.63923879300376</v>
      </c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</row>
    <row r="965">
      <c r="A965" s="47"/>
      <c r="B965" s="47"/>
      <c r="C965" s="3" t="s">
        <v>411</v>
      </c>
      <c r="D965" s="47">
        <v>43.682812835855316</v>
      </c>
      <c r="E965" s="3">
        <v>2.6</v>
      </c>
      <c r="F965" s="43">
        <f t="shared" si="100"/>
        <v>6.94075E+21</v>
      </c>
      <c r="G965" s="47">
        <f t="shared" si="101"/>
        <v>62.4</v>
      </c>
      <c r="H965" s="47">
        <f t="shared" si="102"/>
        <v>23.63659101</v>
      </c>
      <c r="I965" s="47">
        <v>42.64724156043213</v>
      </c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</row>
    <row r="966">
      <c r="A966" s="47"/>
      <c r="B966" s="47"/>
      <c r="C966" s="3" t="s">
        <v>411</v>
      </c>
      <c r="D966" s="47">
        <v>43.70288281863065</v>
      </c>
      <c r="E966" s="3">
        <v>2.6</v>
      </c>
      <c r="F966" s="43">
        <f t="shared" si="100"/>
        <v>7.10299E+21</v>
      </c>
      <c r="G966" s="47">
        <f t="shared" si="101"/>
        <v>62.4</v>
      </c>
      <c r="H966" s="47">
        <f t="shared" si="102"/>
        <v>23.646626</v>
      </c>
      <c r="I966" s="47">
        <v>42.67524338714985</v>
      </c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</row>
    <row r="967">
      <c r="A967" s="47"/>
      <c r="B967" s="47"/>
      <c r="C967" s="3" t="s">
        <v>411</v>
      </c>
      <c r="D967" s="47">
        <v>43.11461111178832</v>
      </c>
      <c r="E967" s="3">
        <v>2.6</v>
      </c>
      <c r="F967" s="43">
        <f t="shared" si="100"/>
        <v>3.60832E+21</v>
      </c>
      <c r="G967" s="47">
        <f t="shared" si="101"/>
        <v>62.4</v>
      </c>
      <c r="H967" s="47">
        <f t="shared" si="102"/>
        <v>23.35249015</v>
      </c>
      <c r="I967" s="47">
        <v>42.643244370254365</v>
      </c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</row>
    <row r="968">
      <c r="A968" s="47"/>
      <c r="B968" s="47"/>
      <c r="C968" s="3" t="s">
        <v>411</v>
      </c>
      <c r="D968" s="47">
        <v>43.290702370844</v>
      </c>
      <c r="E968" s="3">
        <v>2.6</v>
      </c>
      <c r="F968" s="43">
        <f t="shared" si="100"/>
        <v>4.41928E+21</v>
      </c>
      <c r="G968" s="47">
        <f t="shared" si="101"/>
        <v>62.4</v>
      </c>
      <c r="H968" s="47">
        <f t="shared" si="102"/>
        <v>23.44053578</v>
      </c>
      <c r="I968" s="47">
        <v>42.63923879300376</v>
      </c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</row>
    <row r="969">
      <c r="A969" s="47"/>
      <c r="B969" s="47"/>
      <c r="C969" s="3" t="s">
        <v>411</v>
      </c>
      <c r="D969" s="47">
        <v>43.36533598914091</v>
      </c>
      <c r="E969" s="3">
        <v>2.6</v>
      </c>
      <c r="F969" s="43">
        <f t="shared" si="100"/>
        <v>4.8158E+21</v>
      </c>
      <c r="G969" s="47">
        <f t="shared" si="101"/>
        <v>62.4</v>
      </c>
      <c r="H969" s="47">
        <f t="shared" si="102"/>
        <v>23.47785258</v>
      </c>
      <c r="I969" s="47">
        <v>42.631239521788935</v>
      </c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</row>
    <row r="970">
      <c r="A970" s="47"/>
      <c r="B970" s="47"/>
      <c r="C970" s="3" t="s">
        <v>411</v>
      </c>
      <c r="D970" s="47">
        <v>43.47986503874745</v>
      </c>
      <c r="E970" s="3">
        <v>2.6</v>
      </c>
      <c r="F970" s="43">
        <f t="shared" si="100"/>
        <v>5.49455E+21</v>
      </c>
      <c r="G970" s="47">
        <f t="shared" si="101"/>
        <v>62.4</v>
      </c>
      <c r="H970" s="47">
        <f t="shared" si="102"/>
        <v>23.53511711</v>
      </c>
      <c r="I970" s="47">
        <v>42.63923879300376</v>
      </c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</row>
    <row r="971">
      <c r="A971" s="47"/>
      <c r="B971" s="47"/>
      <c r="C971" s="3" t="s">
        <v>411</v>
      </c>
      <c r="D971" s="47">
        <v>43.49255449204411</v>
      </c>
      <c r="E971" s="3">
        <v>2.6</v>
      </c>
      <c r="F971" s="43">
        <f t="shared" si="100"/>
        <v>5.57542E+21</v>
      </c>
      <c r="G971" s="47">
        <f t="shared" si="101"/>
        <v>62.4</v>
      </c>
      <c r="H971" s="47">
        <f t="shared" si="102"/>
        <v>23.54146184</v>
      </c>
      <c r="I971" s="47">
        <v>42.6352394438804</v>
      </c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</row>
    <row r="972">
      <c r="A972" s="47"/>
      <c r="B972" s="47"/>
      <c r="C972" s="3" t="s">
        <v>411</v>
      </c>
      <c r="D972" s="47">
        <v>43.56850252578951</v>
      </c>
      <c r="E972" s="3">
        <v>2.6</v>
      </c>
      <c r="F972" s="43">
        <f t="shared" si="100"/>
        <v>6.08487E+21</v>
      </c>
      <c r="G972" s="47">
        <f t="shared" si="101"/>
        <v>62.4</v>
      </c>
      <c r="H972" s="47">
        <f t="shared" si="102"/>
        <v>23.57943585</v>
      </c>
      <c r="I972" s="47">
        <v>42.631239521788935</v>
      </c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</row>
    <row r="973">
      <c r="A973" s="47"/>
      <c r="B973" s="47"/>
      <c r="C973" s="3" t="s">
        <v>411</v>
      </c>
      <c r="D973" s="47">
        <v>43.75122436374421</v>
      </c>
      <c r="E973" s="3">
        <v>2.6</v>
      </c>
      <c r="F973" s="43">
        <f t="shared" si="100"/>
        <v>7.50952E+21</v>
      </c>
      <c r="G973" s="47">
        <f t="shared" si="101"/>
        <v>62.4</v>
      </c>
      <c r="H973" s="47">
        <f t="shared" si="102"/>
        <v>23.67079677</v>
      </c>
      <c r="I973" s="47">
        <v>42.65523806669754</v>
      </c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</row>
    <row r="974">
      <c r="A974" s="47"/>
      <c r="B974" s="47"/>
      <c r="C974" s="3" t="s">
        <v>411</v>
      </c>
      <c r="D974" s="47">
        <v>43.74744786619195</v>
      </c>
      <c r="E974" s="3">
        <v>2.6</v>
      </c>
      <c r="F974" s="43">
        <f t="shared" si="100"/>
        <v>7.47694E+21</v>
      </c>
      <c r="G974" s="47">
        <f t="shared" si="101"/>
        <v>62.4</v>
      </c>
      <c r="H974" s="47">
        <f t="shared" si="102"/>
        <v>23.66890852</v>
      </c>
      <c r="I974" s="47">
        <v>42.65523806669754</v>
      </c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</row>
    <row r="975">
      <c r="A975" s="47"/>
      <c r="B975" s="47"/>
      <c r="C975" s="3" t="s">
        <v>411</v>
      </c>
      <c r="D975" s="47">
        <v>43.74107979781754</v>
      </c>
      <c r="E975" s="3">
        <v>2.6</v>
      </c>
      <c r="F975" s="43">
        <f t="shared" si="100"/>
        <v>7.42232E+21</v>
      </c>
      <c r="G975" s="47">
        <f t="shared" si="101"/>
        <v>62.4</v>
      </c>
      <c r="H975" s="47">
        <f t="shared" si="102"/>
        <v>23.66572449</v>
      </c>
      <c r="I975" s="47">
        <v>42.67124327811661</v>
      </c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</row>
    <row r="976">
      <c r="A976" s="47"/>
      <c r="B976" s="47"/>
      <c r="C976" s="3" t="s">
        <v>411</v>
      </c>
      <c r="D976" s="47">
        <v>43.654000893860825</v>
      </c>
      <c r="E976" s="3">
        <v>2.6</v>
      </c>
      <c r="F976" s="43">
        <f t="shared" si="100"/>
        <v>6.7143E+21</v>
      </c>
      <c r="G976" s="47">
        <f t="shared" si="101"/>
        <v>62.4</v>
      </c>
      <c r="H976" s="47">
        <f t="shared" si="102"/>
        <v>23.62218504</v>
      </c>
      <c r="I976" s="47">
        <v>42.65124423816376</v>
      </c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</row>
    <row r="977">
      <c r="A977" s="47"/>
      <c r="B977" s="47"/>
      <c r="C977" s="3" t="s">
        <v>411</v>
      </c>
      <c r="D977" s="47">
        <v>43.6264944727672</v>
      </c>
      <c r="E977" s="3">
        <v>2.6</v>
      </c>
      <c r="F977" s="43">
        <f t="shared" si="100"/>
        <v>6.505E+21</v>
      </c>
      <c r="G977" s="47">
        <f t="shared" si="101"/>
        <v>62.4</v>
      </c>
      <c r="H977" s="47">
        <f t="shared" si="102"/>
        <v>23.60843183</v>
      </c>
      <c r="I977" s="47">
        <v>42.64724156043213</v>
      </c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</row>
    <row r="978">
      <c r="A978" s="47"/>
      <c r="B978" s="47"/>
      <c r="C978" s="3" t="s">
        <v>411</v>
      </c>
      <c r="D978" s="47">
        <v>43.55097256610282</v>
      </c>
      <c r="E978" s="3">
        <v>2.6</v>
      </c>
      <c r="F978" s="43">
        <f t="shared" si="100"/>
        <v>5.96329E+21</v>
      </c>
      <c r="G978" s="47">
        <f t="shared" si="101"/>
        <v>62.4</v>
      </c>
      <c r="H978" s="47">
        <f t="shared" si="102"/>
        <v>23.57067087</v>
      </c>
      <c r="I978" s="47">
        <v>42.631239521788935</v>
      </c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</row>
    <row r="979">
      <c r="A979" s="47"/>
      <c r="B979" s="47"/>
      <c r="C979" s="3" t="s">
        <v>411</v>
      </c>
      <c r="D979" s="47">
        <v>43.77321865745037</v>
      </c>
      <c r="E979" s="3">
        <v>2.6</v>
      </c>
      <c r="F979" s="43">
        <f t="shared" si="100"/>
        <v>7.7021E+21</v>
      </c>
      <c r="G979" s="47">
        <f t="shared" si="101"/>
        <v>62.4</v>
      </c>
      <c r="H979" s="47">
        <f t="shared" si="102"/>
        <v>23.68179392</v>
      </c>
      <c r="I979" s="47">
        <v>42.64724156043213</v>
      </c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</row>
    <row r="980">
      <c r="A980" s="47"/>
      <c r="B980" s="47"/>
      <c r="C980" s="3" t="s">
        <v>411</v>
      </c>
      <c r="D980" s="47">
        <v>43.62982241611613</v>
      </c>
      <c r="E980" s="3">
        <v>2.6</v>
      </c>
      <c r="F980" s="43">
        <f t="shared" si="100"/>
        <v>6.52997E+21</v>
      </c>
      <c r="G980" s="47">
        <f t="shared" si="101"/>
        <v>62.4</v>
      </c>
      <c r="H980" s="47">
        <f t="shared" si="102"/>
        <v>23.6100958</v>
      </c>
      <c r="I980" s="47">
        <v>42.66323961028169</v>
      </c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</row>
    <row r="981">
      <c r="A981" s="47"/>
      <c r="B981" s="47"/>
      <c r="C981" s="3" t="s">
        <v>411</v>
      </c>
      <c r="D981" s="47">
        <v>43.61635484141632</v>
      </c>
      <c r="E981" s="3">
        <v>2.6</v>
      </c>
      <c r="F981" s="43">
        <f t="shared" si="100"/>
        <v>6.4295E+21</v>
      </c>
      <c r="G981" s="47">
        <f t="shared" si="101"/>
        <v>62.4</v>
      </c>
      <c r="H981" s="47">
        <f t="shared" si="102"/>
        <v>23.60336201</v>
      </c>
      <c r="I981" s="47">
        <v>42.69923904070642</v>
      </c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</row>
    <row r="982">
      <c r="A982" s="47"/>
      <c r="B982" s="47"/>
      <c r="C982" s="3" t="s">
        <v>411</v>
      </c>
      <c r="D982" s="47">
        <v>43.73786040218623</v>
      </c>
      <c r="E982" s="3">
        <v>2.6</v>
      </c>
      <c r="F982" s="43">
        <f t="shared" si="100"/>
        <v>7.39486E+21</v>
      </c>
      <c r="G982" s="47">
        <f t="shared" si="101"/>
        <v>62.4</v>
      </c>
      <c r="H982" s="47">
        <f t="shared" si="102"/>
        <v>23.66411479</v>
      </c>
      <c r="I982" s="47">
        <v>42.67524338714985</v>
      </c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</row>
    <row r="983">
      <c r="A983" s="47"/>
      <c r="B983" s="47"/>
      <c r="C983" s="3" t="s">
        <v>411</v>
      </c>
      <c r="D983" s="47">
        <v>43.66636598480489</v>
      </c>
      <c r="E983" s="3">
        <v>2.6</v>
      </c>
      <c r="F983" s="43">
        <f t="shared" si="100"/>
        <v>6.81056E+21</v>
      </c>
      <c r="G983" s="47">
        <f t="shared" si="101"/>
        <v>62.4</v>
      </c>
      <c r="H983" s="47">
        <f t="shared" si="102"/>
        <v>23.62836758</v>
      </c>
      <c r="I983" s="47">
        <v>42.643244370254365</v>
      </c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</row>
    <row r="984">
      <c r="A984" s="47"/>
      <c r="B984" s="47"/>
      <c r="C984" s="3" t="s">
        <v>411</v>
      </c>
      <c r="D984" s="47">
        <v>43.72606887745666</v>
      </c>
      <c r="E984" s="3">
        <v>2.6</v>
      </c>
      <c r="F984" s="43">
        <f t="shared" si="100"/>
        <v>7.29515E+21</v>
      </c>
      <c r="G984" s="47">
        <f t="shared" si="101"/>
        <v>62.4</v>
      </c>
      <c r="H984" s="47">
        <f t="shared" si="102"/>
        <v>23.65821903</v>
      </c>
      <c r="I984" s="47">
        <v>42.65924354141566</v>
      </c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</row>
    <row r="985">
      <c r="A985" s="47"/>
      <c r="B985" s="47"/>
      <c r="C985" s="3" t="s">
        <v>411</v>
      </c>
      <c r="D985" s="47">
        <v>43.700071841296825</v>
      </c>
      <c r="E985" s="3">
        <v>2.6</v>
      </c>
      <c r="F985" s="43">
        <f t="shared" si="100"/>
        <v>7.08004E+21</v>
      </c>
      <c r="G985" s="47">
        <f t="shared" si="101"/>
        <v>62.4</v>
      </c>
      <c r="H985" s="47">
        <f t="shared" si="102"/>
        <v>23.64522051</v>
      </c>
      <c r="I985" s="47">
        <v>42.65124423816376</v>
      </c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</row>
    <row r="986">
      <c r="A986" s="47"/>
      <c r="B986" s="47"/>
      <c r="C986" s="3" t="s">
        <v>411</v>
      </c>
      <c r="D986" s="47">
        <v>43.43683040652224</v>
      </c>
      <c r="E986" s="3">
        <v>2.6</v>
      </c>
      <c r="F986" s="43">
        <f t="shared" si="100"/>
        <v>5.22896E+21</v>
      </c>
      <c r="G986" s="47">
        <f t="shared" si="101"/>
        <v>62.4</v>
      </c>
      <c r="H986" s="47">
        <f t="shared" si="102"/>
        <v>23.51359979</v>
      </c>
      <c r="I986" s="47">
        <v>42.66323961028169</v>
      </c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</row>
    <row r="987">
      <c r="A987" s="47"/>
      <c r="B987" s="47"/>
      <c r="C987" s="3" t="s">
        <v>411</v>
      </c>
      <c r="D987" s="47">
        <v>43.435535936169245</v>
      </c>
      <c r="E987" s="3">
        <v>2.6</v>
      </c>
      <c r="F987" s="43">
        <f t="shared" si="100"/>
        <v>5.22117E+21</v>
      </c>
      <c r="G987" s="47">
        <f t="shared" si="101"/>
        <v>62.4</v>
      </c>
      <c r="H987" s="47">
        <f t="shared" si="102"/>
        <v>23.51295256</v>
      </c>
      <c r="I987" s="47">
        <v>42.65124423816376</v>
      </c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</row>
    <row r="988">
      <c r="A988" s="47"/>
      <c r="B988" s="47"/>
      <c r="C988" s="3" t="s">
        <v>411</v>
      </c>
      <c r="D988" s="47">
        <v>43.23887073257114</v>
      </c>
      <c r="E988" s="3">
        <v>2.6</v>
      </c>
      <c r="F988" s="43">
        <f t="shared" si="100"/>
        <v>4.16328E+21</v>
      </c>
      <c r="G988" s="47">
        <f t="shared" si="101"/>
        <v>62.4</v>
      </c>
      <c r="H988" s="47">
        <f t="shared" si="102"/>
        <v>23.41461996</v>
      </c>
      <c r="I988" s="47">
        <v>42.63923879300376</v>
      </c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</row>
    <row r="989">
      <c r="A989" s="47"/>
      <c r="B989" s="47"/>
      <c r="C989" s="3" t="s">
        <v>411</v>
      </c>
      <c r="D989" s="47">
        <v>43.423708729200335</v>
      </c>
      <c r="E989" s="3">
        <v>2.6</v>
      </c>
      <c r="F989" s="43">
        <f t="shared" si="100"/>
        <v>5.15056E+21</v>
      </c>
      <c r="G989" s="47">
        <f t="shared" si="101"/>
        <v>62.4</v>
      </c>
      <c r="H989" s="47">
        <f t="shared" si="102"/>
        <v>23.50703895</v>
      </c>
      <c r="I989" s="47">
        <v>42.6352394438804</v>
      </c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</row>
    <row r="990">
      <c r="A990" s="47"/>
      <c r="B990" s="47"/>
      <c r="C990" s="3" t="s">
        <v>411</v>
      </c>
      <c r="D990" s="47">
        <v>43.4156411074523</v>
      </c>
      <c r="E990" s="3">
        <v>2.6</v>
      </c>
      <c r="F990" s="43">
        <f t="shared" si="100"/>
        <v>5.10294E+21</v>
      </c>
      <c r="G990" s="47">
        <f t="shared" si="101"/>
        <v>62.4</v>
      </c>
      <c r="H990" s="47">
        <f t="shared" si="102"/>
        <v>23.50300514</v>
      </c>
      <c r="I990" s="47">
        <v>42.65924354141566</v>
      </c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</row>
    <row r="991">
      <c r="A991" s="47"/>
      <c r="B991" s="47"/>
      <c r="C991" s="3" t="s">
        <v>411</v>
      </c>
      <c r="D991" s="47">
        <v>43.71667110311629</v>
      </c>
      <c r="E991" s="3">
        <v>2.6</v>
      </c>
      <c r="F991" s="43">
        <f t="shared" si="100"/>
        <v>7.21665E+21</v>
      </c>
      <c r="G991" s="47">
        <f t="shared" si="101"/>
        <v>62.4</v>
      </c>
      <c r="H991" s="47">
        <f t="shared" si="102"/>
        <v>23.65352014</v>
      </c>
      <c r="I991" s="47">
        <v>42.67923975808712</v>
      </c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</row>
    <row r="992">
      <c r="A992" s="47"/>
      <c r="B992" s="47"/>
      <c r="C992" s="3" t="s">
        <v>411</v>
      </c>
      <c r="D992" s="47">
        <v>43.33700239049697</v>
      </c>
      <c r="E992" s="3">
        <v>2.6</v>
      </c>
      <c r="F992" s="43">
        <f t="shared" si="100"/>
        <v>4.66124E+21</v>
      </c>
      <c r="G992" s="47">
        <f t="shared" si="101"/>
        <v>62.4</v>
      </c>
      <c r="H992" s="47">
        <f t="shared" si="102"/>
        <v>23.46368578</v>
      </c>
      <c r="I992" s="47">
        <v>42.62723935470292</v>
      </c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</row>
    <row r="993">
      <c r="A993" s="47"/>
      <c r="B993" s="47"/>
      <c r="C993" s="3" t="s">
        <v>411</v>
      </c>
      <c r="D993" s="47">
        <v>43.2201212965583</v>
      </c>
      <c r="E993" s="3">
        <v>2.6</v>
      </c>
      <c r="F993" s="43">
        <f t="shared" si="100"/>
        <v>4.07437E+21</v>
      </c>
      <c r="G993" s="47">
        <f t="shared" si="101"/>
        <v>62.4</v>
      </c>
      <c r="H993" s="47">
        <f t="shared" si="102"/>
        <v>23.40524524</v>
      </c>
      <c r="I993" s="47">
        <v>42.65523806669754</v>
      </c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</row>
    <row r="994">
      <c r="A994" s="47"/>
      <c r="B994" s="47"/>
      <c r="C994" s="3" t="s">
        <v>411</v>
      </c>
      <c r="D994" s="47">
        <v>43.5015557361589</v>
      </c>
      <c r="E994" s="3">
        <v>2.6</v>
      </c>
      <c r="F994" s="43">
        <f t="shared" si="100"/>
        <v>5.63349E+21</v>
      </c>
      <c r="G994" s="47">
        <f t="shared" si="101"/>
        <v>62.4</v>
      </c>
      <c r="H994" s="47">
        <f t="shared" si="102"/>
        <v>23.54596246</v>
      </c>
      <c r="I994" s="47">
        <v>42.65523806669754</v>
      </c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</row>
    <row r="995">
      <c r="A995" s="47"/>
      <c r="B995" s="47"/>
      <c r="C995" s="3" t="s">
        <v>411</v>
      </c>
      <c r="D995" s="47">
        <v>43.443245508124896</v>
      </c>
      <c r="E995" s="3">
        <v>2.6</v>
      </c>
      <c r="F995" s="43">
        <f t="shared" si="100"/>
        <v>5.26772E+21</v>
      </c>
      <c r="G995" s="47">
        <f t="shared" si="101"/>
        <v>62.4</v>
      </c>
      <c r="H995" s="47">
        <f t="shared" si="102"/>
        <v>23.51680734</v>
      </c>
      <c r="I995" s="47">
        <v>42.67524338714985</v>
      </c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</row>
    <row r="996">
      <c r="A996" s="47"/>
      <c r="B996" s="47"/>
      <c r="C996" s="3" t="s">
        <v>411</v>
      </c>
      <c r="D996" s="47">
        <v>43.48567897406006</v>
      </c>
      <c r="E996" s="3">
        <v>2.6</v>
      </c>
      <c r="F996" s="43">
        <f t="shared" si="100"/>
        <v>5.53146E+21</v>
      </c>
      <c r="G996" s="47">
        <f t="shared" si="101"/>
        <v>62.4</v>
      </c>
      <c r="H996" s="47">
        <f t="shared" si="102"/>
        <v>23.53802408</v>
      </c>
      <c r="I996" s="47">
        <v>42.66723967033318</v>
      </c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</row>
    <row r="997">
      <c r="A997" s="47"/>
      <c r="B997" s="47"/>
      <c r="C997" s="3" t="s">
        <v>411</v>
      </c>
      <c r="D997" s="47">
        <v>43.67316969285984</v>
      </c>
      <c r="E997" s="3">
        <v>2.6</v>
      </c>
      <c r="F997" s="43">
        <f t="shared" si="100"/>
        <v>6.86412E+21</v>
      </c>
      <c r="G997" s="47">
        <f t="shared" si="101"/>
        <v>62.4</v>
      </c>
      <c r="H997" s="47">
        <f t="shared" si="102"/>
        <v>23.63176944</v>
      </c>
      <c r="I997" s="47">
        <v>42.66323961028169</v>
      </c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</row>
    <row r="998">
      <c r="A998" s="47"/>
      <c r="B998" s="47"/>
      <c r="C998" s="3" t="s">
        <v>411</v>
      </c>
      <c r="D998" s="47">
        <v>43.657902937018825</v>
      </c>
      <c r="E998" s="3">
        <v>2.6</v>
      </c>
      <c r="F998" s="43">
        <f t="shared" si="100"/>
        <v>6.74453E+21</v>
      </c>
      <c r="G998" s="47">
        <f t="shared" si="101"/>
        <v>62.4</v>
      </c>
      <c r="H998" s="47">
        <f t="shared" si="102"/>
        <v>23.62413606</v>
      </c>
      <c r="I998" s="47">
        <v>42.68723966734486</v>
      </c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</row>
    <row r="999">
      <c r="A999" s="47"/>
      <c r="B999" s="47"/>
      <c r="C999" s="3" t="s">
        <v>411</v>
      </c>
      <c r="D999" s="47">
        <v>43.71802615720125</v>
      </c>
      <c r="E999" s="3">
        <v>2.6</v>
      </c>
      <c r="F999" s="43">
        <f t="shared" si="100"/>
        <v>7.22792E+21</v>
      </c>
      <c r="G999" s="47">
        <f t="shared" si="101"/>
        <v>62.4</v>
      </c>
      <c r="H999" s="47">
        <f t="shared" si="102"/>
        <v>23.65419767</v>
      </c>
      <c r="I999" s="47">
        <v>42.69124240979854</v>
      </c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</row>
    <row r="1000">
      <c r="A1000" s="47"/>
      <c r="B1000" s="47"/>
      <c r="C1000" s="3" t="s">
        <v>411</v>
      </c>
      <c r="D1000" s="47">
        <v>43.50928163589551</v>
      </c>
      <c r="E1000" s="3">
        <v>2.6</v>
      </c>
      <c r="F1000" s="43">
        <f t="shared" si="100"/>
        <v>5.68383E+21</v>
      </c>
      <c r="G1000" s="47">
        <f t="shared" si="101"/>
        <v>62.4</v>
      </c>
      <c r="H1000" s="47">
        <f t="shared" si="102"/>
        <v>23.54982541</v>
      </c>
      <c r="I1000" s="47">
        <v>42.69524018092088</v>
      </c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</row>
    <row r="1001">
      <c r="A1001" s="47"/>
      <c r="B1001" s="47"/>
      <c r="C1001" s="3" t="s">
        <v>411</v>
      </c>
      <c r="D1001" s="47">
        <v>43.72206613500299</v>
      </c>
      <c r="E1001" s="3">
        <v>2.6</v>
      </c>
      <c r="F1001" s="43">
        <f t="shared" si="100"/>
        <v>7.26161E+21</v>
      </c>
      <c r="G1001" s="47">
        <f t="shared" si="101"/>
        <v>62.4</v>
      </c>
      <c r="H1001" s="47">
        <f t="shared" si="102"/>
        <v>23.65621766</v>
      </c>
      <c r="I1001" s="47">
        <v>42.67524338714985</v>
      </c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</row>
    <row r="1002">
      <c r="A1002" s="47"/>
      <c r="B1002" s="47"/>
      <c r="C1002" s="3" t="s">
        <v>411</v>
      </c>
      <c r="D1002" s="47">
        <v>43.399041845632844</v>
      </c>
      <c r="E1002" s="3">
        <v>2.6</v>
      </c>
      <c r="F1002" s="43">
        <f t="shared" si="100"/>
        <v>5.00635E+21</v>
      </c>
      <c r="G1002" s="47">
        <f t="shared" si="101"/>
        <v>62.4</v>
      </c>
      <c r="H1002" s="47">
        <f t="shared" si="102"/>
        <v>23.49470551</v>
      </c>
      <c r="I1002" s="47">
        <v>42.67524338714985</v>
      </c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</row>
    <row r="1003">
      <c r="A1003" s="47"/>
      <c r="B1003" s="47"/>
      <c r="C1003" s="3" t="s">
        <v>411</v>
      </c>
      <c r="D1003" s="47">
        <v>43.346653776173156</v>
      </c>
      <c r="E1003" s="3">
        <v>2.6</v>
      </c>
      <c r="F1003" s="43">
        <f t="shared" si="100"/>
        <v>4.71332E+21</v>
      </c>
      <c r="G1003" s="47">
        <f t="shared" si="101"/>
        <v>62.4</v>
      </c>
      <c r="H1003" s="47">
        <f t="shared" si="102"/>
        <v>23.46851148</v>
      </c>
      <c r="I1003" s="47">
        <v>42.63923879300376</v>
      </c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</row>
    <row r="1004">
      <c r="A1004" s="47"/>
      <c r="B1004" s="47"/>
      <c r="C1004" s="3" t="s">
        <v>411</v>
      </c>
      <c r="D1004" s="47">
        <v>43.14601957603995</v>
      </c>
      <c r="E1004" s="3">
        <v>2.6</v>
      </c>
      <c r="F1004" s="43">
        <f t="shared" si="100"/>
        <v>3.74119E+21</v>
      </c>
      <c r="G1004" s="47">
        <f t="shared" si="101"/>
        <v>62.4</v>
      </c>
      <c r="H1004" s="47">
        <f t="shared" si="102"/>
        <v>23.36819438</v>
      </c>
      <c r="I1004" s="47">
        <v>42.62323927984716</v>
      </c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</row>
    <row r="1005">
      <c r="A1005" s="47"/>
      <c r="B1005" s="47"/>
      <c r="C1005" s="3" t="s">
        <v>411</v>
      </c>
      <c r="D1005" s="47">
        <v>43.217987167045614</v>
      </c>
      <c r="E1005" s="3">
        <v>2.6</v>
      </c>
      <c r="F1005" s="43">
        <f t="shared" si="100"/>
        <v>4.06437E+21</v>
      </c>
      <c r="G1005" s="47">
        <f t="shared" si="101"/>
        <v>62.4</v>
      </c>
      <c r="H1005" s="47">
        <f t="shared" si="102"/>
        <v>23.40417817</v>
      </c>
      <c r="I1005" s="47">
        <v>42.643244370254365</v>
      </c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</row>
    <row r="1006">
      <c r="A1006" s="47"/>
      <c r="B1006" s="47"/>
      <c r="C1006" s="3" t="s">
        <v>411</v>
      </c>
      <c r="D1006" s="47">
        <v>43.184648978396076</v>
      </c>
      <c r="E1006" s="3">
        <v>2.6</v>
      </c>
      <c r="F1006" s="43">
        <f t="shared" si="100"/>
        <v>3.91133E+21</v>
      </c>
      <c r="G1006" s="47">
        <f t="shared" si="101"/>
        <v>62.4</v>
      </c>
      <c r="H1006" s="47">
        <f t="shared" si="102"/>
        <v>23.38750908</v>
      </c>
      <c r="I1006" s="47">
        <v>42.631239521788935</v>
      </c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</row>
    <row r="1007">
      <c r="A1007" s="47"/>
      <c r="B1007" s="47"/>
      <c r="C1007" s="3" t="s">
        <v>411</v>
      </c>
      <c r="D1007" s="47">
        <v>42.951883814290625</v>
      </c>
      <c r="E1007" s="3">
        <v>2.6</v>
      </c>
      <c r="F1007" s="43">
        <f t="shared" si="100"/>
        <v>2.99186E+21</v>
      </c>
      <c r="G1007" s="47">
        <f t="shared" si="101"/>
        <v>62.4</v>
      </c>
      <c r="H1007" s="47">
        <f t="shared" si="102"/>
        <v>23.2711265</v>
      </c>
      <c r="I1007" s="47">
        <v>42.631239521788935</v>
      </c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</row>
    <row r="1008">
      <c r="A1008" s="47"/>
      <c r="B1008" s="47"/>
      <c r="C1008" s="3" t="s">
        <v>411</v>
      </c>
      <c r="D1008" s="47">
        <v>42.98603809052493</v>
      </c>
      <c r="E1008" s="3">
        <v>2.6</v>
      </c>
      <c r="F1008" s="43">
        <f t="shared" si="100"/>
        <v>3.11185E+21</v>
      </c>
      <c r="G1008" s="47">
        <f t="shared" si="101"/>
        <v>62.4</v>
      </c>
      <c r="H1008" s="47">
        <f t="shared" si="102"/>
        <v>23.28820363</v>
      </c>
      <c r="I1008" s="47">
        <v>42.6352394438804</v>
      </c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</row>
    <row r="1009">
      <c r="A1009" s="47"/>
      <c r="B1009" s="47"/>
      <c r="C1009" s="3" t="s">
        <v>411</v>
      </c>
      <c r="D1009" s="47">
        <v>43.444517235188535</v>
      </c>
      <c r="E1009" s="3">
        <v>2.6</v>
      </c>
      <c r="F1009" s="43">
        <f t="shared" si="100"/>
        <v>5.27544E+21</v>
      </c>
      <c r="G1009" s="47">
        <f t="shared" si="101"/>
        <v>62.4</v>
      </c>
      <c r="H1009" s="47">
        <f t="shared" si="102"/>
        <v>23.51744321</v>
      </c>
      <c r="I1009" s="47">
        <v>42.65924354141566</v>
      </c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</row>
    <row r="1010">
      <c r="A1010" s="47"/>
      <c r="B1010" s="47"/>
      <c r="C1010" s="3" t="s">
        <v>411</v>
      </c>
      <c r="D1010" s="47">
        <v>43.38470739320866</v>
      </c>
      <c r="E1010" s="3">
        <v>2.6</v>
      </c>
      <c r="F1010" s="43">
        <f t="shared" si="100"/>
        <v>4.9244E+21</v>
      </c>
      <c r="G1010" s="47">
        <f t="shared" si="101"/>
        <v>62.4</v>
      </c>
      <c r="H1010" s="47">
        <f t="shared" si="102"/>
        <v>23.48753829</v>
      </c>
      <c r="I1010" s="47">
        <v>42.6192396438704</v>
      </c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</row>
    <row r="1011">
      <c r="A1011" s="47"/>
      <c r="B1011" s="47"/>
      <c r="C1011" s="3" t="s">
        <v>411</v>
      </c>
      <c r="D1011" s="47">
        <v>42.910491129132396</v>
      </c>
      <c r="E1011" s="3">
        <v>2.6</v>
      </c>
      <c r="F1011" s="43">
        <f t="shared" si="100"/>
        <v>2.85263E+21</v>
      </c>
      <c r="G1011" s="47">
        <f t="shared" si="101"/>
        <v>62.4</v>
      </c>
      <c r="H1011" s="47">
        <f t="shared" si="102"/>
        <v>23.25043015</v>
      </c>
      <c r="I1011" s="47">
        <v>42.65124423816376</v>
      </c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</row>
    <row r="1012">
      <c r="A1012" s="47"/>
      <c r="B1012" s="47"/>
      <c r="C1012" s="3" t="s">
        <v>411</v>
      </c>
      <c r="D1012" s="47">
        <v>42.95581410791905</v>
      </c>
      <c r="E1012" s="3">
        <v>2.6</v>
      </c>
      <c r="F1012" s="43">
        <f t="shared" si="100"/>
        <v>3.00543E+21</v>
      </c>
      <c r="G1012" s="47">
        <f t="shared" si="101"/>
        <v>62.4</v>
      </c>
      <c r="H1012" s="47">
        <f t="shared" si="102"/>
        <v>23.27309164</v>
      </c>
      <c r="I1012" s="47">
        <v>42.60723924538517</v>
      </c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</row>
    <row r="1013">
      <c r="A1013" s="47"/>
      <c r="B1013" s="47"/>
      <c r="C1013" s="3" t="s">
        <v>411</v>
      </c>
      <c r="D1013" s="47">
        <v>43.17766285753542</v>
      </c>
      <c r="E1013" s="3">
        <v>2.6</v>
      </c>
      <c r="F1013" s="43">
        <f t="shared" si="100"/>
        <v>3.88E+21</v>
      </c>
      <c r="G1013" s="47">
        <f t="shared" si="101"/>
        <v>62.4</v>
      </c>
      <c r="H1013" s="47">
        <f t="shared" si="102"/>
        <v>23.38401602</v>
      </c>
      <c r="I1013" s="47">
        <v>42.62323927984716</v>
      </c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</row>
    <row r="1014">
      <c r="A1014" s="47"/>
      <c r="B1014" s="47"/>
      <c r="C1014" s="3" t="s">
        <v>411</v>
      </c>
      <c r="D1014" s="47">
        <v>43.05037021553363</v>
      </c>
      <c r="E1014" s="3">
        <v>2.6</v>
      </c>
      <c r="F1014" s="43">
        <f t="shared" si="100"/>
        <v>3.35108E+21</v>
      </c>
      <c r="G1014" s="47">
        <f t="shared" si="101"/>
        <v>62.4</v>
      </c>
      <c r="H1014" s="47">
        <f t="shared" si="102"/>
        <v>23.3203697</v>
      </c>
      <c r="I1014" s="47">
        <v>42.62323927984716</v>
      </c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</row>
    <row r="1015">
      <c r="A1015" s="47"/>
      <c r="B1015" s="47"/>
      <c r="C1015" s="3" t="s">
        <v>411</v>
      </c>
      <c r="D1015" s="47">
        <v>42.86473363857172</v>
      </c>
      <c r="E1015" s="3">
        <v>2.6</v>
      </c>
      <c r="F1015" s="43">
        <f t="shared" si="100"/>
        <v>2.70624E+21</v>
      </c>
      <c r="G1015" s="47">
        <f t="shared" si="101"/>
        <v>62.4</v>
      </c>
      <c r="H1015" s="47">
        <f t="shared" si="102"/>
        <v>23.22755141</v>
      </c>
      <c r="I1015" s="47">
        <v>42.60723924538517</v>
      </c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</row>
    <row r="1016">
      <c r="A1016" s="47"/>
      <c r="B1016" s="47"/>
      <c r="C1016" s="3" t="s">
        <v>411</v>
      </c>
      <c r="D1016" s="47">
        <v>43.017701098780265</v>
      </c>
      <c r="E1016" s="3">
        <v>2.6</v>
      </c>
      <c r="F1016" s="43">
        <f t="shared" si="100"/>
        <v>3.22738E+21</v>
      </c>
      <c r="G1016" s="47">
        <f t="shared" si="101"/>
        <v>62.4</v>
      </c>
      <c r="H1016" s="47">
        <f t="shared" si="102"/>
        <v>23.30403514</v>
      </c>
      <c r="I1016" s="47">
        <v>42.60723924538517</v>
      </c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</row>
    <row r="1017">
      <c r="A1017" s="47"/>
      <c r="B1017" s="47"/>
      <c r="C1017" s="3" t="s">
        <v>411</v>
      </c>
      <c r="D1017" s="47">
        <v>42.98603809052493</v>
      </c>
      <c r="E1017" s="3">
        <v>2.6</v>
      </c>
      <c r="F1017" s="43">
        <f t="shared" si="100"/>
        <v>3.11185E+21</v>
      </c>
      <c r="G1017" s="47">
        <f t="shared" si="101"/>
        <v>62.4</v>
      </c>
      <c r="H1017" s="47">
        <f t="shared" si="102"/>
        <v>23.28820363</v>
      </c>
      <c r="I1017" s="47">
        <v>42.6192396438704</v>
      </c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</row>
    <row r="1018">
      <c r="A1018" s="47"/>
      <c r="B1018" s="47"/>
      <c r="C1018" s="3" t="s">
        <v>411</v>
      </c>
      <c r="D1018" s="47">
        <v>43.151040377415</v>
      </c>
      <c r="E1018" s="3">
        <v>2.6</v>
      </c>
      <c r="F1018" s="43">
        <f t="shared" si="100"/>
        <v>3.76288E+21</v>
      </c>
      <c r="G1018" s="47">
        <f t="shared" si="101"/>
        <v>62.4</v>
      </c>
      <c r="H1018" s="47">
        <f t="shared" si="102"/>
        <v>23.37070478</v>
      </c>
      <c r="I1018" s="47">
        <v>42.62723935470292</v>
      </c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</row>
    <row r="1019">
      <c r="A1019" s="47"/>
      <c r="B1019" s="47"/>
      <c r="C1019" s="3" t="s">
        <v>411</v>
      </c>
      <c r="D1019" s="47">
        <v>43.14601957603995</v>
      </c>
      <c r="E1019" s="3">
        <v>2.6</v>
      </c>
      <c r="F1019" s="43">
        <f t="shared" si="100"/>
        <v>3.74119E+21</v>
      </c>
      <c r="G1019" s="47">
        <f t="shared" si="101"/>
        <v>62.4</v>
      </c>
      <c r="H1019" s="47">
        <f t="shared" si="102"/>
        <v>23.36819438</v>
      </c>
      <c r="I1019" s="47">
        <v>42.61524080301799</v>
      </c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</row>
    <row r="1020">
      <c r="A1020" s="47"/>
      <c r="B1020" s="47"/>
      <c r="C1020" s="3" t="s">
        <v>411</v>
      </c>
      <c r="D1020" s="47">
        <v>43.106390781541634</v>
      </c>
      <c r="E1020" s="3">
        <v>2.6</v>
      </c>
      <c r="F1020" s="43">
        <f t="shared" si="100"/>
        <v>3.57434E+21</v>
      </c>
      <c r="G1020" s="47">
        <f t="shared" si="101"/>
        <v>62.4</v>
      </c>
      <c r="H1020" s="47">
        <f t="shared" si="102"/>
        <v>23.34837998</v>
      </c>
      <c r="I1020" s="47">
        <v>42.60324495445467</v>
      </c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</row>
    <row r="1021">
      <c r="A1021" s="47"/>
      <c r="B1021" s="47"/>
      <c r="C1021" s="3" t="s">
        <v>411</v>
      </c>
      <c r="D1021" s="47">
        <v>43.083677397544676</v>
      </c>
      <c r="E1021" s="3">
        <v>2.6</v>
      </c>
      <c r="F1021" s="43">
        <f t="shared" si="100"/>
        <v>3.48208E+21</v>
      </c>
      <c r="G1021" s="47">
        <f t="shared" si="101"/>
        <v>62.4</v>
      </c>
      <c r="H1021" s="47">
        <f t="shared" si="102"/>
        <v>23.33702329</v>
      </c>
      <c r="I1021" s="47">
        <v>42.63923879300376</v>
      </c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</row>
    <row r="1022">
      <c r="A1022" s="47"/>
      <c r="B1022" s="47"/>
      <c r="C1022" s="3" t="s">
        <v>411</v>
      </c>
      <c r="D1022" s="47">
        <v>43.28706808618891</v>
      </c>
      <c r="E1022" s="3">
        <v>2.6</v>
      </c>
      <c r="F1022" s="43">
        <f t="shared" si="100"/>
        <v>4.40082E+21</v>
      </c>
      <c r="G1022" s="47">
        <f t="shared" si="101"/>
        <v>62.4</v>
      </c>
      <c r="H1022" s="47">
        <f t="shared" si="102"/>
        <v>23.43871863</v>
      </c>
      <c r="I1022" s="47">
        <v>42.59924510341341</v>
      </c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</row>
    <row r="1023">
      <c r="A1023" s="47"/>
      <c r="B1023" s="47"/>
      <c r="C1023" s="3" t="s">
        <v>411</v>
      </c>
      <c r="D1023" s="47">
        <v>43.262673647243766</v>
      </c>
      <c r="E1023" s="3">
        <v>2.6</v>
      </c>
      <c r="F1023" s="43">
        <f t="shared" si="100"/>
        <v>4.27895E+21</v>
      </c>
      <c r="G1023" s="47">
        <f t="shared" si="101"/>
        <v>62.4</v>
      </c>
      <c r="H1023" s="47">
        <f t="shared" si="102"/>
        <v>23.42652141</v>
      </c>
      <c r="I1023" s="47">
        <v>42.60723924538517</v>
      </c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</row>
    <row r="1024">
      <c r="A1024" s="47"/>
      <c r="B1024" s="47"/>
      <c r="C1024" s="3" t="s">
        <v>411</v>
      </c>
      <c r="D1024" s="47">
        <v>43.270326611472285</v>
      </c>
      <c r="E1024" s="3">
        <v>2.6</v>
      </c>
      <c r="F1024" s="43">
        <f t="shared" si="100"/>
        <v>4.31681E+21</v>
      </c>
      <c r="G1024" s="47">
        <f t="shared" si="101"/>
        <v>62.4</v>
      </c>
      <c r="H1024" s="47">
        <f t="shared" si="102"/>
        <v>23.4303479</v>
      </c>
      <c r="I1024" s="47">
        <v>42.61124312330417</v>
      </c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</row>
    <row r="1025">
      <c r="A1025" s="47"/>
      <c r="B1025" s="47"/>
      <c r="C1025" s="3" t="s">
        <v>411</v>
      </c>
      <c r="D1025" s="47">
        <v>43.17294221886283</v>
      </c>
      <c r="E1025" s="3">
        <v>2.6</v>
      </c>
      <c r="F1025" s="43">
        <f t="shared" si="100"/>
        <v>3.85897E+21</v>
      </c>
      <c r="G1025" s="47">
        <f t="shared" si="101"/>
        <v>62.4</v>
      </c>
      <c r="H1025" s="47">
        <f t="shared" si="102"/>
        <v>23.3816557</v>
      </c>
      <c r="I1025" s="47">
        <v>42.6352394438804</v>
      </c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</row>
    <row r="1026">
      <c r="A1026" s="47"/>
      <c r="B1026" s="47"/>
      <c r="C1026" s="3" t="s">
        <v>411</v>
      </c>
      <c r="D1026" s="47">
        <v>43.234773584430094</v>
      </c>
      <c r="E1026" s="3">
        <v>2.6</v>
      </c>
      <c r="F1026" s="43">
        <f t="shared" si="100"/>
        <v>4.14369E+21</v>
      </c>
      <c r="G1026" s="47">
        <f t="shared" si="101"/>
        <v>62.4</v>
      </c>
      <c r="H1026" s="47">
        <f t="shared" si="102"/>
        <v>23.41257138</v>
      </c>
      <c r="I1026" s="47">
        <v>42.62723935470292</v>
      </c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</row>
  </sheetData>
  <customSheetViews>
    <customSheetView guid="{F416E44B-99DF-4A78-82F4-A3F74CBF0DAC}" filter="1" showAutoFilter="1">
      <autoFilter ref="$A$16:$E$840">
        <filterColumn colId="2">
          <filters>
            <filter val="35.65277069"/>
            <filter val="35.45277069"/>
            <filter val="35.75277069"/>
            <filter val="35.55277069"/>
            <filter val="36.14877069"/>
            <filter val="35.73677069"/>
            <filter val="36.20477069"/>
            <filter val="35.63677069"/>
            <filter val="35.53677069"/>
            <filter val="35.15277069"/>
            <filter val="35.42077069"/>
            <filter val="35.84877069"/>
            <filter val="35.58477069"/>
            <filter val="35.78477069"/>
            <filter val="35.64877069"/>
            <filter val="35.44877069"/>
            <filter val="36.18077069"/>
            <filter val="35.18477069"/>
            <filter val="35.12477069"/>
            <filter val="35.60477069"/>
            <filter val="35.40477069"/>
            <filter val="35.69677069"/>
            <filter val="35.38477069"/>
            <filter val="35.54077069"/>
            <filter val="35.76877069"/>
            <filter val="35.80477069"/>
            <filter val="35.62077069"/>
            <filter val="35.82077069"/>
            <filter val="36.05277069"/>
            <filter val="35.48077069"/>
            <filter val="35.41677069"/>
            <filter val="35.51677069"/>
            <filter val="36.20077069"/>
            <filter val="35.62477069"/>
            <filter val="35.58077069"/>
            <filter val="35.11677069"/>
            <filter val="35.32477069"/>
            <filter val="35.70877069"/>
            <filter val="35.81677069"/>
            <filter val="34.91277069"/>
            <filter val="35.46477069"/>
            <filter val="35.67277069"/>
            <filter val="35.56477069"/>
            <filter val="35.25677069"/>
            <filter val="35.35677069"/>
            <filter val="35.18077069"/>
            <filter val="36.17677069"/>
            <filter val="35.80077069"/>
            <filter val="35.52077069"/>
            <filter val="35.68477069"/>
            <filter val="35.54877069"/>
            <filter val="35.75677069"/>
            <filter val="35.47677069"/>
            <filter val="35.24077069"/>
            <filter val="35.40077069"/>
            <filter val="36.21677069"/>
            <filter val="35.50477069"/>
            <filter val="35.43277069"/>
            <filter val="35.71277069"/>
            <filter val="35.28477069"/>
            <filter val="35.78877069"/>
            <filter val="35.38877069"/>
            <filter val="35.12077069"/>
            <filter val="35.59677069"/>
            <filter val="36.12877069"/>
            <filter val="35.76077069"/>
            <filter val="35.14477069"/>
            <filter val="35.54477069"/>
            <filter val="35.66077069"/>
            <filter val="35.42877069"/>
            <filter val="35.52877069"/>
            <filter val="35.62877069"/>
            <filter val="35.32877069"/>
            <filter val="35.46077069"/>
            <filter val="35.56077069"/>
            <filter val="35.64477069"/>
            <filter val="35.72877069"/>
            <filter val="35.57677069"/>
            <filter val="35.77677069"/>
            <filter val="35.37677069"/>
            <filter val="35.65677069"/>
            <filter val="35.79277069"/>
            <filter val="35.17677069"/>
            <filter val="35.70077069"/>
            <filter val="35.81277069"/>
            <filter val="35.39277069"/>
            <filter val="35.48877069"/>
            <filter val="35.53277069"/>
            <filter val="35.68877069"/>
            <filter val="35.59277069"/>
            <filter val="36.04477069"/>
            <filter val="35.17277069"/>
            <filter val="35.82477069"/>
            <filter val="35.61677069"/>
            <filter val="35.68077069"/>
            <filter val="35.31677069"/>
            <filter val="35.78077069"/>
            <filter val="35.38077069"/>
            <filter val="35.73277069"/>
            <filter val="35.42477069"/>
            <filter val="35.21677069"/>
            <filter val="35.63277069"/>
            <filter val="35.52477069"/>
            <filter val="35.40877069"/>
            <filter val="35.50877069"/>
            <filter val="35.55677069"/>
            <filter val="35.24877069"/>
            <filter val="35.15677069"/>
            <filter val="35.45677069"/>
            <filter val="35.66477069"/>
            <filter val="35.76477069"/>
            <filter val="35.36477069"/>
            <filter val="35.57277069"/>
            <filter val="36.09277069"/>
            <filter val="35.74877069"/>
            <filter val="35.32077069"/>
            <filter val="35.46877069"/>
            <filter val="35.27677069"/>
            <filter val="35.48477069"/>
            <filter val="35.60077069"/>
            <filter val="36.08077069"/>
            <filter val="35.79677069"/>
            <filter val="35.58877069"/>
            <filter val="35.29277069"/>
            <filter val="35.69277069"/>
            <filter val="35.44077069"/>
            <filter val="35.39677069"/>
            <filter val="35.51277069"/>
            <filter val="35.70477069"/>
            <filter val="36.13677069"/>
          </filters>
        </filterColumn>
      </autoFilter>
      <extLst>
        <ext uri="GoogleSheetsCustomDataVersion1">
          <go:sheetsCustomData xmlns:go="http://customooxmlschemas.google.com/" filterViewId="255967669"/>
        </ext>
      </extLst>
    </customSheetView>
  </customSheetView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2019-03-30T17:59:48Z</dcterms:created>
</cp:coreProperties>
</file>