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Karsten\OneDrive - The Brookings Institution\Cam Kerry\Driverless Car Investment\"/>
    </mc:Choice>
  </mc:AlternateContent>
  <bookViews>
    <workbookView xWindow="0" yWindow="0" windowWidth="10695" windowHeight="5505"/>
  </bookViews>
  <sheets>
    <sheet name="Mainstream Transactions" sheetId="1" r:id="rId1"/>
    <sheet name="Startup Investments" sheetId="4" r:id="rId2"/>
  </sheets>
  <definedNames>
    <definedName name="_xlnm._FilterDatabase" localSheetId="0" hidden="1">'Mainstream Transactions'!$A$1:$O$1</definedName>
    <definedName name="_xlnm._FilterDatabase" localSheetId="1">'Startup Investments'!$A$1:$F$109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4" l="1"/>
  <c r="B112" i="4"/>
  <c r="B64" i="1" s="1"/>
  <c r="B102" i="4"/>
  <c r="B95" i="4"/>
  <c r="B87" i="4"/>
  <c r="B85" i="4"/>
  <c r="B72" i="4"/>
  <c r="B64" i="4"/>
  <c r="B49" i="4"/>
  <c r="B40" i="4"/>
  <c r="B39" i="4"/>
  <c r="B20" i="4"/>
  <c r="B14" i="4"/>
  <c r="B9" i="4"/>
  <c r="B7" i="4"/>
  <c r="B2" i="4"/>
  <c r="B63" i="1" l="1"/>
  <c r="M3" i="1" l="1"/>
  <c r="L50" i="1"/>
  <c r="L53" i="1"/>
  <c r="L54" i="1"/>
  <c r="L55" i="1"/>
  <c r="L56" i="1"/>
  <c r="L5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3" i="1"/>
  <c r="L25" i="1"/>
  <c r="L26" i="1"/>
  <c r="L28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2" i="1"/>
  <c r="L3" i="1"/>
  <c r="L2" i="1"/>
  <c r="B69" i="1" l="1"/>
  <c r="B65" i="1" l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</calcChain>
</file>

<file path=xl/sharedStrings.xml><?xml version="1.0" encoding="utf-8"?>
<sst xmlns="http://schemas.openxmlformats.org/spreadsheetml/2006/main" count="1002" uniqueCount="555">
  <si>
    <t>Entity</t>
  </si>
  <si>
    <t>Action</t>
  </si>
  <si>
    <t>Object</t>
  </si>
  <si>
    <t>Date</t>
  </si>
  <si>
    <t>Sector</t>
  </si>
  <si>
    <t>Technology</t>
  </si>
  <si>
    <t>Waymo</t>
  </si>
  <si>
    <t>Tech</t>
  </si>
  <si>
    <t>Uber</t>
  </si>
  <si>
    <t>Driverless Cars</t>
  </si>
  <si>
    <t>Automaker</t>
  </si>
  <si>
    <t>Partnership</t>
  </si>
  <si>
    <t>Notes</t>
  </si>
  <si>
    <t>GM</t>
  </si>
  <si>
    <t>Acquisition</t>
  </si>
  <si>
    <t>Software</t>
  </si>
  <si>
    <t>Cruise Automation</t>
  </si>
  <si>
    <t>Toyota</t>
  </si>
  <si>
    <t>Investment</t>
  </si>
  <si>
    <t>AI</t>
  </si>
  <si>
    <t xml:space="preserve">Link 1 </t>
  </si>
  <si>
    <t>Link 2</t>
  </si>
  <si>
    <t>Daimler</t>
  </si>
  <si>
    <t>Rideshare App</t>
  </si>
  <si>
    <t>Ford</t>
  </si>
  <si>
    <t>Argo AI</t>
  </si>
  <si>
    <t>http://www.usatoday.com/story/tech/news/2017/02/10/ford-bets-1b-self-driving-car-startup/97745230/</t>
  </si>
  <si>
    <t>Lyft</t>
  </si>
  <si>
    <t>https://www.bloomberg.com/news/articles/2016-01-04/gm-invests-500-million-in-lyft-to-bolster-alliance-against-uber</t>
  </si>
  <si>
    <t>Volvo</t>
  </si>
  <si>
    <t>http://www.reuters.com/article/us-uber-tech-volvo-otto-idUSKCN10T1TR</t>
  </si>
  <si>
    <t>Otto</t>
  </si>
  <si>
    <t>http://www.recode.net/2016/8/18/12540068/uber-paid-680-million-for-self-driving-truck-company-otto-for-the-tech-not-the-trucks</t>
  </si>
  <si>
    <t>Volkswagen</t>
  </si>
  <si>
    <t>Gett</t>
  </si>
  <si>
    <t xml:space="preserve">Uber also offered a $3 billion bid </t>
  </si>
  <si>
    <t>https://www.nytimes.com/2015/08/04/technology/german-carmakers-buy-nokia-mapping-unit-here.html</t>
  </si>
  <si>
    <t>Audi, BMW, Daimler and other German automakers</t>
  </si>
  <si>
    <t>Here</t>
  </si>
  <si>
    <t>Digital Mapping</t>
  </si>
  <si>
    <t>Honda</t>
  </si>
  <si>
    <t>New R&amp;D Center X focused on robotics, mobility systems, energy management, and AI</t>
  </si>
  <si>
    <t>Hyundai</t>
  </si>
  <si>
    <t>Intelligent Safety Technology Center at Hyundai-Kia R&amp;D Center</t>
  </si>
  <si>
    <t>http://wardsauto.com/technology/hyundai-lures-gm-expert-lead-autonomous-work</t>
  </si>
  <si>
    <t>Ford, Baidu</t>
  </si>
  <si>
    <t>Automaker, Tech</t>
  </si>
  <si>
    <t>Velodyne</t>
  </si>
  <si>
    <t>http://fortune.com/2016/08/16/ford-baidu-invest-velodyne-lidar/</t>
  </si>
  <si>
    <t>Hyundai, Kia</t>
  </si>
  <si>
    <t>http://newatlas.com/kia-hyundai-autonomous-driving-testing-nevada/40917/</t>
  </si>
  <si>
    <t>Pivotal</t>
  </si>
  <si>
    <t>https://www.forbes.com/sites/greatspeculations/2016/05/10/why-is-ford-investing-in-pivotal/#5787e194605e</t>
  </si>
  <si>
    <t>Ford, and Venture Capital Firms</t>
  </si>
  <si>
    <t>Civil Maps</t>
  </si>
  <si>
    <t>http://venturebeat.com/2016/07/15/mapping-startup-civil-maps-raises-6-6m-from-ford-and-others-to-accelerate-self-driving-car-smarts/</t>
  </si>
  <si>
    <t>NuTonomy</t>
  </si>
  <si>
    <t>https://techcrunch.com/2016/05/24/nutonomy-raises-16m-to-make-self-driving-taxis-a-reality-by-2018/</t>
  </si>
  <si>
    <t>Apple</t>
  </si>
  <si>
    <t xml:space="preserve">Investment </t>
  </si>
  <si>
    <t>Didi Chuxing</t>
  </si>
  <si>
    <t>https://qz.com/683727/apples-1-billion-investment-in-didi-is-really-an-investment-in-its-own-future/</t>
  </si>
  <si>
    <t>JayBridge Robotics</t>
  </si>
  <si>
    <t>https://arstechnica.com/cars/2016/03/gm-toyota-make-big-investmentslike-1-billion-big-in-autonomous-car-startups/</t>
  </si>
  <si>
    <t>Toyota hired the entire JayBridge Robotics team</t>
  </si>
  <si>
    <t>Blackberry</t>
  </si>
  <si>
    <t>http://auto.economictimes.indiatimes.com/news/industry/blackberry-to-invest-75-mn-in-new-autonomous-vehicle-testing-hub/56083756</t>
  </si>
  <si>
    <t>Invested in new autonomous vehicle-testing hub</t>
  </si>
  <si>
    <t>Toyota, BMW, Allianz (Insurer)</t>
  </si>
  <si>
    <t>Nauto</t>
  </si>
  <si>
    <t>Software and Big Data</t>
  </si>
  <si>
    <t>http://fortune.com/2016/10/07/bmw-toyota-nauto/</t>
  </si>
  <si>
    <t>http://www.pcmag.com/article2/0,2817,2494574,00.asp</t>
  </si>
  <si>
    <t>To launch the Toyota Research Institute in AI</t>
  </si>
  <si>
    <t>http://fortune.com/2016/03/11/gm-buying-self-driving-tech-startup-for-more-than-1-billion/</t>
  </si>
  <si>
    <t>Honda, Volvo, Hertz, Ituran</t>
  </si>
  <si>
    <t>DRIVE, smart car accelerator</t>
  </si>
  <si>
    <t>Incubator</t>
  </si>
  <si>
    <t>http://www.geektime.com/2017/02/15/honda-and-volvo-open-smart-car-accelerator-drive-in-tel-aviv-showing-israel-is-battlefield-in-self-driving-race/</t>
  </si>
  <si>
    <t>Autliv (Swedish auto safety group)</t>
  </si>
  <si>
    <t>http://www.reuters.com/article/us-autoliv-volvocars-venture-idUSKCN11C0ZE</t>
  </si>
  <si>
    <t>Qualcomm</t>
  </si>
  <si>
    <t>NXP</t>
  </si>
  <si>
    <t>Chips</t>
  </si>
  <si>
    <t>http://money.cnn.com/2016/10/27/investing/qualcomm-nxp-biggest-tech-deals-smart-cars/?iid=EL</t>
  </si>
  <si>
    <t>Second largest tech deal in history</t>
  </si>
  <si>
    <t>Baidu</t>
  </si>
  <si>
    <t>Bitauto Holdings Ltd.</t>
  </si>
  <si>
    <t>Delphi</t>
  </si>
  <si>
    <t>Automotive Supplier</t>
  </si>
  <si>
    <t>Mobileye</t>
  </si>
  <si>
    <t>https://www.volkswagen-media-services.com/en/detailpage/-/detail/Swarm-data-paves-way-for-autonomous-driving-Volkswagen-and-Mobileye-sign-agreement/view/4560918/7a5bbec13158edd433c6630f5ac445da?p_p_auth=5xCpioZ4</t>
  </si>
  <si>
    <t>Audi</t>
  </si>
  <si>
    <t>NVIDIA</t>
  </si>
  <si>
    <t>https://www.fool.com/investing/2017/02/05/is-nvidia-corporation-maintaining-momentum-well-fi.aspx</t>
  </si>
  <si>
    <t>Deliver a self-driving car by 2020</t>
  </si>
  <si>
    <t>Bosch</t>
  </si>
  <si>
    <t>http://blog.bosch-si.com/categories/mobility/2017/01/ai-self-driving-cars-nvidia-bosch/</t>
  </si>
  <si>
    <t>Partnership to launch car in the next year</t>
  </si>
  <si>
    <t>http://marketrealist.com/2017/02/nvidias-autonomous-car-project-progress-report/</t>
  </si>
  <si>
    <t xml:space="preserve">Partnership to get Qualcomm 5G into vehicles using LG's vehicular connectivity </t>
  </si>
  <si>
    <t>http://www.pcworld.com/article/3173851/consumer-electronics/5g-will-help-autonomous-cars-cruise-streets-safely.html</t>
  </si>
  <si>
    <t>Alibaba</t>
  </si>
  <si>
    <t>SAIC Motor</t>
  </si>
  <si>
    <t>No driverless features are being tested in this product</t>
  </si>
  <si>
    <t>Renault-Nissan</t>
  </si>
  <si>
    <t>Integrate TomTom's location-based mapping with Microsoft's cloud ecosystem</t>
  </si>
  <si>
    <t>https://blogs.microsoft.com/blog/2016/12/14/location-data-grows-microsoft-partners-mapping-companies-build-next-world-graph/#sm.0000gay97fukxfjpyfb2o8g4i88nj</t>
  </si>
  <si>
    <t>HERE</t>
  </si>
  <si>
    <t>http://www.automobilemag.com/news/microsoft-announces-partners-autonomous-connected-car-technology/</t>
  </si>
  <si>
    <t>Intel</t>
  </si>
  <si>
    <t>MobileEye</t>
  </si>
  <si>
    <t>Sensors</t>
  </si>
  <si>
    <t>https://www.nytimes.com/2017/03/13/business/dealbook/intel-mobileye-autonomous-cars-israel.html?_r=0</t>
  </si>
  <si>
    <t>Mapping software</t>
  </si>
  <si>
    <t>https://www.wsj.com/articles/intel-seeks-approval-to-invest-in-german-auto-makers-digital-mapping-venture-1483458002</t>
  </si>
  <si>
    <t>Joint launch of Zenuity for autonomous driving software</t>
  </si>
  <si>
    <t>Speculation that these actions intend to create an "end to end vertical of auto products and services" once Baidu launches its car in the next five years</t>
  </si>
  <si>
    <t>Geometric Intelligence</t>
  </si>
  <si>
    <t>AI/Deep Learning</t>
  </si>
  <si>
    <t>Acquires full staff to lead new Uber AI lab</t>
  </si>
  <si>
    <t>https://www.bloomberg.com/news/articles/2016-12-05/uber-creates-ai-lab-buying-startup-geometric-intelligence</t>
  </si>
  <si>
    <t>undisclosed</t>
  </si>
  <si>
    <t>http://telematicswire.net/toyota-hires-staff-from-robotics-start-up-to-bolster-its-autonomous-vehicle-rd/</t>
  </si>
  <si>
    <t>TransDev</t>
  </si>
  <si>
    <t>http://fortune.com/2017/02/27/renault-nissan-driverless-vehicles/</t>
  </si>
  <si>
    <t>Grab (SE Asian Ride Share)</t>
  </si>
  <si>
    <t>https://techcrunch.com/2016/12/11/honda-grab/</t>
  </si>
  <si>
    <t>Google</t>
  </si>
  <si>
    <t>Fiat Chrysler</t>
  </si>
  <si>
    <t>https://www.nytimes.com/2016/05/04/technology/google-fiat-chrysler-minivans-self-driving.html</t>
  </si>
  <si>
    <t xml:space="preserve">Fiat to provide 100 cars to google to install driverless sensors </t>
  </si>
  <si>
    <t>Mobvoi</t>
  </si>
  <si>
    <t>Autonomous vehicles by the beginning of the next decade</t>
  </si>
  <si>
    <t>self-driving cars on the rideshare network</t>
  </si>
  <si>
    <t>PACCAR (trucks)</t>
  </si>
  <si>
    <t>Truck manufacturer</t>
  </si>
  <si>
    <t>https://www.cnet.com/roadshow/news/nvidia-goes-big-teams-up-with-paccar-on-self-driving-trucks/</t>
  </si>
  <si>
    <t>self-driving cars</t>
  </si>
  <si>
    <t>https://techcrunch.com/2016/08/16/ford-acquires-saips-for-self-driving-machine-learning-and-computer-vision-tech/</t>
  </si>
  <si>
    <t>SAIPS</t>
  </si>
  <si>
    <t>Amount (million $)</t>
  </si>
  <si>
    <t xml:space="preserve">undisclosed </t>
  </si>
  <si>
    <t>NA</t>
  </si>
  <si>
    <t>Undisclosed indicates acquisitions and investments with no specified amount</t>
  </si>
  <si>
    <t>Intel acquires 15% stake in HERE, estimated at $390 million (https://techcrunch.com/2017/01/03/intel-confirms-a-15-stake-in-mapping-business-here/)</t>
  </si>
  <si>
    <t>Hailo</t>
  </si>
  <si>
    <t>Merger</t>
  </si>
  <si>
    <t>NA indicates partnerships with no specified amount, and mergers with no cash exchange</t>
  </si>
  <si>
    <t>Renovo</t>
  </si>
  <si>
    <t>software</t>
  </si>
  <si>
    <t>https://www.engadget.com/2017/05/01/verizon-invests-in-self-driving-car-startup/</t>
  </si>
  <si>
    <t>part of $10 funding round to create platform for managing autonomous fleets</t>
  </si>
  <si>
    <t>100 vehicles</t>
  </si>
  <si>
    <t>http://www.reuters.com/article/us-saic-motor-alibaba-group-idUSKBN0M80S920150312</t>
  </si>
  <si>
    <t>https://techcrunch.com/2016/06/06/chinas-bitauto-raises-300m-with-baidu-jd-com-and-tencent-each-chipping-in-50m/</t>
  </si>
  <si>
    <t>https://techcrunch.com/2017/02/28/hondas-new-rd-center-x-will-focus-on-robots-energy-and-ai/</t>
  </si>
  <si>
    <t>http://www.reuters.com/article/us-daimler-bosch-selfdriving-idUSKBN1760SJ</t>
  </si>
  <si>
    <t>Samsung</t>
  </si>
  <si>
    <t>Harman International Industries</t>
  </si>
  <si>
    <t>http://www.cnbc.com/2016/11/14/samsung-elec-agrees-to-buy-harman-for-8-billion.html</t>
  </si>
  <si>
    <t>Connected Technologies</t>
  </si>
  <si>
    <t>Caterpillar, GE Ventures</t>
  </si>
  <si>
    <t>Venture Capital</t>
  </si>
  <si>
    <t>Clearpath Robotics</t>
  </si>
  <si>
    <t>Clearpath industrial division, OTTO Motors, delivers goods on massive indsutrial complexes</t>
  </si>
  <si>
    <t>http://fortune.com/2016/10/05/otto-motors-self-driving-cars-factories/</t>
  </si>
  <si>
    <t>Tencent, JD.com, Baidu</t>
  </si>
  <si>
    <t>http://www.barrons.com/articles/bitauto-raises-1-billion-from-tencent-jd-com-and-baidu-1492748943</t>
  </si>
  <si>
    <t>Mobileye, Delphi</t>
  </si>
  <si>
    <t>https://techcrunch.com/2016/11/29/intel-joins-mobileye-and-delphi-on-self-driving-car-system/</t>
  </si>
  <si>
    <t>Deliver a self-driving car by 2019</t>
  </si>
  <si>
    <t>Gift</t>
  </si>
  <si>
    <t>Carnegie Mellon University</t>
  </si>
  <si>
    <t>Professorship and fellowships</t>
  </si>
  <si>
    <t>Supports a new robotics faculty chair and three graduate fellowships after Uber hired many CMU scientists</t>
  </si>
  <si>
    <t>https://www.wired.com/2015/09/uber-gives-carnegie-mellon-millions-poaching-profs/</t>
  </si>
  <si>
    <t>Quanergy</t>
  </si>
  <si>
    <t>LiDAR</t>
  </si>
  <si>
    <t>http://www.motusventures.com/blog/2014/09/quanergy-and-mercedes-benz-consummate-strategic-partnership-agreement/</t>
  </si>
  <si>
    <t>https://www.crunchbase.com/organization/daimler#/entity</t>
  </si>
  <si>
    <t>Develop, test, and deploy LiDAR systems</t>
  </si>
  <si>
    <t>https://www.crunchbase.com/organization/delphi#/entity</t>
  </si>
  <si>
    <t>http://fortune.com/2016/08/22/self-driving-car-quanergy/</t>
  </si>
  <si>
    <t>Car Parts</t>
  </si>
  <si>
    <t>Ottomatika</t>
  </si>
  <si>
    <t>https://www.cmu.edu/news/stories/archives/2015/august/spinoff-acquired.html</t>
  </si>
  <si>
    <t>https://www.crunchbase.com/organization/ottomatika#/entity</t>
  </si>
  <si>
    <t>Pugeot-PSA Groupe</t>
  </si>
  <si>
    <t>https://techcrunch.com/2017/05/03/nutonomy-peugeot-citroen-groupe-psa/</t>
  </si>
  <si>
    <t>Udacity</t>
  </si>
  <si>
    <t>Spinoff</t>
  </si>
  <si>
    <t>Voyage</t>
  </si>
  <si>
    <t>Spun out of Udacity's autonomous vehicle engineering MOOC</t>
  </si>
  <si>
    <t>http://www.businessinsider.com/voyage-autonomous-taxi-udacity-2017-4</t>
  </si>
  <si>
    <t>https://www.crunchbase.com/organization/voyage#/entity</t>
  </si>
  <si>
    <t>Rideshare</t>
  </si>
  <si>
    <t>Nutonomy</t>
  </si>
  <si>
    <t>http://mashable.com/2017/06/06/lyft-nutonomy-partnership-boston/?utm_campaign=Mash-Prod-RSS-Feedburner-All-Partial&amp;utm_cid=Mash-Prod-RSS-Feedburner-All-Partial&amp;utm_source=feedly&amp;utm_medium=webfeeds#0pvGZ.lsWkqC</t>
  </si>
  <si>
    <t>Pilot program to offer Lyft rides in driverless cars</t>
  </si>
  <si>
    <t>FiveAI</t>
  </si>
  <si>
    <t>Amadeus Capital Partners</t>
  </si>
  <si>
    <t xml:space="preserve">U.K. Startup </t>
  </si>
  <si>
    <t>https://www.crunchbase.com/organization/fiveai#/entity</t>
  </si>
  <si>
    <t>Optimus Ride</t>
  </si>
  <si>
    <t>Nvidia</t>
  </si>
  <si>
    <t>https://venturebeat.com/2017/04/25/nvidia-invests-in-six-ai-startups-via-its-gpu-ventures-program/</t>
  </si>
  <si>
    <t>https://www.crunchbase.com/organization/optimus-ride#/entity</t>
  </si>
  <si>
    <t>Avis</t>
  </si>
  <si>
    <t>Car Rental</t>
  </si>
  <si>
    <t>https://www.bloomberg.com/news/articles/2017-06-26/alphabet-inks-deal-for-avis-to-manage-self-driving-car-fleet</t>
  </si>
  <si>
    <t>Avis will manage Waymo's driverless car fleet</t>
  </si>
  <si>
    <t>Luminar Technologies</t>
  </si>
  <si>
    <t>Startup Company</t>
  </si>
  <si>
    <t>Date of Investment</t>
  </si>
  <si>
    <t>Investment Firms</t>
  </si>
  <si>
    <t>Note</t>
  </si>
  <si>
    <t>Drive.ai</t>
  </si>
  <si>
    <t>Amount Invested (millions)</t>
  </si>
  <si>
    <t>https://www.crunchbase.com/organization/drive-ai#/entity</t>
  </si>
  <si>
    <t>GGV Capital, HOF Capital, New Enterprise Associates, Northern Lights Venture Capital</t>
  </si>
  <si>
    <t>InnoSpring Seed Fund, Nothern Light Venture Capital, Oriza Ventures</t>
  </si>
  <si>
    <t>Link 1</t>
  </si>
  <si>
    <t>AI software for autonomous vehicles</t>
  </si>
  <si>
    <t>Autotalks</t>
  </si>
  <si>
    <t>Sparx Group</t>
  </si>
  <si>
    <t>Vehicle to Vehicle Communication in Driverless Cars</t>
  </si>
  <si>
    <t>https://www.crunchbase.com/funding-round/28b5c1f9208d0cf3e020fb537dea5b6a</t>
  </si>
  <si>
    <t>Amiti Fund, Delek Motors, Fraser McCombs Capital, Gemini Israel Ventures, Liberty Ventures, Magma Venture Partners, Mitsui Global Investment, Samsung Catalyst Fund, Vintage Investment Partners</t>
  </si>
  <si>
    <t>Swift Navigation</t>
  </si>
  <si>
    <t>New Enterprise Associates, Eclipse, First Round Capital</t>
  </si>
  <si>
    <t>https://www.crunchbase.com/funding-round/33d499bd4fb5b267c9182dd0ee8337c8</t>
  </si>
  <si>
    <t>Eclipse, Fall Line Capital, Felicis Ventures, First Round, Lemnos Labs, New Enterprise Associates, Promos Ventures, Qualcomm Ventures</t>
  </si>
  <si>
    <t>https://www.crunchbase.com/funding-round/ad93e4b2aa4c0260793ba91d8cc51c43</t>
  </si>
  <si>
    <t>First Round, Brainchild Holdings, Felicis Ventures, Lemnos Labs, Qualcomm Ventures, VTF Capital</t>
  </si>
  <si>
    <t>https://www.crunchbase.com/funding-round/5d2dee4b8c0026b5825bbf493d0b7d96</t>
  </si>
  <si>
    <t>CYNGN</t>
  </si>
  <si>
    <t>Software Developers for AI in Autonomous Vehicles</t>
  </si>
  <si>
    <t>Premjilnvest, Access Industries, Andreessen Horowitz, Benchmark, Foxconn Technology Group, Index Ventures, Qualcomm, Redpoint, Rupert Murdoch, Santander Innoventures, Smartfren Telecom, Telefonica Ventures, Tencent Holdings, Twitter Ventures, Vivi Nevo</t>
  </si>
  <si>
    <t>https://www.crunchbase.com/funding-round/335ba3ffe155c9f605f86d6602c8463e</t>
  </si>
  <si>
    <t>SAIC Capital, StartX, TEEC Angel Fund</t>
  </si>
  <si>
    <t>https://www.crunchbase.com/funding-round/d7d4c07916ec99ada58078acab8b8fe4</t>
  </si>
  <si>
    <t>Abhishek Arora, Alrai Capital, CLI Ventures, CRCM Ventures, Joseph Hlady, Motus Ventures, Ronjon Nag, VGO Ventures</t>
  </si>
  <si>
    <t>https://www.crunchbase.com/funding-round/8d3fc68f839775789cd1fb61c5b106e9</t>
  </si>
  <si>
    <t>https://www.crunchbase.com/funding-round/b444732cc04273dca20e21e107547532</t>
  </si>
  <si>
    <t>FOUNDER.org</t>
  </si>
  <si>
    <t>SkyDECK|Berkeley</t>
  </si>
  <si>
    <t>https://www.crunchbase.com/funding-round/b303c44515c8fcbe9d646fa8b0d5e981</t>
  </si>
  <si>
    <t>Provides Cognition for autonomous vehicles</t>
  </si>
  <si>
    <t>https://www.crunchbase.com/organization/luminar-technologies</t>
  </si>
  <si>
    <t>1517 Fund, Canvas Ventures, GVA Capital</t>
  </si>
  <si>
    <t>Producing advanced sensor technologies for the autonomous vehicles industry</t>
  </si>
  <si>
    <t>DeepScale</t>
  </si>
  <si>
    <t>Ali Partovi, Amir Khosrowshahi, Andy Chou, Don Macmillen, Hadi Partovi, John Kramer, Mike A Horton, Rob Rodick, Srinivas Devadas, Steve Blank</t>
  </si>
  <si>
    <t>https://www.crunchbase.com/funding-round/ed72b75003b520e235eead4c70c643f8</t>
  </si>
  <si>
    <t>Angel Investment, company develops perceptual systems for semi-autonomous and autonomous vehicles</t>
  </si>
  <si>
    <t>Albert Azout, Andy Bechtolsheim, Autotech Ventures, Bessemer Venture Partners, Chris Rowen, Greylock Partners, Jerry Yang, Lip-Bu Tan, Playground Global, SV Angel, The House Fund, Zygote Ventures</t>
  </si>
  <si>
    <t>https://www.crunchbase.com/funding-round/0961193d018933eb6d6c8ac01f93d40f</t>
  </si>
  <si>
    <t>company develops perceptual systems for semi-autonomous and autonomous vehicles</t>
  </si>
  <si>
    <t>nuTonomy</t>
  </si>
  <si>
    <t>Fontinalis Partners, Samsung Ventures, Signal Ventures</t>
  </si>
  <si>
    <t>https://www.crunchbase.com/funding-round/63b6a1c95c96383ba1358b51af0cdcec</t>
  </si>
  <si>
    <t>Nauto, Inc.</t>
  </si>
  <si>
    <t>Playground Global, Draper Nexus Ventures, Index Ventures</t>
  </si>
  <si>
    <t>https://www.crunchbase.com/funding-round/2a31c54998f3d5ec1cde63b87f06a814</t>
  </si>
  <si>
    <t>NO INVESTORS</t>
  </si>
  <si>
    <t>https://www.crunchbase.com/funding-round/ab2e30fccbfdf177e637990ee57334a9</t>
  </si>
  <si>
    <t>AI powered AV Tech company</t>
  </si>
  <si>
    <t>BestMile</t>
  </si>
  <si>
    <t>Andreas Arpagus, Axel &amp; Boris, Forticap, Herman Gyr, Payam Zamani, Perot Jain, Rasmus Wolff</t>
  </si>
  <si>
    <t>https://www.crunchbase.com/funding-round/cff16fd445c9307f771f0207821b7764</t>
  </si>
  <si>
    <t>Airbus Ventures, Partech Ventures, Serena Capital</t>
  </si>
  <si>
    <t>https://www.crunchbase.com/funding-round/7c0240dcca9b19eb9fbff6ab276a5d92</t>
  </si>
  <si>
    <t>Fleet optimization platform for Avs</t>
  </si>
  <si>
    <t>Connected Signals, Inc</t>
  </si>
  <si>
    <t>https://www.crunchbase.com/organization/connected-signals</t>
  </si>
  <si>
    <t>Tech Coast Angels</t>
  </si>
  <si>
    <t>Smart Traffic Signal Data for Connected and AV cars</t>
  </si>
  <si>
    <t>Starsky Robotics</t>
  </si>
  <si>
    <t>Developing driverless trucks</t>
  </si>
  <si>
    <t>Abstract Ventures, Data Collective, Fifty Years, Friale, Gil Penchina, Hemi Ventures, Hydrazine Capital, Jake Gibson, Justin Waldron, Sam Altman, Trucks Venture Capital, Wei Guo, Y Combinator</t>
  </si>
  <si>
    <t>https://www.crunchbase.com/funding-round/1213f942d43729429068af1b560a5589</t>
  </si>
  <si>
    <t>https://www.crunchbase.com/funding-round/6265972491c9b9ae3527f74927a3a660</t>
  </si>
  <si>
    <t>Unshackled Ventures</t>
  </si>
  <si>
    <t>Oryx Vision</t>
  </si>
  <si>
    <t>Bessemer Venture Partners, ManivMobility, Trucks Venture Capital</t>
  </si>
  <si>
    <t>https://www.crunchbase.com/organization/oryx-vision</t>
  </si>
  <si>
    <t>Develops solid state depth vision solutions for Avs</t>
  </si>
  <si>
    <t>Innoviz Technologies</t>
  </si>
  <si>
    <t>Amiti Ventures, Delek Group, Magma Venture Partners, Vertex Ventures, Zohar Zisapel</t>
  </si>
  <si>
    <t>https://www.crunchbase.com/organization/innoviz-technologies#/entity</t>
  </si>
  <si>
    <t>Develops software for autonomous vehicles</t>
  </si>
  <si>
    <t>Cognata</t>
  </si>
  <si>
    <t>Airbus Ventures, Emerge, Emerge Innovation Capital, ManivMobility</t>
  </si>
  <si>
    <t>https://www.crunchbase.com/organization/cognata#/entity</t>
  </si>
  <si>
    <t>Provides driving validation platform for the AV industry</t>
  </si>
  <si>
    <t>Renovo Auto</t>
  </si>
  <si>
    <t>True Ventures, Verizon Ventures, Synapse Partners</t>
  </si>
  <si>
    <t>https://www.crunchbase.com/funding-round/232e5985430b5cbd8690830959cdc193</t>
  </si>
  <si>
    <t>Synapse Partners, True Ventures</t>
  </si>
  <si>
    <t>https://www.crunchbase.com/funding-round/c986ae8ddb12230c21cc07e1db3f7e03</t>
  </si>
  <si>
    <t>Builds tech for self-driving systems, with a focus on data analytics</t>
  </si>
  <si>
    <t>Carmera</t>
  </si>
  <si>
    <t>Matrix Partners, Bre Pettis, Joe Montana, Notation Capital, Resolute Venture Partners, Semil Shah</t>
  </si>
  <si>
    <t>https://www.crunchbase.com/funding-round/ee947f792ae4096618ff4f578da87ff0</t>
  </si>
  <si>
    <t>Hone Capital</t>
  </si>
  <si>
    <t>https://www.crunchbase.com/funding-round/5633a354765ea7de3c825830fbbbfa9b</t>
  </si>
  <si>
    <t>https://www.crunchbase.com/organization/carmera#/entity</t>
  </si>
  <si>
    <t>Builds 3D maps and navigation data for Avs</t>
  </si>
  <si>
    <t>Firstmark, Greycroft Partners, Haystack, Joi Ito, Morado Venture Partners, NextView Ventures, Nvidia, UJ Ventures</t>
  </si>
  <si>
    <t>https://www.crunchbase.com/organization/optimus-ride</t>
  </si>
  <si>
    <t>Develops self-driving tech to enable safe, sustainable and equitable mobility solutions</t>
  </si>
  <si>
    <t>Auro Robotics</t>
  </si>
  <si>
    <t>Motus Ventures, Alrai Capital, Rothenberg Ventures</t>
  </si>
  <si>
    <t>https://www.crunchbase.com/funding-round/7f9a84c8a0d2248c9bdb1b30abe514fa</t>
  </si>
  <si>
    <t>Y Combinator, Zillionize Angel</t>
  </si>
  <si>
    <t>https://www.crunchbase.com/funding-round/6db9d75e25772e6cfb327599bfaf184d</t>
  </si>
  <si>
    <t>Building driverless shuttles for in-campus travel</t>
  </si>
  <si>
    <t>Momenta.ai</t>
  </si>
  <si>
    <t>Blue Lake Capital AG, Sinovation Ventures, ZhenFund</t>
  </si>
  <si>
    <t>https://www.crunchbase.com/organization/momenta-ai#/entity</t>
  </si>
  <si>
    <t>Develops software for mapping and path planning for self-driving cars</t>
  </si>
  <si>
    <t>Veniam</t>
  </si>
  <si>
    <t>Verizon Ventures, Cane Investments LLC, Cisco Investments, Liberty Global Ventures, Orange Digital Ventures, True Ventures, Union Square Ventures, Yamaha Motor Ventures</t>
  </si>
  <si>
    <t>https://www.crunchbase.com/funding-round/032d11e8d1f941c1afd43297e1e7d6cc</t>
  </si>
  <si>
    <t>True Ventures, Cane Investments LLC, Union Square Ventures</t>
  </si>
  <si>
    <t>https://www.crunchbase.com/funding-round/e5e418907f0047bdc23e4b53440abc7e</t>
  </si>
  <si>
    <t>Buids network of connected vehicles, bring data to cloud. Designed for Avs</t>
  </si>
  <si>
    <t>PolySync</t>
  </si>
  <si>
    <t>Hemi Ventures, Mountain Man Ventures, RPH Ventures</t>
  </si>
  <si>
    <t>https://www.crunchbase.com/organization/harbrick-technologies#/entity</t>
  </si>
  <si>
    <t>Builds tools and software to accelerate development of self-driving cars</t>
  </si>
  <si>
    <t>Alta Motors</t>
  </si>
  <si>
    <t>Grassy Creek Ventures, Bob Fox, Mountain Nazca</t>
  </si>
  <si>
    <t>https://www.crunchbase.com/funding-round/dc2445259ead7f1e0acb2694a5bfe247</t>
  </si>
  <si>
    <t>https://www.crunchbase.com/funding-round/9b7a8927f36a0608f188b7494608d34a</t>
  </si>
  <si>
    <t>Cedarville Investments, Modara Technologies, Mountain Nazca, Tesla</t>
  </si>
  <si>
    <t>Won funds at TechCrunch</t>
  </si>
  <si>
    <t>Modara Technologies, Cedarville Investments, Marc Tarpenning, Martin Eberhard, Pedro Zapata Gil</t>
  </si>
  <si>
    <t>https://www.crunchbase.com/funding-round/31e507c54de129f4cf368799818cfe06</t>
  </si>
  <si>
    <t>https://www.crunchbase.com/funding-round/c92e9468daad0b5c576451da2e9ad48e</t>
  </si>
  <si>
    <t>Builds and manages electric vehicle technology, specifically to be implemented in Avs</t>
  </si>
  <si>
    <t>Caruma Technologies, Inc</t>
  </si>
  <si>
    <t>Q Venture Partners</t>
  </si>
  <si>
    <t>https://www.crunchbase.com/funding-round/5b04080b8a0da6c97de35a1e2a03d6bc</t>
  </si>
  <si>
    <t>https://www.crunchbase.com/funding-round/edd98c0caf5248c74d01e6df02e07b35</t>
  </si>
  <si>
    <t>Howard Xia, Luc Vincent, Marc Pelaez, Nathan Fisher, Omar Hauache, Thomas Mistler</t>
  </si>
  <si>
    <t>Connected vehicle platform for AV devices to communicate via cloud</t>
  </si>
  <si>
    <t>NERVtech</t>
  </si>
  <si>
    <t>Triglav d.d</t>
  </si>
  <si>
    <t>https://www.crunchbase.com/funding-round/f515648653c2da793f5eed64d98e91cc</t>
  </si>
  <si>
    <t>https://www.crunchbase.com/funding-round/8284f80d48bf7d98a978c5baf0e08ee4</t>
  </si>
  <si>
    <t>ABC Accelerator</t>
  </si>
  <si>
    <t>DsgnFwd</t>
  </si>
  <si>
    <t>https://www.crunchbase.com/funding-round/d8521b14e880793dfd803eb20f02338d</t>
  </si>
  <si>
    <t>Robotics, biometric human factor analysis and AI/deep learning programming for autonomous vehicles</t>
  </si>
  <si>
    <t>Xesol Innovation</t>
  </si>
  <si>
    <t>https://www.crunchbase.com/organization/xesolinnovation</t>
  </si>
  <si>
    <t>R&amp;D&amp;I working on ADAS development for Avs</t>
  </si>
  <si>
    <t>BARO VEHICLES LTD</t>
  </si>
  <si>
    <t>https://www.crunchbase.com/organization/baro-vehicles-ltd-2</t>
  </si>
  <si>
    <t>https://www.crunchbase.com/organization/baro-vehicles-ltd-3</t>
  </si>
  <si>
    <t xml:space="preserve">Design sustainable compact AV, using AI </t>
  </si>
  <si>
    <t>Toposens</t>
  </si>
  <si>
    <t>GETTYLAB, Undisclosed</t>
  </si>
  <si>
    <t>https://www.crunchbase.com/funding-round/dd96464bf8d9bbd2a3883eab76d5c2f6</t>
  </si>
  <si>
    <t>TechFounders</t>
  </si>
  <si>
    <t>https://www.crunchbase.com/funding-round/f60351b9ead1e1e1ea23550fd182b1f4</t>
  </si>
  <si>
    <t>ESA Business Incubation Center Bavaria</t>
  </si>
  <si>
    <t>https://www.crunchbase.com/funding-round/770ce45112da68a928597bf930b3f3e7</t>
  </si>
  <si>
    <t>EXIST</t>
  </si>
  <si>
    <t>https://www.crunchbase.com/funding-round/c55067f7d7ceafe9f0ca427e4492a127</t>
  </si>
  <si>
    <t>3D position localizer in real time, non-optical vision to technology. Working with BMW, Porsche, etc</t>
  </si>
  <si>
    <t>HAAS Alert</t>
  </si>
  <si>
    <t>Right Side Capital Management</t>
  </si>
  <si>
    <t>Faurecia, Fontinals Partners, Star Power Partners, Start Garden, Techstars Ventures, Wakestream Ventures</t>
  </si>
  <si>
    <t>https://www.crunchbase.com/organization/cory-hohs#/entity</t>
  </si>
  <si>
    <t>Mobile V2V clod platform for autonomous vehicle mobile platform for preemtive warning</t>
  </si>
  <si>
    <t>Arbe Robotics</t>
  </si>
  <si>
    <t>iAngels</t>
  </si>
  <si>
    <t>https://www.crunchbase.com/organization/arbe-robotics#/entity</t>
  </si>
  <si>
    <t>Collision avoidance products for AV devices</t>
  </si>
  <si>
    <t>otonomo</t>
  </si>
  <si>
    <t>Delphi Automotive PLC, Bessemer Venture Partners, Hearst Ventures, LocalGlobe, ManivMobility, StageOne Ventures</t>
  </si>
  <si>
    <t>https://www.crunchbase.com/funding-round/0b41a6371fb38e71e13ae37e7a9cdd14</t>
  </si>
  <si>
    <t>https://www.crunchbase.com/funding-round/89c767a5025a0c7a7d540bb57d375a48</t>
  </si>
  <si>
    <t>Bessemer Venture Partners, ManivMobility, LocalGlobe, StageOne Ventures</t>
  </si>
  <si>
    <t>https://www.crunchbase.com/funding-round/f60cb2cbf5d0962d4938be041d4cb343</t>
  </si>
  <si>
    <t>Cloud-based data exchange platform for AV cars to be connected</t>
  </si>
  <si>
    <t>Zoox</t>
  </si>
  <si>
    <t>Blackbird Ventures, Draper Fisher Jurvetson, Lux Capital, Thomas Tull, AID Partners Capital, ARCHina Capital Partners, Composite Capital Management</t>
  </si>
  <si>
    <t>https://www.crunchbase.com/funding-round/c6873e7f740627344892a7123450214f</t>
  </si>
  <si>
    <t>Draper Fisher Jurvetson, Lux Capital</t>
  </si>
  <si>
    <t>https://www.crunchbase.com/funding-round/c67fe6d5a74fb19cc04104017b49ab7d</t>
  </si>
  <si>
    <t>Robotics Company creatinga  fully automated, electric vehicle fleet</t>
  </si>
  <si>
    <t>Teraki</t>
  </si>
  <si>
    <t>hub:raum</t>
  </si>
  <si>
    <t>https://www.crunchbase.com/funding-round/1482337f45844ff3b45c45646ccf8654</t>
  </si>
  <si>
    <t>https://www.crunchbase.com/funding-round/5eb709f0501174b188b94c092de08cef</t>
  </si>
  <si>
    <t>Startupbootcamp, Startupbootcamp IoT &amp; Data Tech</t>
  </si>
  <si>
    <t>https://www.crunchbase.com/funding-round/9514fe658f52d94238f1f473082e0067</t>
  </si>
  <si>
    <t>Software to act as an enabler for connected car applications</t>
  </si>
  <si>
    <t>Pearl</t>
  </si>
  <si>
    <t>Venrock, Accel Partners, Shasta Ventures, Wellcome Trust</t>
  </si>
  <si>
    <t>https://www.crunchbase.com/funding-round/ca8dfa2e8da7c86932ebfb44da2292cb</t>
  </si>
  <si>
    <t>Develops advanced driver assistance for drivers on the road today and future autonomous vehicles</t>
  </si>
  <si>
    <t>YaDo-VR BV</t>
  </si>
  <si>
    <t>TMI Investments BV</t>
  </si>
  <si>
    <t>https://www.crunchbase.com/organization/yado-vr-bv#/entity</t>
  </si>
  <si>
    <t>Automated LIDAR software for AV 3D imagery</t>
  </si>
  <si>
    <t>Oxbotica Ltd</t>
  </si>
  <si>
    <t>Oxford University Innovation</t>
  </si>
  <si>
    <t>https://www.crunchbase.com/organization/oxbotica-ltd#/entity</t>
  </si>
  <si>
    <t>Developing software that makes next generation of Avs</t>
  </si>
  <si>
    <t>Waycare</t>
  </si>
  <si>
    <t>https://www.crunchbase.com/organization/waycare</t>
  </si>
  <si>
    <t>Two way vehicle to city communication, for AV and modern systems</t>
  </si>
  <si>
    <t>AEye, Inc.</t>
  </si>
  <si>
    <t>Airbus Ventures, Intel Capital, Kleiner Perkins Caulfield &amp; Byers, R7 Partners, Trucks Venture Capital, Tyche Partners</t>
  </si>
  <si>
    <t>https://www.crunchbase.com/funding-round/a9045ec9b9505bbfd568272db7aa36be</t>
  </si>
  <si>
    <t>https://www.crunchbase.com/funding-round/9f41f65855f72cb295930de90fb8dd4b</t>
  </si>
  <si>
    <t>BootstrapLabs</t>
  </si>
  <si>
    <t>Advanced vision hardware, software and algorithms that act as eyes and visual cortex of Avs</t>
  </si>
  <si>
    <t>BRAIQ INC.</t>
  </si>
  <si>
    <t>Fontinalis Partners, Techstars</t>
  </si>
  <si>
    <t>Techstars</t>
  </si>
  <si>
    <t>NYC Media Lab</t>
  </si>
  <si>
    <t>https://www.crunchbase.com/funding-round/36726d3993e8a844159f72d62dca73ea</t>
  </si>
  <si>
    <t>https://www.crunchbase.com/funding-round/e08e05bcba9625dff5a543be9067eb36</t>
  </si>
  <si>
    <t>Personalizes the ride experience in autonomous vehicles by teaching artificial intelligence how to understand human emotions</t>
  </si>
  <si>
    <t>Dispatch</t>
  </si>
  <si>
    <t>Andreessen Horowitz, Precursor Ventures</t>
  </si>
  <si>
    <t>https://www.crunchbase.com/funding-round/c82b37ddfc5619ca8a37f3e3fd9fbc40</t>
  </si>
  <si>
    <t>https://www.crunchbase.com/funding-round/f814c431caa4d91c8dd3f98e4d10bd18</t>
  </si>
  <si>
    <t>https://www.crunchbase.com/funding-round/dd7c360967a1754a39449766b380d1ce</t>
  </si>
  <si>
    <t>Hax Accelerator, SOSV</t>
  </si>
  <si>
    <t>Creates platform for local delivery powered by personalized fleet of Avs</t>
  </si>
  <si>
    <t>Yost Labs</t>
  </si>
  <si>
    <t>Ohio TechAngels Fund, TechGROWTH Ohio, Tri-State Investment Group</t>
  </si>
  <si>
    <t>https://www.crunchbase.com/organization/yost-labs</t>
  </si>
  <si>
    <t>Sensor technologies enable motion and position tracking for drones and Avs</t>
  </si>
  <si>
    <t>Land Systems Corp.</t>
  </si>
  <si>
    <t>https://www.crunchbase.com/organization/land-systems-corp</t>
  </si>
  <si>
    <t>Manufacturer of Advanced electric and AV platforms</t>
  </si>
  <si>
    <t>EasyMile</t>
  </si>
  <si>
    <t>Alstom</t>
  </si>
  <si>
    <t>Provides software powering Avs</t>
  </si>
  <si>
    <t>Varden Labs</t>
  </si>
  <si>
    <t>Maven Ventures, FundersClub, SV Angel</t>
  </si>
  <si>
    <t>https://www.crunchbase.com/funding-round/04bc99c84c2532b78a2c75b3698ee9c7</t>
  </si>
  <si>
    <t>Y combinator, FundersClub</t>
  </si>
  <si>
    <t>https://www.crunchbase.com/funding-round/f7c2742cdb5b10a533b32c82b7a3f137</t>
  </si>
  <si>
    <t>Velocity</t>
  </si>
  <si>
    <t>https://www.crunchbase.com/funding-round/4c9980ebca2d9d76331a5721899bca0a</t>
  </si>
  <si>
    <t>https://www.crunchbase.com/funding-round/763312ba96437ed2b366ba091ba102a5</t>
  </si>
  <si>
    <t>Builds self-driving vehicles together</t>
  </si>
  <si>
    <t>DeepMap</t>
  </si>
  <si>
    <t>Accel Partners, Andreessen Horowitz, GSR Ventures</t>
  </si>
  <si>
    <t>https://www.crunchbase.com/funding-round/56693180ef55381a221a132129bb96cc</t>
  </si>
  <si>
    <t>Andreessen Horowitz, GSR Ventures</t>
  </si>
  <si>
    <t>https://www.crunchbase.com/funding-round/540787e124d15bf0724d806f2d8f452a</t>
  </si>
  <si>
    <t>iSeed Ventures</t>
  </si>
  <si>
    <t>https://www.crunchbase.com/funding-round/9557d3f250cf87b050b43abc5ed8a737</t>
  </si>
  <si>
    <t>Takes self-driving data into maps</t>
  </si>
  <si>
    <t>Machines with Vision</t>
  </si>
  <si>
    <t>Innovate U.K.</t>
  </si>
  <si>
    <t>https://www.crunchbase.com/funding-round/b5ec8fc1daf5e12762daf4f4ff5a5154</t>
  </si>
  <si>
    <t>https://www.crunchbase.com/organization/machines-with-vision</t>
  </si>
  <si>
    <t>Develops AI-embedded sensors for Avs</t>
  </si>
  <si>
    <t>LaunchCapital, Right Side Capital Management</t>
  </si>
  <si>
    <t>https://www.crunchbase.com/funding-round/e2437ace5ade4a8ec5b17f202da46c0b</t>
  </si>
  <si>
    <t>https://www.crunchbase.com/funding-round/a8da95e9280896b20a35018b7cb69a55</t>
  </si>
  <si>
    <t>USDrobotic Inc</t>
  </si>
  <si>
    <t>Frank Ritti, Glenn Birket, Mark Johnson, Robert Jacobson</t>
  </si>
  <si>
    <t>https://www.crunchbase.com/organization/usdrobotics-inc#/entity</t>
  </si>
  <si>
    <t>Safe control systems for Avs</t>
  </si>
  <si>
    <t>JCC Bowers</t>
  </si>
  <si>
    <t>https://www.crunchbase.com/organization/jcc-bowers</t>
  </si>
  <si>
    <t>Connectivity software between AI vehicles (AV plan)</t>
  </si>
  <si>
    <t>Zongmu</t>
  </si>
  <si>
    <t>Legend Capital</t>
  </si>
  <si>
    <t>https://www.crunchbase.com/organization/zongmu</t>
  </si>
  <si>
    <t>Firm that focuses on self-driving technology development</t>
  </si>
  <si>
    <t>WM Motor</t>
  </si>
  <si>
    <t>Zhejiang Geely Holding Group</t>
  </si>
  <si>
    <t>https://www.crunchbase.com/organization/wm-motor</t>
  </si>
  <si>
    <t>Chinese automaker, specializing modern work on Avs</t>
  </si>
  <si>
    <t>Truck-Lite</t>
  </si>
  <si>
    <t>BDT Capital Partners, Koch Equity Development</t>
  </si>
  <si>
    <t>https://www.crunchbase.com/organization/truck-lite</t>
  </si>
  <si>
    <t>Advanced safety lighting for trucks and commercial vehicles (goal is for the lighting to be applied to AVs)</t>
  </si>
  <si>
    <t>SB Drive</t>
  </si>
  <si>
    <t>Yahoo! Japan, SoftBank</t>
  </si>
  <si>
    <t>https://www.crunchbase.com/organization/sb-drive</t>
  </si>
  <si>
    <t>Develops AV Technology for public transport</t>
  </si>
  <si>
    <t>UISEE</t>
  </si>
  <si>
    <t>Sinovation Ventures</t>
  </si>
  <si>
    <t>https://www.crunchbase.com/organization/uisee</t>
  </si>
  <si>
    <t>Provides leading-edge products on autonomous driving</t>
  </si>
  <si>
    <t>Number of Undisclosed Investments</t>
  </si>
  <si>
    <t>Investments into startups</t>
  </si>
  <si>
    <t>Euro Value</t>
  </si>
  <si>
    <t>English Pound Value</t>
  </si>
  <si>
    <t>Notes on Fund Value</t>
  </si>
  <si>
    <t>Total Incumbent Investments(Millions)</t>
  </si>
  <si>
    <t>Total Startup Investments(Millions)</t>
  </si>
  <si>
    <t>Grand Total</t>
  </si>
  <si>
    <t>Total Incumbent Deals</t>
  </si>
  <si>
    <t>Total Startup Deals</t>
  </si>
  <si>
    <t>Source: http://www.x-rates.com/ and used Historic Lookup for Conversion</t>
  </si>
  <si>
    <t>Cumulative Driverless Car Deals</t>
  </si>
  <si>
    <t>Cumulative Monthly Investments</t>
  </si>
  <si>
    <t>Self-Driving Cars</t>
  </si>
  <si>
    <t>Ai/Deep Learning</t>
  </si>
  <si>
    <t>Digital mapping</t>
  </si>
  <si>
    <t>Develops autonomous control and naviagtion systems for boating vessels market</t>
  </si>
  <si>
    <t>Sea Machines</t>
  </si>
  <si>
    <t>Robotics Company creating a fully automated, electric vehicle fleet</t>
  </si>
  <si>
    <t>Undisclosed Reasoning</t>
  </si>
  <si>
    <t>??</t>
  </si>
  <si>
    <t>It is hiring of talented employees, not claimed to be acquisition of a proprietary company</t>
  </si>
  <si>
    <t>https://www.theverge.com/2016/5/24/11762420/oyota-uber-partnership-investment-announced</t>
  </si>
  <si>
    <t>http://www.autoblog.com/2016/05/24/toyota-partner-uber-ridesharing-leasing/</t>
  </si>
  <si>
    <t>Leasing of proprietary information</t>
  </si>
  <si>
    <t>Investment into ride sharing competition of Uber</t>
  </si>
  <si>
    <t>Competition</t>
  </si>
  <si>
    <t xml:space="preserve">Joint Ownership of Proprietary </t>
  </si>
  <si>
    <t>Internal Push for Funding, not for external company</t>
  </si>
  <si>
    <t>Consolidation within company</t>
  </si>
  <si>
    <t>Investment to enter the game</t>
  </si>
  <si>
    <t>Verizon, Synapse Partners, True Ventures</t>
  </si>
  <si>
    <t>Intellectual Property</t>
  </si>
  <si>
    <t>Employee Acquisition</t>
  </si>
  <si>
    <t>In a memorandum of understanding to explore collaboration</t>
  </si>
  <si>
    <t>Mutual Partnership</t>
  </si>
  <si>
    <t>https://newsroom.uber.com/uber-daimler-self-driving-cars/</t>
  </si>
  <si>
    <t>Put self-driving cars on ridesharing network</t>
  </si>
  <si>
    <t>Mutual Partnership for Market</t>
  </si>
  <si>
    <t>Proprietary Information</t>
  </si>
  <si>
    <t>Supplier Partnership</t>
  </si>
  <si>
    <t>Management of Fleet</t>
  </si>
  <si>
    <t>AImotive</t>
  </si>
  <si>
    <t>Day One Capital Fund Management, Draper Associates, Inventure Oy, PortfoLion, Robert Bosch Venture Capital, Tamares</t>
  </si>
  <si>
    <t>https://www.crunchbase.com/funding-round/167ea2a99b45e4e0aec8f64fe58524ca</t>
  </si>
  <si>
    <t>Develops artificial intelligence-based software for self-driving cars to make automated driving safe and affordable.</t>
  </si>
  <si>
    <t>https://www.crunchbase.com/funding-round/5015275ee53e6be8db29f903afb01e5c</t>
  </si>
  <si>
    <t>Inventure Oy, Day One Capital Fund Management, Draper Associates, Nvidia, PortfoLion, Robert Bosch Venture Capital, Tamares</t>
  </si>
  <si>
    <t>Chronocam</t>
  </si>
  <si>
    <t>https://www.crunchbase.com/funding-round/a76e562aff7afe573cc653d35b281419</t>
  </si>
  <si>
    <t>https://www.crunchbase.com/funding-round/07b91cea48c51ec376069b216f083c74</t>
  </si>
  <si>
    <t>Robert Bosch Venture Capital, CEA Investissement</t>
  </si>
  <si>
    <t>https://www.crunchbase.com/funding-round/54a89e923e10e18bbfe8ffb3e7179730</t>
  </si>
  <si>
    <t>Intel Capital, 360 Capital Partners, iBionext Growth Fund, Renault, Robert Bosch Venture Capital</t>
  </si>
  <si>
    <t>Creates bio-inspired machine vision sensors and systems for autonomous navigation and connected objects</t>
  </si>
  <si>
    <t>No investors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</si>
</sst>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  <xf numFmtId="17" fontId="0" fillId="0" borderId="1" xfId="0" applyNumberFormat="1" applyBorder="1"/>
    <xf numFmtId="0" fontId="0" fillId="0" borderId="1" xfId="0" applyNumberFormat="1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5" fillId="0" borderId="0" xfId="0" applyFont="1"/>
    <xf numFmtId="0" fontId="0" fillId="0" borderId="1" xfId="0" applyFill="1" applyBorder="1"/>
    <xf numFmtId="14" fontId="0" fillId="0" borderId="1" xfId="0" applyNumberFormat="1" applyFill="1" applyBorder="1"/>
    <xf numFmtId="0" fontId="2" fillId="0" borderId="0" xfId="1" applyFill="1"/>
    <xf numFmtId="0" fontId="1" fillId="0" borderId="0" xfId="0" applyFont="1" applyFill="1" applyBorder="1"/>
    <xf numFmtId="0" fontId="0" fillId="0" borderId="1" xfId="0" applyNumberFormat="1" applyFill="1" applyBorder="1"/>
    <xf numFmtId="9" fontId="0" fillId="0" borderId="1" xfId="0" applyNumberFormat="1" applyFill="1" applyBorder="1"/>
    <xf numFmtId="0" fontId="0" fillId="0" borderId="1" xfId="0" applyFont="1" applyBorder="1"/>
    <xf numFmtId="2" fontId="0" fillId="3" borderId="1" xfId="0" applyNumberFormat="1" applyFill="1" applyBorder="1"/>
    <xf numFmtId="2" fontId="0" fillId="2" borderId="1" xfId="0" applyNumberFormat="1" applyFill="1" applyBorder="1"/>
    <xf numFmtId="2" fontId="3" fillId="2" borderId="1" xfId="0" applyNumberFormat="1" applyFon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2" fillId="0" borderId="0" xfId="1" applyBorder="1"/>
    <xf numFmtId="0" fontId="0" fillId="0" borderId="2" xfId="0" applyBorder="1"/>
    <xf numFmtId="0" fontId="0" fillId="0" borderId="2" xfId="0" applyNumberFormat="1" applyBorder="1"/>
    <xf numFmtId="164" fontId="0" fillId="0" borderId="2" xfId="0" applyNumberFormat="1" applyBorder="1"/>
    <xf numFmtId="0" fontId="3" fillId="0" borderId="1" xfId="0" applyFont="1" applyBorder="1"/>
    <xf numFmtId="0" fontId="4" fillId="0" borderId="1" xfId="0" applyFont="1" applyBorder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61</xdr:row>
      <xdr:rowOff>0</xdr:rowOff>
    </xdr:from>
    <xdr:to>
      <xdr:col>5</xdr:col>
      <xdr:colOff>304800</xdr:colOff>
      <xdr:row>62</xdr:row>
      <xdr:rowOff>114300</xdr:rowOff>
    </xdr:to>
    <xdr:sp macro="" textlink="">
      <xdr:nvSpPr>
        <xdr:cNvPr id="2" name="AutoShape 1" descr="https://sb.scorecardresearch.com/b?rn=85708591&amp;C1=2&amp;C2=1000009&amp;C4=https%3A%2F%2Fwww.crunchbase.com%2Forganization%2Fbraiq-inc&amp;C5=us.crunchbase&amp;C7=https%3A%2F%2Fwww.crunchbase.com%2Forganization%2Fbraiq-inc&amp;C8=BRAIQ%20INC.%20%7C%20crunchbase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6773525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304800</xdr:colOff>
      <xdr:row>104</xdr:row>
      <xdr:rowOff>114300</xdr:rowOff>
    </xdr:to>
    <xdr:sp macro="" textlink="">
      <xdr:nvSpPr>
        <xdr:cNvPr id="3" name="AutoShape 59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16773525" y="196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314325</xdr:colOff>
      <xdr:row>103</xdr:row>
      <xdr:rowOff>123825</xdr:rowOff>
    </xdr:to>
    <xdr:sp macro="" textlink="">
      <xdr:nvSpPr>
        <xdr:cNvPr id="4" name="AutoShape 71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6773525" y="1943100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stechnica.com/cars/2016/03/gm-toyota-make-big-investmentslike-1-billion-big-in-autonomous-car-startups/" TargetMode="External"/><Relationship Id="rId13" Type="http://schemas.openxmlformats.org/officeDocument/2006/relationships/hyperlink" Target="https://techcrunch.com/2016/12/11/honda-grab/" TargetMode="External"/><Relationship Id="rId18" Type="http://schemas.openxmlformats.org/officeDocument/2006/relationships/hyperlink" Target="https://www.engadget.com/2017/05/01/verizon-invests-in-self-driving-car-startup/" TargetMode="External"/><Relationship Id="rId26" Type="http://schemas.openxmlformats.org/officeDocument/2006/relationships/hyperlink" Target="https://www.cnet.com/roadshow/news/nvidia-goes-big-teams-up-with-paccar-on-self-driving-trucks/" TargetMode="External"/><Relationship Id="rId3" Type="http://schemas.openxmlformats.org/officeDocument/2006/relationships/hyperlink" Target="https://www.wsj.com/articles/intel-seeks-approval-to-invest-in-german-auto-makers-digital-mapping-venture-1483458002" TargetMode="External"/><Relationship Id="rId21" Type="http://schemas.openxmlformats.org/officeDocument/2006/relationships/hyperlink" Target="http://blog.bosch-si.com/categories/mobility/2017/01/ai-self-driving-cars-nvidia-bosch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crunchbase.com/organization/ottomatika" TargetMode="External"/><Relationship Id="rId12" Type="http://schemas.openxmlformats.org/officeDocument/2006/relationships/hyperlink" Target="https://www.bloomberg.com/news/articles/2016-12-05/uber-creates-ai-lab-buying-startup-geometric-intelligence" TargetMode="External"/><Relationship Id="rId17" Type="http://schemas.openxmlformats.org/officeDocument/2006/relationships/hyperlink" Target="http://wardsauto.com/technology/hyundai-lures-gm-expert-lead-autonomous-work" TargetMode="External"/><Relationship Id="rId25" Type="http://schemas.openxmlformats.org/officeDocument/2006/relationships/hyperlink" Target="http://fortune.com/2017/02/27/renault-nissan-driverless-vehicles/" TargetMode="External"/><Relationship Id="rId33" Type="http://schemas.openxmlformats.org/officeDocument/2006/relationships/hyperlink" Target="http://www.cnbc.com/2016/11/14/samsung-elec-agrees-to-buy-harman-for-8-billion.html" TargetMode="External"/><Relationship Id="rId2" Type="http://schemas.openxmlformats.org/officeDocument/2006/relationships/hyperlink" Target="http://telematicswire.net/toyota-hires-staff-from-robotics-start-up-to-bolster-its-autonomous-vehicle-rd/" TargetMode="External"/><Relationship Id="rId16" Type="http://schemas.openxmlformats.org/officeDocument/2006/relationships/hyperlink" Target="https://techcrunch.com/2017/02/28/hondas-new-rd-center-x-will-focus-on-robots-energy-and-ai/" TargetMode="External"/><Relationship Id="rId20" Type="http://schemas.openxmlformats.org/officeDocument/2006/relationships/hyperlink" Target="https://www.fool.com/investing/2017/02/05/is-nvidia-corporation-maintaining-momentum-well-fi.aspx" TargetMode="External"/><Relationship Id="rId29" Type="http://schemas.openxmlformats.org/officeDocument/2006/relationships/hyperlink" Target="https://www.crunchbase.com/organization/voyage" TargetMode="External"/><Relationship Id="rId1" Type="http://schemas.openxmlformats.org/officeDocument/2006/relationships/hyperlink" Target="http://www.usatoday.com/story/tech/news/2017/02/10/ford-bets-1b-self-driving-car-startup/97745230/" TargetMode="External"/><Relationship Id="rId6" Type="http://schemas.openxmlformats.org/officeDocument/2006/relationships/hyperlink" Target="http://www.motusventures.com/blog/2014/09/quanergy-and-mercedes-benz-consummate-strategic-partnership-agreement/" TargetMode="External"/><Relationship Id="rId11" Type="http://schemas.openxmlformats.org/officeDocument/2006/relationships/hyperlink" Target="http://fortune.com/2016/10/07/bmw-toyota-nauto/" TargetMode="External"/><Relationship Id="rId24" Type="http://schemas.openxmlformats.org/officeDocument/2006/relationships/hyperlink" Target="https://www.volkswagen-media-services.com/en/detailpage/-/detail/Swarm-data-paves-way-for-autonomous-driving-Volkswagen-and-Mobileye-sign-agreement/view/4560918/7a5bbec13158edd433c6630f5ac445da?p_p_auth=5xCpioZ4" TargetMode="External"/><Relationship Id="rId32" Type="http://schemas.openxmlformats.org/officeDocument/2006/relationships/hyperlink" Target="https://www.bloomberg.com/news/articles/2017-06-26/alphabet-inks-deal-for-avis-to-manage-self-driving-car-fleet" TargetMode="External"/><Relationship Id="rId5" Type="http://schemas.openxmlformats.org/officeDocument/2006/relationships/hyperlink" Target="https://www.cmu.edu/news/stories/archives/2015/august/spinoff-acquired.html" TargetMode="External"/><Relationship Id="rId15" Type="http://schemas.openxmlformats.org/officeDocument/2006/relationships/hyperlink" Target="http://www.reuters.com/article/us-autoliv-volvocars-venture-idUSKCN11C0ZE" TargetMode="External"/><Relationship Id="rId23" Type="http://schemas.openxmlformats.org/officeDocument/2006/relationships/hyperlink" Target="http://marketrealist.com/2017/02/nvidias-autonomous-car-project-progress-report/" TargetMode="External"/><Relationship Id="rId28" Type="http://schemas.openxmlformats.org/officeDocument/2006/relationships/hyperlink" Target="http://www.businessinsider.com/voyage-autonomous-taxi-udacity-2017-4" TargetMode="External"/><Relationship Id="rId10" Type="http://schemas.openxmlformats.org/officeDocument/2006/relationships/hyperlink" Target="https://techcrunch.com/2016/08/16/ford-acquires-saips-for-self-driving-machine-learning-and-computer-vision-tech/" TargetMode="External"/><Relationship Id="rId19" Type="http://schemas.openxmlformats.org/officeDocument/2006/relationships/hyperlink" Target="https://www.crunchbase.com/funding-round/232e5985430b5cbd8690830959cdc193" TargetMode="External"/><Relationship Id="rId31" Type="http://schemas.openxmlformats.org/officeDocument/2006/relationships/hyperlink" Target="http://mashable.com/2017/06/06/lyft-nutonomy-partnership-boston/?utm_campaign=Mash-Prod-RSS-Feedburner-All-Partial&amp;utm_cid=Mash-Prod-RSS-Feedburner-All-Partial&amp;utm_source=feedly&amp;utm_medium=webfeeds" TargetMode="External"/><Relationship Id="rId4" Type="http://schemas.openxmlformats.org/officeDocument/2006/relationships/hyperlink" Target="https://techcrunch.com/2016/11/29/intel-joins-mobileye-and-delphi-on-self-driving-car-system/" TargetMode="External"/><Relationship Id="rId9" Type="http://schemas.openxmlformats.org/officeDocument/2006/relationships/hyperlink" Target="https://www.theverge.com/2016/5/24/11762420/oyota-uber-partnership-investment-announced" TargetMode="External"/><Relationship Id="rId14" Type="http://schemas.openxmlformats.org/officeDocument/2006/relationships/hyperlink" Target="http://www.automobilemag.com/news/microsoft-announces-partners-autonomous-connected-car-technology/" TargetMode="External"/><Relationship Id="rId22" Type="http://schemas.openxmlformats.org/officeDocument/2006/relationships/hyperlink" Target="https://newsroom.uber.com/uber-daimler-self-driving-cars/" TargetMode="External"/><Relationship Id="rId27" Type="http://schemas.openxmlformats.org/officeDocument/2006/relationships/hyperlink" Target="http://www.reuters.com/article/us-daimler-bosch-selfdriving-idUSKBN1760SJ" TargetMode="External"/><Relationship Id="rId30" Type="http://schemas.openxmlformats.org/officeDocument/2006/relationships/hyperlink" Target="https://techcrunch.com/2017/05/03/nutonomy-peugeot-citroen-groupe-psa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unchbase.com/organization/connected-signals" TargetMode="External"/><Relationship Id="rId21" Type="http://schemas.openxmlformats.org/officeDocument/2006/relationships/hyperlink" Target="https://www.crunchbase.com/funding-round/8d3fc68f839775789cd1fb61c5b106e9" TargetMode="External"/><Relationship Id="rId42" Type="http://schemas.openxmlformats.org/officeDocument/2006/relationships/hyperlink" Target="https://www.crunchbase.com/funding-round/1213f942d43729429068af1b560a5589" TargetMode="External"/><Relationship Id="rId47" Type="http://schemas.openxmlformats.org/officeDocument/2006/relationships/hyperlink" Target="https://www.crunchbase.com/funding-round/f60351b9ead1e1e1ea23550fd182b1f4" TargetMode="External"/><Relationship Id="rId63" Type="http://schemas.openxmlformats.org/officeDocument/2006/relationships/hyperlink" Target="https://www.crunchbase.com/funding-round/1482337f45844ff3b45c45646ccf8654" TargetMode="External"/><Relationship Id="rId68" Type="http://schemas.openxmlformats.org/officeDocument/2006/relationships/hyperlink" Target="https://www.crunchbase.com/organization/waycare" TargetMode="External"/><Relationship Id="rId84" Type="http://schemas.openxmlformats.org/officeDocument/2006/relationships/hyperlink" Target="https://www.crunchbase.com/funding-round/56693180ef55381a221a132129bb96cc" TargetMode="External"/><Relationship Id="rId89" Type="http://schemas.openxmlformats.org/officeDocument/2006/relationships/hyperlink" Target="https://www.crunchbase.com/funding-round/e2437ace5ade4a8ec5b17f202da46c0b" TargetMode="External"/><Relationship Id="rId7" Type="http://schemas.openxmlformats.org/officeDocument/2006/relationships/hyperlink" Target="https://www.crunchbase.com/funding-round/c92e9468daad0b5c576451da2e9ad48e" TargetMode="External"/><Relationship Id="rId71" Type="http://schemas.openxmlformats.org/officeDocument/2006/relationships/hyperlink" Target="https://www.crunchbase.com/funding-round/9f41f65855f72cb295930de90fb8dd4b" TargetMode="External"/><Relationship Id="rId92" Type="http://schemas.openxmlformats.org/officeDocument/2006/relationships/hyperlink" Target="https://www.crunchbase.com/organization/jcc-bowers" TargetMode="External"/><Relationship Id="rId2" Type="http://schemas.openxmlformats.org/officeDocument/2006/relationships/hyperlink" Target="https://www.crunchbase.com/funding-round/edd98c0caf5248c74d01e6df02e07b35" TargetMode="External"/><Relationship Id="rId16" Type="http://schemas.openxmlformats.org/officeDocument/2006/relationships/hyperlink" Target="https://www.crunchbase.com/funding-round/cff16fd445c9307f771f0207821b7764" TargetMode="External"/><Relationship Id="rId29" Type="http://schemas.openxmlformats.org/officeDocument/2006/relationships/hyperlink" Target="https://www.crunchbase.com/funding-round/ed72b75003b520e235eead4c70c643f8" TargetMode="External"/><Relationship Id="rId11" Type="http://schemas.openxmlformats.org/officeDocument/2006/relationships/hyperlink" Target="https://www.crunchbase.com/organization/drive-ai" TargetMode="External"/><Relationship Id="rId24" Type="http://schemas.openxmlformats.org/officeDocument/2006/relationships/hyperlink" Target="https://www.crunchbase.com/organization/cognata" TargetMode="External"/><Relationship Id="rId32" Type="http://schemas.openxmlformats.org/officeDocument/2006/relationships/hyperlink" Target="https://www.crunchbase.com/organization/innoviz-technologies" TargetMode="External"/><Relationship Id="rId37" Type="http://schemas.openxmlformats.org/officeDocument/2006/relationships/hyperlink" Target="https://www.crunchbase.com/organization/optimus-ride" TargetMode="External"/><Relationship Id="rId40" Type="http://schemas.openxmlformats.org/officeDocument/2006/relationships/hyperlink" Target="https://www.crunchbase.com/funding-round/232e5985430b5cbd8690830959cdc193" TargetMode="External"/><Relationship Id="rId45" Type="http://schemas.openxmlformats.org/officeDocument/2006/relationships/hyperlink" Target="https://www.crunchbase.com/funding-round/5d2dee4b8c0026b5825bbf493d0b7d96" TargetMode="External"/><Relationship Id="rId53" Type="http://schemas.openxmlformats.org/officeDocument/2006/relationships/hyperlink" Target="https://www.crunchbase.com/organization/xesolinnovation" TargetMode="External"/><Relationship Id="rId58" Type="http://schemas.openxmlformats.org/officeDocument/2006/relationships/hyperlink" Target="https://www.crunchbase.com/funding-round/0b41a6371fb38e71e13ae37e7a9cdd14" TargetMode="External"/><Relationship Id="rId66" Type="http://schemas.openxmlformats.org/officeDocument/2006/relationships/hyperlink" Target="https://www.crunchbase.com/organization/yado-vr-bv" TargetMode="External"/><Relationship Id="rId74" Type="http://schemas.openxmlformats.org/officeDocument/2006/relationships/hyperlink" Target="https://www.crunchbase.com/funding-round/c82b37ddfc5619ca8a37f3e3fd9fbc40" TargetMode="External"/><Relationship Id="rId79" Type="http://schemas.openxmlformats.org/officeDocument/2006/relationships/hyperlink" Target="https://www.crunchbase.com/organization/land-systems-corp" TargetMode="External"/><Relationship Id="rId87" Type="http://schemas.openxmlformats.org/officeDocument/2006/relationships/hyperlink" Target="https://www.crunchbase.com/organization/luminar-technologies" TargetMode="External"/><Relationship Id="rId102" Type="http://schemas.openxmlformats.org/officeDocument/2006/relationships/hyperlink" Target="https://www.crunchbase.com/funding-round/5015275ee53e6be8db29f903afb01e5c" TargetMode="External"/><Relationship Id="rId5" Type="http://schemas.openxmlformats.org/officeDocument/2006/relationships/hyperlink" Target="https://www.crunchbase.com/funding-round/9b7a8927f36a0608f188b7494608d34a" TargetMode="External"/><Relationship Id="rId61" Type="http://schemas.openxmlformats.org/officeDocument/2006/relationships/hyperlink" Target="https://www.crunchbase.com/funding-round/c6873e7f740627344892a7123450214f" TargetMode="External"/><Relationship Id="rId82" Type="http://schemas.openxmlformats.org/officeDocument/2006/relationships/hyperlink" Target="https://www.crunchbase.com/funding-round/4c9980ebca2d9d76331a5721899bca0a" TargetMode="External"/><Relationship Id="rId90" Type="http://schemas.openxmlformats.org/officeDocument/2006/relationships/hyperlink" Target="https://www.crunchbase.com/funding-round/a8da95e9280896b20a35018b7cb69a55" TargetMode="External"/><Relationship Id="rId95" Type="http://schemas.openxmlformats.org/officeDocument/2006/relationships/hyperlink" Target="https://www.crunchbase.com/organization/truck-lite" TargetMode="External"/><Relationship Id="rId19" Type="http://schemas.openxmlformats.org/officeDocument/2006/relationships/hyperlink" Target="https://www.crunchbase.com/organization/carmera" TargetMode="External"/><Relationship Id="rId14" Type="http://schemas.openxmlformats.org/officeDocument/2006/relationships/hyperlink" Target="https://www.crunchbase.com/organization/baro-vehicles-ltd-3" TargetMode="External"/><Relationship Id="rId22" Type="http://schemas.openxmlformats.org/officeDocument/2006/relationships/hyperlink" Target="https://www.crunchbase.com/funding-round/b444732cc04273dca20e21e107547532" TargetMode="External"/><Relationship Id="rId27" Type="http://schemas.openxmlformats.org/officeDocument/2006/relationships/hyperlink" Target="https://www.crunchbase.com/funding-round/335ba3ffe155c9f605f86d6602c8463e" TargetMode="External"/><Relationship Id="rId30" Type="http://schemas.openxmlformats.org/officeDocument/2006/relationships/hyperlink" Target="https://www.crunchbase.com/organization/drive-ai" TargetMode="External"/><Relationship Id="rId35" Type="http://schemas.openxmlformats.org/officeDocument/2006/relationships/hyperlink" Target="https://www.crunchbase.com/funding-round/8284f80d48bf7d98a978c5baf0e08ee4" TargetMode="External"/><Relationship Id="rId43" Type="http://schemas.openxmlformats.org/officeDocument/2006/relationships/hyperlink" Target="https://www.crunchbase.com/funding-round/6265972491c9b9ae3527f74927a3a660" TargetMode="External"/><Relationship Id="rId48" Type="http://schemas.openxmlformats.org/officeDocument/2006/relationships/hyperlink" Target="https://www.crunchbase.com/funding-round/770ce45112da68a928597bf930b3f3e7" TargetMode="External"/><Relationship Id="rId56" Type="http://schemas.openxmlformats.org/officeDocument/2006/relationships/hyperlink" Target="https://www.crunchbase.com/organization/cory-hohs" TargetMode="External"/><Relationship Id="rId64" Type="http://schemas.openxmlformats.org/officeDocument/2006/relationships/hyperlink" Target="https://www.crunchbase.com/funding-round/5eb709f0501174b188b94c092de08cef" TargetMode="External"/><Relationship Id="rId69" Type="http://schemas.openxmlformats.org/officeDocument/2006/relationships/hyperlink" Target="https://www.crunchbase.com/funding-round/a9045ec9b9505bbfd568272db7aa36be" TargetMode="External"/><Relationship Id="rId77" Type="http://schemas.openxmlformats.org/officeDocument/2006/relationships/hyperlink" Target="https://www.crunchbase.com/organization/yost-labs" TargetMode="External"/><Relationship Id="rId100" Type="http://schemas.openxmlformats.org/officeDocument/2006/relationships/hyperlink" Target="https://www.crunchbase.com/organization/fiveai" TargetMode="External"/><Relationship Id="rId105" Type="http://schemas.openxmlformats.org/officeDocument/2006/relationships/drawing" Target="../drawings/drawing1.xml"/><Relationship Id="rId8" Type="http://schemas.openxmlformats.org/officeDocument/2006/relationships/hyperlink" Target="https://www.crunchbase.com/funding-round/31e507c54de129f4cf368799818cfe06" TargetMode="External"/><Relationship Id="rId51" Type="http://schemas.openxmlformats.org/officeDocument/2006/relationships/hyperlink" Target="https://www.crunchbase.com/organization/xesolinnovation" TargetMode="External"/><Relationship Id="rId72" Type="http://schemas.openxmlformats.org/officeDocument/2006/relationships/hyperlink" Target="https://www.crunchbase.com/funding-round/e08e05bcba9625dff5a543be9067eb36" TargetMode="External"/><Relationship Id="rId80" Type="http://schemas.openxmlformats.org/officeDocument/2006/relationships/hyperlink" Target="https://www.crunchbase.com/funding-round/04bc99c84c2532b78a2c75b3698ee9c7" TargetMode="External"/><Relationship Id="rId85" Type="http://schemas.openxmlformats.org/officeDocument/2006/relationships/hyperlink" Target="https://www.crunchbase.com/funding-round/540787e124d15bf0724d806f2d8f452a" TargetMode="External"/><Relationship Id="rId93" Type="http://schemas.openxmlformats.org/officeDocument/2006/relationships/hyperlink" Target="https://www.crunchbase.com/organization/zongmu" TargetMode="External"/><Relationship Id="rId98" Type="http://schemas.openxmlformats.org/officeDocument/2006/relationships/hyperlink" Target="https://www.crunchbase.com/funding-round/167ea2a99b45e4e0aec8f64fe58524ca" TargetMode="External"/><Relationship Id="rId3" Type="http://schemas.openxmlformats.org/officeDocument/2006/relationships/hyperlink" Target="https://www.crunchbase.com/funding-round/f515648653c2da793f5eed64d98e91cc" TargetMode="External"/><Relationship Id="rId12" Type="http://schemas.openxmlformats.org/officeDocument/2006/relationships/hyperlink" Target="https://www.crunchbase.com/funding-round/28b5c1f9208d0cf3e020fb537dea5b6a" TargetMode="External"/><Relationship Id="rId17" Type="http://schemas.openxmlformats.org/officeDocument/2006/relationships/hyperlink" Target="https://www.crunchbase.com/funding-round/ee947f792ae4096618ff4f578da87ff0" TargetMode="External"/><Relationship Id="rId25" Type="http://schemas.openxmlformats.org/officeDocument/2006/relationships/hyperlink" Target="https://www.crunchbase.com/organization/connected-signals" TargetMode="External"/><Relationship Id="rId33" Type="http://schemas.openxmlformats.org/officeDocument/2006/relationships/hyperlink" Target="https://www.crunchbase.com/organization/momenta-ai" TargetMode="External"/><Relationship Id="rId38" Type="http://schemas.openxmlformats.org/officeDocument/2006/relationships/hyperlink" Target="https://www.crunchbase.com/organization/oryx-vision" TargetMode="External"/><Relationship Id="rId46" Type="http://schemas.openxmlformats.org/officeDocument/2006/relationships/hyperlink" Target="https://www.crunchbase.com/funding-round/dd96464bf8d9bbd2a3883eab76d5c2f6" TargetMode="External"/><Relationship Id="rId59" Type="http://schemas.openxmlformats.org/officeDocument/2006/relationships/hyperlink" Target="https://www.crunchbase.com/funding-round/89c767a5025a0c7a7d540bb57d375a48" TargetMode="External"/><Relationship Id="rId67" Type="http://schemas.openxmlformats.org/officeDocument/2006/relationships/hyperlink" Target="https://www.crunchbase.com/organization/oxbotica-ltd" TargetMode="External"/><Relationship Id="rId103" Type="http://schemas.openxmlformats.org/officeDocument/2006/relationships/hyperlink" Target="https://www.crunchbase.com/funding-round/a76e562aff7afe573cc653d35b281419" TargetMode="External"/><Relationship Id="rId20" Type="http://schemas.openxmlformats.org/officeDocument/2006/relationships/hyperlink" Target="https://www.crunchbase.com/funding-round/5b04080b8a0da6c97de35a1e2a03d6bc" TargetMode="External"/><Relationship Id="rId41" Type="http://schemas.openxmlformats.org/officeDocument/2006/relationships/hyperlink" Target="https://www.crunchbase.com/funding-round/c986ae8ddb12230c21cc07e1db3f7e03" TargetMode="External"/><Relationship Id="rId54" Type="http://schemas.openxmlformats.org/officeDocument/2006/relationships/hyperlink" Target="https://www.crunchbase.com/organization/cory-hohs" TargetMode="External"/><Relationship Id="rId62" Type="http://schemas.openxmlformats.org/officeDocument/2006/relationships/hyperlink" Target="https://www.crunchbase.com/funding-round/c67fe6d5a74fb19cc04104017b49ab7d" TargetMode="External"/><Relationship Id="rId70" Type="http://schemas.openxmlformats.org/officeDocument/2006/relationships/hyperlink" Target="https://www.crunchbase.com/funding-round/9f41f65855f72cb295930de90fb8dd4b" TargetMode="External"/><Relationship Id="rId75" Type="http://schemas.openxmlformats.org/officeDocument/2006/relationships/hyperlink" Target="https://www.crunchbase.com/funding-round/f814c431caa4d91c8dd3f98e4d10bd18" TargetMode="External"/><Relationship Id="rId83" Type="http://schemas.openxmlformats.org/officeDocument/2006/relationships/hyperlink" Target="https://www.crunchbase.com/funding-round/763312ba96437ed2b366ba091ba102a5" TargetMode="External"/><Relationship Id="rId88" Type="http://schemas.openxmlformats.org/officeDocument/2006/relationships/hyperlink" Target="https://www.crunchbase.com/funding-round/b5ec8fc1daf5e12762daf4f4ff5a5154" TargetMode="External"/><Relationship Id="rId91" Type="http://schemas.openxmlformats.org/officeDocument/2006/relationships/hyperlink" Target="https://www.crunchbase.com/organization/usdrobotics-inc" TargetMode="External"/><Relationship Id="rId96" Type="http://schemas.openxmlformats.org/officeDocument/2006/relationships/hyperlink" Target="https://www.crunchbase.com/organization/sb-drive" TargetMode="External"/><Relationship Id="rId1" Type="http://schemas.openxmlformats.org/officeDocument/2006/relationships/hyperlink" Target="https://www.crunchbase.com/funding-round/ad93e4b2aa4c0260793ba91d8cc51c43" TargetMode="External"/><Relationship Id="rId6" Type="http://schemas.openxmlformats.org/officeDocument/2006/relationships/hyperlink" Target="https://www.crunchbase.com/funding-round/dc2445259ead7f1e0acb2694a5bfe247" TargetMode="External"/><Relationship Id="rId15" Type="http://schemas.openxmlformats.org/officeDocument/2006/relationships/hyperlink" Target="https://www.crunchbase.com/funding-round/7c0240dcca9b19eb9fbff6ab276a5d92" TargetMode="External"/><Relationship Id="rId23" Type="http://schemas.openxmlformats.org/officeDocument/2006/relationships/hyperlink" Target="https://www.crunchbase.com/funding-round/b303c44515c8fcbe9d646fa8b0d5e981" TargetMode="External"/><Relationship Id="rId28" Type="http://schemas.openxmlformats.org/officeDocument/2006/relationships/hyperlink" Target="https://www.crunchbase.com/funding-round/0961193d018933eb6d6c8ac01f93d40f" TargetMode="External"/><Relationship Id="rId36" Type="http://schemas.openxmlformats.org/officeDocument/2006/relationships/hyperlink" Target="https://www.crunchbase.com/funding-round/d8521b14e880793dfd803eb20f02338d" TargetMode="External"/><Relationship Id="rId49" Type="http://schemas.openxmlformats.org/officeDocument/2006/relationships/hyperlink" Target="https://www.crunchbase.com/funding-round/c55067f7d7ceafe9f0ca427e4492a127" TargetMode="External"/><Relationship Id="rId57" Type="http://schemas.openxmlformats.org/officeDocument/2006/relationships/hyperlink" Target="https://www.crunchbase.com/organization/arbe-robotics" TargetMode="External"/><Relationship Id="rId10" Type="http://schemas.openxmlformats.org/officeDocument/2006/relationships/hyperlink" Target="https://www.crunchbase.com/funding-round/6db9d75e25772e6cfb327599bfaf184d" TargetMode="External"/><Relationship Id="rId31" Type="http://schemas.openxmlformats.org/officeDocument/2006/relationships/hyperlink" Target="https://www.crunchbase.com/organization/drive-ai" TargetMode="External"/><Relationship Id="rId44" Type="http://schemas.openxmlformats.org/officeDocument/2006/relationships/hyperlink" Target="https://www.crunchbase.com/funding-round/33d499bd4fb5b267c9182dd0ee8337c8" TargetMode="External"/><Relationship Id="rId52" Type="http://schemas.openxmlformats.org/officeDocument/2006/relationships/hyperlink" Target="https://www.crunchbase.com/organization/xesolinnovation" TargetMode="External"/><Relationship Id="rId60" Type="http://schemas.openxmlformats.org/officeDocument/2006/relationships/hyperlink" Target="https://www.crunchbase.com/funding-round/f60cb2cbf5d0962d4938be041d4cb343" TargetMode="External"/><Relationship Id="rId65" Type="http://schemas.openxmlformats.org/officeDocument/2006/relationships/hyperlink" Target="https://www.crunchbase.com/funding-round/ca8dfa2e8da7c86932ebfb44da2292cb" TargetMode="External"/><Relationship Id="rId73" Type="http://schemas.openxmlformats.org/officeDocument/2006/relationships/hyperlink" Target="https://www.crunchbase.com/funding-round/36726d3993e8a844159f72d62dca73ea" TargetMode="External"/><Relationship Id="rId78" Type="http://schemas.openxmlformats.org/officeDocument/2006/relationships/hyperlink" Target="https://www.crunchbase.com/organization/land-systems-corp" TargetMode="External"/><Relationship Id="rId81" Type="http://schemas.openxmlformats.org/officeDocument/2006/relationships/hyperlink" Target="https://www.crunchbase.com/funding-round/f7c2742cdb5b10a533b32c82b7a3f137" TargetMode="External"/><Relationship Id="rId86" Type="http://schemas.openxmlformats.org/officeDocument/2006/relationships/hyperlink" Target="https://www.crunchbase.com/funding-round/9557d3f250cf87b050b43abc5ed8a737" TargetMode="External"/><Relationship Id="rId94" Type="http://schemas.openxmlformats.org/officeDocument/2006/relationships/hyperlink" Target="https://www.crunchbase.com/organization/wm-motor" TargetMode="External"/><Relationship Id="rId99" Type="http://schemas.openxmlformats.org/officeDocument/2006/relationships/hyperlink" Target="https://www.crunchbase.com/funding-round/54a89e923e10e18bbfe8ffb3e7179730" TargetMode="External"/><Relationship Id="rId101" Type="http://schemas.openxmlformats.org/officeDocument/2006/relationships/hyperlink" Target="https://www.crunchbase.com/funding-round/07b91cea48c51ec376069b216f083c74" TargetMode="External"/><Relationship Id="rId4" Type="http://schemas.openxmlformats.org/officeDocument/2006/relationships/hyperlink" Target="https://www.crunchbase.com/funding-round/9514fe658f52d94238f1f473082e0067" TargetMode="External"/><Relationship Id="rId9" Type="http://schemas.openxmlformats.org/officeDocument/2006/relationships/hyperlink" Target="https://www.crunchbase.com/funding-round/7f9a84c8a0d2248c9bdb1b30abe514fa" TargetMode="External"/><Relationship Id="rId13" Type="http://schemas.openxmlformats.org/officeDocument/2006/relationships/hyperlink" Target="https://www.crunchbase.com/organization/baro-vehicles-ltd-2" TargetMode="External"/><Relationship Id="rId18" Type="http://schemas.openxmlformats.org/officeDocument/2006/relationships/hyperlink" Target="https://www.crunchbase.com/funding-round/5633a354765ea7de3c825830fbbbfa9b" TargetMode="External"/><Relationship Id="rId39" Type="http://schemas.openxmlformats.org/officeDocument/2006/relationships/hyperlink" Target="https://www.crunchbase.com/organization/harbrick-technologies" TargetMode="External"/><Relationship Id="rId34" Type="http://schemas.openxmlformats.org/officeDocument/2006/relationships/hyperlink" Target="https://www.crunchbase.com/funding-round/ab2e30fccbfdf177e637990ee57334a9" TargetMode="External"/><Relationship Id="rId50" Type="http://schemas.openxmlformats.org/officeDocument/2006/relationships/hyperlink" Target="https://www.crunchbase.com/funding-round/e5e418907f0047bdc23e4b53440abc7e" TargetMode="External"/><Relationship Id="rId55" Type="http://schemas.openxmlformats.org/officeDocument/2006/relationships/hyperlink" Target="https://www.crunchbase.com/organization/cory-hohs" TargetMode="External"/><Relationship Id="rId76" Type="http://schemas.openxmlformats.org/officeDocument/2006/relationships/hyperlink" Target="https://www.crunchbase.com/funding-round/dd7c360967a1754a39449766b380d1ce" TargetMode="External"/><Relationship Id="rId97" Type="http://schemas.openxmlformats.org/officeDocument/2006/relationships/hyperlink" Target="https://www.crunchbase.com/organization/uisee" TargetMode="External"/><Relationship Id="rId10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69"/>
  <sheetViews>
    <sheetView tabSelected="1" zoomScale="85" zoomScaleNormal="85" workbookViewId="0">
      <selection activeCell="B21" sqref="B21"/>
    </sheetView>
  </sheetViews>
  <sheetFormatPr defaultRowHeight="15" x14ac:dyDescent="0.25"/>
  <cols>
    <col min="1" max="1" width="48" customWidth="1"/>
    <col min="2" max="2" width="26.85546875" bestFit="1" customWidth="1"/>
    <col min="3" max="3" width="20.140625" bestFit="1" customWidth="1"/>
    <col min="4" max="4" width="38" bestFit="1" customWidth="1"/>
    <col min="5" max="5" width="41.28515625" bestFit="1" customWidth="1"/>
    <col min="6" max="6" width="40.7109375" bestFit="1" customWidth="1"/>
    <col min="7" max="7" width="10.85546875" bestFit="1" customWidth="1"/>
    <col min="8" max="8" width="40.7109375" bestFit="1" customWidth="1"/>
    <col min="9" max="9" width="28.7109375" style="2" customWidth="1"/>
    <col min="10" max="10" width="43" customWidth="1"/>
    <col min="11" max="11" width="223.140625" bestFit="1" customWidth="1"/>
    <col min="12" max="12" width="106.140625" bestFit="1" customWidth="1"/>
    <col min="14" max="14" width="32" bestFit="1" customWidth="1"/>
    <col min="15" max="15" width="33.5703125" bestFit="1" customWidth="1"/>
    <col min="17" max="17" width="86.140625" bestFit="1" customWidth="1"/>
  </cols>
  <sheetData>
    <row r="1" spans="1:15" x14ac:dyDescent="0.25">
      <c r="A1" s="4" t="s">
        <v>0</v>
      </c>
      <c r="B1" s="4" t="s">
        <v>4</v>
      </c>
      <c r="C1" s="4" t="s">
        <v>1</v>
      </c>
      <c r="D1" s="4" t="s">
        <v>141</v>
      </c>
      <c r="E1" s="4" t="s">
        <v>2</v>
      </c>
      <c r="F1" s="4" t="s">
        <v>5</v>
      </c>
      <c r="G1" s="5" t="s">
        <v>3</v>
      </c>
      <c r="H1" s="1" t="s">
        <v>12</v>
      </c>
      <c r="I1" s="1" t="s">
        <v>20</v>
      </c>
      <c r="J1" s="1" t="s">
        <v>21</v>
      </c>
      <c r="L1" s="17" t="s">
        <v>510</v>
      </c>
      <c r="M1" s="1" t="s">
        <v>511</v>
      </c>
      <c r="O1" s="1" t="s">
        <v>518</v>
      </c>
    </row>
    <row r="2" spans="1:15" x14ac:dyDescent="0.25">
      <c r="A2" s="6" t="s">
        <v>22</v>
      </c>
      <c r="B2" s="6" t="s">
        <v>10</v>
      </c>
      <c r="C2" s="6" t="s">
        <v>18</v>
      </c>
      <c r="D2" s="6">
        <v>40</v>
      </c>
      <c r="E2" s="6" t="s">
        <v>177</v>
      </c>
      <c r="F2" s="6" t="s">
        <v>178</v>
      </c>
      <c r="G2" s="7">
        <v>41974</v>
      </c>
      <c r="H2" t="s">
        <v>181</v>
      </c>
      <c r="I2" s="3" t="s">
        <v>179</v>
      </c>
      <c r="J2" t="s">
        <v>180</v>
      </c>
      <c r="L2">
        <f>SUM($D$2:D2)</f>
        <v>40</v>
      </c>
      <c r="M2">
        <v>1</v>
      </c>
    </row>
    <row r="3" spans="1:15" x14ac:dyDescent="0.25">
      <c r="A3" s="6" t="s">
        <v>88</v>
      </c>
      <c r="B3" s="6" t="s">
        <v>184</v>
      </c>
      <c r="C3" s="6" t="s">
        <v>18</v>
      </c>
      <c r="D3" s="6">
        <v>50</v>
      </c>
      <c r="E3" s="6" t="s">
        <v>177</v>
      </c>
      <c r="F3" s="6" t="s">
        <v>178</v>
      </c>
      <c r="G3" s="7">
        <v>41974</v>
      </c>
      <c r="I3"/>
      <c r="J3" t="s">
        <v>182</v>
      </c>
      <c r="L3">
        <f>SUM($D$2:D3)</f>
        <v>90</v>
      </c>
      <c r="M3">
        <f t="shared" ref="M3:M34" si="0">M2+1</f>
        <v>2</v>
      </c>
    </row>
    <row r="4" spans="1:15" x14ac:dyDescent="0.25">
      <c r="A4" s="6" t="s">
        <v>102</v>
      </c>
      <c r="B4" s="6" t="s">
        <v>7</v>
      </c>
      <c r="C4" s="6" t="s">
        <v>11</v>
      </c>
      <c r="D4" s="6">
        <v>160</v>
      </c>
      <c r="E4" s="6" t="s">
        <v>103</v>
      </c>
      <c r="F4" s="6" t="s">
        <v>9</v>
      </c>
      <c r="G4" s="7">
        <v>42064</v>
      </c>
      <c r="H4" t="s">
        <v>104</v>
      </c>
      <c r="I4" t="s">
        <v>154</v>
      </c>
      <c r="L4">
        <f>SUM($D$2:D4)</f>
        <v>250</v>
      </c>
      <c r="M4">
        <f t="shared" si="0"/>
        <v>3</v>
      </c>
    </row>
    <row r="5" spans="1:15" x14ac:dyDescent="0.25">
      <c r="A5" s="6" t="s">
        <v>37</v>
      </c>
      <c r="B5" s="6" t="s">
        <v>10</v>
      </c>
      <c r="C5" s="6" t="s">
        <v>14</v>
      </c>
      <c r="D5" s="9">
        <v>3000</v>
      </c>
      <c r="E5" s="6" t="s">
        <v>38</v>
      </c>
      <c r="F5" s="6" t="s">
        <v>39</v>
      </c>
      <c r="G5" s="7">
        <v>42217</v>
      </c>
      <c r="H5" t="s">
        <v>35</v>
      </c>
      <c r="I5" t="s">
        <v>36</v>
      </c>
      <c r="L5">
        <f>SUM($D$2:D5)</f>
        <v>3250</v>
      </c>
      <c r="M5">
        <f t="shared" si="0"/>
        <v>4</v>
      </c>
    </row>
    <row r="6" spans="1:15" x14ac:dyDescent="0.25">
      <c r="A6" s="6" t="s">
        <v>88</v>
      </c>
      <c r="B6" s="6" t="s">
        <v>184</v>
      </c>
      <c r="C6" s="6" t="s">
        <v>14</v>
      </c>
      <c r="D6" s="14" t="s">
        <v>122</v>
      </c>
      <c r="E6" s="6" t="s">
        <v>185</v>
      </c>
      <c r="F6" s="6" t="s">
        <v>150</v>
      </c>
      <c r="G6" s="7">
        <v>42220</v>
      </c>
      <c r="I6" s="3" t="s">
        <v>186</v>
      </c>
      <c r="J6" s="3" t="s">
        <v>187</v>
      </c>
      <c r="L6">
        <f>SUM($D$2:D6)</f>
        <v>3250</v>
      </c>
      <c r="M6">
        <f t="shared" si="0"/>
        <v>5</v>
      </c>
      <c r="O6" t="s">
        <v>519</v>
      </c>
    </row>
    <row r="7" spans="1:15" x14ac:dyDescent="0.25">
      <c r="A7" s="6" t="s">
        <v>49</v>
      </c>
      <c r="B7" s="6" t="s">
        <v>10</v>
      </c>
      <c r="C7" s="6" t="s">
        <v>18</v>
      </c>
      <c r="D7" s="14">
        <v>2000</v>
      </c>
      <c r="E7" s="6"/>
      <c r="F7" s="6" t="s">
        <v>19</v>
      </c>
      <c r="G7" s="7">
        <v>42231</v>
      </c>
      <c r="I7" t="s">
        <v>50</v>
      </c>
      <c r="L7">
        <f>SUM($D$2:D7)</f>
        <v>5250</v>
      </c>
      <c r="M7">
        <f t="shared" si="0"/>
        <v>6</v>
      </c>
    </row>
    <row r="8" spans="1:15" x14ac:dyDescent="0.25">
      <c r="A8" s="6" t="s">
        <v>8</v>
      </c>
      <c r="B8" s="6" t="s">
        <v>7</v>
      </c>
      <c r="C8" s="6" t="s">
        <v>172</v>
      </c>
      <c r="D8" s="14">
        <v>5.5</v>
      </c>
      <c r="E8" s="6" t="s">
        <v>173</v>
      </c>
      <c r="F8" s="6" t="s">
        <v>174</v>
      </c>
      <c r="G8" s="7">
        <v>42248</v>
      </c>
      <c r="H8" t="s">
        <v>175</v>
      </c>
      <c r="I8" t="s">
        <v>176</v>
      </c>
      <c r="L8">
        <f>SUM($D$2:D8)</f>
        <v>5255.5</v>
      </c>
      <c r="M8">
        <f t="shared" si="0"/>
        <v>7</v>
      </c>
    </row>
    <row r="9" spans="1:15" x14ac:dyDescent="0.25">
      <c r="A9" s="6" t="s">
        <v>17</v>
      </c>
      <c r="B9" s="6" t="s">
        <v>10</v>
      </c>
      <c r="C9" s="6" t="s">
        <v>18</v>
      </c>
      <c r="D9" s="14">
        <v>1000</v>
      </c>
      <c r="E9" s="6"/>
      <c r="F9" s="6" t="s">
        <v>19</v>
      </c>
      <c r="G9" s="7">
        <v>42309</v>
      </c>
      <c r="H9" t="s">
        <v>73</v>
      </c>
      <c r="I9" t="s">
        <v>72</v>
      </c>
      <c r="L9">
        <f>SUM($D$2:D9)</f>
        <v>6255.5</v>
      </c>
      <c r="M9">
        <f t="shared" si="0"/>
        <v>8</v>
      </c>
    </row>
    <row r="10" spans="1:15" x14ac:dyDescent="0.25">
      <c r="A10" s="6" t="s">
        <v>13</v>
      </c>
      <c r="B10" s="6" t="s">
        <v>10</v>
      </c>
      <c r="C10" s="6" t="s">
        <v>18</v>
      </c>
      <c r="D10" s="14">
        <v>500</v>
      </c>
      <c r="E10" s="6" t="s">
        <v>27</v>
      </c>
      <c r="F10" s="6" t="s">
        <v>9</v>
      </c>
      <c r="G10" s="7">
        <v>42373</v>
      </c>
      <c r="I10" t="s">
        <v>28</v>
      </c>
      <c r="L10">
        <f>SUM($D$2:D10)</f>
        <v>6755.5</v>
      </c>
      <c r="M10">
        <f t="shared" si="0"/>
        <v>9</v>
      </c>
    </row>
    <row r="11" spans="1:15" x14ac:dyDescent="0.25">
      <c r="A11" s="6" t="s">
        <v>13</v>
      </c>
      <c r="B11" s="6" t="s">
        <v>10</v>
      </c>
      <c r="C11" s="6" t="s">
        <v>14</v>
      </c>
      <c r="D11" s="14">
        <v>1000</v>
      </c>
      <c r="E11" s="6" t="s">
        <v>16</v>
      </c>
      <c r="F11" s="6" t="s">
        <v>15</v>
      </c>
      <c r="G11" s="7">
        <v>42430</v>
      </c>
      <c r="I11" t="s">
        <v>74</v>
      </c>
      <c r="L11">
        <f>SUM($D$2:D11)</f>
        <v>7755.5</v>
      </c>
      <c r="M11">
        <f t="shared" si="0"/>
        <v>10</v>
      </c>
    </row>
    <row r="12" spans="1:15" x14ac:dyDescent="0.25">
      <c r="A12" s="6" t="s">
        <v>17</v>
      </c>
      <c r="B12" s="6" t="s">
        <v>10</v>
      </c>
      <c r="C12" s="6" t="s">
        <v>14</v>
      </c>
      <c r="D12" s="14" t="s">
        <v>143</v>
      </c>
      <c r="E12" s="6" t="s">
        <v>62</v>
      </c>
      <c r="F12" s="6" t="s">
        <v>9</v>
      </c>
      <c r="G12" s="7">
        <v>42440</v>
      </c>
      <c r="H12" t="s">
        <v>64</v>
      </c>
      <c r="I12" s="3" t="s">
        <v>63</v>
      </c>
      <c r="J12" s="3" t="s">
        <v>123</v>
      </c>
      <c r="L12">
        <f>SUM($D$2:D12)</f>
        <v>7755.5</v>
      </c>
      <c r="M12">
        <f t="shared" si="0"/>
        <v>11</v>
      </c>
      <c r="O12" t="s">
        <v>520</v>
      </c>
    </row>
    <row r="13" spans="1:15" x14ac:dyDescent="0.25">
      <c r="A13" s="6" t="s">
        <v>128</v>
      </c>
      <c r="B13" s="6" t="s">
        <v>7</v>
      </c>
      <c r="C13" s="6" t="s">
        <v>11</v>
      </c>
      <c r="D13" s="14" t="s">
        <v>153</v>
      </c>
      <c r="E13" s="6" t="s">
        <v>129</v>
      </c>
      <c r="F13" s="6" t="s">
        <v>9</v>
      </c>
      <c r="G13" s="7">
        <v>42494</v>
      </c>
      <c r="H13" t="s">
        <v>131</v>
      </c>
      <c r="I13" t="s">
        <v>130</v>
      </c>
      <c r="L13">
        <f>SUM($D$2:D13)</f>
        <v>7755.5</v>
      </c>
      <c r="M13">
        <f t="shared" si="0"/>
        <v>12</v>
      </c>
    </row>
    <row r="14" spans="1:15" x14ac:dyDescent="0.25">
      <c r="A14" s="6" t="s">
        <v>24</v>
      </c>
      <c r="B14" s="6" t="s">
        <v>10</v>
      </c>
      <c r="C14" s="6" t="s">
        <v>18</v>
      </c>
      <c r="D14" s="14">
        <v>182</v>
      </c>
      <c r="E14" s="6" t="s">
        <v>51</v>
      </c>
      <c r="F14" s="6" t="s">
        <v>19</v>
      </c>
      <c r="G14" s="7">
        <v>42500</v>
      </c>
      <c r="I14" t="s">
        <v>52</v>
      </c>
      <c r="L14">
        <f>SUM($D$2:D14)</f>
        <v>7937.5</v>
      </c>
      <c r="M14">
        <f t="shared" si="0"/>
        <v>13</v>
      </c>
    </row>
    <row r="15" spans="1:15" x14ac:dyDescent="0.25">
      <c r="A15" s="6" t="s">
        <v>58</v>
      </c>
      <c r="B15" s="6" t="s">
        <v>7</v>
      </c>
      <c r="C15" s="6" t="s">
        <v>59</v>
      </c>
      <c r="D15" s="14">
        <v>1000</v>
      </c>
      <c r="E15" s="6" t="s">
        <v>60</v>
      </c>
      <c r="F15" s="6" t="s">
        <v>23</v>
      </c>
      <c r="G15" s="7">
        <v>42503</v>
      </c>
      <c r="I15" t="s">
        <v>61</v>
      </c>
      <c r="L15">
        <f>SUM($D$2:D15)</f>
        <v>8937.5</v>
      </c>
      <c r="M15">
        <f t="shared" si="0"/>
        <v>14</v>
      </c>
    </row>
    <row r="16" spans="1:15" x14ac:dyDescent="0.25">
      <c r="A16" s="6" t="s">
        <v>53</v>
      </c>
      <c r="B16" s="6" t="s">
        <v>10</v>
      </c>
      <c r="C16" s="6" t="s">
        <v>18</v>
      </c>
      <c r="D16" s="14">
        <v>16</v>
      </c>
      <c r="E16" s="6" t="s">
        <v>56</v>
      </c>
      <c r="F16" s="6" t="s">
        <v>9</v>
      </c>
      <c r="G16" s="7">
        <v>42514</v>
      </c>
      <c r="I16" t="s">
        <v>57</v>
      </c>
      <c r="L16">
        <f>SUM($D$2:D16)</f>
        <v>8953.5</v>
      </c>
      <c r="M16">
        <f t="shared" si="0"/>
        <v>15</v>
      </c>
    </row>
    <row r="17" spans="1:15" s="10" customFormat="1" x14ac:dyDescent="0.25">
      <c r="A17" s="14" t="s">
        <v>17</v>
      </c>
      <c r="B17" s="14" t="s">
        <v>10</v>
      </c>
      <c r="C17" s="14" t="s">
        <v>11</v>
      </c>
      <c r="D17" s="14" t="s">
        <v>122</v>
      </c>
      <c r="E17" s="14" t="s">
        <v>8</v>
      </c>
      <c r="F17" s="14" t="s">
        <v>23</v>
      </c>
      <c r="G17" s="15">
        <v>42514</v>
      </c>
      <c r="I17" s="16" t="s">
        <v>521</v>
      </c>
      <c r="J17" s="10" t="s">
        <v>522</v>
      </c>
      <c r="L17" s="10">
        <f>SUM($D$2:D17)</f>
        <v>8953.5</v>
      </c>
      <c r="M17" s="10">
        <f t="shared" si="0"/>
        <v>16</v>
      </c>
      <c r="O17" s="10" t="s">
        <v>523</v>
      </c>
    </row>
    <row r="18" spans="1:15" x14ac:dyDescent="0.25">
      <c r="A18" s="6" t="s">
        <v>33</v>
      </c>
      <c r="B18" s="6" t="s">
        <v>10</v>
      </c>
      <c r="C18" s="6" t="s">
        <v>18</v>
      </c>
      <c r="D18" s="18">
        <v>300</v>
      </c>
      <c r="E18" s="6" t="s">
        <v>34</v>
      </c>
      <c r="F18" s="6" t="s">
        <v>23</v>
      </c>
      <c r="G18" s="7">
        <v>42522</v>
      </c>
      <c r="H18" t="s">
        <v>100</v>
      </c>
      <c r="I18" t="s">
        <v>101</v>
      </c>
      <c r="L18">
        <f>SUM($D$2:D18)</f>
        <v>9253.5</v>
      </c>
      <c r="M18">
        <f t="shared" si="0"/>
        <v>17</v>
      </c>
    </row>
    <row r="19" spans="1:15" x14ac:dyDescent="0.25">
      <c r="A19" s="6" t="s">
        <v>86</v>
      </c>
      <c r="B19" s="6" t="s">
        <v>7</v>
      </c>
      <c r="C19" s="6" t="s">
        <v>18</v>
      </c>
      <c r="D19" s="14">
        <v>50</v>
      </c>
      <c r="E19" s="6" t="s">
        <v>87</v>
      </c>
      <c r="F19" s="6"/>
      <c r="G19" s="7">
        <v>42529</v>
      </c>
      <c r="H19" t="s">
        <v>117</v>
      </c>
      <c r="I19" t="s">
        <v>155</v>
      </c>
      <c r="L19">
        <f>SUM($D$2:D19)</f>
        <v>9303.5</v>
      </c>
      <c r="M19">
        <f t="shared" si="0"/>
        <v>18</v>
      </c>
    </row>
    <row r="20" spans="1:15" x14ac:dyDescent="0.25">
      <c r="A20" s="14" t="s">
        <v>53</v>
      </c>
      <c r="B20" s="14" t="s">
        <v>10</v>
      </c>
      <c r="C20" s="14" t="s">
        <v>18</v>
      </c>
      <c r="D20" s="14">
        <v>6.6</v>
      </c>
      <c r="E20" s="14" t="s">
        <v>54</v>
      </c>
      <c r="F20" s="14" t="s">
        <v>39</v>
      </c>
      <c r="G20" s="15">
        <v>42566</v>
      </c>
      <c r="H20" s="10"/>
      <c r="I20" s="10" t="s">
        <v>55</v>
      </c>
      <c r="J20" s="10"/>
      <c r="L20">
        <f>SUM($D$2:D20)</f>
        <v>9310.1</v>
      </c>
      <c r="M20">
        <f t="shared" si="0"/>
        <v>19</v>
      </c>
    </row>
    <row r="21" spans="1:15" x14ac:dyDescent="0.25">
      <c r="A21" s="6" t="s">
        <v>22</v>
      </c>
      <c r="B21" s="6" t="s">
        <v>10</v>
      </c>
      <c r="C21" s="6" t="s">
        <v>147</v>
      </c>
      <c r="D21" s="19" t="s">
        <v>143</v>
      </c>
      <c r="E21" s="6" t="s">
        <v>146</v>
      </c>
      <c r="F21" s="6" t="s">
        <v>23</v>
      </c>
      <c r="G21" s="7">
        <v>42577</v>
      </c>
      <c r="H21" t="s">
        <v>106</v>
      </c>
      <c r="I21" t="s">
        <v>107</v>
      </c>
      <c r="J21" t="s">
        <v>109</v>
      </c>
      <c r="L21">
        <f>SUM($D$2:D21)</f>
        <v>9310.1</v>
      </c>
      <c r="M21">
        <f t="shared" si="0"/>
        <v>20</v>
      </c>
    </row>
    <row r="22" spans="1:15" x14ac:dyDescent="0.25">
      <c r="A22" s="6" t="s">
        <v>88</v>
      </c>
      <c r="B22" s="6" t="s">
        <v>184</v>
      </c>
      <c r="C22" s="6" t="s">
        <v>18</v>
      </c>
      <c r="D22" s="14">
        <v>90</v>
      </c>
      <c r="E22" s="6" t="s">
        <v>177</v>
      </c>
      <c r="F22" s="6" t="s">
        <v>178</v>
      </c>
      <c r="G22" s="7">
        <v>42583</v>
      </c>
      <c r="I22" t="s">
        <v>183</v>
      </c>
      <c r="J22" t="s">
        <v>182</v>
      </c>
      <c r="L22">
        <f>SUM($D$2:D22)</f>
        <v>9400.1</v>
      </c>
      <c r="M22">
        <f t="shared" si="0"/>
        <v>21</v>
      </c>
    </row>
    <row r="23" spans="1:15" s="10" customFormat="1" x14ac:dyDescent="0.25">
      <c r="A23" s="6" t="s">
        <v>29</v>
      </c>
      <c r="B23" s="6" t="s">
        <v>10</v>
      </c>
      <c r="C23" s="6" t="s">
        <v>11</v>
      </c>
      <c r="D23" s="14">
        <v>300</v>
      </c>
      <c r="E23" s="6" t="s">
        <v>8</v>
      </c>
      <c r="F23" s="6" t="s">
        <v>9</v>
      </c>
      <c r="G23" s="7">
        <v>42583</v>
      </c>
      <c r="H23"/>
      <c r="I23" t="s">
        <v>30</v>
      </c>
      <c r="J23"/>
      <c r="K23"/>
      <c r="L23">
        <f>SUM($D$2:D23)</f>
        <v>9700.1</v>
      </c>
      <c r="M23">
        <f t="shared" si="0"/>
        <v>22</v>
      </c>
      <c r="N23"/>
      <c r="O23"/>
    </row>
    <row r="24" spans="1:15" x14ac:dyDescent="0.25">
      <c r="A24" s="6" t="s">
        <v>24</v>
      </c>
      <c r="B24" s="6" t="s">
        <v>10</v>
      </c>
      <c r="C24" s="6" t="s">
        <v>14</v>
      </c>
      <c r="D24" s="14" t="s">
        <v>122</v>
      </c>
      <c r="E24" s="6" t="s">
        <v>140</v>
      </c>
      <c r="F24" s="6" t="s">
        <v>15</v>
      </c>
      <c r="G24" s="7">
        <v>42583</v>
      </c>
      <c r="I24" s="3" t="s">
        <v>139</v>
      </c>
      <c r="K24" s="10"/>
      <c r="L24">
        <f>SUM($D$2:D24)</f>
        <v>9700.1</v>
      </c>
      <c r="M24">
        <f t="shared" si="0"/>
        <v>23</v>
      </c>
      <c r="N24" s="10"/>
      <c r="O24" s="10" t="s">
        <v>519</v>
      </c>
    </row>
    <row r="25" spans="1:15" x14ac:dyDescent="0.25">
      <c r="A25" s="6" t="s">
        <v>45</v>
      </c>
      <c r="B25" s="6" t="s">
        <v>46</v>
      </c>
      <c r="C25" s="6" t="s">
        <v>18</v>
      </c>
      <c r="D25" s="18">
        <v>150</v>
      </c>
      <c r="E25" s="6" t="s">
        <v>47</v>
      </c>
      <c r="F25" s="6" t="s">
        <v>19</v>
      </c>
      <c r="G25" s="7">
        <v>42598</v>
      </c>
      <c r="I25" t="s">
        <v>48</v>
      </c>
      <c r="L25">
        <f>SUM($D$2:D25)</f>
        <v>9850.1</v>
      </c>
      <c r="M25">
        <f t="shared" si="0"/>
        <v>24</v>
      </c>
    </row>
    <row r="26" spans="1:15" x14ac:dyDescent="0.25">
      <c r="A26" s="6" t="s">
        <v>8</v>
      </c>
      <c r="B26" s="6" t="s">
        <v>7</v>
      </c>
      <c r="C26" s="6" t="s">
        <v>14</v>
      </c>
      <c r="D26" s="14">
        <v>680</v>
      </c>
      <c r="E26" s="6" t="s">
        <v>31</v>
      </c>
      <c r="F26" s="6" t="s">
        <v>9</v>
      </c>
      <c r="G26" s="7">
        <v>42598</v>
      </c>
      <c r="I26" t="s">
        <v>32</v>
      </c>
      <c r="L26">
        <f>SUM($D$2:D26)</f>
        <v>10530.1</v>
      </c>
      <c r="M26">
        <f t="shared" si="0"/>
        <v>25</v>
      </c>
    </row>
    <row r="27" spans="1:15" x14ac:dyDescent="0.25">
      <c r="A27" s="6" t="s">
        <v>205</v>
      </c>
      <c r="B27" s="6" t="s">
        <v>7</v>
      </c>
      <c r="C27" s="6" t="s">
        <v>18</v>
      </c>
      <c r="D27" s="14">
        <v>5.25</v>
      </c>
      <c r="E27" s="6" t="s">
        <v>204</v>
      </c>
      <c r="F27" s="6" t="s">
        <v>9</v>
      </c>
      <c r="G27" s="7">
        <v>42644</v>
      </c>
      <c r="I27" s="3" t="s">
        <v>206</v>
      </c>
      <c r="J27" t="s">
        <v>207</v>
      </c>
      <c r="L27">
        <f>SUM($D$2:D27)</f>
        <v>10535.35</v>
      </c>
      <c r="M27">
        <f t="shared" si="0"/>
        <v>26</v>
      </c>
    </row>
    <row r="28" spans="1:15" x14ac:dyDescent="0.25">
      <c r="A28" s="6" t="s">
        <v>162</v>
      </c>
      <c r="B28" s="6" t="s">
        <v>163</v>
      </c>
      <c r="C28" s="6" t="s">
        <v>59</v>
      </c>
      <c r="D28" s="14">
        <v>30</v>
      </c>
      <c r="E28" s="6" t="s">
        <v>164</v>
      </c>
      <c r="F28" s="6" t="s">
        <v>9</v>
      </c>
      <c r="G28" s="7">
        <v>42644</v>
      </c>
      <c r="H28" t="s">
        <v>165</v>
      </c>
      <c r="I28" t="s">
        <v>166</v>
      </c>
      <c r="L28">
        <f>SUM($D$2:D28)</f>
        <v>10565.35</v>
      </c>
      <c r="M28">
        <f t="shared" si="0"/>
        <v>27</v>
      </c>
    </row>
    <row r="29" spans="1:15" x14ac:dyDescent="0.25">
      <c r="A29" s="6" t="s">
        <v>68</v>
      </c>
      <c r="B29" s="6" t="s">
        <v>10</v>
      </c>
      <c r="C29" s="6" t="s">
        <v>18</v>
      </c>
      <c r="D29" s="14" t="s">
        <v>122</v>
      </c>
      <c r="E29" s="6" t="s">
        <v>69</v>
      </c>
      <c r="F29" s="6" t="s">
        <v>70</v>
      </c>
      <c r="G29" s="7">
        <v>42650</v>
      </c>
      <c r="I29" s="3" t="s">
        <v>71</v>
      </c>
      <c r="L29">
        <f>SUM($D$2:D29)</f>
        <v>10565.35</v>
      </c>
      <c r="M29">
        <f t="shared" si="0"/>
        <v>28</v>
      </c>
      <c r="O29" t="s">
        <v>533</v>
      </c>
    </row>
    <row r="30" spans="1:15" x14ac:dyDescent="0.25">
      <c r="A30" s="6" t="s">
        <v>81</v>
      </c>
      <c r="B30" s="6" t="s">
        <v>7</v>
      </c>
      <c r="C30" s="6" t="s">
        <v>14</v>
      </c>
      <c r="D30" s="14">
        <v>39000</v>
      </c>
      <c r="E30" s="6" t="s">
        <v>82</v>
      </c>
      <c r="F30" s="6" t="s">
        <v>83</v>
      </c>
      <c r="G30" s="7">
        <v>42670</v>
      </c>
      <c r="H30" t="s">
        <v>85</v>
      </c>
      <c r="I30" t="s">
        <v>84</v>
      </c>
      <c r="L30">
        <f>SUM($D$2:D30)</f>
        <v>49565.35</v>
      </c>
      <c r="M30">
        <f t="shared" si="0"/>
        <v>29</v>
      </c>
    </row>
    <row r="31" spans="1:15" x14ac:dyDescent="0.25">
      <c r="A31" s="6" t="s">
        <v>158</v>
      </c>
      <c r="B31" s="6" t="s">
        <v>7</v>
      </c>
      <c r="C31" s="6" t="s">
        <v>14</v>
      </c>
      <c r="D31" s="14">
        <v>8000</v>
      </c>
      <c r="E31" s="6" t="s">
        <v>159</v>
      </c>
      <c r="F31" s="6" t="s">
        <v>161</v>
      </c>
      <c r="G31" s="7">
        <v>42675</v>
      </c>
      <c r="I31" s="3" t="s">
        <v>160</v>
      </c>
      <c r="L31">
        <f>SUM($D$2:D31)</f>
        <v>57565.35</v>
      </c>
      <c r="M31">
        <f t="shared" si="0"/>
        <v>30</v>
      </c>
    </row>
    <row r="32" spans="1:15" x14ac:dyDescent="0.25">
      <c r="A32" s="6" t="s">
        <v>110</v>
      </c>
      <c r="B32" s="6" t="s">
        <v>7</v>
      </c>
      <c r="C32" s="6" t="s">
        <v>11</v>
      </c>
      <c r="D32" s="14" t="s">
        <v>143</v>
      </c>
      <c r="E32" s="6" t="s">
        <v>169</v>
      </c>
      <c r="F32" s="6" t="s">
        <v>9</v>
      </c>
      <c r="G32" s="7">
        <v>42703</v>
      </c>
      <c r="H32" t="s">
        <v>171</v>
      </c>
      <c r="I32" s="3" t="s">
        <v>170</v>
      </c>
      <c r="L32">
        <f>SUM($D$2:D32)</f>
        <v>57565.35</v>
      </c>
      <c r="M32">
        <f t="shared" si="0"/>
        <v>31</v>
      </c>
      <c r="O32" t="s">
        <v>531</v>
      </c>
    </row>
    <row r="33" spans="1:15" x14ac:dyDescent="0.25">
      <c r="A33" s="6" t="s">
        <v>8</v>
      </c>
      <c r="B33" s="6" t="s">
        <v>7</v>
      </c>
      <c r="C33" s="6" t="s">
        <v>14</v>
      </c>
      <c r="D33" s="14" t="s">
        <v>142</v>
      </c>
      <c r="E33" s="6" t="s">
        <v>118</v>
      </c>
      <c r="F33" s="6" t="s">
        <v>119</v>
      </c>
      <c r="G33" s="7">
        <v>42705</v>
      </c>
      <c r="H33" t="s">
        <v>120</v>
      </c>
      <c r="I33" s="3" t="s">
        <v>121</v>
      </c>
      <c r="L33">
        <f>SUM($D$2:D33)</f>
        <v>57565.35</v>
      </c>
      <c r="M33">
        <f t="shared" si="0"/>
        <v>32</v>
      </c>
      <c r="O33" t="s">
        <v>532</v>
      </c>
    </row>
    <row r="34" spans="1:15" x14ac:dyDescent="0.25">
      <c r="A34" s="6" t="s">
        <v>40</v>
      </c>
      <c r="B34" s="6" t="s">
        <v>10</v>
      </c>
      <c r="C34" s="6" t="s">
        <v>18</v>
      </c>
      <c r="D34" s="14" t="s">
        <v>122</v>
      </c>
      <c r="E34" s="6" t="s">
        <v>126</v>
      </c>
      <c r="F34" s="6" t="s">
        <v>23</v>
      </c>
      <c r="G34" s="7">
        <v>42715</v>
      </c>
      <c r="H34" t="s">
        <v>524</v>
      </c>
      <c r="I34" s="3" t="s">
        <v>127</v>
      </c>
      <c r="J34" s="3" t="s">
        <v>109</v>
      </c>
      <c r="L34">
        <f>SUM($D$2:D34)</f>
        <v>57565.35</v>
      </c>
      <c r="M34">
        <f t="shared" si="0"/>
        <v>33</v>
      </c>
      <c r="O34" t="s">
        <v>525</v>
      </c>
    </row>
    <row r="35" spans="1:15" x14ac:dyDescent="0.25">
      <c r="A35" s="6" t="s">
        <v>65</v>
      </c>
      <c r="B35" s="6" t="s">
        <v>7</v>
      </c>
      <c r="C35" s="6" t="s">
        <v>18</v>
      </c>
      <c r="D35" s="14">
        <v>75</v>
      </c>
      <c r="E35" s="6"/>
      <c r="F35" s="6" t="s">
        <v>15</v>
      </c>
      <c r="G35" s="7">
        <v>42724</v>
      </c>
      <c r="H35" t="s">
        <v>67</v>
      </c>
      <c r="I35" t="s">
        <v>66</v>
      </c>
      <c r="L35">
        <f>SUM($D$2:D35)</f>
        <v>57640.35</v>
      </c>
      <c r="M35">
        <f t="shared" ref="M35:M57" si="1">M34+1</f>
        <v>34</v>
      </c>
    </row>
    <row r="36" spans="1:15" x14ac:dyDescent="0.25">
      <c r="A36" s="6" t="s">
        <v>92</v>
      </c>
      <c r="B36" s="6" t="s">
        <v>10</v>
      </c>
      <c r="C36" s="6" t="s">
        <v>11</v>
      </c>
      <c r="D36" s="14" t="s">
        <v>143</v>
      </c>
      <c r="E36" s="6" t="s">
        <v>93</v>
      </c>
      <c r="F36" s="8" t="s">
        <v>19</v>
      </c>
      <c r="G36" s="7">
        <v>42736</v>
      </c>
      <c r="H36" t="s">
        <v>95</v>
      </c>
      <c r="I36" s="3" t="s">
        <v>94</v>
      </c>
      <c r="L36">
        <f>SUM($D$2:D36)</f>
        <v>57640.35</v>
      </c>
      <c r="M36">
        <f t="shared" si="1"/>
        <v>35</v>
      </c>
      <c r="O36" t="s">
        <v>534</v>
      </c>
    </row>
    <row r="37" spans="1:15" x14ac:dyDescent="0.25">
      <c r="A37" s="6" t="s">
        <v>96</v>
      </c>
      <c r="B37" s="6" t="s">
        <v>89</v>
      </c>
      <c r="C37" s="6" t="s">
        <v>11</v>
      </c>
      <c r="D37" s="14" t="s">
        <v>143</v>
      </c>
      <c r="E37" s="6" t="s">
        <v>93</v>
      </c>
      <c r="F37" s="6" t="s">
        <v>19</v>
      </c>
      <c r="G37" s="7">
        <v>42736</v>
      </c>
      <c r="I37" s="3" t="s">
        <v>97</v>
      </c>
      <c r="L37">
        <f>SUM($D$2:D37)</f>
        <v>57640.35</v>
      </c>
      <c r="M37">
        <f t="shared" si="1"/>
        <v>36</v>
      </c>
      <c r="O37" t="s">
        <v>531</v>
      </c>
    </row>
    <row r="38" spans="1:15" x14ac:dyDescent="0.25">
      <c r="A38" s="6" t="s">
        <v>22</v>
      </c>
      <c r="B38" s="6" t="s">
        <v>10</v>
      </c>
      <c r="C38" s="6" t="s">
        <v>11</v>
      </c>
      <c r="D38" s="14" t="s">
        <v>143</v>
      </c>
      <c r="E38" s="6" t="s">
        <v>8</v>
      </c>
      <c r="F38" s="6" t="s">
        <v>134</v>
      </c>
      <c r="G38" s="7">
        <v>42736</v>
      </c>
      <c r="H38" t="s">
        <v>536</v>
      </c>
      <c r="I38" s="3" t="s">
        <v>535</v>
      </c>
      <c r="L38">
        <f>SUM($D$2:D38)</f>
        <v>57640.35</v>
      </c>
      <c r="M38">
        <f t="shared" si="1"/>
        <v>37</v>
      </c>
      <c r="O38" t="s">
        <v>537</v>
      </c>
    </row>
    <row r="39" spans="1:15" x14ac:dyDescent="0.25">
      <c r="A39" s="6" t="s">
        <v>110</v>
      </c>
      <c r="B39" s="6" t="s">
        <v>7</v>
      </c>
      <c r="C39" s="6" t="s">
        <v>18</v>
      </c>
      <c r="D39" s="14">
        <v>390</v>
      </c>
      <c r="E39" s="6" t="s">
        <v>108</v>
      </c>
      <c r="F39" s="6" t="s">
        <v>114</v>
      </c>
      <c r="G39" s="7">
        <v>42738</v>
      </c>
      <c r="H39" t="s">
        <v>145</v>
      </c>
      <c r="I39" s="3" t="s">
        <v>115</v>
      </c>
      <c r="L39">
        <f>SUM($D$2:D39)</f>
        <v>58030.35</v>
      </c>
      <c r="M39">
        <f t="shared" si="1"/>
        <v>38</v>
      </c>
    </row>
    <row r="40" spans="1:15" x14ac:dyDescent="0.25">
      <c r="A40" s="6" t="s">
        <v>29</v>
      </c>
      <c r="B40" s="6" t="s">
        <v>10</v>
      </c>
      <c r="C40" s="6" t="s">
        <v>11</v>
      </c>
      <c r="D40" s="14" t="s">
        <v>143</v>
      </c>
      <c r="E40" s="6" t="s">
        <v>79</v>
      </c>
      <c r="F40" s="6" t="s">
        <v>15</v>
      </c>
      <c r="G40" s="7">
        <v>42738</v>
      </c>
      <c r="H40" t="s">
        <v>116</v>
      </c>
      <c r="I40" s="3" t="s">
        <v>80</v>
      </c>
      <c r="L40">
        <f>SUM($D$2:D40)</f>
        <v>58030.35</v>
      </c>
      <c r="M40">
        <f t="shared" si="1"/>
        <v>39</v>
      </c>
      <c r="O40" t="s">
        <v>526</v>
      </c>
    </row>
    <row r="41" spans="1:15" x14ac:dyDescent="0.25">
      <c r="A41" s="6" t="s">
        <v>22</v>
      </c>
      <c r="B41" s="6" t="s">
        <v>10</v>
      </c>
      <c r="C41" s="6" t="s">
        <v>11</v>
      </c>
      <c r="D41" s="14" t="s">
        <v>143</v>
      </c>
      <c r="E41" s="6" t="s">
        <v>93</v>
      </c>
      <c r="F41" s="6" t="s">
        <v>19</v>
      </c>
      <c r="G41" s="7">
        <v>42767</v>
      </c>
      <c r="H41" t="s">
        <v>98</v>
      </c>
      <c r="I41" s="3" t="s">
        <v>99</v>
      </c>
      <c r="L41">
        <f>SUM($D$2:D41)</f>
        <v>58030.35</v>
      </c>
      <c r="M41">
        <f t="shared" si="1"/>
        <v>40</v>
      </c>
      <c r="O41" t="s">
        <v>519</v>
      </c>
    </row>
    <row r="42" spans="1:15" x14ac:dyDescent="0.25">
      <c r="A42" s="6" t="s">
        <v>40</v>
      </c>
      <c r="B42" s="6" t="s">
        <v>10</v>
      </c>
      <c r="C42" s="6" t="s">
        <v>18</v>
      </c>
      <c r="D42" s="14" t="s">
        <v>122</v>
      </c>
      <c r="E42" s="6"/>
      <c r="F42" s="6" t="s">
        <v>19</v>
      </c>
      <c r="G42" s="7">
        <v>42767</v>
      </c>
      <c r="H42" t="s">
        <v>41</v>
      </c>
      <c r="I42" s="3" t="s">
        <v>156</v>
      </c>
      <c r="L42">
        <f>SUM($D$2:D42)</f>
        <v>58030.35</v>
      </c>
      <c r="M42">
        <f t="shared" si="1"/>
        <v>41</v>
      </c>
      <c r="O42" t="s">
        <v>527</v>
      </c>
    </row>
    <row r="43" spans="1:15" x14ac:dyDescent="0.25">
      <c r="A43" s="6" t="s">
        <v>24</v>
      </c>
      <c r="B43" s="6" t="s">
        <v>10</v>
      </c>
      <c r="C43" s="6" t="s">
        <v>18</v>
      </c>
      <c r="D43" s="14">
        <v>1000</v>
      </c>
      <c r="E43" s="6" t="s">
        <v>25</v>
      </c>
      <c r="F43" s="6" t="s">
        <v>15</v>
      </c>
      <c r="G43" s="7">
        <v>42776</v>
      </c>
      <c r="I43" s="3" t="s">
        <v>26</v>
      </c>
      <c r="L43">
        <f>SUM($D$2:D43)</f>
        <v>59030.35</v>
      </c>
      <c r="M43">
        <f t="shared" si="1"/>
        <v>42</v>
      </c>
    </row>
    <row r="44" spans="1:15" x14ac:dyDescent="0.25">
      <c r="A44" s="6" t="s">
        <v>33</v>
      </c>
      <c r="B44" s="6" t="s">
        <v>10</v>
      </c>
      <c r="C44" s="6" t="s">
        <v>11</v>
      </c>
      <c r="D44" s="14" t="s">
        <v>143</v>
      </c>
      <c r="E44" s="6" t="s">
        <v>90</v>
      </c>
      <c r="F44" s="6" t="s">
        <v>39</v>
      </c>
      <c r="G44" s="7">
        <v>42779</v>
      </c>
      <c r="I44" s="3" t="s">
        <v>91</v>
      </c>
      <c r="L44">
        <f>SUM($D$2:D44)</f>
        <v>59030.35</v>
      </c>
      <c r="M44">
        <f t="shared" si="1"/>
        <v>43</v>
      </c>
      <c r="O44" t="s">
        <v>538</v>
      </c>
    </row>
    <row r="45" spans="1:15" x14ac:dyDescent="0.25">
      <c r="A45" s="6" t="s">
        <v>42</v>
      </c>
      <c r="B45" s="6" t="s">
        <v>10</v>
      </c>
      <c r="C45" s="6" t="s">
        <v>18</v>
      </c>
      <c r="D45" s="14" t="s">
        <v>122</v>
      </c>
      <c r="E45" s="6"/>
      <c r="F45" s="6" t="s">
        <v>19</v>
      </c>
      <c r="G45" s="7">
        <v>42780</v>
      </c>
      <c r="H45" t="s">
        <v>43</v>
      </c>
      <c r="I45" s="3" t="s">
        <v>44</v>
      </c>
      <c r="L45">
        <f>SUM($D$2:D45)</f>
        <v>59030.35</v>
      </c>
      <c r="M45">
        <f t="shared" si="1"/>
        <v>44</v>
      </c>
      <c r="O45" t="s">
        <v>528</v>
      </c>
    </row>
    <row r="46" spans="1:15" x14ac:dyDescent="0.25">
      <c r="A46" s="6" t="s">
        <v>75</v>
      </c>
      <c r="B46" s="6" t="s">
        <v>10</v>
      </c>
      <c r="C46" s="6" t="s">
        <v>18</v>
      </c>
      <c r="D46" s="14">
        <v>8</v>
      </c>
      <c r="E46" s="6" t="s">
        <v>76</v>
      </c>
      <c r="F46" s="6" t="s">
        <v>77</v>
      </c>
      <c r="G46" s="7">
        <v>42781</v>
      </c>
      <c r="I46" t="s">
        <v>78</v>
      </c>
      <c r="L46">
        <f>SUM($D$2:D46)</f>
        <v>59038.35</v>
      </c>
      <c r="M46">
        <f t="shared" si="1"/>
        <v>45</v>
      </c>
    </row>
    <row r="47" spans="1:15" x14ac:dyDescent="0.25">
      <c r="A47" s="6" t="s">
        <v>105</v>
      </c>
      <c r="B47" s="6" t="s">
        <v>10</v>
      </c>
      <c r="C47" s="6" t="s">
        <v>11</v>
      </c>
      <c r="D47" s="14" t="s">
        <v>143</v>
      </c>
      <c r="E47" s="6" t="s">
        <v>124</v>
      </c>
      <c r="F47" s="6"/>
      <c r="G47" s="7">
        <v>42793</v>
      </c>
      <c r="I47" s="3" t="s">
        <v>125</v>
      </c>
      <c r="L47">
        <f>SUM($D$2:D47)</f>
        <v>59038.35</v>
      </c>
      <c r="M47">
        <f t="shared" si="1"/>
        <v>46</v>
      </c>
      <c r="O47" t="s">
        <v>531</v>
      </c>
    </row>
    <row r="48" spans="1:15" x14ac:dyDescent="0.25">
      <c r="A48" s="6" t="s">
        <v>135</v>
      </c>
      <c r="B48" s="6" t="s">
        <v>136</v>
      </c>
      <c r="C48" s="6" t="s">
        <v>11</v>
      </c>
      <c r="D48" s="14" t="s">
        <v>143</v>
      </c>
      <c r="E48" s="6" t="s">
        <v>93</v>
      </c>
      <c r="F48" s="6" t="s">
        <v>138</v>
      </c>
      <c r="G48" s="7">
        <v>42795</v>
      </c>
      <c r="I48" s="3" t="s">
        <v>137</v>
      </c>
      <c r="L48">
        <f>SUM($D$2:D48)</f>
        <v>59038.35</v>
      </c>
      <c r="M48">
        <f t="shared" si="1"/>
        <v>47</v>
      </c>
      <c r="O48" t="s">
        <v>534</v>
      </c>
    </row>
    <row r="49" spans="1:15" ht="16.5" customHeight="1" x14ac:dyDescent="0.25">
      <c r="A49" s="6" t="s">
        <v>110</v>
      </c>
      <c r="B49" s="6" t="s">
        <v>7</v>
      </c>
      <c r="C49" s="6" t="s">
        <v>14</v>
      </c>
      <c r="D49" s="6">
        <v>15300</v>
      </c>
      <c r="E49" s="6" t="s">
        <v>111</v>
      </c>
      <c r="F49" s="6" t="s">
        <v>112</v>
      </c>
      <c r="G49" s="7">
        <v>42807</v>
      </c>
      <c r="I49" t="s">
        <v>113</v>
      </c>
      <c r="L49">
        <f>SUM($D$2:D49)</f>
        <v>74338.350000000006</v>
      </c>
      <c r="M49">
        <f t="shared" si="1"/>
        <v>48</v>
      </c>
    </row>
    <row r="50" spans="1:15" x14ac:dyDescent="0.25">
      <c r="A50" s="6" t="s">
        <v>33</v>
      </c>
      <c r="B50" s="6" t="s">
        <v>10</v>
      </c>
      <c r="C50" s="6" t="s">
        <v>18</v>
      </c>
      <c r="D50" s="9">
        <v>180</v>
      </c>
      <c r="E50" s="6" t="s">
        <v>132</v>
      </c>
      <c r="F50" s="6" t="s">
        <v>19</v>
      </c>
      <c r="G50" s="7">
        <v>42826</v>
      </c>
      <c r="I50"/>
      <c r="L50">
        <f>SUM($D$2:D50)</f>
        <v>74518.350000000006</v>
      </c>
      <c r="M50">
        <f t="shared" si="1"/>
        <v>49</v>
      </c>
    </row>
    <row r="51" spans="1:15" x14ac:dyDescent="0.25">
      <c r="A51" s="6" t="s">
        <v>22</v>
      </c>
      <c r="B51" s="6" t="s">
        <v>10</v>
      </c>
      <c r="C51" s="6" t="s">
        <v>11</v>
      </c>
      <c r="D51" s="14" t="s">
        <v>143</v>
      </c>
      <c r="E51" s="6" t="s">
        <v>96</v>
      </c>
      <c r="F51" s="6" t="s">
        <v>9</v>
      </c>
      <c r="G51" s="7">
        <v>42826</v>
      </c>
      <c r="H51" t="s">
        <v>133</v>
      </c>
      <c r="I51" s="3" t="s">
        <v>157</v>
      </c>
      <c r="L51">
        <f>SUM($D$2:D51)</f>
        <v>74518.350000000006</v>
      </c>
      <c r="M51">
        <f t="shared" si="1"/>
        <v>50</v>
      </c>
      <c r="O51" t="s">
        <v>539</v>
      </c>
    </row>
    <row r="52" spans="1:15" x14ac:dyDescent="0.25">
      <c r="A52" s="6" t="s">
        <v>190</v>
      </c>
      <c r="B52" s="6" t="s">
        <v>7</v>
      </c>
      <c r="C52" s="6" t="s">
        <v>191</v>
      </c>
      <c r="D52" s="14" t="s">
        <v>143</v>
      </c>
      <c r="E52" s="6" t="s">
        <v>192</v>
      </c>
      <c r="F52" s="6" t="s">
        <v>178</v>
      </c>
      <c r="G52" s="7">
        <v>42826</v>
      </c>
      <c r="H52" t="s">
        <v>193</v>
      </c>
      <c r="I52" s="3" t="s">
        <v>194</v>
      </c>
      <c r="J52" s="3" t="s">
        <v>195</v>
      </c>
      <c r="L52">
        <f>SUM($D$2:D52)</f>
        <v>74518.350000000006</v>
      </c>
      <c r="M52">
        <f t="shared" si="1"/>
        <v>51</v>
      </c>
      <c r="O52" t="s">
        <v>191</v>
      </c>
    </row>
    <row r="53" spans="1:15" x14ac:dyDescent="0.25">
      <c r="A53" s="6" t="s">
        <v>167</v>
      </c>
      <c r="B53" s="6" t="s">
        <v>7</v>
      </c>
      <c r="C53" s="6" t="s">
        <v>18</v>
      </c>
      <c r="D53" s="6">
        <v>1000</v>
      </c>
      <c r="E53" s="6" t="s">
        <v>87</v>
      </c>
      <c r="F53" s="6"/>
      <c r="G53" s="7">
        <v>42845</v>
      </c>
      <c r="I53" t="s">
        <v>168</v>
      </c>
      <c r="L53">
        <f>SUM($D$2:D53)</f>
        <v>75518.350000000006</v>
      </c>
      <c r="M53">
        <f t="shared" si="1"/>
        <v>52</v>
      </c>
    </row>
    <row r="54" spans="1:15" x14ac:dyDescent="0.25">
      <c r="A54" s="6" t="s">
        <v>530</v>
      </c>
      <c r="B54" s="6" t="s">
        <v>7</v>
      </c>
      <c r="C54" s="6" t="s">
        <v>18</v>
      </c>
      <c r="D54" s="14">
        <v>10</v>
      </c>
      <c r="E54" s="6" t="s">
        <v>149</v>
      </c>
      <c r="F54" s="6" t="s">
        <v>150</v>
      </c>
      <c r="G54" s="7">
        <v>42856</v>
      </c>
      <c r="H54" t="s">
        <v>152</v>
      </c>
      <c r="I54" s="3" t="s">
        <v>151</v>
      </c>
      <c r="J54" s="3" t="s">
        <v>298</v>
      </c>
      <c r="L54">
        <f>SUM($D$2:D54)</f>
        <v>75528.350000000006</v>
      </c>
      <c r="M54">
        <f t="shared" si="1"/>
        <v>53</v>
      </c>
      <c r="O54" t="s">
        <v>529</v>
      </c>
    </row>
    <row r="55" spans="1:15" x14ac:dyDescent="0.25">
      <c r="A55" s="6" t="s">
        <v>188</v>
      </c>
      <c r="B55" s="6" t="s">
        <v>10</v>
      </c>
      <c r="C55" s="6" t="s">
        <v>11</v>
      </c>
      <c r="D55" s="14" t="s">
        <v>143</v>
      </c>
      <c r="E55" s="6" t="s">
        <v>56</v>
      </c>
      <c r="F55" s="6" t="s">
        <v>15</v>
      </c>
      <c r="G55" s="7">
        <v>42858</v>
      </c>
      <c r="I55"/>
      <c r="J55" s="3" t="s">
        <v>189</v>
      </c>
      <c r="L55">
        <f>SUM($D$2:D55)</f>
        <v>75528.350000000006</v>
      </c>
      <c r="M55">
        <f t="shared" si="1"/>
        <v>54</v>
      </c>
      <c r="O55" t="s">
        <v>538</v>
      </c>
    </row>
    <row r="56" spans="1:15" x14ac:dyDescent="0.25">
      <c r="A56" s="6" t="s">
        <v>27</v>
      </c>
      <c r="B56" s="6" t="s">
        <v>196</v>
      </c>
      <c r="C56" s="6" t="s">
        <v>11</v>
      </c>
      <c r="D56" s="14" t="s">
        <v>143</v>
      </c>
      <c r="E56" s="6" t="s">
        <v>197</v>
      </c>
      <c r="F56" s="6" t="s">
        <v>9</v>
      </c>
      <c r="G56" s="7">
        <v>42893</v>
      </c>
      <c r="H56" t="s">
        <v>199</v>
      </c>
      <c r="I56" s="3" t="s">
        <v>198</v>
      </c>
      <c r="L56">
        <f>SUM($D$2:D56)</f>
        <v>75528.350000000006</v>
      </c>
      <c r="M56">
        <f t="shared" si="1"/>
        <v>55</v>
      </c>
      <c r="O56" t="s">
        <v>531</v>
      </c>
    </row>
    <row r="57" spans="1:15" x14ac:dyDescent="0.25">
      <c r="A57" s="6" t="s">
        <v>208</v>
      </c>
      <c r="B57" s="6" t="s">
        <v>209</v>
      </c>
      <c r="C57" s="6" t="s">
        <v>11</v>
      </c>
      <c r="D57" s="14" t="s">
        <v>143</v>
      </c>
      <c r="E57" s="6" t="s">
        <v>6</v>
      </c>
      <c r="F57" s="6" t="s">
        <v>9</v>
      </c>
      <c r="G57" s="7">
        <v>42912</v>
      </c>
      <c r="H57" t="s">
        <v>211</v>
      </c>
      <c r="I57" s="3" t="s">
        <v>210</v>
      </c>
      <c r="L57">
        <f>SUM($D$2:D57)</f>
        <v>75528.350000000006</v>
      </c>
      <c r="M57">
        <f t="shared" si="1"/>
        <v>56</v>
      </c>
      <c r="O57" t="s">
        <v>540</v>
      </c>
    </row>
    <row r="58" spans="1:15" x14ac:dyDescent="0.25">
      <c r="K58" s="3"/>
    </row>
    <row r="60" spans="1:15" x14ac:dyDescent="0.25">
      <c r="A60" t="s">
        <v>148</v>
      </c>
    </row>
    <row r="61" spans="1:15" x14ac:dyDescent="0.25">
      <c r="A61" t="s">
        <v>144</v>
      </c>
    </row>
    <row r="63" spans="1:15" x14ac:dyDescent="0.25">
      <c r="A63" t="s">
        <v>504</v>
      </c>
      <c r="B63">
        <f>SUM(D2:D57)</f>
        <v>75528.350000000006</v>
      </c>
    </row>
    <row r="64" spans="1:15" x14ac:dyDescent="0.25">
      <c r="A64" t="s">
        <v>505</v>
      </c>
      <c r="B64" s="32">
        <f>'Startup Investments'!B112</f>
        <v>1994.4792889731116</v>
      </c>
    </row>
    <row r="65" spans="1:2" x14ac:dyDescent="0.25">
      <c r="A65" t="s">
        <v>506</v>
      </c>
      <c r="B65">
        <f>SUM(B63:B64)</f>
        <v>77522.829288973124</v>
      </c>
    </row>
    <row r="67" spans="1:2" x14ac:dyDescent="0.25">
      <c r="A67" t="s">
        <v>507</v>
      </c>
      <c r="B67">
        <v>65</v>
      </c>
    </row>
    <row r="68" spans="1:2" x14ac:dyDescent="0.25">
      <c r="A68" t="s">
        <v>508</v>
      </c>
      <c r="B68">
        <v>106</v>
      </c>
    </row>
    <row r="69" spans="1:2" x14ac:dyDescent="0.25">
      <c r="A69" t="s">
        <v>506</v>
      </c>
      <c r="B69">
        <f>SUM(B67:B68)</f>
        <v>171</v>
      </c>
    </row>
  </sheetData>
  <autoFilter ref="A1:Q1">
    <sortState ref="A2:S57">
      <sortCondition ref="I1"/>
    </sortState>
  </autoFilter>
  <sortState ref="A2:P47">
    <sortCondition ref="C2:C47"/>
  </sortState>
  <hyperlinks>
    <hyperlink ref="I43" r:id="rId1"/>
    <hyperlink ref="J12" r:id="rId2"/>
    <hyperlink ref="I39" r:id="rId3"/>
    <hyperlink ref="I32" r:id="rId4"/>
    <hyperlink ref="I6" r:id="rId5"/>
    <hyperlink ref="I2" r:id="rId6"/>
    <hyperlink ref="J6" r:id="rId7" location="/entity"/>
    <hyperlink ref="I12" r:id="rId8"/>
    <hyperlink ref="I17" r:id="rId9"/>
    <hyperlink ref="I24" r:id="rId10"/>
    <hyperlink ref="I29" r:id="rId11"/>
    <hyperlink ref="I33" r:id="rId12"/>
    <hyperlink ref="I34" r:id="rId13"/>
    <hyperlink ref="J34" r:id="rId14"/>
    <hyperlink ref="I40" r:id="rId15"/>
    <hyperlink ref="I42" r:id="rId16"/>
    <hyperlink ref="I45" r:id="rId17"/>
    <hyperlink ref="I54" r:id="rId18"/>
    <hyperlink ref="J54" r:id="rId19"/>
    <hyperlink ref="I36" r:id="rId20"/>
    <hyperlink ref="I37" r:id="rId21"/>
    <hyperlink ref="I38" r:id="rId22"/>
    <hyperlink ref="I41" r:id="rId23"/>
    <hyperlink ref="I44" r:id="rId24"/>
    <hyperlink ref="I47" r:id="rId25"/>
    <hyperlink ref="I48" r:id="rId26"/>
    <hyperlink ref="I51" r:id="rId27"/>
    <hyperlink ref="I52" r:id="rId28"/>
    <hyperlink ref="J52" r:id="rId29" location="/entity"/>
    <hyperlink ref="J55" r:id="rId30"/>
    <hyperlink ref="I56" r:id="rId31" location="0pvGZ.lsWkqC"/>
    <hyperlink ref="I57" r:id="rId32"/>
    <hyperlink ref="I31" r:id="rId33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100" workbookViewId="0">
      <selection activeCell="B113" sqref="B113"/>
    </sheetView>
  </sheetViews>
  <sheetFormatPr defaultRowHeight="15" x14ac:dyDescent="0.25"/>
  <cols>
    <col min="1" max="1" width="37.7109375" bestFit="1" customWidth="1"/>
    <col min="2" max="2" width="28.5703125" bestFit="1" customWidth="1"/>
    <col min="3" max="3" width="20.5703125" bestFit="1" customWidth="1"/>
    <col min="4" max="4" width="93.7109375" customWidth="1"/>
    <col min="5" max="5" width="16.5703125" bestFit="1" customWidth="1"/>
    <col min="6" max="6" width="77.42578125" bestFit="1" customWidth="1"/>
    <col min="7" max="7" width="27" customWidth="1"/>
  </cols>
  <sheetData>
    <row r="1" spans="1:7" x14ac:dyDescent="0.25">
      <c r="A1" s="4" t="s">
        <v>213</v>
      </c>
      <c r="B1" s="4" t="s">
        <v>218</v>
      </c>
      <c r="C1" s="4" t="s">
        <v>214</v>
      </c>
      <c r="D1" s="4" t="s">
        <v>215</v>
      </c>
      <c r="E1" s="4" t="s">
        <v>5</v>
      </c>
      <c r="F1" s="4" t="s">
        <v>216</v>
      </c>
      <c r="G1" s="1" t="s">
        <v>222</v>
      </c>
    </row>
    <row r="2" spans="1:7" x14ac:dyDescent="0.25">
      <c r="A2" s="6" t="s">
        <v>348</v>
      </c>
      <c r="B2" s="21">
        <f>0.02/0.748827</f>
        <v>2.6708438664738317E-2</v>
      </c>
      <c r="C2" s="24">
        <v>41857</v>
      </c>
      <c r="D2" s="6" t="s">
        <v>353</v>
      </c>
      <c r="E2" s="6" t="s">
        <v>119</v>
      </c>
      <c r="F2" s="6" t="s">
        <v>355</v>
      </c>
      <c r="G2" s="3" t="s">
        <v>354</v>
      </c>
    </row>
    <row r="3" spans="1:7" x14ac:dyDescent="0.25">
      <c r="A3" s="6" t="s">
        <v>229</v>
      </c>
      <c r="B3" s="9">
        <v>2.6</v>
      </c>
      <c r="C3" s="24">
        <v>41872</v>
      </c>
      <c r="D3" s="6" t="s">
        <v>234</v>
      </c>
      <c r="E3" s="6" t="s">
        <v>39</v>
      </c>
      <c r="F3" s="6"/>
      <c r="G3" s="3" t="s">
        <v>235</v>
      </c>
    </row>
    <row r="4" spans="1:7" x14ac:dyDescent="0.25">
      <c r="A4" s="6" t="s">
        <v>296</v>
      </c>
      <c r="B4" s="9">
        <v>4.5</v>
      </c>
      <c r="C4" s="24">
        <v>41889</v>
      </c>
      <c r="D4" s="6" t="s">
        <v>299</v>
      </c>
      <c r="E4" s="6" t="s">
        <v>512</v>
      </c>
      <c r="F4" s="6" t="s">
        <v>301</v>
      </c>
      <c r="G4" s="3" t="s">
        <v>300</v>
      </c>
    </row>
    <row r="5" spans="1:7" x14ac:dyDescent="0.25">
      <c r="A5" s="6" t="s">
        <v>54</v>
      </c>
      <c r="B5" s="9" t="s">
        <v>122</v>
      </c>
      <c r="C5" s="24">
        <v>41974</v>
      </c>
      <c r="D5" s="6" t="s">
        <v>246</v>
      </c>
      <c r="E5" s="6" t="s">
        <v>19</v>
      </c>
      <c r="F5" s="6" t="s">
        <v>248</v>
      </c>
      <c r="G5" s="3" t="s">
        <v>247</v>
      </c>
    </row>
    <row r="6" spans="1:7" x14ac:dyDescent="0.25">
      <c r="A6" s="6" t="s">
        <v>322</v>
      </c>
      <c r="B6" s="9">
        <v>4.9000000000000004</v>
      </c>
      <c r="C6" s="24">
        <v>41975</v>
      </c>
      <c r="D6" s="6" t="s">
        <v>325</v>
      </c>
      <c r="E6" s="6" t="s">
        <v>9</v>
      </c>
      <c r="F6" s="6" t="s">
        <v>327</v>
      </c>
      <c r="G6" s="3" t="s">
        <v>326</v>
      </c>
    </row>
    <row r="7" spans="1:7" x14ac:dyDescent="0.25">
      <c r="A7" s="6" t="s">
        <v>395</v>
      </c>
      <c r="B7" s="21">
        <f>0.015/0.82658</f>
        <v>1.8147063805076337E-2</v>
      </c>
      <c r="C7" s="24">
        <v>42005</v>
      </c>
      <c r="D7" s="6" t="s">
        <v>399</v>
      </c>
      <c r="E7" s="6" t="s">
        <v>15</v>
      </c>
      <c r="F7" s="6" t="s">
        <v>401</v>
      </c>
      <c r="G7" s="3" t="s">
        <v>400</v>
      </c>
    </row>
    <row r="8" spans="1:7" x14ac:dyDescent="0.25">
      <c r="A8" s="6" t="s">
        <v>547</v>
      </c>
      <c r="B8" s="6">
        <v>2.5</v>
      </c>
      <c r="C8" s="24">
        <v>42024</v>
      </c>
      <c r="D8" s="14" t="s">
        <v>554</v>
      </c>
      <c r="E8" s="6" t="s">
        <v>112</v>
      </c>
      <c r="F8" s="6"/>
      <c r="G8" s="3" t="s">
        <v>548</v>
      </c>
    </row>
    <row r="9" spans="1:7" x14ac:dyDescent="0.25">
      <c r="A9" s="6" t="s">
        <v>395</v>
      </c>
      <c r="B9" s="21">
        <f>0.19/0.893199</f>
        <v>0.21271855431992201</v>
      </c>
      <c r="C9" s="24">
        <v>42064</v>
      </c>
      <c r="D9" s="6" t="s">
        <v>370</v>
      </c>
      <c r="E9" s="6" t="s">
        <v>15</v>
      </c>
      <c r="F9" s="6" t="s">
        <v>401</v>
      </c>
      <c r="G9" s="3" t="s">
        <v>398</v>
      </c>
    </row>
    <row r="10" spans="1:7" x14ac:dyDescent="0.25">
      <c r="A10" s="6" t="s">
        <v>236</v>
      </c>
      <c r="B10" s="9">
        <v>85</v>
      </c>
      <c r="C10" s="24">
        <v>42086</v>
      </c>
      <c r="D10" s="6" t="s">
        <v>238</v>
      </c>
      <c r="E10" s="6" t="s">
        <v>19</v>
      </c>
      <c r="F10" s="6" t="s">
        <v>237</v>
      </c>
      <c r="G10" s="3" t="s">
        <v>239</v>
      </c>
    </row>
    <row r="11" spans="1:7" x14ac:dyDescent="0.25">
      <c r="A11" s="6" t="s">
        <v>476</v>
      </c>
      <c r="B11" s="9">
        <v>0.28999999999999998</v>
      </c>
      <c r="C11" s="24">
        <v>42095</v>
      </c>
      <c r="D11" s="14" t="s">
        <v>554</v>
      </c>
      <c r="E11" s="6" t="s">
        <v>15</v>
      </c>
      <c r="F11" s="6" t="s">
        <v>478</v>
      </c>
      <c r="G11" s="3" t="s">
        <v>477</v>
      </c>
    </row>
    <row r="12" spans="1:7" x14ac:dyDescent="0.25">
      <c r="A12" s="6" t="s">
        <v>342</v>
      </c>
      <c r="B12" s="9">
        <v>1</v>
      </c>
      <c r="C12" s="24">
        <v>42095</v>
      </c>
      <c r="D12" s="6" t="s">
        <v>346</v>
      </c>
      <c r="E12" s="6" t="s">
        <v>19</v>
      </c>
      <c r="F12" s="6" t="s">
        <v>347</v>
      </c>
      <c r="G12" s="3" t="s">
        <v>345</v>
      </c>
    </row>
    <row r="13" spans="1:7" x14ac:dyDescent="0.25">
      <c r="A13" s="6" t="s">
        <v>262</v>
      </c>
      <c r="B13" s="9">
        <v>2.85</v>
      </c>
      <c r="C13" s="24">
        <v>42108</v>
      </c>
      <c r="D13" s="14" t="s">
        <v>554</v>
      </c>
      <c r="E13" s="6" t="s">
        <v>19</v>
      </c>
      <c r="F13" s="6" t="s">
        <v>267</v>
      </c>
      <c r="G13" s="3" t="s">
        <v>266</v>
      </c>
    </row>
    <row r="14" spans="1:7" x14ac:dyDescent="0.25">
      <c r="A14" s="6" t="s">
        <v>356</v>
      </c>
      <c r="B14" s="21">
        <f>0.0085/0.892937</f>
        <v>9.5191486073485602E-3</v>
      </c>
      <c r="C14" s="24">
        <v>42125</v>
      </c>
      <c r="D14" s="14" t="s">
        <v>554</v>
      </c>
      <c r="E14" s="6" t="s">
        <v>15</v>
      </c>
      <c r="F14" s="6" t="s">
        <v>358</v>
      </c>
      <c r="G14" s="3" t="s">
        <v>357</v>
      </c>
    </row>
    <row r="15" spans="1:7" x14ac:dyDescent="0.25">
      <c r="A15" s="6" t="s">
        <v>302</v>
      </c>
      <c r="B15" s="9" t="s">
        <v>122</v>
      </c>
      <c r="C15" s="24">
        <v>42125</v>
      </c>
      <c r="D15" s="14" t="s">
        <v>554</v>
      </c>
      <c r="E15" s="6" t="s">
        <v>39</v>
      </c>
      <c r="F15" s="6" t="s">
        <v>308</v>
      </c>
      <c r="G15" s="3" t="s">
        <v>307</v>
      </c>
    </row>
    <row r="16" spans="1:7" x14ac:dyDescent="0.25">
      <c r="A16" s="6" t="s">
        <v>541</v>
      </c>
      <c r="B16" s="6">
        <v>2.5</v>
      </c>
      <c r="C16" s="24">
        <v>42139</v>
      </c>
      <c r="D16" s="6" t="s">
        <v>546</v>
      </c>
      <c r="E16" s="6" t="s">
        <v>119</v>
      </c>
      <c r="F16" s="30" t="s">
        <v>544</v>
      </c>
      <c r="G16" s="3" t="s">
        <v>545</v>
      </c>
    </row>
    <row r="17" spans="1:7" x14ac:dyDescent="0.25">
      <c r="A17" s="6" t="s">
        <v>54</v>
      </c>
      <c r="B17" s="9">
        <v>0.1</v>
      </c>
      <c r="C17" s="24">
        <v>42169</v>
      </c>
      <c r="D17" s="6" t="s">
        <v>245</v>
      </c>
      <c r="E17" s="6" t="s">
        <v>19</v>
      </c>
      <c r="F17" s="6" t="s">
        <v>248</v>
      </c>
      <c r="G17" s="3" t="s">
        <v>244</v>
      </c>
    </row>
    <row r="18" spans="1:7" x14ac:dyDescent="0.25">
      <c r="A18" s="6" t="s">
        <v>447</v>
      </c>
      <c r="B18" s="9">
        <v>0.01</v>
      </c>
      <c r="C18" s="24">
        <v>42186</v>
      </c>
      <c r="D18" s="6" t="s">
        <v>452</v>
      </c>
      <c r="E18" s="6" t="s">
        <v>15</v>
      </c>
      <c r="F18" s="6" t="s">
        <v>455</v>
      </c>
      <c r="G18" s="3" t="s">
        <v>454</v>
      </c>
    </row>
    <row r="19" spans="1:7" x14ac:dyDescent="0.25">
      <c r="A19" s="6" t="s">
        <v>447</v>
      </c>
      <c r="B19" s="9">
        <v>2.5000000000000001E-2</v>
      </c>
      <c r="C19" s="24">
        <v>42186</v>
      </c>
      <c r="D19" s="6" t="s">
        <v>452</v>
      </c>
      <c r="E19" s="6" t="s">
        <v>15</v>
      </c>
      <c r="F19" s="6" t="s">
        <v>455</v>
      </c>
      <c r="G19" s="3" t="s">
        <v>453</v>
      </c>
    </row>
    <row r="20" spans="1:7" x14ac:dyDescent="0.25">
      <c r="A20" s="6" t="s">
        <v>363</v>
      </c>
      <c r="B20" s="21">
        <f>0.125/0.902125</f>
        <v>0.13856172925038104</v>
      </c>
      <c r="C20" s="24">
        <v>42186</v>
      </c>
      <c r="D20" s="6" t="s">
        <v>370</v>
      </c>
      <c r="E20" s="6" t="s">
        <v>112</v>
      </c>
      <c r="F20" s="6" t="s">
        <v>372</v>
      </c>
      <c r="G20" s="3" t="s">
        <v>371</v>
      </c>
    </row>
    <row r="21" spans="1:7" x14ac:dyDescent="0.25">
      <c r="A21" s="14" t="s">
        <v>389</v>
      </c>
      <c r="B21" s="18">
        <v>40</v>
      </c>
      <c r="C21" s="25">
        <v>42188</v>
      </c>
      <c r="D21" s="14" t="s">
        <v>392</v>
      </c>
      <c r="E21" s="14" t="s">
        <v>512</v>
      </c>
      <c r="F21" s="14" t="s">
        <v>394</v>
      </c>
      <c r="G21" s="16" t="s">
        <v>393</v>
      </c>
    </row>
    <row r="22" spans="1:7" x14ac:dyDescent="0.25">
      <c r="A22" s="14" t="s">
        <v>430</v>
      </c>
      <c r="B22" s="9" t="s">
        <v>122</v>
      </c>
      <c r="C22" s="25">
        <v>42207</v>
      </c>
      <c r="D22" s="14" t="s">
        <v>435</v>
      </c>
      <c r="E22" s="14" t="s">
        <v>19</v>
      </c>
      <c r="F22" s="14" t="s">
        <v>436</v>
      </c>
      <c r="G22" s="16" t="s">
        <v>434</v>
      </c>
    </row>
    <row r="23" spans="1:7" x14ac:dyDescent="0.25">
      <c r="A23" s="14" t="s">
        <v>274</v>
      </c>
      <c r="B23" s="9" t="s">
        <v>122</v>
      </c>
      <c r="C23" s="25">
        <v>42217</v>
      </c>
      <c r="D23" s="14" t="s">
        <v>276</v>
      </c>
      <c r="E23" s="14" t="s">
        <v>15</v>
      </c>
      <c r="F23" s="14" t="s">
        <v>277</v>
      </c>
      <c r="G23" s="16" t="s">
        <v>275</v>
      </c>
    </row>
    <row r="24" spans="1:7" x14ac:dyDescent="0.25">
      <c r="A24" s="14" t="s">
        <v>395</v>
      </c>
      <c r="B24" s="9" t="s">
        <v>122</v>
      </c>
      <c r="C24" s="25">
        <v>42217</v>
      </c>
      <c r="D24" s="14" t="s">
        <v>396</v>
      </c>
      <c r="E24" s="14" t="s">
        <v>15</v>
      </c>
      <c r="F24" s="14" t="s">
        <v>401</v>
      </c>
      <c r="G24" s="16" t="s">
        <v>397</v>
      </c>
    </row>
    <row r="25" spans="1:7" x14ac:dyDescent="0.25">
      <c r="A25" s="14" t="s">
        <v>312</v>
      </c>
      <c r="B25" s="9" t="s">
        <v>122</v>
      </c>
      <c r="C25" s="25">
        <v>42241</v>
      </c>
      <c r="D25" s="14" t="s">
        <v>315</v>
      </c>
      <c r="E25" s="14" t="s">
        <v>9</v>
      </c>
      <c r="F25" s="14" t="s">
        <v>317</v>
      </c>
      <c r="G25" s="16" t="s">
        <v>316</v>
      </c>
    </row>
    <row r="26" spans="1:7" x14ac:dyDescent="0.25">
      <c r="A26" s="14" t="s">
        <v>516</v>
      </c>
      <c r="B26" s="9" t="s">
        <v>122</v>
      </c>
      <c r="C26" s="25">
        <v>42254</v>
      </c>
      <c r="D26" s="14" t="s">
        <v>265</v>
      </c>
      <c r="E26" s="14" t="s">
        <v>39</v>
      </c>
      <c r="F26" s="14" t="s">
        <v>515</v>
      </c>
      <c r="G26" s="16" t="s">
        <v>471</v>
      </c>
    </row>
    <row r="27" spans="1:7" x14ac:dyDescent="0.25">
      <c r="A27" s="14" t="s">
        <v>54</v>
      </c>
      <c r="B27" s="18">
        <v>1.5</v>
      </c>
      <c r="C27" s="25">
        <v>42259</v>
      </c>
      <c r="D27" s="14" t="s">
        <v>242</v>
      </c>
      <c r="E27" s="14" t="s">
        <v>19</v>
      </c>
      <c r="F27" s="14" t="s">
        <v>248</v>
      </c>
      <c r="G27" s="16" t="s">
        <v>243</v>
      </c>
    </row>
    <row r="28" spans="1:7" x14ac:dyDescent="0.25">
      <c r="A28" s="6" t="s">
        <v>547</v>
      </c>
      <c r="B28" s="21">
        <v>0.84777999999999998</v>
      </c>
      <c r="C28" s="24">
        <v>42263</v>
      </c>
      <c r="D28" s="6" t="s">
        <v>550</v>
      </c>
      <c r="E28" s="6" t="s">
        <v>112</v>
      </c>
      <c r="F28" s="6"/>
      <c r="G28" s="3" t="s">
        <v>549</v>
      </c>
    </row>
    <row r="29" spans="1:7" x14ac:dyDescent="0.25">
      <c r="A29" s="14" t="s">
        <v>487</v>
      </c>
      <c r="B29" s="9" t="s">
        <v>122</v>
      </c>
      <c r="C29" s="25">
        <v>42272</v>
      </c>
      <c r="D29" s="14" t="s">
        <v>488</v>
      </c>
      <c r="E29" s="14" t="s">
        <v>9</v>
      </c>
      <c r="F29" s="14" t="s">
        <v>490</v>
      </c>
      <c r="G29" s="16" t="s">
        <v>489</v>
      </c>
    </row>
    <row r="30" spans="1:7" x14ac:dyDescent="0.25">
      <c r="A30" s="14" t="s">
        <v>472</v>
      </c>
      <c r="B30" s="18">
        <v>0.1</v>
      </c>
      <c r="C30" s="25">
        <v>42278</v>
      </c>
      <c r="D30" s="14" t="s">
        <v>473</v>
      </c>
      <c r="E30" s="14" t="s">
        <v>9</v>
      </c>
      <c r="F30" s="14" t="s">
        <v>475</v>
      </c>
      <c r="G30" s="16" t="s">
        <v>474</v>
      </c>
    </row>
    <row r="31" spans="1:7" x14ac:dyDescent="0.25">
      <c r="A31" s="14" t="s">
        <v>348</v>
      </c>
      <c r="B31" s="9" t="s">
        <v>122</v>
      </c>
      <c r="C31" s="25">
        <v>42278</v>
      </c>
      <c r="D31" s="14" t="s">
        <v>352</v>
      </c>
      <c r="E31" s="14" t="s">
        <v>119</v>
      </c>
      <c r="F31" s="14" t="s">
        <v>355</v>
      </c>
      <c r="G31" s="16" t="s">
        <v>351</v>
      </c>
    </row>
    <row r="32" spans="1:7" x14ac:dyDescent="0.25">
      <c r="A32" s="6" t="s">
        <v>430</v>
      </c>
      <c r="B32" s="9" t="s">
        <v>122</v>
      </c>
      <c r="C32" s="24">
        <v>42290</v>
      </c>
      <c r="D32" s="14" t="s">
        <v>554</v>
      </c>
      <c r="E32" s="6" t="s">
        <v>19</v>
      </c>
      <c r="F32" s="6" t="s">
        <v>436</v>
      </c>
      <c r="G32" s="3" t="s">
        <v>433</v>
      </c>
    </row>
    <row r="33" spans="1:7" x14ac:dyDescent="0.25">
      <c r="A33" s="6" t="s">
        <v>447</v>
      </c>
      <c r="B33" s="9">
        <v>0.12</v>
      </c>
      <c r="C33" s="24">
        <v>42309</v>
      </c>
      <c r="D33" s="6" t="s">
        <v>450</v>
      </c>
      <c r="E33" s="6" t="s">
        <v>15</v>
      </c>
      <c r="F33" s="6" t="s">
        <v>455</v>
      </c>
      <c r="G33" s="3" t="s">
        <v>451</v>
      </c>
    </row>
    <row r="34" spans="1:7" x14ac:dyDescent="0.25">
      <c r="A34" s="6" t="s">
        <v>54</v>
      </c>
      <c r="B34" s="9">
        <v>1</v>
      </c>
      <c r="C34" s="24">
        <v>42309</v>
      </c>
      <c r="D34" s="6" t="s">
        <v>240</v>
      </c>
      <c r="E34" s="6" t="s">
        <v>19</v>
      </c>
      <c r="F34" s="6" t="s">
        <v>248</v>
      </c>
      <c r="G34" s="3" t="s">
        <v>241</v>
      </c>
    </row>
    <row r="35" spans="1:7" x14ac:dyDescent="0.25">
      <c r="A35" s="6" t="s">
        <v>382</v>
      </c>
      <c r="B35" s="9">
        <v>3</v>
      </c>
      <c r="C35" s="24">
        <v>42341</v>
      </c>
      <c r="D35" s="6" t="s">
        <v>386</v>
      </c>
      <c r="E35" s="6" t="s">
        <v>15</v>
      </c>
      <c r="F35" s="6" t="s">
        <v>388</v>
      </c>
      <c r="G35" s="3" t="s">
        <v>387</v>
      </c>
    </row>
    <row r="36" spans="1:7" x14ac:dyDescent="0.25">
      <c r="A36" s="6" t="s">
        <v>229</v>
      </c>
      <c r="B36" s="9">
        <v>11</v>
      </c>
      <c r="C36" s="24">
        <v>42346</v>
      </c>
      <c r="D36" s="6" t="s">
        <v>232</v>
      </c>
      <c r="E36" s="6" t="s">
        <v>39</v>
      </c>
      <c r="F36" s="6"/>
      <c r="G36" s="3" t="s">
        <v>233</v>
      </c>
    </row>
    <row r="37" spans="1:7" x14ac:dyDescent="0.25">
      <c r="A37" s="6" t="s">
        <v>423</v>
      </c>
      <c r="B37" s="9">
        <v>0.02</v>
      </c>
      <c r="C37" s="24">
        <v>42370</v>
      </c>
      <c r="D37" s="6" t="s">
        <v>425</v>
      </c>
      <c r="E37" s="6" t="s">
        <v>119</v>
      </c>
      <c r="F37" s="31" t="s">
        <v>429</v>
      </c>
      <c r="G37" s="3" t="s">
        <v>428</v>
      </c>
    </row>
    <row r="38" spans="1:7" x14ac:dyDescent="0.25">
      <c r="A38" s="6" t="s">
        <v>373</v>
      </c>
      <c r="B38" s="9" t="s">
        <v>122</v>
      </c>
      <c r="C38" s="24">
        <v>42370</v>
      </c>
      <c r="D38" s="14" t="s">
        <v>554</v>
      </c>
      <c r="E38" s="6" t="s">
        <v>15</v>
      </c>
      <c r="F38" s="6" t="s">
        <v>377</v>
      </c>
      <c r="G38" s="3" t="s">
        <v>376</v>
      </c>
    </row>
    <row r="39" spans="1:7" x14ac:dyDescent="0.25">
      <c r="A39" s="6" t="s">
        <v>363</v>
      </c>
      <c r="B39" s="21">
        <f>0.05/0.91529</f>
        <v>5.462749511083919E-2</v>
      </c>
      <c r="C39" s="24">
        <v>42378</v>
      </c>
      <c r="D39" s="6" t="s">
        <v>368</v>
      </c>
      <c r="E39" s="6" t="s">
        <v>39</v>
      </c>
      <c r="F39" s="6" t="s">
        <v>372</v>
      </c>
      <c r="G39" s="3" t="s">
        <v>369</v>
      </c>
    </row>
    <row r="40" spans="1:7" x14ac:dyDescent="0.25">
      <c r="A40" s="6" t="s">
        <v>363</v>
      </c>
      <c r="B40" s="21">
        <f>0.02/0.911852</f>
        <v>2.1933383926338923E-2</v>
      </c>
      <c r="C40" s="24">
        <v>42384</v>
      </c>
      <c r="D40" s="6" t="s">
        <v>366</v>
      </c>
      <c r="E40" s="6" t="s">
        <v>39</v>
      </c>
      <c r="F40" s="6" t="s">
        <v>372</v>
      </c>
      <c r="G40" s="3" t="s">
        <v>367</v>
      </c>
    </row>
    <row r="41" spans="1:7" x14ac:dyDescent="0.25">
      <c r="A41" s="6" t="s">
        <v>423</v>
      </c>
      <c r="B41" s="9">
        <v>2.5000000000000001E-2</v>
      </c>
      <c r="C41" s="24">
        <v>42384</v>
      </c>
      <c r="D41" s="6" t="s">
        <v>426</v>
      </c>
      <c r="E41" s="6" t="s">
        <v>119</v>
      </c>
      <c r="F41" s="31" t="s">
        <v>429</v>
      </c>
      <c r="G41" s="3" t="s">
        <v>427</v>
      </c>
    </row>
    <row r="42" spans="1:7" x14ac:dyDescent="0.25">
      <c r="A42" s="6" t="s">
        <v>278</v>
      </c>
      <c r="B42" s="9" t="s">
        <v>122</v>
      </c>
      <c r="C42" s="24">
        <v>42391</v>
      </c>
      <c r="D42" s="6" t="s">
        <v>283</v>
      </c>
      <c r="E42" s="6" t="s">
        <v>9</v>
      </c>
      <c r="F42" s="6" t="s">
        <v>279</v>
      </c>
      <c r="G42" s="3" t="s">
        <v>282</v>
      </c>
    </row>
    <row r="43" spans="1:7" x14ac:dyDescent="0.25">
      <c r="A43" s="6" t="s">
        <v>259</v>
      </c>
      <c r="B43" s="9">
        <v>3.6</v>
      </c>
      <c r="C43" s="24">
        <v>42397</v>
      </c>
      <c r="D43" s="6" t="s">
        <v>260</v>
      </c>
      <c r="E43" s="6" t="s">
        <v>15</v>
      </c>
      <c r="F43" s="6"/>
      <c r="G43" s="3" t="s">
        <v>261</v>
      </c>
    </row>
    <row r="44" spans="1:7" x14ac:dyDescent="0.25">
      <c r="A44" s="6" t="s">
        <v>342</v>
      </c>
      <c r="B44" s="9">
        <v>1</v>
      </c>
      <c r="C44" s="24">
        <v>42401</v>
      </c>
      <c r="D44" s="6" t="s">
        <v>343</v>
      </c>
      <c r="E44" s="6" t="s">
        <v>19</v>
      </c>
      <c r="F44" s="6" t="s">
        <v>347</v>
      </c>
      <c r="G44" s="3" t="s">
        <v>344</v>
      </c>
    </row>
    <row r="45" spans="1:7" x14ac:dyDescent="0.25">
      <c r="A45" s="6" t="s">
        <v>437</v>
      </c>
      <c r="B45" s="9">
        <v>1</v>
      </c>
      <c r="C45" s="24">
        <v>42401</v>
      </c>
      <c r="D45" s="6" t="s">
        <v>438</v>
      </c>
      <c r="E45" s="6" t="s">
        <v>112</v>
      </c>
      <c r="F45" s="6" t="s">
        <v>440</v>
      </c>
      <c r="G45" s="3" t="s">
        <v>439</v>
      </c>
    </row>
    <row r="46" spans="1:7" x14ac:dyDescent="0.25">
      <c r="A46" s="6" t="s">
        <v>322</v>
      </c>
      <c r="B46" s="9">
        <v>22</v>
      </c>
      <c r="C46" s="24">
        <v>42411</v>
      </c>
      <c r="D46" s="6" t="s">
        <v>323</v>
      </c>
      <c r="E46" s="6" t="s">
        <v>9</v>
      </c>
      <c r="F46" s="6" t="s">
        <v>327</v>
      </c>
      <c r="G46" s="3" t="s">
        <v>324</v>
      </c>
    </row>
    <row r="47" spans="1:7" x14ac:dyDescent="0.25">
      <c r="A47" s="6" t="s">
        <v>217</v>
      </c>
      <c r="B47" s="9">
        <v>12</v>
      </c>
      <c r="C47" s="24">
        <v>42430</v>
      </c>
      <c r="D47" s="6" t="s">
        <v>221</v>
      </c>
      <c r="E47" s="6" t="s">
        <v>15</v>
      </c>
      <c r="F47" s="6" t="s">
        <v>223</v>
      </c>
      <c r="G47" s="3" t="s">
        <v>219</v>
      </c>
    </row>
    <row r="48" spans="1:7" x14ac:dyDescent="0.25">
      <c r="A48" s="6" t="s">
        <v>464</v>
      </c>
      <c r="B48" s="9" t="s">
        <v>122</v>
      </c>
      <c r="C48" s="24">
        <v>42430</v>
      </c>
      <c r="D48" s="14" t="s">
        <v>554</v>
      </c>
      <c r="E48" s="6" t="s">
        <v>112</v>
      </c>
      <c r="F48" s="6" t="s">
        <v>468</v>
      </c>
      <c r="G48" s="3" t="s">
        <v>467</v>
      </c>
    </row>
    <row r="49" spans="1:7" x14ac:dyDescent="0.25">
      <c r="A49" s="6" t="s">
        <v>464</v>
      </c>
      <c r="B49" s="22">
        <f>0.12219/0.693194</f>
        <v>0.17627100061454656</v>
      </c>
      <c r="C49" s="24">
        <v>42440</v>
      </c>
      <c r="D49" s="6" t="s">
        <v>465</v>
      </c>
      <c r="E49" s="6" t="s">
        <v>112</v>
      </c>
      <c r="F49" s="6" t="s">
        <v>468</v>
      </c>
      <c r="G49" s="3" t="s">
        <v>466</v>
      </c>
    </row>
    <row r="50" spans="1:7" x14ac:dyDescent="0.25">
      <c r="A50" s="6" t="s">
        <v>541</v>
      </c>
      <c r="B50" s="21">
        <v>6.72</v>
      </c>
      <c r="C50" s="24">
        <v>42458</v>
      </c>
      <c r="D50" s="20" t="s">
        <v>542</v>
      </c>
      <c r="E50" s="6" t="s">
        <v>119</v>
      </c>
      <c r="F50" s="30" t="s">
        <v>544</v>
      </c>
      <c r="G50" s="3" t="s">
        <v>543</v>
      </c>
    </row>
    <row r="51" spans="1:7" x14ac:dyDescent="0.25">
      <c r="A51" s="6" t="s">
        <v>447</v>
      </c>
      <c r="B51" s="9" t="s">
        <v>122</v>
      </c>
      <c r="C51" s="24">
        <v>42459</v>
      </c>
      <c r="D51" s="6" t="s">
        <v>448</v>
      </c>
      <c r="E51" s="6" t="s">
        <v>15</v>
      </c>
      <c r="F51" s="6" t="s">
        <v>455</v>
      </c>
      <c r="G51" s="3" t="s">
        <v>449</v>
      </c>
    </row>
    <row r="52" spans="1:7" x14ac:dyDescent="0.25">
      <c r="A52" s="6" t="s">
        <v>417</v>
      </c>
      <c r="B52" s="9">
        <v>3.09</v>
      </c>
      <c r="C52" s="24">
        <v>42460</v>
      </c>
      <c r="D52" s="6" t="s">
        <v>421</v>
      </c>
      <c r="E52" s="6" t="s">
        <v>178</v>
      </c>
      <c r="F52" s="6" t="s">
        <v>422</v>
      </c>
      <c r="G52" s="3" t="s">
        <v>420</v>
      </c>
    </row>
    <row r="53" spans="1:7" x14ac:dyDescent="0.25">
      <c r="A53" s="6" t="s">
        <v>430</v>
      </c>
      <c r="B53" s="9">
        <v>2</v>
      </c>
      <c r="C53" s="24">
        <v>42466</v>
      </c>
      <c r="D53" s="6" t="s">
        <v>431</v>
      </c>
      <c r="E53" s="6" t="s">
        <v>19</v>
      </c>
      <c r="F53" s="6" t="s">
        <v>436</v>
      </c>
      <c r="G53" s="3" t="s">
        <v>432</v>
      </c>
    </row>
    <row r="54" spans="1:7" x14ac:dyDescent="0.25">
      <c r="A54" s="6" t="s">
        <v>456</v>
      </c>
      <c r="B54" s="9" t="s">
        <v>122</v>
      </c>
      <c r="C54" s="24">
        <v>42469</v>
      </c>
      <c r="D54" s="6" t="s">
        <v>461</v>
      </c>
      <c r="E54" s="6" t="s">
        <v>39</v>
      </c>
      <c r="F54" s="6" t="s">
        <v>463</v>
      </c>
      <c r="G54" s="3" t="s">
        <v>462</v>
      </c>
    </row>
    <row r="55" spans="1:7" x14ac:dyDescent="0.25">
      <c r="A55" s="14" t="s">
        <v>268</v>
      </c>
      <c r="B55" s="18">
        <v>2</v>
      </c>
      <c r="C55" s="25">
        <v>42473</v>
      </c>
      <c r="D55" s="14" t="s">
        <v>271</v>
      </c>
      <c r="E55" s="14" t="s">
        <v>19</v>
      </c>
      <c r="F55" s="14" t="s">
        <v>273</v>
      </c>
      <c r="G55" s="16" t="s">
        <v>272</v>
      </c>
    </row>
    <row r="56" spans="1:7" x14ac:dyDescent="0.25">
      <c r="A56" s="6" t="s">
        <v>262</v>
      </c>
      <c r="B56" s="9">
        <v>12</v>
      </c>
      <c r="C56" s="24">
        <v>42473</v>
      </c>
      <c r="D56" s="6" t="s">
        <v>263</v>
      </c>
      <c r="E56" s="6" t="s">
        <v>19</v>
      </c>
      <c r="F56" s="6" t="s">
        <v>267</v>
      </c>
      <c r="G56" s="3" t="s">
        <v>264</v>
      </c>
    </row>
    <row r="57" spans="1:7" x14ac:dyDescent="0.25">
      <c r="A57" s="6" t="s">
        <v>312</v>
      </c>
      <c r="B57" s="9">
        <v>2.1</v>
      </c>
      <c r="C57" s="24">
        <v>42486</v>
      </c>
      <c r="D57" s="6" t="s">
        <v>313</v>
      </c>
      <c r="E57" s="6" t="s">
        <v>9</v>
      </c>
      <c r="F57" s="6" t="s">
        <v>317</v>
      </c>
      <c r="G57" s="3" t="s">
        <v>314</v>
      </c>
    </row>
    <row r="58" spans="1:7" x14ac:dyDescent="0.25">
      <c r="A58" s="6" t="s">
        <v>456</v>
      </c>
      <c r="B58" s="9">
        <v>7</v>
      </c>
      <c r="C58" s="24">
        <v>42491</v>
      </c>
      <c r="D58" s="6" t="s">
        <v>459</v>
      </c>
      <c r="E58" s="6" t="s">
        <v>39</v>
      </c>
      <c r="F58" s="6" t="s">
        <v>463</v>
      </c>
      <c r="G58" s="3" t="s">
        <v>460</v>
      </c>
    </row>
    <row r="59" spans="1:7" x14ac:dyDescent="0.25">
      <c r="A59" s="6" t="s">
        <v>373</v>
      </c>
      <c r="B59" s="9">
        <v>0.1</v>
      </c>
      <c r="C59" s="24">
        <v>42522</v>
      </c>
      <c r="D59" s="6" t="s">
        <v>374</v>
      </c>
      <c r="E59" s="6" t="s">
        <v>15</v>
      </c>
      <c r="F59" s="6" t="s">
        <v>377</v>
      </c>
      <c r="G59" s="3" t="s">
        <v>376</v>
      </c>
    </row>
    <row r="60" spans="1:7" x14ac:dyDescent="0.25">
      <c r="A60" s="6" t="s">
        <v>406</v>
      </c>
      <c r="B60" s="9">
        <v>0.1</v>
      </c>
      <c r="C60" s="24">
        <v>42522</v>
      </c>
      <c r="D60" s="6" t="s">
        <v>407</v>
      </c>
      <c r="E60" s="6" t="s">
        <v>178</v>
      </c>
      <c r="F60" s="6" t="s">
        <v>409</v>
      </c>
      <c r="G60" s="3" t="s">
        <v>408</v>
      </c>
    </row>
    <row r="61" spans="1:7" x14ac:dyDescent="0.25">
      <c r="A61" s="6" t="s">
        <v>373</v>
      </c>
      <c r="B61" s="9">
        <v>0.14000000000000001</v>
      </c>
      <c r="C61" s="24">
        <v>42522</v>
      </c>
      <c r="D61" s="6" t="s">
        <v>375</v>
      </c>
      <c r="E61" s="6" t="s">
        <v>15</v>
      </c>
      <c r="F61" s="6" t="s">
        <v>377</v>
      </c>
      <c r="G61" s="3" t="s">
        <v>376</v>
      </c>
    </row>
    <row r="62" spans="1:7" x14ac:dyDescent="0.25">
      <c r="A62" s="6" t="s">
        <v>423</v>
      </c>
      <c r="B62" s="9">
        <v>0.1</v>
      </c>
      <c r="C62" s="24">
        <v>42525</v>
      </c>
      <c r="D62" s="6" t="s">
        <v>424</v>
      </c>
      <c r="E62" s="6" t="s">
        <v>119</v>
      </c>
      <c r="F62" s="31" t="s">
        <v>429</v>
      </c>
      <c r="G62" s="3" t="s">
        <v>420</v>
      </c>
    </row>
    <row r="63" spans="1:7" x14ac:dyDescent="0.25">
      <c r="A63" s="6" t="s">
        <v>402</v>
      </c>
      <c r="B63" s="9">
        <v>50</v>
      </c>
      <c r="C63" s="24">
        <v>42542</v>
      </c>
      <c r="D63" s="6" t="s">
        <v>403</v>
      </c>
      <c r="E63" s="6" t="s">
        <v>15</v>
      </c>
      <c r="F63" s="6" t="s">
        <v>405</v>
      </c>
      <c r="G63" s="3" t="s">
        <v>404</v>
      </c>
    </row>
    <row r="64" spans="1:7" x14ac:dyDescent="0.25">
      <c r="A64" s="6" t="s">
        <v>356</v>
      </c>
      <c r="B64" s="21">
        <f>0.4/0.897765</f>
        <v>0.44555089583576996</v>
      </c>
      <c r="C64" s="24">
        <v>42552</v>
      </c>
      <c r="D64" s="14" t="s">
        <v>554</v>
      </c>
      <c r="E64" s="6" t="s">
        <v>15</v>
      </c>
      <c r="F64" s="6" t="s">
        <v>358</v>
      </c>
      <c r="G64" s="3" t="s">
        <v>357</v>
      </c>
    </row>
    <row r="65" spans="1:7" x14ac:dyDescent="0.25">
      <c r="A65" s="6" t="s">
        <v>200</v>
      </c>
      <c r="B65" s="9">
        <v>2.7</v>
      </c>
      <c r="C65" s="24">
        <v>42552</v>
      </c>
      <c r="D65" s="6" t="s">
        <v>201</v>
      </c>
      <c r="E65" s="6" t="s">
        <v>19</v>
      </c>
      <c r="F65" s="6" t="s">
        <v>202</v>
      </c>
      <c r="G65" s="26" t="s">
        <v>203</v>
      </c>
    </row>
    <row r="66" spans="1:7" x14ac:dyDescent="0.25">
      <c r="A66" s="6" t="s">
        <v>495</v>
      </c>
      <c r="B66" s="9" t="s">
        <v>122</v>
      </c>
      <c r="C66" s="24">
        <v>42571</v>
      </c>
      <c r="D66" s="6" t="s">
        <v>496</v>
      </c>
      <c r="E66" s="6" t="s">
        <v>512</v>
      </c>
      <c r="F66" s="6" t="s">
        <v>498</v>
      </c>
      <c r="G66" s="3" t="s">
        <v>497</v>
      </c>
    </row>
    <row r="67" spans="1:7" x14ac:dyDescent="0.25">
      <c r="A67" s="14" t="s">
        <v>268</v>
      </c>
      <c r="B67" s="18">
        <v>3.5</v>
      </c>
      <c r="C67" s="25">
        <v>42572</v>
      </c>
      <c r="D67" s="14" t="s">
        <v>269</v>
      </c>
      <c r="E67" s="14" t="s">
        <v>19</v>
      </c>
      <c r="F67" s="14" t="s">
        <v>273</v>
      </c>
      <c r="G67" s="16" t="s">
        <v>270</v>
      </c>
    </row>
    <row r="68" spans="1:7" x14ac:dyDescent="0.25">
      <c r="A68" s="6" t="s">
        <v>274</v>
      </c>
      <c r="B68" s="18">
        <v>0.99199999999999999</v>
      </c>
      <c r="C68" s="24">
        <v>42583</v>
      </c>
      <c r="D68" s="14" t="s">
        <v>554</v>
      </c>
      <c r="E68" s="6" t="s">
        <v>15</v>
      </c>
      <c r="F68" s="6" t="s">
        <v>277</v>
      </c>
      <c r="G68" s="3" t="s">
        <v>275</v>
      </c>
    </row>
    <row r="69" spans="1:7" x14ac:dyDescent="0.25">
      <c r="A69" s="6" t="s">
        <v>288</v>
      </c>
      <c r="B69" s="9">
        <v>9</v>
      </c>
      <c r="C69" s="24">
        <v>42583</v>
      </c>
      <c r="D69" s="6" t="s">
        <v>289</v>
      </c>
      <c r="E69" s="6" t="s">
        <v>15</v>
      </c>
      <c r="F69" s="6" t="s">
        <v>291</v>
      </c>
      <c r="G69" s="3" t="s">
        <v>290</v>
      </c>
    </row>
    <row r="70" spans="1:7" x14ac:dyDescent="0.25">
      <c r="A70" s="6" t="s">
        <v>332</v>
      </c>
      <c r="B70" s="9">
        <v>2</v>
      </c>
      <c r="C70" s="24">
        <v>42598</v>
      </c>
      <c r="D70" s="6" t="s">
        <v>337</v>
      </c>
      <c r="E70" s="6" t="s">
        <v>512</v>
      </c>
      <c r="F70" s="6" t="s">
        <v>341</v>
      </c>
      <c r="G70" s="3" t="s">
        <v>340</v>
      </c>
    </row>
    <row r="71" spans="1:7" x14ac:dyDescent="0.25">
      <c r="A71" s="6" t="s">
        <v>483</v>
      </c>
      <c r="B71" s="9">
        <v>1000</v>
      </c>
      <c r="C71" s="24">
        <v>42606</v>
      </c>
      <c r="D71" s="6" t="s">
        <v>484</v>
      </c>
      <c r="E71" s="6" t="s">
        <v>9</v>
      </c>
      <c r="F71" s="6" t="s">
        <v>486</v>
      </c>
      <c r="G71" s="3" t="s">
        <v>485</v>
      </c>
    </row>
    <row r="72" spans="1:7" x14ac:dyDescent="0.25">
      <c r="A72" s="6" t="s">
        <v>359</v>
      </c>
      <c r="B72" s="21">
        <f>0.2/0.893332</f>
        <v>0.22388093116556892</v>
      </c>
      <c r="C72" s="24">
        <v>42614</v>
      </c>
      <c r="D72" s="14" t="s">
        <v>554</v>
      </c>
      <c r="E72" s="6" t="s">
        <v>19</v>
      </c>
      <c r="F72" s="6" t="s">
        <v>362</v>
      </c>
      <c r="G72" s="3" t="s">
        <v>361</v>
      </c>
    </row>
    <row r="73" spans="1:7" x14ac:dyDescent="0.25">
      <c r="A73" s="6" t="s">
        <v>302</v>
      </c>
      <c r="B73" s="9">
        <v>0.7</v>
      </c>
      <c r="C73" s="24">
        <v>42614</v>
      </c>
      <c r="D73" s="6" t="s">
        <v>305</v>
      </c>
      <c r="E73" s="6" t="s">
        <v>39</v>
      </c>
      <c r="F73" s="6" t="s">
        <v>308</v>
      </c>
      <c r="G73" s="3" t="s">
        <v>306</v>
      </c>
    </row>
    <row r="74" spans="1:7" x14ac:dyDescent="0.25">
      <c r="A74" s="6" t="s">
        <v>328</v>
      </c>
      <c r="B74" s="9">
        <v>5</v>
      </c>
      <c r="C74" s="24">
        <v>42614</v>
      </c>
      <c r="D74" s="6" t="s">
        <v>329</v>
      </c>
      <c r="E74" s="6" t="s">
        <v>15</v>
      </c>
      <c r="F74" s="6" t="s">
        <v>331</v>
      </c>
      <c r="G74" s="3" t="s">
        <v>330</v>
      </c>
    </row>
    <row r="75" spans="1:7" x14ac:dyDescent="0.25">
      <c r="A75" s="6" t="s">
        <v>252</v>
      </c>
      <c r="B75" s="9">
        <v>0.5</v>
      </c>
      <c r="C75" s="24">
        <v>42644</v>
      </c>
      <c r="D75" s="6" t="s">
        <v>253</v>
      </c>
      <c r="E75" s="6" t="s">
        <v>112</v>
      </c>
      <c r="F75" s="6" t="s">
        <v>255</v>
      </c>
      <c r="G75" s="3" t="s">
        <v>254</v>
      </c>
    </row>
    <row r="76" spans="1:7" x14ac:dyDescent="0.25">
      <c r="A76" s="14" t="s">
        <v>204</v>
      </c>
      <c r="B76" s="18">
        <v>5.25</v>
      </c>
      <c r="C76" s="25">
        <v>42644</v>
      </c>
      <c r="D76" s="14" t="s">
        <v>309</v>
      </c>
      <c r="E76" s="14" t="s">
        <v>9</v>
      </c>
      <c r="F76" s="14" t="s">
        <v>311</v>
      </c>
      <c r="G76" s="16" t="s">
        <v>310</v>
      </c>
    </row>
    <row r="77" spans="1:7" x14ac:dyDescent="0.25">
      <c r="A77" s="6" t="s">
        <v>332</v>
      </c>
      <c r="B77" s="9">
        <v>13</v>
      </c>
      <c r="C77" s="24">
        <v>42644</v>
      </c>
      <c r="D77" s="6" t="s">
        <v>338</v>
      </c>
      <c r="E77" s="6" t="s">
        <v>512</v>
      </c>
      <c r="F77" s="6" t="s">
        <v>341</v>
      </c>
      <c r="G77" s="3" t="s">
        <v>339</v>
      </c>
    </row>
    <row r="78" spans="1:7" x14ac:dyDescent="0.25">
      <c r="A78" s="6" t="s">
        <v>284</v>
      </c>
      <c r="B78" s="9">
        <v>17</v>
      </c>
      <c r="C78" s="24">
        <v>42644</v>
      </c>
      <c r="D78" s="6" t="s">
        <v>285</v>
      </c>
      <c r="E78" s="6" t="s">
        <v>178</v>
      </c>
      <c r="F78" s="6" t="s">
        <v>287</v>
      </c>
      <c r="G78" s="3" t="s">
        <v>286</v>
      </c>
    </row>
    <row r="79" spans="1:7" x14ac:dyDescent="0.25">
      <c r="A79" s="14" t="s">
        <v>389</v>
      </c>
      <c r="B79" s="18">
        <v>250</v>
      </c>
      <c r="C79" s="25">
        <v>42647</v>
      </c>
      <c r="D79" s="14" t="s">
        <v>390</v>
      </c>
      <c r="E79" s="14" t="s">
        <v>512</v>
      </c>
      <c r="F79" s="14" t="s">
        <v>517</v>
      </c>
      <c r="G79" s="16" t="s">
        <v>391</v>
      </c>
    </row>
    <row r="80" spans="1:7" x14ac:dyDescent="0.25">
      <c r="A80" s="6" t="s">
        <v>547</v>
      </c>
      <c r="B80" s="6">
        <v>15</v>
      </c>
      <c r="C80" s="24">
        <v>42667</v>
      </c>
      <c r="D80" s="6" t="s">
        <v>552</v>
      </c>
      <c r="E80" s="6" t="s">
        <v>112</v>
      </c>
      <c r="F80" s="6" t="s">
        <v>553</v>
      </c>
      <c r="G80" s="3" t="s">
        <v>551</v>
      </c>
    </row>
    <row r="81" spans="1:7" x14ac:dyDescent="0.25">
      <c r="A81" s="6" t="s">
        <v>382</v>
      </c>
      <c r="B81" s="9">
        <v>12</v>
      </c>
      <c r="C81" s="24">
        <v>42675</v>
      </c>
      <c r="D81" s="6" t="s">
        <v>386</v>
      </c>
      <c r="E81" s="6" t="s">
        <v>15</v>
      </c>
      <c r="F81" s="6" t="s">
        <v>388</v>
      </c>
      <c r="G81" s="3" t="s">
        <v>385</v>
      </c>
    </row>
    <row r="82" spans="1:7" x14ac:dyDescent="0.25">
      <c r="A82" s="6" t="s">
        <v>318</v>
      </c>
      <c r="B82" s="9">
        <v>5</v>
      </c>
      <c r="C82" s="24">
        <v>42688</v>
      </c>
      <c r="D82" s="6" t="s">
        <v>319</v>
      </c>
      <c r="E82" s="6" t="s">
        <v>39</v>
      </c>
      <c r="F82" s="6" t="s">
        <v>321</v>
      </c>
      <c r="G82" s="3" t="s">
        <v>320</v>
      </c>
    </row>
    <row r="83" spans="1:7" x14ac:dyDescent="0.25">
      <c r="A83" s="6" t="s">
        <v>332</v>
      </c>
      <c r="B83" s="9" t="s">
        <v>122</v>
      </c>
      <c r="C83" s="24">
        <v>42697</v>
      </c>
      <c r="D83" s="6" t="s">
        <v>336</v>
      </c>
      <c r="E83" s="6" t="s">
        <v>512</v>
      </c>
      <c r="F83" s="6" t="s">
        <v>341</v>
      </c>
      <c r="G83" s="3" t="s">
        <v>335</v>
      </c>
    </row>
    <row r="84" spans="1:7" x14ac:dyDescent="0.25">
      <c r="A84" s="6" t="s">
        <v>441</v>
      </c>
      <c r="B84" s="9">
        <v>0.75</v>
      </c>
      <c r="C84" s="24">
        <v>42705</v>
      </c>
      <c r="D84" s="14" t="s">
        <v>554</v>
      </c>
      <c r="E84" s="6" t="s">
        <v>512</v>
      </c>
      <c r="F84" s="6" t="s">
        <v>443</v>
      </c>
      <c r="G84" s="3" t="s">
        <v>442</v>
      </c>
    </row>
    <row r="85" spans="1:7" x14ac:dyDescent="0.25">
      <c r="A85" s="6" t="s">
        <v>356</v>
      </c>
      <c r="B85" s="21">
        <f>1.3/0.95059</f>
        <v>1.367571718616859</v>
      </c>
      <c r="C85" s="24">
        <v>42736</v>
      </c>
      <c r="D85" s="14" t="s">
        <v>554</v>
      </c>
      <c r="E85" s="6" t="s">
        <v>15</v>
      </c>
      <c r="F85" s="6" t="s">
        <v>358</v>
      </c>
      <c r="G85" s="3" t="s">
        <v>357</v>
      </c>
    </row>
    <row r="86" spans="1:7" x14ac:dyDescent="0.25">
      <c r="A86" s="6" t="s">
        <v>363</v>
      </c>
      <c r="B86" s="9" t="s">
        <v>122</v>
      </c>
      <c r="C86" s="24">
        <v>42752</v>
      </c>
      <c r="D86" s="6" t="s">
        <v>364</v>
      </c>
      <c r="E86" s="6" t="s">
        <v>112</v>
      </c>
      <c r="F86" s="6" t="s">
        <v>372</v>
      </c>
      <c r="G86" s="3" t="s">
        <v>365</v>
      </c>
    </row>
    <row r="87" spans="1:7" x14ac:dyDescent="0.25">
      <c r="A87" s="6" t="s">
        <v>444</v>
      </c>
      <c r="B87" s="21">
        <f>14/0.940698</f>
        <v>14.882565924451843</v>
      </c>
      <c r="C87" s="24">
        <v>42754</v>
      </c>
      <c r="D87" s="6" t="s">
        <v>445</v>
      </c>
      <c r="E87" s="6" t="s">
        <v>15</v>
      </c>
      <c r="F87" s="6" t="s">
        <v>446</v>
      </c>
      <c r="G87" s="3" t="s">
        <v>442</v>
      </c>
    </row>
    <row r="88" spans="1:7" x14ac:dyDescent="0.25">
      <c r="A88" s="6" t="s">
        <v>479</v>
      </c>
      <c r="B88" s="9">
        <v>14.57</v>
      </c>
      <c r="C88" s="24">
        <v>42793</v>
      </c>
      <c r="D88" s="6" t="s">
        <v>480</v>
      </c>
      <c r="E88" s="6" t="s">
        <v>15</v>
      </c>
      <c r="F88" s="6" t="s">
        <v>482</v>
      </c>
      <c r="G88" s="3" t="s">
        <v>481</v>
      </c>
    </row>
    <row r="89" spans="1:7" x14ac:dyDescent="0.25">
      <c r="A89" s="6" t="s">
        <v>278</v>
      </c>
      <c r="B89" s="9">
        <v>3.75</v>
      </c>
      <c r="C89" s="24">
        <v>42795</v>
      </c>
      <c r="D89" s="6" t="s">
        <v>280</v>
      </c>
      <c r="E89" s="6" t="s">
        <v>9</v>
      </c>
      <c r="F89" s="6" t="s">
        <v>279</v>
      </c>
      <c r="G89" s="3" t="s">
        <v>281</v>
      </c>
    </row>
    <row r="90" spans="1:7" x14ac:dyDescent="0.25">
      <c r="A90" s="6" t="s">
        <v>224</v>
      </c>
      <c r="B90" s="9">
        <v>30</v>
      </c>
      <c r="C90" s="24">
        <v>42795</v>
      </c>
      <c r="D90" s="6" t="s">
        <v>228</v>
      </c>
      <c r="E90" s="6" t="s">
        <v>15</v>
      </c>
      <c r="F90" s="6" t="s">
        <v>226</v>
      </c>
      <c r="G90" s="3" t="s">
        <v>227</v>
      </c>
    </row>
    <row r="91" spans="1:7" x14ac:dyDescent="0.25">
      <c r="A91" s="6" t="s">
        <v>414</v>
      </c>
      <c r="B91" s="9" t="s">
        <v>122</v>
      </c>
      <c r="C91" s="24">
        <v>42795</v>
      </c>
      <c r="D91" s="14" t="s">
        <v>554</v>
      </c>
      <c r="E91" s="6" t="s">
        <v>119</v>
      </c>
      <c r="F91" s="6" t="s">
        <v>416</v>
      </c>
      <c r="G91" s="3" t="s">
        <v>415</v>
      </c>
    </row>
    <row r="92" spans="1:7" x14ac:dyDescent="0.25">
      <c r="A92" s="6" t="s">
        <v>252</v>
      </c>
      <c r="B92" s="9">
        <v>3</v>
      </c>
      <c r="C92" s="24">
        <v>42815</v>
      </c>
      <c r="D92" s="6" t="s">
        <v>256</v>
      </c>
      <c r="E92" s="6" t="s">
        <v>112</v>
      </c>
      <c r="F92" s="6" t="s">
        <v>258</v>
      </c>
      <c r="G92" s="3" t="s">
        <v>257</v>
      </c>
    </row>
    <row r="93" spans="1:7" x14ac:dyDescent="0.25">
      <c r="A93" s="6" t="s">
        <v>491</v>
      </c>
      <c r="B93" s="9">
        <v>4.59</v>
      </c>
      <c r="C93" s="24">
        <v>42818</v>
      </c>
      <c r="D93" s="6" t="s">
        <v>492</v>
      </c>
      <c r="E93" s="6" t="s">
        <v>15</v>
      </c>
      <c r="F93" s="6" t="s">
        <v>494</v>
      </c>
      <c r="G93" s="3" t="s">
        <v>493</v>
      </c>
    </row>
    <row r="94" spans="1:7" x14ac:dyDescent="0.25">
      <c r="A94" s="6" t="s">
        <v>378</v>
      </c>
      <c r="B94" s="9">
        <v>2.5</v>
      </c>
      <c r="C94" s="24">
        <v>42826</v>
      </c>
      <c r="D94" s="6" t="s">
        <v>379</v>
      </c>
      <c r="E94" s="6" t="s">
        <v>512</v>
      </c>
      <c r="F94" s="6" t="s">
        <v>381</v>
      </c>
      <c r="G94" s="3" t="s">
        <v>380</v>
      </c>
    </row>
    <row r="95" spans="1:7" x14ac:dyDescent="0.25">
      <c r="A95" s="6" t="s">
        <v>410</v>
      </c>
      <c r="B95" s="23">
        <f>8.6/0.797194</f>
        <v>10.78783834298803</v>
      </c>
      <c r="C95" s="24">
        <v>42826</v>
      </c>
      <c r="D95" s="6" t="s">
        <v>411</v>
      </c>
      <c r="E95" s="6" t="s">
        <v>15</v>
      </c>
      <c r="F95" s="6" t="s">
        <v>413</v>
      </c>
      <c r="G95" s="3" t="s">
        <v>412</v>
      </c>
    </row>
    <row r="96" spans="1:7" x14ac:dyDescent="0.25">
      <c r="A96" s="14" t="s">
        <v>212</v>
      </c>
      <c r="B96" s="18">
        <v>36</v>
      </c>
      <c r="C96" s="25">
        <v>42826</v>
      </c>
      <c r="D96" s="14" t="s">
        <v>250</v>
      </c>
      <c r="E96" s="14" t="s">
        <v>112</v>
      </c>
      <c r="F96" s="14" t="s">
        <v>251</v>
      </c>
      <c r="G96" s="16" t="s">
        <v>249</v>
      </c>
    </row>
    <row r="97" spans="1:7" x14ac:dyDescent="0.25">
      <c r="A97" s="6" t="s">
        <v>359</v>
      </c>
      <c r="B97" s="9" t="s">
        <v>122</v>
      </c>
      <c r="C97" s="24">
        <v>42826</v>
      </c>
      <c r="D97" s="14" t="s">
        <v>554</v>
      </c>
      <c r="E97" s="6" t="s">
        <v>19</v>
      </c>
      <c r="F97" s="6" t="s">
        <v>362</v>
      </c>
      <c r="G97" s="3" t="s">
        <v>360</v>
      </c>
    </row>
    <row r="98" spans="1:7" x14ac:dyDescent="0.25">
      <c r="A98" s="6" t="s">
        <v>382</v>
      </c>
      <c r="B98" s="9">
        <v>25</v>
      </c>
      <c r="C98" s="24">
        <v>42833</v>
      </c>
      <c r="D98" s="6" t="s">
        <v>383</v>
      </c>
      <c r="E98" s="6" t="s">
        <v>15</v>
      </c>
      <c r="F98" s="6" t="s">
        <v>388</v>
      </c>
      <c r="G98" s="3" t="s">
        <v>384</v>
      </c>
    </row>
    <row r="99" spans="1:7" x14ac:dyDescent="0.25">
      <c r="A99" s="6" t="s">
        <v>296</v>
      </c>
      <c r="B99" s="9">
        <v>10</v>
      </c>
      <c r="C99" s="24">
        <v>42856</v>
      </c>
      <c r="D99" s="6" t="s">
        <v>297</v>
      </c>
      <c r="E99" s="6" t="s">
        <v>512</v>
      </c>
      <c r="F99" s="6" t="s">
        <v>301</v>
      </c>
      <c r="G99" s="3" t="s">
        <v>298</v>
      </c>
    </row>
    <row r="100" spans="1:7" x14ac:dyDescent="0.25">
      <c r="A100" s="6" t="s">
        <v>456</v>
      </c>
      <c r="B100" s="9">
        <v>25</v>
      </c>
      <c r="C100" s="24">
        <v>42859</v>
      </c>
      <c r="D100" s="6" t="s">
        <v>457</v>
      </c>
      <c r="E100" s="6" t="s">
        <v>39</v>
      </c>
      <c r="F100" s="6" t="s">
        <v>463</v>
      </c>
      <c r="G100" s="3" t="s">
        <v>458</v>
      </c>
    </row>
    <row r="101" spans="1:7" x14ac:dyDescent="0.25">
      <c r="A101" s="14" t="s">
        <v>516</v>
      </c>
      <c r="B101" s="18">
        <v>1.5</v>
      </c>
      <c r="C101" s="25">
        <v>42863</v>
      </c>
      <c r="D101" s="14" t="s">
        <v>469</v>
      </c>
      <c r="E101" s="14" t="s">
        <v>39</v>
      </c>
      <c r="F101" s="14" t="s">
        <v>515</v>
      </c>
      <c r="G101" s="16" t="s">
        <v>470</v>
      </c>
    </row>
    <row r="102" spans="1:7" x14ac:dyDescent="0.25">
      <c r="A102" s="6" t="s">
        <v>348</v>
      </c>
      <c r="B102" s="21">
        <f>0.2/0.894397</f>
        <v>0.22361434575473757</v>
      </c>
      <c r="C102" s="24">
        <v>42882</v>
      </c>
      <c r="D102" s="6" t="s">
        <v>349</v>
      </c>
      <c r="E102" s="6" t="s">
        <v>513</v>
      </c>
      <c r="F102" s="6" t="s">
        <v>355</v>
      </c>
      <c r="G102" s="3" t="s">
        <v>350</v>
      </c>
    </row>
    <row r="103" spans="1:7" x14ac:dyDescent="0.25">
      <c r="A103" s="6" t="s">
        <v>292</v>
      </c>
      <c r="B103" s="9">
        <v>5</v>
      </c>
      <c r="C103" s="24">
        <v>42887</v>
      </c>
      <c r="D103" s="6" t="s">
        <v>293</v>
      </c>
      <c r="E103" s="6" t="s">
        <v>112</v>
      </c>
      <c r="F103" s="6" t="s">
        <v>295</v>
      </c>
      <c r="G103" s="3" t="s">
        <v>294</v>
      </c>
    </row>
    <row r="104" spans="1:7" x14ac:dyDescent="0.25">
      <c r="A104" s="27" t="s">
        <v>229</v>
      </c>
      <c r="B104" s="28">
        <v>34</v>
      </c>
      <c r="C104" s="29">
        <v>42887</v>
      </c>
      <c r="D104" s="27" t="s">
        <v>230</v>
      </c>
      <c r="E104" s="6" t="s">
        <v>514</v>
      </c>
      <c r="F104" s="6"/>
      <c r="G104" s="3" t="s">
        <v>231</v>
      </c>
    </row>
    <row r="105" spans="1:7" x14ac:dyDescent="0.25">
      <c r="A105" s="6" t="s">
        <v>224</v>
      </c>
      <c r="B105" s="9">
        <v>40</v>
      </c>
      <c r="C105" s="24">
        <v>42887</v>
      </c>
      <c r="D105" s="6" t="s">
        <v>225</v>
      </c>
      <c r="E105" s="6" t="s">
        <v>15</v>
      </c>
      <c r="F105" s="6" t="s">
        <v>226</v>
      </c>
      <c r="G105" s="3" t="s">
        <v>219</v>
      </c>
    </row>
    <row r="106" spans="1:7" x14ac:dyDescent="0.25">
      <c r="A106" s="6" t="s">
        <v>217</v>
      </c>
      <c r="B106" s="9">
        <v>50</v>
      </c>
      <c r="C106" s="24">
        <v>42887</v>
      </c>
      <c r="D106" s="6" t="s">
        <v>220</v>
      </c>
      <c r="E106" s="6" t="s">
        <v>15</v>
      </c>
      <c r="F106" s="6" t="s">
        <v>223</v>
      </c>
      <c r="G106" s="3" t="s">
        <v>219</v>
      </c>
    </row>
    <row r="107" spans="1:7" x14ac:dyDescent="0.25">
      <c r="A107" s="6" t="s">
        <v>302</v>
      </c>
      <c r="B107" s="9">
        <v>6.4</v>
      </c>
      <c r="C107" s="24">
        <v>42892</v>
      </c>
      <c r="D107" s="6" t="s">
        <v>303</v>
      </c>
      <c r="E107" s="6" t="s">
        <v>39</v>
      </c>
      <c r="F107" s="6" t="s">
        <v>308</v>
      </c>
      <c r="G107" s="3" t="s">
        <v>304</v>
      </c>
    </row>
    <row r="108" spans="1:7" x14ac:dyDescent="0.25">
      <c r="A108" s="6" t="s">
        <v>332</v>
      </c>
      <c r="B108" s="9">
        <v>27</v>
      </c>
      <c r="C108" s="24">
        <v>42892</v>
      </c>
      <c r="D108" s="6" t="s">
        <v>333</v>
      </c>
      <c r="E108" s="6" t="s">
        <v>512</v>
      </c>
      <c r="F108" s="6" t="s">
        <v>341</v>
      </c>
      <c r="G108" s="3" t="s">
        <v>334</v>
      </c>
    </row>
    <row r="109" spans="1:7" x14ac:dyDescent="0.25">
      <c r="A109" s="6" t="s">
        <v>417</v>
      </c>
      <c r="B109" s="9">
        <v>16.350000000000001</v>
      </c>
      <c r="C109" s="24">
        <v>42899</v>
      </c>
      <c r="D109" s="6" t="s">
        <v>418</v>
      </c>
      <c r="E109" s="6" t="s">
        <v>178</v>
      </c>
      <c r="F109" s="6" t="s">
        <v>422</v>
      </c>
      <c r="G109" s="3" t="s">
        <v>419</v>
      </c>
    </row>
    <row r="112" spans="1:7" x14ac:dyDescent="0.25">
      <c r="A112" t="s">
        <v>500</v>
      </c>
      <c r="B112" s="32">
        <f>SUM(B2:B111)</f>
        <v>1994.4792889731116</v>
      </c>
      <c r="D112" s="13" t="s">
        <v>503</v>
      </c>
    </row>
    <row r="113" spans="1:4" x14ac:dyDescent="0.25">
      <c r="A113" t="s">
        <v>499</v>
      </c>
      <c r="B113">
        <f>COUNTIF(B2:B109,"undisclosed")</f>
        <v>20</v>
      </c>
      <c r="D113" s="12" t="s">
        <v>501</v>
      </c>
    </row>
    <row r="114" spans="1:4" x14ac:dyDescent="0.25">
      <c r="D114" s="11" t="s">
        <v>502</v>
      </c>
    </row>
    <row r="115" spans="1:4" x14ac:dyDescent="0.25">
      <c r="D115" t="s">
        <v>509</v>
      </c>
    </row>
  </sheetData>
  <autoFilter ref="A1:G109">
    <sortState ref="A2:G109">
      <sortCondition ref="C1:C109"/>
    </sortState>
  </autoFilter>
  <hyperlinks>
    <hyperlink ref="G36" r:id="rId1"/>
    <hyperlink ref="G12" r:id="rId2"/>
    <hyperlink ref="G102" r:id="rId3"/>
    <hyperlink ref="G7" r:id="rId4"/>
    <hyperlink ref="G83" r:id="rId5"/>
    <hyperlink ref="G108" r:id="rId6"/>
    <hyperlink ref="G70" r:id="rId7"/>
    <hyperlink ref="G77" r:id="rId8"/>
    <hyperlink ref="G57" r:id="rId9"/>
    <hyperlink ref="G25" r:id="rId10"/>
    <hyperlink ref="G105" r:id="rId11" location="/entity"/>
    <hyperlink ref="G90" r:id="rId12"/>
    <hyperlink ref="G97" r:id="rId13"/>
    <hyperlink ref="G72" r:id="rId14"/>
    <hyperlink ref="G55" r:id="rId15"/>
    <hyperlink ref="G67" r:id="rId16"/>
    <hyperlink ref="G107" r:id="rId17"/>
    <hyperlink ref="G73" r:id="rId18"/>
    <hyperlink ref="G15" r:id="rId19" location="/entity"/>
    <hyperlink ref="G44" r:id="rId20"/>
    <hyperlink ref="G27" r:id="rId21"/>
    <hyperlink ref="G17" r:id="rId22"/>
    <hyperlink ref="G5" r:id="rId23"/>
    <hyperlink ref="G103" r:id="rId24" location="/entity"/>
    <hyperlink ref="G68" r:id="rId25"/>
    <hyperlink ref="G23" r:id="rId26"/>
    <hyperlink ref="G10" r:id="rId27"/>
    <hyperlink ref="G92" r:id="rId28"/>
    <hyperlink ref="G75" r:id="rId29"/>
    <hyperlink ref="G106" r:id="rId30" location="/entity"/>
    <hyperlink ref="G47" r:id="rId31" location="/entity"/>
    <hyperlink ref="G69" r:id="rId32" location="/entity"/>
    <hyperlink ref="G82" r:id="rId33" location="/entity"/>
    <hyperlink ref="G13" r:id="rId34"/>
    <hyperlink ref="G31" r:id="rId35"/>
    <hyperlink ref="G2" r:id="rId36"/>
    <hyperlink ref="G76" r:id="rId37"/>
    <hyperlink ref="G78" r:id="rId38"/>
    <hyperlink ref="G74" r:id="rId39" location="/entity"/>
    <hyperlink ref="G99" r:id="rId40"/>
    <hyperlink ref="G4" r:id="rId41"/>
    <hyperlink ref="G89" r:id="rId42"/>
    <hyperlink ref="G42" r:id="rId43"/>
    <hyperlink ref="G104" r:id="rId44"/>
    <hyperlink ref="G3" r:id="rId45"/>
    <hyperlink ref="G86" r:id="rId46"/>
    <hyperlink ref="G40" r:id="rId47"/>
    <hyperlink ref="G39" r:id="rId48"/>
    <hyperlink ref="G20" r:id="rId49"/>
    <hyperlink ref="G6" r:id="rId50"/>
    <hyperlink ref="G85" r:id="rId51"/>
    <hyperlink ref="G64" r:id="rId52"/>
    <hyperlink ref="G14" r:id="rId53"/>
    <hyperlink ref="G59" r:id="rId54" location="/entity"/>
    <hyperlink ref="G61" r:id="rId55" location="/entity"/>
    <hyperlink ref="G38" r:id="rId56" location="/entity"/>
    <hyperlink ref="G94" r:id="rId57" location="/entity"/>
    <hyperlink ref="G98" r:id="rId58"/>
    <hyperlink ref="G81" r:id="rId59"/>
    <hyperlink ref="G35" r:id="rId60"/>
    <hyperlink ref="G79" r:id="rId61"/>
    <hyperlink ref="G21" r:id="rId62"/>
    <hyperlink ref="G24" r:id="rId63"/>
    <hyperlink ref="G9" r:id="rId64"/>
    <hyperlink ref="G63" r:id="rId65"/>
    <hyperlink ref="G60" r:id="rId66" location="/entity"/>
    <hyperlink ref="G95" r:id="rId67" location="/entity"/>
    <hyperlink ref="G91" r:id="rId68"/>
    <hyperlink ref="G109" r:id="rId69"/>
    <hyperlink ref="G52" r:id="rId70"/>
    <hyperlink ref="G62" r:id="rId71"/>
    <hyperlink ref="G37" r:id="rId72"/>
    <hyperlink ref="G41" r:id="rId73"/>
    <hyperlink ref="G53" r:id="rId74"/>
    <hyperlink ref="G32" r:id="rId75"/>
    <hyperlink ref="G22" r:id="rId76"/>
    <hyperlink ref="G45" r:id="rId77"/>
    <hyperlink ref="G84" r:id="rId78"/>
    <hyperlink ref="G87" r:id="rId79"/>
    <hyperlink ref="G51" r:id="rId80"/>
    <hyperlink ref="G33" r:id="rId81"/>
    <hyperlink ref="G19" r:id="rId82"/>
    <hyperlink ref="G18" r:id="rId83"/>
    <hyperlink ref="G100" r:id="rId84"/>
    <hyperlink ref="G58" r:id="rId85"/>
    <hyperlink ref="G54" r:id="rId86"/>
    <hyperlink ref="G96" r:id="rId87"/>
    <hyperlink ref="G49" r:id="rId88"/>
    <hyperlink ref="G101" r:id="rId89"/>
    <hyperlink ref="G26" r:id="rId90"/>
    <hyperlink ref="G30" r:id="rId91" location="/entity"/>
    <hyperlink ref="G11" r:id="rId92"/>
    <hyperlink ref="G88" r:id="rId93"/>
    <hyperlink ref="G71" r:id="rId94"/>
    <hyperlink ref="G29" r:id="rId95"/>
    <hyperlink ref="G93" r:id="rId96"/>
    <hyperlink ref="G66" r:id="rId97"/>
    <hyperlink ref="G50" r:id="rId98"/>
    <hyperlink ref="G80" r:id="rId99"/>
    <hyperlink ref="G65" r:id="rId100" location="/entity"/>
    <hyperlink ref="G28" r:id="rId101"/>
    <hyperlink ref="G16" r:id="rId102"/>
    <hyperlink ref="G8" r:id="rId103"/>
  </hyperlinks>
  <pageMargins left="0.7" right="0.7" top="0.75" bottom="0.75" header="0.3" footer="0.3"/>
  <pageSetup orientation="portrait" r:id="rId104"/>
  <drawing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Mainstream Transactions</vt:lpstr>
      <vt:lpstr>Startup Investments</vt:lpstr>
      <vt:lpstr>'Startup Investments'!_FilterDatabase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Karsten</dc:creator>
  <cp:lastModifiedBy>Jack Karsten</cp:lastModifiedBy>
  <dcterms:created xsi:type="dcterms:W3CDTF">2017-02-27T15:04:54Z</dcterms:created>
  <dcterms:modified xsi:type="dcterms:W3CDTF">2017-09-28T17:27:42Z</dcterms:modified>
</cp:coreProperties>
</file>