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\Desktop\513Finala\"/>
    </mc:Choice>
  </mc:AlternateContent>
  <bookViews>
    <workbookView xWindow="0" yWindow="0" windowWidth="23040" windowHeight="8772" activeTab="4"/>
  </bookViews>
  <sheets>
    <sheet name="table" sheetId="1" r:id="rId1"/>
    <sheet name="#1" sheetId="2" r:id="rId2"/>
    <sheet name="#2" sheetId="4" r:id="rId3"/>
    <sheet name="#3" sheetId="5" r:id="rId4"/>
    <sheet name="#4" sheetId="6" r:id="rId5"/>
    <sheet name="#5" sheetId="7" r:id="rId6"/>
  </sheets>
  <definedNames>
    <definedName name="_xlnm._FilterDatabase" localSheetId="0" hidden="1">table!$A$1:$E$51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7" l="1"/>
  <c r="I11" i="7"/>
  <c r="I10" i="7"/>
  <c r="I4" i="7"/>
  <c r="I5" i="7"/>
  <c r="I6" i="7"/>
  <c r="I7" i="7"/>
  <c r="I8" i="7"/>
  <c r="I9" i="7"/>
  <c r="I3" i="7"/>
  <c r="H4" i="7"/>
  <c r="H5" i="7"/>
  <c r="H6" i="7"/>
  <c r="H7" i="7"/>
  <c r="H8" i="7"/>
  <c r="H9" i="7"/>
  <c r="H3" i="7"/>
  <c r="F4" i="7" l="1"/>
  <c r="F5" i="7"/>
  <c r="F6" i="7"/>
  <c r="F7" i="7"/>
  <c r="F8" i="7"/>
  <c r="F9" i="7"/>
  <c r="F3" i="7"/>
  <c r="E9" i="7"/>
  <c r="E8" i="7"/>
  <c r="E7" i="7"/>
  <c r="E6" i="7"/>
  <c r="E5" i="7"/>
  <c r="E4" i="7"/>
  <c r="E3" i="7"/>
  <c r="D23" i="6"/>
  <c r="D24" i="6"/>
  <c r="D25" i="6"/>
  <c r="D26" i="6"/>
  <c r="D27" i="6"/>
  <c r="D28" i="6"/>
  <c r="D29" i="6"/>
  <c r="D30" i="6"/>
  <c r="D31" i="6"/>
  <c r="D22" i="6"/>
  <c r="L24" i="6" l="1"/>
  <c r="L23" i="6"/>
  <c r="L22" i="6"/>
  <c r="H27" i="6"/>
  <c r="H26" i="6"/>
  <c r="H25" i="6"/>
  <c r="H24" i="6"/>
  <c r="H23" i="6"/>
  <c r="H22" i="6"/>
  <c r="F15" i="6"/>
  <c r="H15" i="6" s="1"/>
  <c r="I15" i="6" s="1"/>
  <c r="F19" i="6"/>
  <c r="H19" i="6" s="1"/>
  <c r="I19" i="6" s="1"/>
  <c r="E13" i="6"/>
  <c r="G13" i="6" s="1"/>
  <c r="E12" i="6"/>
  <c r="G12" i="6" s="1"/>
  <c r="E14" i="6"/>
  <c r="G14" i="6" s="1"/>
  <c r="E15" i="6"/>
  <c r="G15" i="6" s="1"/>
  <c r="E16" i="6"/>
  <c r="G16" i="6" s="1"/>
  <c r="E17" i="6"/>
  <c r="G17" i="6" s="1"/>
  <c r="E18" i="6"/>
  <c r="G18" i="6" s="1"/>
  <c r="E19" i="6"/>
  <c r="G19" i="6" s="1"/>
  <c r="D19" i="6"/>
  <c r="D18" i="6"/>
  <c r="F18" i="6" s="1"/>
  <c r="H18" i="6" s="1"/>
  <c r="I18" i="6" s="1"/>
  <c r="D17" i="6"/>
  <c r="F17" i="6" s="1"/>
  <c r="H17" i="6" s="1"/>
  <c r="I17" i="6" s="1"/>
  <c r="D16" i="6"/>
  <c r="F16" i="6" s="1"/>
  <c r="H16" i="6" s="1"/>
  <c r="I16" i="6" s="1"/>
  <c r="D15" i="6"/>
  <c r="D14" i="6"/>
  <c r="F14" i="6" s="1"/>
  <c r="H14" i="6" s="1"/>
  <c r="I14" i="6" s="1"/>
  <c r="D13" i="6"/>
  <c r="F13" i="6" s="1"/>
  <c r="H13" i="6" s="1"/>
  <c r="I13" i="6" s="1"/>
  <c r="D12" i="6"/>
  <c r="F12" i="6" s="1"/>
  <c r="H12" i="6" s="1"/>
  <c r="I12" i="6" s="1"/>
  <c r="E11" i="6"/>
  <c r="G11" i="6" s="1"/>
  <c r="D11" i="6"/>
  <c r="F11" i="6" s="1"/>
  <c r="H11" i="6" s="1"/>
  <c r="I11" i="6" s="1"/>
  <c r="E10" i="6"/>
  <c r="G10" i="6" s="1"/>
  <c r="D10" i="6"/>
  <c r="F10" i="6" s="1"/>
  <c r="H10" i="6" s="1"/>
  <c r="I10" i="6" s="1"/>
  <c r="L5" i="5" l="1"/>
  <c r="L6" i="5"/>
  <c r="L4" i="5"/>
  <c r="L7" i="5"/>
  <c r="F4" i="5"/>
  <c r="F5" i="5"/>
  <c r="F6" i="5"/>
  <c r="F7" i="5"/>
  <c r="R3" i="5"/>
  <c r="L3" i="5"/>
  <c r="F3" i="5"/>
  <c r="C11" i="5" l="1"/>
  <c r="D11" i="5" s="1"/>
  <c r="N5" i="5" s="1"/>
  <c r="R5" i="5" s="1"/>
  <c r="C10" i="5"/>
  <c r="D10" i="5" s="1"/>
  <c r="N4" i="5" s="1"/>
  <c r="R4" i="5" s="1"/>
  <c r="C12" i="5" s="1"/>
  <c r="D12" i="5" s="1"/>
  <c r="F12" i="5" s="1"/>
  <c r="F11" i="5" l="1"/>
  <c r="F10" i="5"/>
  <c r="L41" i="4" l="1"/>
  <c r="J41" i="4"/>
  <c r="F43" i="4"/>
  <c r="L43" i="4" s="1"/>
  <c r="F42" i="4"/>
  <c r="H42" i="4" s="1"/>
  <c r="J42" i="4" s="1"/>
  <c r="F41" i="4"/>
  <c r="H41" i="4" s="1"/>
  <c r="F40" i="4"/>
  <c r="L40" i="4" s="1"/>
  <c r="F39" i="4"/>
  <c r="G39" i="4" s="1"/>
  <c r="I39" i="4" s="1"/>
  <c r="L31" i="4"/>
  <c r="L33" i="4"/>
  <c r="L34" i="4"/>
  <c r="L30" i="4"/>
  <c r="J34" i="4"/>
  <c r="F31" i="4"/>
  <c r="H31" i="4" s="1"/>
  <c r="J31" i="4" s="1"/>
  <c r="F32" i="4"/>
  <c r="G32" i="4" s="1"/>
  <c r="I32" i="4" s="1"/>
  <c r="K32" i="4" s="1"/>
  <c r="F33" i="4"/>
  <c r="H33" i="4" s="1"/>
  <c r="F34" i="4"/>
  <c r="H34" i="4" s="1"/>
  <c r="F30" i="4"/>
  <c r="H30" i="4" s="1"/>
  <c r="J30" i="4" s="1"/>
  <c r="G30" i="4" l="1"/>
  <c r="I30" i="4" s="1"/>
  <c r="K30" i="4" s="1"/>
  <c r="M30" i="4" s="1"/>
  <c r="L39" i="4"/>
  <c r="G31" i="4"/>
  <c r="I31" i="4" s="1"/>
  <c r="K31" i="4" s="1"/>
  <c r="M31" i="4" s="1"/>
  <c r="L32" i="4"/>
  <c r="M32" i="4" s="1"/>
  <c r="H32" i="4"/>
  <c r="L42" i="4"/>
  <c r="H39" i="4"/>
  <c r="J39" i="4" s="1"/>
  <c r="K39" i="4" s="1"/>
  <c r="G40" i="4"/>
  <c r="I40" i="4" s="1"/>
  <c r="H40" i="4"/>
  <c r="J40" i="4" s="1"/>
  <c r="G41" i="4"/>
  <c r="I41" i="4" s="1"/>
  <c r="K41" i="4" s="1"/>
  <c r="M41" i="4" s="1"/>
  <c r="G42" i="4"/>
  <c r="I42" i="4" s="1"/>
  <c r="K42" i="4" s="1"/>
  <c r="G43" i="4"/>
  <c r="H43" i="4"/>
  <c r="J43" i="4" s="1"/>
  <c r="K43" i="4" s="1"/>
  <c r="G34" i="4"/>
  <c r="I34" i="4" s="1"/>
  <c r="K34" i="4" s="1"/>
  <c r="M34" i="4" s="1"/>
  <c r="G33" i="4"/>
  <c r="I33" i="4" s="1"/>
  <c r="K33" i="4" s="1"/>
  <c r="M33" i="4" s="1"/>
  <c r="H23" i="4"/>
  <c r="F22" i="4"/>
  <c r="L22" i="4" s="1"/>
  <c r="F23" i="4"/>
  <c r="L23" i="4" s="1"/>
  <c r="F24" i="4"/>
  <c r="H24" i="4" s="1"/>
  <c r="F25" i="4"/>
  <c r="H25" i="4" s="1"/>
  <c r="J25" i="4" s="1"/>
  <c r="F21" i="4"/>
  <c r="L21" i="4" s="1"/>
  <c r="N32" i="4" l="1"/>
  <c r="N34" i="4"/>
  <c r="N33" i="4"/>
  <c r="L25" i="4"/>
  <c r="M43" i="4"/>
  <c r="N31" i="4"/>
  <c r="N30" i="4"/>
  <c r="K25" i="4"/>
  <c r="M25" i="4" s="1"/>
  <c r="G25" i="4"/>
  <c r="I25" i="4" s="1"/>
  <c r="M39" i="4"/>
  <c r="M42" i="4"/>
  <c r="N41" i="4" s="1"/>
  <c r="K40" i="4"/>
  <c r="M40" i="4" s="1"/>
  <c r="G24" i="4"/>
  <c r="I24" i="4" s="1"/>
  <c r="K24" i="4" s="1"/>
  <c r="H21" i="4"/>
  <c r="J21" i="4" s="1"/>
  <c r="H22" i="4"/>
  <c r="L24" i="4"/>
  <c r="G23" i="4"/>
  <c r="I23" i="4" s="1"/>
  <c r="K23" i="4" s="1"/>
  <c r="M23" i="4" s="1"/>
  <c r="G21" i="4"/>
  <c r="I21" i="4" s="1"/>
  <c r="K21" i="4" s="1"/>
  <c r="M21" i="4" s="1"/>
  <c r="G22" i="4"/>
  <c r="I22" i="4" s="1"/>
  <c r="K22" i="4" s="1"/>
  <c r="M22" i="4" s="1"/>
  <c r="N43" i="4" l="1"/>
  <c r="N42" i="4"/>
  <c r="N40" i="4"/>
  <c r="N39" i="4"/>
  <c r="N21" i="4"/>
  <c r="N22" i="4"/>
  <c r="M24" i="4"/>
  <c r="N24" i="4" s="1"/>
  <c r="N25" i="4" l="1"/>
  <c r="N23" i="4"/>
  <c r="E4" i="4" l="1"/>
  <c r="F4" i="4" s="1"/>
  <c r="E3" i="4"/>
  <c r="F3" i="4" s="1"/>
  <c r="G3" i="4" s="1"/>
  <c r="F10" i="4"/>
  <c r="L10" i="4" s="1"/>
  <c r="F11" i="4"/>
  <c r="L11" i="4" s="1"/>
  <c r="F12" i="4"/>
  <c r="L12" i="4" s="1"/>
  <c r="F13" i="4"/>
  <c r="L13" i="4" s="1"/>
  <c r="F14" i="4"/>
  <c r="L14" i="4" s="1"/>
  <c r="F15" i="4"/>
  <c r="L15" i="4" s="1"/>
  <c r="F16" i="4"/>
  <c r="L16" i="4" s="1"/>
  <c r="F9" i="4"/>
  <c r="L9" i="4" s="1"/>
  <c r="G15" i="4" l="1"/>
  <c r="I15" i="4" s="1"/>
  <c r="G11" i="4"/>
  <c r="I11" i="4" s="1"/>
  <c r="H15" i="4"/>
  <c r="J15" i="4" s="1"/>
  <c r="H11" i="4"/>
  <c r="J11" i="4" s="1"/>
  <c r="G14" i="4"/>
  <c r="I14" i="4" s="1"/>
  <c r="G10" i="4"/>
  <c r="I10" i="4" s="1"/>
  <c r="H14" i="4"/>
  <c r="J14" i="4" s="1"/>
  <c r="H10" i="4"/>
  <c r="J10" i="4" s="1"/>
  <c r="G9" i="4"/>
  <c r="I9" i="4" s="1"/>
  <c r="G13" i="4"/>
  <c r="I13" i="4" s="1"/>
  <c r="H9" i="4"/>
  <c r="J9" i="4" s="1"/>
  <c r="H13" i="4"/>
  <c r="J13" i="4" s="1"/>
  <c r="G16" i="4"/>
  <c r="I16" i="4" s="1"/>
  <c r="G12" i="4"/>
  <c r="I12" i="4" s="1"/>
  <c r="H16" i="4"/>
  <c r="J16" i="4" s="1"/>
  <c r="H12" i="4"/>
  <c r="J12" i="4" s="1"/>
  <c r="E25" i="2"/>
  <c r="E26" i="2"/>
  <c r="E27" i="2"/>
  <c r="E24" i="2"/>
  <c r="D25" i="2"/>
  <c r="F25" i="2" s="1"/>
  <c r="D26" i="2"/>
  <c r="M26" i="2" s="1"/>
  <c r="D27" i="2"/>
  <c r="J27" i="2" s="1"/>
  <c r="N27" i="2" s="1"/>
  <c r="D24" i="2"/>
  <c r="M24" i="2" s="1"/>
  <c r="K27" i="2"/>
  <c r="H27" i="2"/>
  <c r="L27" i="2" s="1"/>
  <c r="L26" i="2"/>
  <c r="K26" i="2"/>
  <c r="H26" i="2"/>
  <c r="J26" i="2"/>
  <c r="N26" i="2" s="1"/>
  <c r="K25" i="2"/>
  <c r="H25" i="2"/>
  <c r="L25" i="2" s="1"/>
  <c r="K24" i="2"/>
  <c r="H24" i="2"/>
  <c r="L24" i="2" s="1"/>
  <c r="K16" i="2"/>
  <c r="H17" i="2"/>
  <c r="L17" i="2" s="1"/>
  <c r="H18" i="2"/>
  <c r="H19" i="2"/>
  <c r="L19" i="2" s="1"/>
  <c r="H16" i="2"/>
  <c r="E17" i="2"/>
  <c r="E18" i="2"/>
  <c r="E19" i="2"/>
  <c r="E16" i="2"/>
  <c r="D17" i="2"/>
  <c r="J17" i="2" s="1"/>
  <c r="N17" i="2" s="1"/>
  <c r="D18" i="2"/>
  <c r="J18" i="2" s="1"/>
  <c r="N18" i="2" s="1"/>
  <c r="D19" i="2"/>
  <c r="J19" i="2" s="1"/>
  <c r="N19" i="2" s="1"/>
  <c r="D16" i="2"/>
  <c r="M16" i="2" s="1"/>
  <c r="O16" i="2" s="1"/>
  <c r="L16" i="2"/>
  <c r="J16" i="2"/>
  <c r="N16" i="2" s="1"/>
  <c r="K17" i="2"/>
  <c r="M17" i="2"/>
  <c r="L18" i="2"/>
  <c r="K18" i="2"/>
  <c r="M19" i="2"/>
  <c r="K19" i="2"/>
  <c r="F18" i="2" l="1"/>
  <c r="F24" i="2"/>
  <c r="F17" i="2"/>
  <c r="F27" i="2"/>
  <c r="F16" i="2"/>
  <c r="F26" i="2"/>
  <c r="F19" i="2"/>
  <c r="K12" i="4"/>
  <c r="M12" i="4" s="1"/>
  <c r="N13" i="4" s="1"/>
  <c r="K13" i="4"/>
  <c r="M13" i="4" s="1"/>
  <c r="K10" i="4"/>
  <c r="K16" i="4"/>
  <c r="M16" i="4" s="1"/>
  <c r="K9" i="4"/>
  <c r="K14" i="4"/>
  <c r="M14" i="4" s="1"/>
  <c r="K15" i="4"/>
  <c r="M15" i="4" s="1"/>
  <c r="N12" i="4"/>
  <c r="O12" i="4" s="1"/>
  <c r="K11" i="4"/>
  <c r="P26" i="2"/>
  <c r="O26" i="2"/>
  <c r="M25" i="2"/>
  <c r="O25" i="2" s="1"/>
  <c r="O24" i="2"/>
  <c r="P27" i="2"/>
  <c r="J25" i="2"/>
  <c r="N25" i="2" s="1"/>
  <c r="P25" i="2" s="1"/>
  <c r="M27" i="2"/>
  <c r="O27" i="2" s="1"/>
  <c r="N24" i="2"/>
  <c r="P24" i="2" s="1"/>
  <c r="O17" i="2"/>
  <c r="P19" i="2"/>
  <c r="P17" i="2"/>
  <c r="P18" i="2"/>
  <c r="O19" i="2"/>
  <c r="P16" i="2"/>
  <c r="Q16" i="2" s="1"/>
  <c r="R16" i="2" s="1"/>
  <c r="M18" i="2"/>
  <c r="O18" i="2" s="1"/>
  <c r="L9" i="2"/>
  <c r="K6" i="2"/>
  <c r="K7" i="2"/>
  <c r="K8" i="2"/>
  <c r="K9" i="2"/>
  <c r="K10" i="2"/>
  <c r="K11" i="2"/>
  <c r="K5" i="2"/>
  <c r="H6" i="2"/>
  <c r="L6" i="2" s="1"/>
  <c r="H7" i="2"/>
  <c r="L7" i="2" s="1"/>
  <c r="H8" i="2"/>
  <c r="L8" i="2" s="1"/>
  <c r="H9" i="2"/>
  <c r="H10" i="2"/>
  <c r="L10" i="2" s="1"/>
  <c r="H11" i="2"/>
  <c r="L11" i="2" s="1"/>
  <c r="H5" i="2"/>
  <c r="L5" i="2" s="1"/>
  <c r="E6" i="2"/>
  <c r="E7" i="2"/>
  <c r="E8" i="2"/>
  <c r="E9" i="2"/>
  <c r="E10" i="2"/>
  <c r="E11" i="2"/>
  <c r="E5" i="2"/>
  <c r="D6" i="2"/>
  <c r="F6" i="2" s="1"/>
  <c r="D7" i="2"/>
  <c r="F7" i="2" s="1"/>
  <c r="D8" i="2"/>
  <c r="M8" i="2" s="1"/>
  <c r="O8" i="2" s="1"/>
  <c r="D9" i="2"/>
  <c r="M9" i="2" s="1"/>
  <c r="O9" i="2" s="1"/>
  <c r="D10" i="2"/>
  <c r="F10" i="2" s="1"/>
  <c r="D11" i="2"/>
  <c r="F11" i="2" s="1"/>
  <c r="D5" i="2"/>
  <c r="M5" i="2" s="1"/>
  <c r="F9" i="2" l="1"/>
  <c r="F8" i="2"/>
  <c r="F5" i="2"/>
  <c r="M10" i="4"/>
  <c r="O32" i="4"/>
  <c r="O30" i="4"/>
  <c r="M11" i="4"/>
  <c r="N9" i="4" s="1"/>
  <c r="O9" i="4" s="1"/>
  <c r="O41" i="4"/>
  <c r="O39" i="4"/>
  <c r="M9" i="4"/>
  <c r="N10" i="4" s="1"/>
  <c r="O21" i="4"/>
  <c r="O23" i="4"/>
  <c r="N15" i="4"/>
  <c r="N16" i="4"/>
  <c r="N14" i="4"/>
  <c r="O14" i="4" s="1"/>
  <c r="Q27" i="2"/>
  <c r="R27" i="2" s="1"/>
  <c r="Q26" i="2"/>
  <c r="R26" i="2" s="1"/>
  <c r="Q25" i="2"/>
  <c r="R25" i="2" s="1"/>
  <c r="Q24" i="2"/>
  <c r="R24" i="2" s="1"/>
  <c r="Q19" i="2"/>
  <c r="R19" i="2" s="1"/>
  <c r="Q17" i="2"/>
  <c r="R17" i="2" s="1"/>
  <c r="Q18" i="2"/>
  <c r="R18" i="2" s="1"/>
  <c r="O5" i="2"/>
  <c r="J11" i="2"/>
  <c r="N11" i="2" s="1"/>
  <c r="P11" i="2" s="1"/>
  <c r="J7" i="2"/>
  <c r="N7" i="2" s="1"/>
  <c r="P7" i="2" s="1"/>
  <c r="M11" i="2"/>
  <c r="O11" i="2" s="1"/>
  <c r="M7" i="2"/>
  <c r="O7" i="2" s="1"/>
  <c r="J10" i="2"/>
  <c r="N10" i="2" s="1"/>
  <c r="P10" i="2" s="1"/>
  <c r="J6" i="2"/>
  <c r="N6" i="2" s="1"/>
  <c r="P6" i="2" s="1"/>
  <c r="M10" i="2"/>
  <c r="O10" i="2" s="1"/>
  <c r="M6" i="2"/>
  <c r="O6" i="2" s="1"/>
  <c r="J9" i="2"/>
  <c r="N9" i="2" s="1"/>
  <c r="P9" i="2" s="1"/>
  <c r="Q9" i="2" s="1"/>
  <c r="R9" i="2" s="1"/>
  <c r="J5" i="2"/>
  <c r="N5" i="2" s="1"/>
  <c r="P5" i="2" s="1"/>
  <c r="J8" i="2"/>
  <c r="N8" i="2" s="1"/>
  <c r="P8" i="2" s="1"/>
  <c r="Q8" i="2" s="1"/>
  <c r="R8" i="2" s="1"/>
  <c r="Q6" i="2" l="1"/>
  <c r="R6" i="2" s="1"/>
  <c r="N11" i="4"/>
  <c r="Q10" i="2"/>
  <c r="R10" i="2" s="1"/>
  <c r="Q7" i="2"/>
  <c r="R7" i="2" s="1"/>
  <c r="Q5" i="2"/>
  <c r="R5" i="2" s="1"/>
  <c r="Q11" i="2"/>
  <c r="R11" i="2" s="1"/>
</calcChain>
</file>

<file path=xl/sharedStrings.xml><?xml version="1.0" encoding="utf-8"?>
<sst xmlns="http://schemas.openxmlformats.org/spreadsheetml/2006/main" count="559" uniqueCount="151">
  <si>
    <t>id</t>
  </si>
  <si>
    <t>CTG</t>
  </si>
  <si>
    <t>GP</t>
  </si>
  <si>
    <t>LSM</t>
  </si>
  <si>
    <t>outcome</t>
  </si>
  <si>
    <t>Good</t>
  </si>
  <si>
    <t>Yes</t>
  </si>
  <si>
    <t>A</t>
  </si>
  <si>
    <t>Pass</t>
  </si>
  <si>
    <t>No</t>
  </si>
  <si>
    <t>Average</t>
  </si>
  <si>
    <t>Poor</t>
  </si>
  <si>
    <t>Fail</t>
  </si>
  <si>
    <t>B</t>
  </si>
  <si>
    <t>C</t>
  </si>
  <si>
    <t>Categories</t>
    <phoneticPr fontId="1" type="noConversion"/>
  </si>
  <si>
    <t>CTG: Good</t>
    <phoneticPr fontId="1" type="noConversion"/>
  </si>
  <si>
    <t>CTG: Average</t>
    <phoneticPr fontId="1" type="noConversion"/>
  </si>
  <si>
    <t>CTG: Poor</t>
    <phoneticPr fontId="1" type="noConversion"/>
  </si>
  <si>
    <t>GP: Yes</t>
    <phoneticPr fontId="1" type="noConversion"/>
  </si>
  <si>
    <t>LSM: A</t>
    <phoneticPr fontId="1" type="noConversion"/>
  </si>
  <si>
    <t>LSM: B</t>
    <phoneticPr fontId="1" type="noConversion"/>
  </si>
  <si>
    <t>LSM: C</t>
    <phoneticPr fontId="1" type="noConversion"/>
  </si>
  <si>
    <t>NumberL</t>
    <phoneticPr fontId="1" type="noConversion"/>
  </si>
  <si>
    <t>NumberR</t>
    <phoneticPr fontId="1" type="noConversion"/>
  </si>
  <si>
    <t>PL</t>
    <phoneticPr fontId="1" type="noConversion"/>
  </si>
  <si>
    <t>PR</t>
    <phoneticPr fontId="1" type="noConversion"/>
  </si>
  <si>
    <t>p(j/tL)</t>
    <phoneticPr fontId="1" type="noConversion"/>
  </si>
  <si>
    <t>Pass</t>
    <phoneticPr fontId="1" type="noConversion"/>
  </si>
  <si>
    <t>Fail</t>
    <phoneticPr fontId="1" type="noConversion"/>
  </si>
  <si>
    <t>p(j/tR)</t>
    <phoneticPr fontId="1" type="noConversion"/>
  </si>
  <si>
    <t>p(j/tL)</t>
    <phoneticPr fontId="1" type="noConversion"/>
  </si>
  <si>
    <t>p(j/tL)-p(j/tR)</t>
    <phoneticPr fontId="1" type="noConversion"/>
  </si>
  <si>
    <t>sum</t>
    <phoneticPr fontId="1" type="noConversion"/>
  </si>
  <si>
    <t>Q(s/t)</t>
    <phoneticPr fontId="1" type="noConversion"/>
  </si>
  <si>
    <t>Level 1</t>
    <phoneticPr fontId="1" type="noConversion"/>
  </si>
  <si>
    <t>Outcome</t>
    <phoneticPr fontId="1" type="noConversion"/>
  </si>
  <si>
    <t>Pass</t>
    <phoneticPr fontId="1" type="noConversion"/>
  </si>
  <si>
    <t>Fail</t>
    <phoneticPr fontId="1" type="noConversion"/>
  </si>
  <si>
    <t>Sum</t>
    <phoneticPr fontId="1" type="noConversion"/>
  </si>
  <si>
    <t>-Pj*LOG2(Pj)</t>
    <phoneticPr fontId="1" type="noConversion"/>
  </si>
  <si>
    <t>-Pj*LOG2(Pj)</t>
    <phoneticPr fontId="1" type="noConversion"/>
  </si>
  <si>
    <t>H(x)</t>
    <phoneticPr fontId="1" type="noConversion"/>
  </si>
  <si>
    <t>Pct</t>
    <phoneticPr fontId="1" type="noConversion"/>
  </si>
  <si>
    <t>H(T)</t>
    <phoneticPr fontId="1" type="noConversion"/>
  </si>
  <si>
    <t>Num</t>
    <phoneticPr fontId="1" type="noConversion"/>
  </si>
  <si>
    <t>Pj</t>
    <phoneticPr fontId="1" type="noConversion"/>
  </si>
  <si>
    <t>H(T)</t>
    <phoneticPr fontId="1" type="noConversion"/>
  </si>
  <si>
    <t>Sum(H(T))</t>
    <phoneticPr fontId="1" type="noConversion"/>
  </si>
  <si>
    <t>Result</t>
    <phoneticPr fontId="1" type="noConversion"/>
  </si>
  <si>
    <t>CTG</t>
    <phoneticPr fontId="1" type="noConversion"/>
  </si>
  <si>
    <t>GP</t>
    <phoneticPr fontId="1" type="noConversion"/>
  </si>
  <si>
    <t>LSM</t>
    <phoneticPr fontId="1" type="noConversion"/>
  </si>
  <si>
    <t>Good</t>
    <phoneticPr fontId="1" type="noConversion"/>
  </si>
  <si>
    <t>Average</t>
    <phoneticPr fontId="1" type="noConversion"/>
  </si>
  <si>
    <t>Poor</t>
    <phoneticPr fontId="1" type="noConversion"/>
  </si>
  <si>
    <t>Yes</t>
    <phoneticPr fontId="1" type="noConversion"/>
  </si>
  <si>
    <t>No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</si>
  <si>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</si>
  <si>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</si>
  <si>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</si>
  <si>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Outcome</t>
    <phoneticPr fontId="1" type="noConversion"/>
  </si>
  <si>
    <t>Categories</t>
  </si>
  <si>
    <t>Pass</t>
    <phoneticPr fontId="1" type="noConversion"/>
  </si>
  <si>
    <t>Fail</t>
    <phoneticPr fontId="1" type="noConversion"/>
  </si>
  <si>
    <t>Input</t>
    <phoneticPr fontId="1" type="noConversion"/>
  </si>
  <si>
    <t>From</t>
  </si>
  <si>
    <t>To</t>
  </si>
  <si>
    <t>Weight</t>
  </si>
  <si>
    <t>Output</t>
  </si>
  <si>
    <t>Input</t>
    <phoneticPr fontId="1" type="noConversion"/>
  </si>
  <si>
    <t>x</t>
  </si>
  <si>
    <t>B</t>
    <phoneticPr fontId="1" type="noConversion"/>
  </si>
  <si>
    <t>xx</t>
    <phoneticPr fontId="1" type="noConversion"/>
  </si>
  <si>
    <t>Z</t>
    <phoneticPr fontId="1" type="noConversion"/>
  </si>
  <si>
    <t>Z</t>
    <phoneticPr fontId="1" type="noConversion"/>
  </si>
  <si>
    <t>Node 1</t>
  </si>
  <si>
    <t>B</t>
    <phoneticPr fontId="1" type="noConversion"/>
  </si>
  <si>
    <t>A</t>
    <phoneticPr fontId="1" type="noConversion"/>
  </si>
  <si>
    <t>A</t>
    <phoneticPr fontId="1" type="noConversion"/>
  </si>
  <si>
    <t>Node 2</t>
  </si>
  <si>
    <t>Predicted</t>
    <phoneticPr fontId="1" type="noConversion"/>
  </si>
  <si>
    <t>Actual</t>
    <phoneticPr fontId="1" type="noConversion"/>
  </si>
  <si>
    <t>Delta</t>
    <phoneticPr fontId="1" type="noConversion"/>
  </si>
  <si>
    <t>Node 3</t>
    <phoneticPr fontId="1" type="noConversion"/>
  </si>
  <si>
    <t>Node 4</t>
    <phoneticPr fontId="1" type="noConversion"/>
  </si>
  <si>
    <t>A</t>
    <phoneticPr fontId="1" type="noConversion"/>
  </si>
  <si>
    <t>(0.1,0.3)</t>
  </si>
  <si>
    <t>(0.3,0.3)</t>
  </si>
  <si>
    <t>D</t>
  </si>
  <si>
    <t>(0.5,0.3)</t>
  </si>
  <si>
    <t>E</t>
  </si>
  <si>
    <t>(0.1,0.2)</t>
  </si>
  <si>
    <t>BC</t>
    <phoneticPr fontId="1" type="noConversion"/>
  </si>
  <si>
    <t>Point</t>
    <phoneticPr fontId="1" type="noConversion"/>
  </si>
  <si>
    <t>x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</si>
  <si>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</si>
  <si>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</si>
  <si>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</si>
  <si>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</si>
  <si>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</si>
  <si>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</si>
  <si>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</si>
  <si>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</si>
  <si>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A</t>
    <phoneticPr fontId="1" type="noConversion"/>
  </si>
  <si>
    <t>Line</t>
    <phoneticPr fontId="1" type="noConversion"/>
  </si>
  <si>
    <t>Line</t>
    <phoneticPr fontId="1" type="noConversion"/>
  </si>
  <si>
    <t>BC</t>
    <phoneticPr fontId="1" type="noConversion"/>
  </si>
  <si>
    <t>BC</t>
    <phoneticPr fontId="1" type="noConversion"/>
  </si>
  <si>
    <t>E</t>
    <phoneticPr fontId="1" type="noConversion"/>
  </si>
  <si>
    <t>D</t>
    <phoneticPr fontId="1" type="noConversion"/>
  </si>
  <si>
    <t>AE</t>
    <phoneticPr fontId="1" type="noConversion"/>
  </si>
  <si>
    <t>AE</t>
    <phoneticPr fontId="1" type="noConversion"/>
  </si>
  <si>
    <t>D</t>
    <phoneticPr fontId="1" type="noConversion"/>
  </si>
  <si>
    <t>x</t>
    <phoneticPr fontId="1" type="noConversion"/>
  </si>
  <si>
    <t>Point</t>
    <phoneticPr fontId="1" type="noConversion"/>
  </si>
  <si>
    <t>Cluster Membership</t>
  </si>
  <si>
    <t>D</t>
    <phoneticPr fontId="1" type="noConversion"/>
  </si>
  <si>
    <t>F</t>
    <phoneticPr fontId="1" type="noConversion"/>
  </si>
  <si>
    <t>F</t>
    <phoneticPr fontId="1" type="noConversion"/>
  </si>
  <si>
    <t>Distance from F</t>
    <phoneticPr fontId="1" type="noConversion"/>
  </si>
  <si>
    <t>Distance from D</t>
    <phoneticPr fontId="1" type="noConversion"/>
  </si>
  <si>
    <t>Min Dist</t>
    <phoneticPr fontId="1" type="noConversion"/>
  </si>
  <si>
    <t>SE</t>
    <phoneticPr fontId="1" type="noConversion"/>
  </si>
  <si>
    <t>BCV</t>
    <phoneticPr fontId="1" type="noConversion"/>
  </si>
  <si>
    <t>WCV</t>
    <phoneticPr fontId="1" type="noConversion"/>
  </si>
  <si>
    <t>BCV/WCV</t>
    <phoneticPr fontId="1" type="noConversion"/>
  </si>
  <si>
    <t>D Cluster</t>
    <phoneticPr fontId="1" type="noConversion"/>
  </si>
  <si>
    <t>F Cluster</t>
    <phoneticPr fontId="1" type="noConversion"/>
  </si>
  <si>
    <t>A, B, D, E</t>
    <phoneticPr fontId="1" type="noConversion"/>
  </si>
  <si>
    <t>C, F, G</t>
    <phoneticPr fontId="1" type="noConversion"/>
  </si>
  <si>
    <t>Level 2, Node A</t>
    <phoneticPr fontId="1" type="noConversion"/>
  </si>
  <si>
    <t>Level 2, Node B</t>
    <phoneticPr fontId="1" type="noConversion"/>
  </si>
  <si>
    <t>Level 2, Node B</t>
    <phoneticPr fontId="1" type="noConversion"/>
  </si>
  <si>
    <t>Level 2, Node 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</si>
  <si>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</si>
  <si>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</si>
  <si>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</si>
  <si>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</si>
  <si>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</si>
  <si>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</si>
  <si>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</si>
  <si>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Distance</t>
    <phoneticPr fontId="1" type="noConversion"/>
  </si>
  <si>
    <t>Distance</t>
    <phoneticPr fontId="1" type="noConversion"/>
  </si>
  <si>
    <t>Sum</t>
    <phoneticPr fontId="1" type="noConversion"/>
  </si>
  <si>
    <t>(Delta y)^2</t>
    <phoneticPr fontId="1" type="noConversion"/>
  </si>
  <si>
    <t>(Delta x)^2</t>
    <phoneticPr fontId="1" type="noConversion"/>
  </si>
  <si>
    <t>Delta y</t>
    <phoneticPr fontId="1" type="noConversion"/>
  </si>
  <si>
    <t>Delta x</t>
    <phoneticPr fontId="1" type="noConversion"/>
  </si>
  <si>
    <t>Node 1</t>
    <phoneticPr fontId="1" type="noConversion"/>
  </si>
  <si>
    <t>Because the distance between AE and BC equals to the distance between D and BC, so I combine these three clusters together in one step.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</si>
</sst>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9" xfId="0" applyNumberFormat="1" applyFont="1" applyBorder="1">
      <alignment vertical="center"/>
    </xf>
    <xf numFmtId="0" fontId="2" fillId="0" borderId="10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0" borderId="13" xfId="0" applyNumberFormat="1" applyFont="1" applyBorder="1">
      <alignment vertical="center"/>
    </xf>
    <xf numFmtId="0" fontId="2" fillId="0" borderId="14" xfId="0" applyNumberFormat="1" applyFont="1" applyBorder="1">
      <alignment vertical="center"/>
    </xf>
    <xf numFmtId="0" fontId="2" fillId="0" borderId="15" xfId="0" applyNumberFormat="1" applyFont="1" applyBorder="1">
      <alignment vertical="center"/>
    </xf>
    <xf numFmtId="0" fontId="2" fillId="0" borderId="16" xfId="0" applyNumberFormat="1" applyFont="1" applyBorder="1">
      <alignment vertical="center"/>
    </xf>
    <xf numFmtId="0" fontId="2" fillId="0" borderId="17" xfId="0" applyNumberFormat="1" applyFont="1" applyBorder="1">
      <alignment vertical="center"/>
    </xf>
    <xf numFmtId="0" fontId="2" fillId="0" borderId="0" xfId="0" applyNumberFormat="1" applyFont="1" applyFill="1" applyBorder="1">
      <alignment vertical="center"/>
    </xf>
    <xf numFmtId="0" fontId="3" fillId="2" borderId="16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0" xfId="0" applyFont="1" applyFill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28</xdr:row>
          <xdr:rowOff>60960</xdr:rowOff>
        </xdr:from>
        <xdr:to>
          <xdr:col>11</xdr:col>
          <xdr:colOff>289560</xdr:colOff>
          <xdr:row>53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</xdr:colOff>
          <xdr:row>44</xdr:row>
          <xdr:rowOff>91440</xdr:rowOff>
        </xdr:from>
        <xdr:to>
          <xdr:col>14</xdr:col>
          <xdr:colOff>563880</xdr:colOff>
          <xdr:row>70</xdr:row>
          <xdr:rowOff>57150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13</xdr:row>
          <xdr:rowOff>60960</xdr:rowOff>
        </xdr:from>
        <xdr:to>
          <xdr:col>9</xdr:col>
          <xdr:colOff>697230</xdr:colOff>
          <xdr:row>34</xdr:row>
          <xdr:rowOff>129540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270510</xdr:colOff>
          <xdr:row>3</xdr:row>
          <xdr:rowOff>57150</xdr:rowOff>
        </xdr:from>
        <xdr:to>
          <xdr:col>15</xdr:col>
          <xdr:colOff>567690</xdr:colOff>
          <xdr:row>16</xdr:row>
          <xdr:rowOff>99060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__2.vsd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__3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ColWidth="9" defaultRowHeight="15" customHeight="1" x14ac:dyDescent="0.5"/>
  <cols>
    <col min="1" max="16384" width="9" style="23"/>
  </cols>
  <sheetData>
    <row r="1" spans="1:5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" customHeight="1" x14ac:dyDescent="0.5">
      <c r="A3" s="1">
        <v>2</v>
      </c>
      <c r="B3" s="1" t="s">
        <v>5</v>
      </c>
      <c r="C3" s="1" t="s">
        <v>9</v>
      </c>
      <c r="D3" s="1" t="s">
        <v>7</v>
      </c>
      <c r="E3" s="1" t="s">
        <v>8</v>
      </c>
    </row>
    <row r="4" spans="1:5" ht="15" customHeight="1" x14ac:dyDescent="0.5">
      <c r="A4" s="1">
        <v>3</v>
      </c>
      <c r="B4" s="1" t="s">
        <v>5</v>
      </c>
      <c r="C4" s="1" t="s">
        <v>9</v>
      </c>
      <c r="D4" s="1" t="s">
        <v>7</v>
      </c>
      <c r="E4" s="1" t="s">
        <v>8</v>
      </c>
    </row>
    <row r="5" spans="1:5" ht="15" customHeight="1" x14ac:dyDescent="0.5">
      <c r="A5" s="1">
        <v>4</v>
      </c>
      <c r="B5" s="1" t="s">
        <v>10</v>
      </c>
      <c r="C5" s="1" t="s">
        <v>9</v>
      </c>
      <c r="D5" s="1" t="s">
        <v>7</v>
      </c>
      <c r="E5" s="1" t="s">
        <v>8</v>
      </c>
    </row>
    <row r="6" spans="1:5" ht="15" customHeight="1" x14ac:dyDescent="0.5">
      <c r="A6" s="1">
        <v>5</v>
      </c>
      <c r="B6" s="1" t="s">
        <v>10</v>
      </c>
      <c r="C6" s="1" t="s">
        <v>6</v>
      </c>
      <c r="D6" s="1" t="s">
        <v>7</v>
      </c>
      <c r="E6" s="1" t="s">
        <v>8</v>
      </c>
    </row>
    <row r="7" spans="1:5" ht="15" customHeight="1" x14ac:dyDescent="0.5">
      <c r="A7" s="1">
        <v>6</v>
      </c>
      <c r="B7" s="1" t="s">
        <v>11</v>
      </c>
      <c r="C7" s="1" t="s">
        <v>9</v>
      </c>
      <c r="D7" s="1" t="s">
        <v>7</v>
      </c>
      <c r="E7" s="1" t="s">
        <v>8</v>
      </c>
    </row>
    <row r="8" spans="1:5" ht="15" customHeight="1" x14ac:dyDescent="0.5">
      <c r="A8" s="1">
        <v>7</v>
      </c>
      <c r="B8" s="1" t="s">
        <v>11</v>
      </c>
      <c r="C8" s="1" t="s">
        <v>9</v>
      </c>
      <c r="D8" s="1" t="s">
        <v>7</v>
      </c>
      <c r="E8" s="1" t="s">
        <v>8</v>
      </c>
    </row>
    <row r="9" spans="1:5" ht="15" customHeight="1" x14ac:dyDescent="0.5">
      <c r="A9" s="1">
        <v>8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15" customHeight="1" x14ac:dyDescent="0.5">
      <c r="A10" s="1">
        <v>9</v>
      </c>
      <c r="B10" s="1" t="s">
        <v>11</v>
      </c>
      <c r="C10" s="1" t="s">
        <v>9</v>
      </c>
      <c r="D10" s="1" t="s">
        <v>7</v>
      </c>
      <c r="E10" s="1" t="s">
        <v>12</v>
      </c>
    </row>
    <row r="11" spans="1:5" ht="15" customHeight="1" x14ac:dyDescent="0.5">
      <c r="A11" s="1">
        <v>10</v>
      </c>
      <c r="B11" s="1" t="s">
        <v>10</v>
      </c>
      <c r="C11" s="1" t="s">
        <v>6</v>
      </c>
      <c r="D11" s="1" t="s">
        <v>7</v>
      </c>
      <c r="E11" s="1" t="s">
        <v>8</v>
      </c>
    </row>
    <row r="12" spans="1:5" ht="15" customHeight="1" x14ac:dyDescent="0.5">
      <c r="A12" s="1">
        <v>11</v>
      </c>
      <c r="B12" s="1" t="s">
        <v>5</v>
      </c>
      <c r="C12" s="1" t="s">
        <v>6</v>
      </c>
      <c r="D12" s="1" t="s">
        <v>13</v>
      </c>
      <c r="E12" s="1" t="s">
        <v>8</v>
      </c>
    </row>
    <row r="13" spans="1:5" ht="15" customHeight="1" x14ac:dyDescent="0.5">
      <c r="A13" s="1">
        <v>12</v>
      </c>
      <c r="B13" s="1" t="s">
        <v>5</v>
      </c>
      <c r="C13" s="1" t="s">
        <v>6</v>
      </c>
      <c r="D13" s="1" t="s">
        <v>13</v>
      </c>
      <c r="E13" s="1" t="s">
        <v>8</v>
      </c>
    </row>
    <row r="14" spans="1:5" ht="15" customHeight="1" x14ac:dyDescent="0.5">
      <c r="A14" s="1">
        <v>13</v>
      </c>
      <c r="B14" s="1" t="s">
        <v>5</v>
      </c>
      <c r="C14" s="1" t="s">
        <v>9</v>
      </c>
      <c r="D14" s="1" t="s">
        <v>13</v>
      </c>
      <c r="E14" s="1" t="s">
        <v>8</v>
      </c>
    </row>
    <row r="15" spans="1:5" ht="15" customHeight="1" x14ac:dyDescent="0.5">
      <c r="A15" s="1">
        <v>14</v>
      </c>
      <c r="B15" s="1" t="s">
        <v>10</v>
      </c>
      <c r="C15" s="1" t="s">
        <v>6</v>
      </c>
      <c r="D15" s="1" t="s">
        <v>13</v>
      </c>
      <c r="E15" s="1" t="s">
        <v>8</v>
      </c>
    </row>
    <row r="16" spans="1:5" ht="15" customHeight="1" x14ac:dyDescent="0.5">
      <c r="A16" s="1">
        <v>15</v>
      </c>
      <c r="B16" s="1" t="s">
        <v>5</v>
      </c>
      <c r="C16" s="1" t="s">
        <v>6</v>
      </c>
      <c r="D16" s="1" t="s">
        <v>13</v>
      </c>
      <c r="E16" s="1" t="s">
        <v>8</v>
      </c>
    </row>
    <row r="17" spans="1:5" ht="15" customHeight="1" x14ac:dyDescent="0.5">
      <c r="A17" s="1">
        <v>16</v>
      </c>
      <c r="B17" s="1" t="s">
        <v>5</v>
      </c>
      <c r="C17" s="1" t="s">
        <v>6</v>
      </c>
      <c r="D17" s="1" t="s">
        <v>13</v>
      </c>
      <c r="E17" s="1" t="s">
        <v>8</v>
      </c>
    </row>
    <row r="18" spans="1:5" ht="15" customHeight="1" x14ac:dyDescent="0.5">
      <c r="A18" s="1">
        <v>17</v>
      </c>
      <c r="B18" s="1" t="s">
        <v>10</v>
      </c>
      <c r="C18" s="1" t="s">
        <v>6</v>
      </c>
      <c r="D18" s="1" t="s">
        <v>13</v>
      </c>
      <c r="E18" s="1" t="s">
        <v>8</v>
      </c>
    </row>
    <row r="19" spans="1:5" ht="15" customHeight="1" x14ac:dyDescent="0.5">
      <c r="A19" s="1">
        <v>18</v>
      </c>
      <c r="B19" s="1" t="s">
        <v>10</v>
      </c>
      <c r="C19" s="1" t="s">
        <v>6</v>
      </c>
      <c r="D19" s="1" t="s">
        <v>13</v>
      </c>
      <c r="E19" s="1" t="s">
        <v>8</v>
      </c>
    </row>
    <row r="20" spans="1:5" ht="15" customHeight="1" x14ac:dyDescent="0.5">
      <c r="A20" s="1">
        <v>19</v>
      </c>
      <c r="B20" s="1" t="s">
        <v>11</v>
      </c>
      <c r="C20" s="1" t="s">
        <v>6</v>
      </c>
      <c r="D20" s="1" t="s">
        <v>13</v>
      </c>
      <c r="E20" s="1" t="s">
        <v>8</v>
      </c>
    </row>
    <row r="21" spans="1:5" ht="15" customHeight="1" x14ac:dyDescent="0.5">
      <c r="A21" s="1">
        <v>20</v>
      </c>
      <c r="B21" s="1" t="s">
        <v>10</v>
      </c>
      <c r="C21" s="1" t="s">
        <v>9</v>
      </c>
      <c r="D21" s="1" t="s">
        <v>13</v>
      </c>
      <c r="E21" s="1" t="s">
        <v>8</v>
      </c>
    </row>
    <row r="22" spans="1:5" ht="15" customHeight="1" x14ac:dyDescent="0.5">
      <c r="A22" s="1">
        <v>21</v>
      </c>
      <c r="B22" s="1" t="s">
        <v>11</v>
      </c>
      <c r="C22" s="1" t="s">
        <v>6</v>
      </c>
      <c r="D22" s="1" t="s">
        <v>13</v>
      </c>
      <c r="E22" s="1" t="s">
        <v>12</v>
      </c>
    </row>
    <row r="23" spans="1:5" ht="15" customHeight="1" x14ac:dyDescent="0.5">
      <c r="A23" s="1">
        <v>22</v>
      </c>
      <c r="B23" s="1" t="s">
        <v>11</v>
      </c>
      <c r="C23" s="1" t="s">
        <v>6</v>
      </c>
      <c r="D23" s="1" t="s">
        <v>13</v>
      </c>
      <c r="E23" s="1" t="s">
        <v>12</v>
      </c>
    </row>
    <row r="24" spans="1:5" ht="15" customHeight="1" x14ac:dyDescent="0.5">
      <c r="A24" s="1">
        <v>23</v>
      </c>
      <c r="B24" s="1" t="s">
        <v>11</v>
      </c>
      <c r="C24" s="1" t="s">
        <v>9</v>
      </c>
      <c r="D24" s="1" t="s">
        <v>13</v>
      </c>
      <c r="E24" s="1" t="s">
        <v>12</v>
      </c>
    </row>
    <row r="25" spans="1:5" ht="15" customHeight="1" x14ac:dyDescent="0.5">
      <c r="A25" s="1">
        <v>24</v>
      </c>
      <c r="B25" s="1" t="s">
        <v>11</v>
      </c>
      <c r="C25" s="1" t="s">
        <v>6</v>
      </c>
      <c r="D25" s="1" t="s">
        <v>13</v>
      </c>
      <c r="E25" s="1" t="s">
        <v>8</v>
      </c>
    </row>
    <row r="26" spans="1:5" ht="15" customHeight="1" x14ac:dyDescent="0.5">
      <c r="A26" s="1">
        <v>25</v>
      </c>
      <c r="B26" s="1" t="s">
        <v>11</v>
      </c>
      <c r="C26" s="1" t="s">
        <v>6</v>
      </c>
      <c r="D26" s="1" t="s">
        <v>13</v>
      </c>
      <c r="E26" s="1" t="s">
        <v>12</v>
      </c>
    </row>
    <row r="27" spans="1:5" ht="15" customHeight="1" x14ac:dyDescent="0.5">
      <c r="A27" s="1">
        <v>26</v>
      </c>
      <c r="B27" s="1" t="s">
        <v>11</v>
      </c>
      <c r="C27" s="1" t="s">
        <v>9</v>
      </c>
      <c r="D27" s="1" t="s">
        <v>13</v>
      </c>
      <c r="E27" s="1" t="s">
        <v>12</v>
      </c>
    </row>
    <row r="28" spans="1:5" ht="15" customHeight="1" x14ac:dyDescent="0.5">
      <c r="A28" s="1">
        <v>27</v>
      </c>
      <c r="B28" s="1" t="s">
        <v>5</v>
      </c>
      <c r="C28" s="1" t="s">
        <v>6</v>
      </c>
      <c r="D28" s="1" t="s">
        <v>14</v>
      </c>
      <c r="E28" s="1" t="s">
        <v>8</v>
      </c>
    </row>
    <row r="29" spans="1:5" ht="15" customHeight="1" x14ac:dyDescent="0.5">
      <c r="A29" s="1">
        <v>28</v>
      </c>
      <c r="B29" s="1" t="s">
        <v>10</v>
      </c>
      <c r="C29" s="1" t="s">
        <v>6</v>
      </c>
      <c r="D29" s="1" t="s">
        <v>14</v>
      </c>
      <c r="E29" s="1" t="s">
        <v>8</v>
      </c>
    </row>
    <row r="30" spans="1:5" ht="15" customHeight="1" x14ac:dyDescent="0.5">
      <c r="A30" s="1">
        <v>29</v>
      </c>
      <c r="B30" s="1" t="s">
        <v>5</v>
      </c>
      <c r="C30" s="1" t="s">
        <v>6</v>
      </c>
      <c r="D30" s="1" t="s">
        <v>14</v>
      </c>
      <c r="E30" s="1" t="s">
        <v>8</v>
      </c>
    </row>
    <row r="31" spans="1:5" ht="15" customHeight="1" x14ac:dyDescent="0.5">
      <c r="A31" s="1">
        <v>30</v>
      </c>
      <c r="B31" s="1" t="s">
        <v>5</v>
      </c>
      <c r="C31" s="1" t="s">
        <v>6</v>
      </c>
      <c r="D31" s="1" t="s">
        <v>14</v>
      </c>
      <c r="E31" s="1" t="s">
        <v>8</v>
      </c>
    </row>
    <row r="32" spans="1:5" ht="15" customHeight="1" x14ac:dyDescent="0.5">
      <c r="A32" s="1">
        <v>31</v>
      </c>
      <c r="B32" s="1" t="s">
        <v>5</v>
      </c>
      <c r="C32" s="1" t="s">
        <v>9</v>
      </c>
      <c r="D32" s="1" t="s">
        <v>14</v>
      </c>
      <c r="E32" s="1" t="s">
        <v>8</v>
      </c>
    </row>
    <row r="33" spans="1:5" ht="15" customHeight="1" x14ac:dyDescent="0.5">
      <c r="A33" s="1">
        <v>32</v>
      </c>
      <c r="B33" s="1" t="s">
        <v>10</v>
      </c>
      <c r="C33" s="1" t="s">
        <v>6</v>
      </c>
      <c r="D33" s="1" t="s">
        <v>14</v>
      </c>
      <c r="E33" s="1" t="s">
        <v>8</v>
      </c>
    </row>
    <row r="34" spans="1:5" ht="15" customHeight="1" x14ac:dyDescent="0.5">
      <c r="A34" s="1">
        <v>33</v>
      </c>
      <c r="B34" s="1" t="s">
        <v>10</v>
      </c>
      <c r="C34" s="1" t="s">
        <v>6</v>
      </c>
      <c r="D34" s="1" t="s">
        <v>14</v>
      </c>
      <c r="E34" s="1" t="s">
        <v>12</v>
      </c>
    </row>
    <row r="35" spans="1:5" ht="15" customHeight="1" x14ac:dyDescent="0.5">
      <c r="A35" s="1">
        <v>34</v>
      </c>
      <c r="B35" s="1" t="s">
        <v>10</v>
      </c>
      <c r="C35" s="1" t="s">
        <v>9</v>
      </c>
      <c r="D35" s="1" t="s">
        <v>14</v>
      </c>
      <c r="E35" s="1" t="s">
        <v>12</v>
      </c>
    </row>
    <row r="36" spans="1:5" ht="15" customHeight="1" x14ac:dyDescent="0.5">
      <c r="A36" s="1">
        <v>35</v>
      </c>
      <c r="B36" s="1" t="s">
        <v>5</v>
      </c>
      <c r="C36" s="1" t="s">
        <v>6</v>
      </c>
      <c r="D36" s="1" t="s">
        <v>14</v>
      </c>
      <c r="E36" s="1" t="s">
        <v>12</v>
      </c>
    </row>
    <row r="37" spans="1:5" ht="15" customHeight="1" x14ac:dyDescent="0.5">
      <c r="A37" s="1">
        <v>36</v>
      </c>
      <c r="B37" s="1" t="s">
        <v>10</v>
      </c>
      <c r="C37" s="1" t="s">
        <v>9</v>
      </c>
      <c r="D37" s="1" t="s">
        <v>14</v>
      </c>
      <c r="E37" s="1" t="s">
        <v>12</v>
      </c>
    </row>
    <row r="38" spans="1:5" ht="15" customHeight="1" x14ac:dyDescent="0.5">
      <c r="A38" s="1">
        <v>37</v>
      </c>
      <c r="B38" s="1" t="s">
        <v>11</v>
      </c>
      <c r="C38" s="1" t="s">
        <v>9</v>
      </c>
      <c r="D38" s="1" t="s">
        <v>14</v>
      </c>
      <c r="E38" s="1" t="s">
        <v>12</v>
      </c>
    </row>
    <row r="39" spans="1:5" ht="15" customHeight="1" x14ac:dyDescent="0.5">
      <c r="A39" s="1">
        <v>38</v>
      </c>
      <c r="B39" s="1" t="s">
        <v>11</v>
      </c>
      <c r="C39" s="1" t="s">
        <v>6</v>
      </c>
      <c r="D39" s="1" t="s">
        <v>14</v>
      </c>
      <c r="E39" s="1" t="s">
        <v>12</v>
      </c>
    </row>
    <row r="40" spans="1:5" ht="15" customHeight="1" x14ac:dyDescent="0.5">
      <c r="A40" s="1">
        <v>39</v>
      </c>
      <c r="B40" s="1" t="s">
        <v>10</v>
      </c>
      <c r="C40" s="1" t="s">
        <v>6</v>
      </c>
      <c r="D40" s="1" t="s">
        <v>14</v>
      </c>
      <c r="E40" s="1" t="s">
        <v>12</v>
      </c>
    </row>
    <row r="41" spans="1:5" ht="15" customHeight="1" x14ac:dyDescent="0.5">
      <c r="A41" s="1">
        <v>40</v>
      </c>
      <c r="B41" s="1" t="s">
        <v>11</v>
      </c>
      <c r="C41" s="1" t="s">
        <v>9</v>
      </c>
      <c r="D41" s="1" t="s">
        <v>14</v>
      </c>
      <c r="E41" s="1" t="s">
        <v>12</v>
      </c>
    </row>
    <row r="42" spans="1:5" ht="15" customHeight="1" x14ac:dyDescent="0.5">
      <c r="A42" s="1">
        <v>41</v>
      </c>
      <c r="B42" s="1" t="s">
        <v>11</v>
      </c>
      <c r="C42" s="1" t="s">
        <v>6</v>
      </c>
      <c r="D42" s="1" t="s">
        <v>14</v>
      </c>
      <c r="E42" s="1" t="s">
        <v>12</v>
      </c>
    </row>
    <row r="43" spans="1:5" ht="15" customHeight="1" x14ac:dyDescent="0.5">
      <c r="A43" s="1">
        <v>42</v>
      </c>
      <c r="B43" s="1" t="s">
        <v>11</v>
      </c>
      <c r="C43" s="1" t="s">
        <v>9</v>
      </c>
      <c r="D43" s="1" t="s">
        <v>14</v>
      </c>
      <c r="E43" s="1" t="s">
        <v>12</v>
      </c>
    </row>
    <row r="44" spans="1:5" ht="15" customHeight="1" x14ac:dyDescent="0.5">
      <c r="A44" s="1">
        <v>43</v>
      </c>
      <c r="B44" s="1" t="s">
        <v>5</v>
      </c>
      <c r="C44" s="1" t="s">
        <v>6</v>
      </c>
      <c r="D44" s="1" t="s">
        <v>14</v>
      </c>
      <c r="E44" s="1" t="s">
        <v>8</v>
      </c>
    </row>
    <row r="45" spans="1:5" ht="15" customHeight="1" x14ac:dyDescent="0.5">
      <c r="A45" s="1">
        <v>44</v>
      </c>
      <c r="B45" s="1" t="s">
        <v>5</v>
      </c>
      <c r="C45" s="1" t="s">
        <v>6</v>
      </c>
      <c r="D45" s="1" t="s">
        <v>14</v>
      </c>
      <c r="E45" s="1" t="s">
        <v>8</v>
      </c>
    </row>
    <row r="46" spans="1:5" ht="15" customHeight="1" x14ac:dyDescent="0.5">
      <c r="A46" s="1">
        <v>45</v>
      </c>
      <c r="B46" s="1" t="s">
        <v>10</v>
      </c>
      <c r="C46" s="1" t="s">
        <v>6</v>
      </c>
      <c r="D46" s="1" t="s">
        <v>14</v>
      </c>
      <c r="E46" s="1" t="s">
        <v>12</v>
      </c>
    </row>
    <row r="47" spans="1:5" ht="15" customHeight="1" x14ac:dyDescent="0.5">
      <c r="A47" s="1">
        <v>46</v>
      </c>
      <c r="B47" s="1" t="s">
        <v>11</v>
      </c>
      <c r="C47" s="1" t="s">
        <v>6</v>
      </c>
      <c r="D47" s="1" t="s">
        <v>14</v>
      </c>
      <c r="E47" s="1" t="s">
        <v>12</v>
      </c>
    </row>
    <row r="48" spans="1:5" ht="15" customHeight="1" x14ac:dyDescent="0.5">
      <c r="A48" s="1">
        <v>47</v>
      </c>
      <c r="B48" s="1" t="s">
        <v>5</v>
      </c>
      <c r="C48" s="1" t="s">
        <v>6</v>
      </c>
      <c r="D48" s="1" t="s">
        <v>14</v>
      </c>
      <c r="E48" s="1" t="s">
        <v>12</v>
      </c>
    </row>
    <row r="49" spans="1:5" ht="15" customHeight="1" x14ac:dyDescent="0.5">
      <c r="A49" s="1">
        <v>48</v>
      </c>
      <c r="B49" s="1" t="s">
        <v>11</v>
      </c>
      <c r="C49" s="1" t="s">
        <v>9</v>
      </c>
      <c r="D49" s="1" t="s">
        <v>14</v>
      </c>
      <c r="E49" s="1" t="s">
        <v>12</v>
      </c>
    </row>
    <row r="50" spans="1:5" ht="15" customHeight="1" x14ac:dyDescent="0.5">
      <c r="A50" s="1">
        <v>49</v>
      </c>
      <c r="B50" s="1" t="s">
        <v>10</v>
      </c>
      <c r="C50" s="1" t="s">
        <v>6</v>
      </c>
      <c r="D50" s="1" t="s">
        <v>14</v>
      </c>
      <c r="E50" s="1" t="s">
        <v>8</v>
      </c>
    </row>
    <row r="51" spans="1:5" ht="15" customHeight="1" x14ac:dyDescent="0.5">
      <c r="A51" s="1">
        <v>50</v>
      </c>
      <c r="B51" s="1" t="s">
        <v>11</v>
      </c>
      <c r="C51" s="1" t="s">
        <v>9</v>
      </c>
      <c r="D51" s="1" t="s">
        <v>14</v>
      </c>
      <c r="E51" s="1" t="s">
        <v>12</v>
      </c>
    </row>
  </sheetData>
  <autoFilter ref="A1:E5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27"/>
  <sheetViews>
    <sheetView workbookViewId="0"/>
  </sheetViews>
  <sheetFormatPr defaultColWidth="10" defaultRowHeight="15" customHeight="1" x14ac:dyDescent="0.5"/>
  <cols>
    <col min="1" max="1" width="10" style="1"/>
    <col min="2" max="2" width="12.5" style="1" customWidth="1"/>
    <col min="3" max="16384" width="10" style="1"/>
  </cols>
  <sheetData>
    <row r="2" spans="2:18" ht="15" customHeight="1" x14ac:dyDescent="0.5">
      <c r="B2" s="6" t="s">
        <v>35</v>
      </c>
    </row>
    <row r="3" spans="2:18" ht="15" customHeight="1" x14ac:dyDescent="0.5">
      <c r="B3" s="72" t="s">
        <v>15</v>
      </c>
      <c r="C3" s="72" t="s">
        <v>23</v>
      </c>
      <c r="D3" s="72" t="s">
        <v>24</v>
      </c>
      <c r="E3" s="72" t="s">
        <v>25</v>
      </c>
      <c r="F3" s="72" t="s">
        <v>26</v>
      </c>
      <c r="G3" s="72" t="s">
        <v>27</v>
      </c>
      <c r="H3" s="72"/>
      <c r="I3" s="72" t="s">
        <v>30</v>
      </c>
      <c r="J3" s="72"/>
      <c r="K3" s="72" t="s">
        <v>31</v>
      </c>
      <c r="L3" s="72"/>
      <c r="M3" s="72" t="s">
        <v>30</v>
      </c>
      <c r="N3" s="72"/>
      <c r="O3" s="72" t="s">
        <v>32</v>
      </c>
      <c r="P3" s="72"/>
      <c r="Q3" s="72" t="s">
        <v>33</v>
      </c>
      <c r="R3" s="72" t="s">
        <v>34</v>
      </c>
    </row>
    <row r="4" spans="2:18" ht="15" customHeight="1" x14ac:dyDescent="0.5">
      <c r="B4" s="72"/>
      <c r="C4" s="72"/>
      <c r="D4" s="72"/>
      <c r="E4" s="72"/>
      <c r="F4" s="72"/>
      <c r="G4" s="2" t="s">
        <v>28</v>
      </c>
      <c r="H4" s="2" t="s">
        <v>29</v>
      </c>
      <c r="I4" s="2" t="s">
        <v>28</v>
      </c>
      <c r="J4" s="2" t="s">
        <v>29</v>
      </c>
      <c r="K4" s="2" t="s">
        <v>28</v>
      </c>
      <c r="L4" s="2" t="s">
        <v>29</v>
      </c>
      <c r="M4" s="2" t="s">
        <v>28</v>
      </c>
      <c r="N4" s="2" t="s">
        <v>29</v>
      </c>
      <c r="O4" s="2" t="s">
        <v>28</v>
      </c>
      <c r="P4" s="2" t="s">
        <v>29</v>
      </c>
      <c r="Q4" s="72"/>
      <c r="R4" s="72"/>
    </row>
    <row r="5" spans="2:18" ht="15" customHeight="1" x14ac:dyDescent="0.5">
      <c r="B5" s="3" t="s">
        <v>16</v>
      </c>
      <c r="C5" s="3">
        <v>16</v>
      </c>
      <c r="D5" s="3">
        <f>50-C5</f>
        <v>34</v>
      </c>
      <c r="E5" s="3">
        <f>C5/50</f>
        <v>0.32</v>
      </c>
      <c r="F5" s="3">
        <f>D5/50</f>
        <v>0.68</v>
      </c>
      <c r="G5" s="3">
        <v>14</v>
      </c>
      <c r="H5" s="3">
        <f>C5-G5</f>
        <v>2</v>
      </c>
      <c r="I5" s="3">
        <v>15</v>
      </c>
      <c r="J5" s="3">
        <f>D5-I5</f>
        <v>19</v>
      </c>
      <c r="K5" s="3">
        <f>G5/C5</f>
        <v>0.875</v>
      </c>
      <c r="L5" s="3">
        <f>H5/C5</f>
        <v>0.125</v>
      </c>
      <c r="M5" s="3">
        <f>I5/D5</f>
        <v>0.44117647058823528</v>
      </c>
      <c r="N5" s="3">
        <f>J5/D5</f>
        <v>0.55882352941176472</v>
      </c>
      <c r="O5" s="3">
        <f>ABS(K5-M5)</f>
        <v>0.43382352941176472</v>
      </c>
      <c r="P5" s="3">
        <f>ABS(L5-N5)</f>
        <v>0.43382352941176472</v>
      </c>
      <c r="Q5" s="3">
        <f>O5+P5</f>
        <v>0.86764705882352944</v>
      </c>
      <c r="R5" s="3">
        <f>2*E5*F5*Q5</f>
        <v>0.37760000000000005</v>
      </c>
    </row>
    <row r="6" spans="2:18" ht="15" customHeight="1" x14ac:dyDescent="0.5">
      <c r="B6" s="3" t="s">
        <v>17</v>
      </c>
      <c r="C6" s="3">
        <v>16</v>
      </c>
      <c r="D6" s="3">
        <f t="shared" ref="D6:D11" si="0">50-C6</f>
        <v>34</v>
      </c>
      <c r="E6" s="3">
        <f t="shared" ref="E6:E11" si="1">C6/50</f>
        <v>0.32</v>
      </c>
      <c r="F6" s="3">
        <f t="shared" ref="F6:F11" si="2">D6/50</f>
        <v>0.68</v>
      </c>
      <c r="G6" s="3">
        <v>11</v>
      </c>
      <c r="H6" s="3">
        <f t="shared" ref="H6:H11" si="3">C6-G6</f>
        <v>5</v>
      </c>
      <c r="I6" s="3">
        <v>18</v>
      </c>
      <c r="J6" s="3">
        <f t="shared" ref="J6:J11" si="4">D6-I6</f>
        <v>16</v>
      </c>
      <c r="K6" s="3">
        <f t="shared" ref="K6:K11" si="5">G6/C6</f>
        <v>0.6875</v>
      </c>
      <c r="L6" s="3">
        <f t="shared" ref="L6:L11" si="6">H6/C6</f>
        <v>0.3125</v>
      </c>
      <c r="M6" s="3">
        <f t="shared" ref="M6:M11" si="7">I6/D6</f>
        <v>0.52941176470588236</v>
      </c>
      <c r="N6" s="3">
        <f t="shared" ref="N6:N11" si="8">J6/D6</f>
        <v>0.47058823529411764</v>
      </c>
      <c r="O6" s="3">
        <f t="shared" ref="O6:O11" si="9">ABS(K6-M6)</f>
        <v>0.15808823529411764</v>
      </c>
      <c r="P6" s="3">
        <f t="shared" ref="P6:P11" si="10">ABS(L6-N6)</f>
        <v>0.15808823529411764</v>
      </c>
      <c r="Q6" s="3">
        <f t="shared" ref="Q6:Q11" si="11">O6+P6</f>
        <v>0.31617647058823528</v>
      </c>
      <c r="R6" s="3">
        <f t="shared" ref="R6:R11" si="12">2*E6*F6*Q6</f>
        <v>0.1376</v>
      </c>
    </row>
    <row r="7" spans="2:18" ht="15" customHeight="1" x14ac:dyDescent="0.5">
      <c r="B7" s="4" t="s">
        <v>18</v>
      </c>
      <c r="C7" s="3">
        <v>18</v>
      </c>
      <c r="D7" s="3">
        <f t="shared" si="0"/>
        <v>32</v>
      </c>
      <c r="E7" s="3">
        <f t="shared" si="1"/>
        <v>0.36</v>
      </c>
      <c r="F7" s="3">
        <f t="shared" si="2"/>
        <v>0.64</v>
      </c>
      <c r="G7" s="3">
        <v>4</v>
      </c>
      <c r="H7" s="3">
        <f t="shared" si="3"/>
        <v>14</v>
      </c>
      <c r="I7" s="3">
        <v>25</v>
      </c>
      <c r="J7" s="3">
        <f t="shared" si="4"/>
        <v>7</v>
      </c>
      <c r="K7" s="3">
        <f t="shared" si="5"/>
        <v>0.22222222222222221</v>
      </c>
      <c r="L7" s="3">
        <f t="shared" si="6"/>
        <v>0.77777777777777779</v>
      </c>
      <c r="M7" s="3">
        <f t="shared" si="7"/>
        <v>0.78125</v>
      </c>
      <c r="N7" s="3">
        <f t="shared" si="8"/>
        <v>0.21875</v>
      </c>
      <c r="O7" s="3">
        <f t="shared" si="9"/>
        <v>0.55902777777777779</v>
      </c>
      <c r="P7" s="3">
        <f t="shared" si="10"/>
        <v>0.55902777777777779</v>
      </c>
      <c r="Q7" s="3">
        <f t="shared" si="11"/>
        <v>1.1180555555555556</v>
      </c>
      <c r="R7" s="4">
        <f t="shared" si="12"/>
        <v>0.51519999999999999</v>
      </c>
    </row>
    <row r="8" spans="2:18" ht="15" customHeight="1" x14ac:dyDescent="0.5">
      <c r="B8" s="3" t="s">
        <v>19</v>
      </c>
      <c r="C8" s="3">
        <v>32</v>
      </c>
      <c r="D8" s="3">
        <f t="shared" si="0"/>
        <v>18</v>
      </c>
      <c r="E8" s="3">
        <f t="shared" si="1"/>
        <v>0.64</v>
      </c>
      <c r="F8" s="3">
        <f t="shared" si="2"/>
        <v>0.36</v>
      </c>
      <c r="G8" s="3">
        <v>21</v>
      </c>
      <c r="H8" s="3">
        <f t="shared" si="3"/>
        <v>11</v>
      </c>
      <c r="I8" s="3">
        <v>8</v>
      </c>
      <c r="J8" s="3">
        <f t="shared" si="4"/>
        <v>10</v>
      </c>
      <c r="K8" s="3">
        <f t="shared" si="5"/>
        <v>0.65625</v>
      </c>
      <c r="L8" s="3">
        <f t="shared" si="6"/>
        <v>0.34375</v>
      </c>
      <c r="M8" s="3">
        <f t="shared" si="7"/>
        <v>0.44444444444444442</v>
      </c>
      <c r="N8" s="3">
        <f t="shared" si="8"/>
        <v>0.55555555555555558</v>
      </c>
      <c r="O8" s="3">
        <f t="shared" si="9"/>
        <v>0.21180555555555558</v>
      </c>
      <c r="P8" s="3">
        <f t="shared" si="10"/>
        <v>0.21180555555555558</v>
      </c>
      <c r="Q8" s="3">
        <f t="shared" si="11"/>
        <v>0.42361111111111116</v>
      </c>
      <c r="R8" s="3">
        <f t="shared" si="12"/>
        <v>0.19520000000000001</v>
      </c>
    </row>
    <row r="9" spans="2:18" ht="15" customHeight="1" x14ac:dyDescent="0.5">
      <c r="B9" s="3" t="s">
        <v>20</v>
      </c>
      <c r="C9" s="3">
        <v>10</v>
      </c>
      <c r="D9" s="3">
        <f t="shared" si="0"/>
        <v>40</v>
      </c>
      <c r="E9" s="3">
        <f t="shared" si="1"/>
        <v>0.2</v>
      </c>
      <c r="F9" s="3">
        <f t="shared" si="2"/>
        <v>0.8</v>
      </c>
      <c r="G9" s="3">
        <v>9</v>
      </c>
      <c r="H9" s="3">
        <f t="shared" si="3"/>
        <v>1</v>
      </c>
      <c r="I9" s="3">
        <v>20</v>
      </c>
      <c r="J9" s="3">
        <f t="shared" si="4"/>
        <v>20</v>
      </c>
      <c r="K9" s="3">
        <f t="shared" si="5"/>
        <v>0.9</v>
      </c>
      <c r="L9" s="3">
        <f t="shared" si="6"/>
        <v>0.1</v>
      </c>
      <c r="M9" s="3">
        <f t="shared" si="7"/>
        <v>0.5</v>
      </c>
      <c r="N9" s="3">
        <f t="shared" si="8"/>
        <v>0.5</v>
      </c>
      <c r="O9" s="3">
        <f t="shared" si="9"/>
        <v>0.4</v>
      </c>
      <c r="P9" s="3">
        <f t="shared" si="10"/>
        <v>0.4</v>
      </c>
      <c r="Q9" s="3">
        <f t="shared" si="11"/>
        <v>0.8</v>
      </c>
      <c r="R9" s="3">
        <f t="shared" si="12"/>
        <v>0.25600000000000006</v>
      </c>
    </row>
    <row r="10" spans="2:18" ht="15" customHeight="1" x14ac:dyDescent="0.5">
      <c r="B10" s="3" t="s">
        <v>21</v>
      </c>
      <c r="C10" s="3">
        <v>16</v>
      </c>
      <c r="D10" s="3">
        <f t="shared" si="0"/>
        <v>34</v>
      </c>
      <c r="E10" s="3">
        <f t="shared" si="1"/>
        <v>0.32</v>
      </c>
      <c r="F10" s="3">
        <f t="shared" si="2"/>
        <v>0.68</v>
      </c>
      <c r="G10" s="3">
        <v>11</v>
      </c>
      <c r="H10" s="3">
        <f t="shared" si="3"/>
        <v>5</v>
      </c>
      <c r="I10" s="3">
        <v>18</v>
      </c>
      <c r="J10" s="3">
        <f t="shared" si="4"/>
        <v>16</v>
      </c>
      <c r="K10" s="3">
        <f t="shared" si="5"/>
        <v>0.6875</v>
      </c>
      <c r="L10" s="3">
        <f t="shared" si="6"/>
        <v>0.3125</v>
      </c>
      <c r="M10" s="3">
        <f t="shared" si="7"/>
        <v>0.52941176470588236</v>
      </c>
      <c r="N10" s="3">
        <f t="shared" si="8"/>
        <v>0.47058823529411764</v>
      </c>
      <c r="O10" s="3">
        <f t="shared" si="9"/>
        <v>0.15808823529411764</v>
      </c>
      <c r="P10" s="3">
        <f t="shared" si="10"/>
        <v>0.15808823529411764</v>
      </c>
      <c r="Q10" s="3">
        <f t="shared" si="11"/>
        <v>0.31617647058823528</v>
      </c>
      <c r="R10" s="3">
        <f t="shared" si="12"/>
        <v>0.1376</v>
      </c>
    </row>
    <row r="11" spans="2:18" ht="15" customHeight="1" x14ac:dyDescent="0.5">
      <c r="B11" s="3" t="s">
        <v>22</v>
      </c>
      <c r="C11" s="3">
        <v>24</v>
      </c>
      <c r="D11" s="3">
        <f t="shared" si="0"/>
        <v>26</v>
      </c>
      <c r="E11" s="3">
        <f t="shared" si="1"/>
        <v>0.48</v>
      </c>
      <c r="F11" s="3">
        <f t="shared" si="2"/>
        <v>0.52</v>
      </c>
      <c r="G11" s="3">
        <v>9</v>
      </c>
      <c r="H11" s="3">
        <f t="shared" si="3"/>
        <v>15</v>
      </c>
      <c r="I11" s="3">
        <v>20</v>
      </c>
      <c r="J11" s="3">
        <f t="shared" si="4"/>
        <v>6</v>
      </c>
      <c r="K11" s="3">
        <f t="shared" si="5"/>
        <v>0.375</v>
      </c>
      <c r="L11" s="3">
        <f t="shared" si="6"/>
        <v>0.625</v>
      </c>
      <c r="M11" s="3">
        <f t="shared" si="7"/>
        <v>0.76923076923076927</v>
      </c>
      <c r="N11" s="3">
        <f t="shared" si="8"/>
        <v>0.23076923076923078</v>
      </c>
      <c r="O11" s="3">
        <f t="shared" si="9"/>
        <v>0.39423076923076927</v>
      </c>
      <c r="P11" s="3">
        <f t="shared" si="10"/>
        <v>0.39423076923076922</v>
      </c>
      <c r="Q11" s="3">
        <f t="shared" si="11"/>
        <v>0.78846153846153855</v>
      </c>
      <c r="R11" s="3">
        <f t="shared" si="12"/>
        <v>0.39360000000000001</v>
      </c>
    </row>
    <row r="13" spans="2:18" ht="15" customHeight="1" x14ac:dyDescent="0.5">
      <c r="B13" s="6" t="s">
        <v>131</v>
      </c>
    </row>
    <row r="14" spans="2:18" ht="15" customHeight="1" x14ac:dyDescent="0.5">
      <c r="B14" s="72" t="s">
        <v>15</v>
      </c>
      <c r="C14" s="72" t="s">
        <v>23</v>
      </c>
      <c r="D14" s="72" t="s">
        <v>24</v>
      </c>
      <c r="E14" s="72" t="s">
        <v>25</v>
      </c>
      <c r="F14" s="72" t="s">
        <v>26</v>
      </c>
      <c r="G14" s="72" t="s">
        <v>27</v>
      </c>
      <c r="H14" s="72"/>
      <c r="I14" s="72" t="s">
        <v>30</v>
      </c>
      <c r="J14" s="72"/>
      <c r="K14" s="72" t="s">
        <v>27</v>
      </c>
      <c r="L14" s="72"/>
      <c r="M14" s="72" t="s">
        <v>30</v>
      </c>
      <c r="N14" s="72"/>
      <c r="O14" s="72" t="s">
        <v>32</v>
      </c>
      <c r="P14" s="72"/>
      <c r="Q14" s="72" t="s">
        <v>33</v>
      </c>
      <c r="R14" s="72" t="s">
        <v>34</v>
      </c>
    </row>
    <row r="15" spans="2:18" ht="15" customHeight="1" x14ac:dyDescent="0.5">
      <c r="B15" s="72"/>
      <c r="C15" s="72"/>
      <c r="D15" s="72"/>
      <c r="E15" s="72"/>
      <c r="F15" s="72"/>
      <c r="G15" s="2" t="s">
        <v>28</v>
      </c>
      <c r="H15" s="2" t="s">
        <v>29</v>
      </c>
      <c r="I15" s="2" t="s">
        <v>28</v>
      </c>
      <c r="J15" s="2" t="s">
        <v>29</v>
      </c>
      <c r="K15" s="2" t="s">
        <v>28</v>
      </c>
      <c r="L15" s="2" t="s">
        <v>29</v>
      </c>
      <c r="M15" s="2" t="s">
        <v>28</v>
      </c>
      <c r="N15" s="2" t="s">
        <v>29</v>
      </c>
      <c r="O15" s="2" t="s">
        <v>28</v>
      </c>
      <c r="P15" s="2" t="s">
        <v>29</v>
      </c>
      <c r="Q15" s="72"/>
      <c r="R15" s="72"/>
    </row>
    <row r="16" spans="2:18" ht="15" customHeight="1" x14ac:dyDescent="0.5">
      <c r="B16" s="3" t="s">
        <v>19</v>
      </c>
      <c r="C16" s="3">
        <v>8</v>
      </c>
      <c r="D16" s="3">
        <f>18-C16</f>
        <v>10</v>
      </c>
      <c r="E16" s="3">
        <f>C16/18</f>
        <v>0.44444444444444442</v>
      </c>
      <c r="F16" s="3">
        <f>D16/18</f>
        <v>0.55555555555555558</v>
      </c>
      <c r="G16" s="3">
        <v>2</v>
      </c>
      <c r="H16" s="3">
        <f>C16-G16</f>
        <v>6</v>
      </c>
      <c r="I16" s="3">
        <v>2</v>
      </c>
      <c r="J16" s="3">
        <f t="shared" ref="J16:J19" si="13">D16-I16</f>
        <v>8</v>
      </c>
      <c r="K16" s="3">
        <f>G16/C16</f>
        <v>0.25</v>
      </c>
      <c r="L16" s="3">
        <f t="shared" ref="L16:L19" si="14">H16/C16</f>
        <v>0.75</v>
      </c>
      <c r="M16" s="3">
        <f t="shared" ref="M16:M19" si="15">I16/D16</f>
        <v>0.2</v>
      </c>
      <c r="N16" s="3">
        <f t="shared" ref="N16:N19" si="16">J16/D16</f>
        <v>0.8</v>
      </c>
      <c r="O16" s="3">
        <f t="shared" ref="O16:O19" si="17">ABS(K16-M16)</f>
        <v>4.9999999999999989E-2</v>
      </c>
      <c r="P16" s="3">
        <f t="shared" ref="P16:P19" si="18">ABS(L16-N16)</f>
        <v>5.0000000000000044E-2</v>
      </c>
      <c r="Q16" s="3">
        <f t="shared" ref="Q16:Q19" si="19">O16+P16</f>
        <v>0.10000000000000003</v>
      </c>
      <c r="R16" s="3">
        <f t="shared" ref="R16:R19" si="20">2*E16*F16*Q16</f>
        <v>4.9382716049382727E-2</v>
      </c>
    </row>
    <row r="17" spans="2:18" ht="15" customHeight="1" x14ac:dyDescent="0.5">
      <c r="B17" s="3" t="s">
        <v>20</v>
      </c>
      <c r="C17" s="3">
        <v>3</v>
      </c>
      <c r="D17" s="3">
        <f t="shared" ref="D17:D19" si="21">18-C17</f>
        <v>15</v>
      </c>
      <c r="E17" s="3">
        <f t="shared" ref="E17:E19" si="22">C17/18</f>
        <v>0.16666666666666666</v>
      </c>
      <c r="F17" s="3">
        <f t="shared" ref="F17:F19" si="23">D17/18</f>
        <v>0.83333333333333337</v>
      </c>
      <c r="G17" s="3">
        <v>2</v>
      </c>
      <c r="H17" s="3">
        <f t="shared" ref="H17:H19" si="24">C17-G17</f>
        <v>1</v>
      </c>
      <c r="I17" s="3">
        <v>2</v>
      </c>
      <c r="J17" s="3">
        <f t="shared" si="13"/>
        <v>13</v>
      </c>
      <c r="K17" s="3">
        <f t="shared" ref="K17:K19" si="25">G17/C17</f>
        <v>0.66666666666666663</v>
      </c>
      <c r="L17" s="3">
        <f t="shared" si="14"/>
        <v>0.33333333333333331</v>
      </c>
      <c r="M17" s="3">
        <f t="shared" si="15"/>
        <v>0.13333333333333333</v>
      </c>
      <c r="N17" s="3">
        <f t="shared" si="16"/>
        <v>0.8666666666666667</v>
      </c>
      <c r="O17" s="3">
        <f t="shared" si="17"/>
        <v>0.53333333333333333</v>
      </c>
      <c r="P17" s="3">
        <f t="shared" si="18"/>
        <v>0.53333333333333344</v>
      </c>
      <c r="Q17" s="3">
        <f t="shared" si="19"/>
        <v>1.0666666666666669</v>
      </c>
      <c r="R17" s="3">
        <f t="shared" si="20"/>
        <v>0.29629629629629639</v>
      </c>
    </row>
    <row r="18" spans="2:18" ht="15" customHeight="1" x14ac:dyDescent="0.5">
      <c r="B18" s="3" t="s">
        <v>21</v>
      </c>
      <c r="C18" s="3">
        <v>7</v>
      </c>
      <c r="D18" s="3">
        <f t="shared" si="21"/>
        <v>11</v>
      </c>
      <c r="E18" s="3">
        <f t="shared" si="22"/>
        <v>0.3888888888888889</v>
      </c>
      <c r="F18" s="3">
        <f t="shared" si="23"/>
        <v>0.61111111111111116</v>
      </c>
      <c r="G18" s="3">
        <v>2</v>
      </c>
      <c r="H18" s="3">
        <f t="shared" si="24"/>
        <v>5</v>
      </c>
      <c r="I18" s="3">
        <v>2</v>
      </c>
      <c r="J18" s="3">
        <f t="shared" si="13"/>
        <v>9</v>
      </c>
      <c r="K18" s="3">
        <f t="shared" si="25"/>
        <v>0.2857142857142857</v>
      </c>
      <c r="L18" s="3">
        <f t="shared" si="14"/>
        <v>0.7142857142857143</v>
      </c>
      <c r="M18" s="3">
        <f t="shared" si="15"/>
        <v>0.18181818181818182</v>
      </c>
      <c r="N18" s="3">
        <f t="shared" si="16"/>
        <v>0.81818181818181823</v>
      </c>
      <c r="O18" s="3">
        <f t="shared" si="17"/>
        <v>0.10389610389610388</v>
      </c>
      <c r="P18" s="3">
        <f t="shared" si="18"/>
        <v>0.10389610389610393</v>
      </c>
      <c r="Q18" s="3">
        <f t="shared" si="19"/>
        <v>0.20779220779220781</v>
      </c>
      <c r="R18" s="3">
        <f t="shared" si="20"/>
        <v>9.8765432098765454E-2</v>
      </c>
    </row>
    <row r="19" spans="2:18" ht="15" customHeight="1" x14ac:dyDescent="0.5">
      <c r="B19" s="4" t="s">
        <v>22</v>
      </c>
      <c r="C19" s="3">
        <v>8</v>
      </c>
      <c r="D19" s="3">
        <f t="shared" si="21"/>
        <v>10</v>
      </c>
      <c r="E19" s="3">
        <f t="shared" si="22"/>
        <v>0.44444444444444442</v>
      </c>
      <c r="F19" s="3">
        <f t="shared" si="23"/>
        <v>0.55555555555555558</v>
      </c>
      <c r="G19" s="3">
        <v>0</v>
      </c>
      <c r="H19" s="3">
        <f t="shared" si="24"/>
        <v>8</v>
      </c>
      <c r="I19" s="3">
        <v>4</v>
      </c>
      <c r="J19" s="3">
        <f t="shared" si="13"/>
        <v>6</v>
      </c>
      <c r="K19" s="3">
        <f t="shared" si="25"/>
        <v>0</v>
      </c>
      <c r="L19" s="3">
        <f t="shared" si="14"/>
        <v>1</v>
      </c>
      <c r="M19" s="3">
        <f t="shared" si="15"/>
        <v>0.4</v>
      </c>
      <c r="N19" s="3">
        <f t="shared" si="16"/>
        <v>0.6</v>
      </c>
      <c r="O19" s="3">
        <f t="shared" si="17"/>
        <v>0.4</v>
      </c>
      <c r="P19" s="3">
        <f t="shared" si="18"/>
        <v>0.4</v>
      </c>
      <c r="Q19" s="3">
        <f t="shared" si="19"/>
        <v>0.8</v>
      </c>
      <c r="R19" s="4">
        <f t="shared" si="20"/>
        <v>0.39506172839506171</v>
      </c>
    </row>
    <row r="21" spans="2:18" ht="15" customHeight="1" x14ac:dyDescent="0.5">
      <c r="B21" s="6" t="s">
        <v>132</v>
      </c>
    </row>
    <row r="22" spans="2:18" ht="15" customHeight="1" x14ac:dyDescent="0.5">
      <c r="B22" s="72" t="s">
        <v>15</v>
      </c>
      <c r="C22" s="72" t="s">
        <v>23</v>
      </c>
      <c r="D22" s="72" t="s">
        <v>24</v>
      </c>
      <c r="E22" s="72" t="s">
        <v>25</v>
      </c>
      <c r="F22" s="72" t="s">
        <v>26</v>
      </c>
      <c r="G22" s="72" t="s">
        <v>27</v>
      </c>
      <c r="H22" s="72"/>
      <c r="I22" s="72" t="s">
        <v>30</v>
      </c>
      <c r="J22" s="72"/>
      <c r="K22" s="72" t="s">
        <v>27</v>
      </c>
      <c r="L22" s="72"/>
      <c r="M22" s="72" t="s">
        <v>30</v>
      </c>
      <c r="N22" s="72"/>
      <c r="O22" s="72" t="s">
        <v>32</v>
      </c>
      <c r="P22" s="72"/>
      <c r="Q22" s="72" t="s">
        <v>33</v>
      </c>
      <c r="R22" s="72" t="s">
        <v>34</v>
      </c>
    </row>
    <row r="23" spans="2:18" ht="15" customHeight="1" x14ac:dyDescent="0.5">
      <c r="B23" s="72"/>
      <c r="C23" s="72"/>
      <c r="D23" s="72"/>
      <c r="E23" s="72"/>
      <c r="F23" s="72"/>
      <c r="G23" s="2" t="s">
        <v>28</v>
      </c>
      <c r="H23" s="2" t="s">
        <v>29</v>
      </c>
      <c r="I23" s="2" t="s">
        <v>28</v>
      </c>
      <c r="J23" s="2" t="s">
        <v>29</v>
      </c>
      <c r="K23" s="2" t="s">
        <v>28</v>
      </c>
      <c r="L23" s="2" t="s">
        <v>29</v>
      </c>
      <c r="M23" s="2" t="s">
        <v>28</v>
      </c>
      <c r="N23" s="2" t="s">
        <v>29</v>
      </c>
      <c r="O23" s="2" t="s">
        <v>28</v>
      </c>
      <c r="P23" s="2" t="s">
        <v>29</v>
      </c>
      <c r="Q23" s="72"/>
      <c r="R23" s="72"/>
    </row>
    <row r="24" spans="2:18" ht="15" customHeight="1" x14ac:dyDescent="0.5">
      <c r="B24" s="3" t="s">
        <v>19</v>
      </c>
      <c r="C24" s="3">
        <v>24</v>
      </c>
      <c r="D24" s="3">
        <f>32-C24</f>
        <v>8</v>
      </c>
      <c r="E24" s="3">
        <f>C24/32</f>
        <v>0.75</v>
      </c>
      <c r="F24" s="3">
        <f>D24/32</f>
        <v>0.25</v>
      </c>
      <c r="G24" s="3">
        <v>19</v>
      </c>
      <c r="H24" s="3">
        <f>C24-G24</f>
        <v>5</v>
      </c>
      <c r="I24" s="3">
        <v>6</v>
      </c>
      <c r="J24" s="3">
        <v>2</v>
      </c>
      <c r="K24" s="3">
        <f>G24/C24</f>
        <v>0.79166666666666663</v>
      </c>
      <c r="L24" s="3">
        <f t="shared" ref="L24:L27" si="26">H24/C24</f>
        <v>0.20833333333333334</v>
      </c>
      <c r="M24" s="3">
        <f t="shared" ref="M24:M27" si="27">I24/D24</f>
        <v>0.75</v>
      </c>
      <c r="N24" s="3">
        <f t="shared" ref="N24:N27" si="28">J24/D24</f>
        <v>0.25</v>
      </c>
      <c r="O24" s="3">
        <f t="shared" ref="O24:O27" si="29">ABS(K24-M24)</f>
        <v>4.166666666666663E-2</v>
      </c>
      <c r="P24" s="3">
        <f t="shared" ref="P24:P27" si="30">ABS(L24-N24)</f>
        <v>4.1666666666666657E-2</v>
      </c>
      <c r="Q24" s="3">
        <f t="shared" ref="Q24:Q27" si="31">O24+P24</f>
        <v>8.3333333333333287E-2</v>
      </c>
      <c r="R24" s="3">
        <f t="shared" ref="R24:R27" si="32">2*E24*F24*Q24</f>
        <v>3.1249999999999983E-2</v>
      </c>
    </row>
    <row r="25" spans="2:18" ht="15" customHeight="1" x14ac:dyDescent="0.5">
      <c r="B25" s="3" t="s">
        <v>20</v>
      </c>
      <c r="C25" s="3">
        <v>7</v>
      </c>
      <c r="D25" s="3">
        <f t="shared" ref="D25:D27" si="33">32-C25</f>
        <v>25</v>
      </c>
      <c r="E25" s="3">
        <f t="shared" ref="E25:E27" si="34">C25/32</f>
        <v>0.21875</v>
      </c>
      <c r="F25" s="3">
        <f t="shared" ref="F25:F27" si="35">D25/32</f>
        <v>0.78125</v>
      </c>
      <c r="G25" s="3">
        <v>7</v>
      </c>
      <c r="H25" s="3">
        <f t="shared" ref="H25:H27" si="36">C25-G25</f>
        <v>0</v>
      </c>
      <c r="I25" s="3">
        <v>18</v>
      </c>
      <c r="J25" s="3">
        <f t="shared" ref="J25:J27" si="37">D25-I25</f>
        <v>7</v>
      </c>
      <c r="K25" s="3">
        <f t="shared" ref="K25:K27" si="38">G25/C25</f>
        <v>1</v>
      </c>
      <c r="L25" s="3">
        <f t="shared" si="26"/>
        <v>0</v>
      </c>
      <c r="M25" s="3">
        <f t="shared" si="27"/>
        <v>0.72</v>
      </c>
      <c r="N25" s="3">
        <f t="shared" si="28"/>
        <v>0.28000000000000003</v>
      </c>
      <c r="O25" s="3">
        <f t="shared" si="29"/>
        <v>0.28000000000000003</v>
      </c>
      <c r="P25" s="3">
        <f t="shared" si="30"/>
        <v>0.28000000000000003</v>
      </c>
      <c r="Q25" s="3">
        <f t="shared" si="31"/>
        <v>0.56000000000000005</v>
      </c>
      <c r="R25" s="3">
        <f t="shared" si="32"/>
        <v>0.19140625000000003</v>
      </c>
    </row>
    <row r="26" spans="2:18" ht="15" customHeight="1" x14ac:dyDescent="0.5">
      <c r="B26" s="3" t="s">
        <v>21</v>
      </c>
      <c r="C26" s="3">
        <v>9</v>
      </c>
      <c r="D26" s="3">
        <f t="shared" si="33"/>
        <v>23</v>
      </c>
      <c r="E26" s="3">
        <f t="shared" si="34"/>
        <v>0.28125</v>
      </c>
      <c r="F26" s="3">
        <f t="shared" si="35"/>
        <v>0.71875</v>
      </c>
      <c r="G26" s="3">
        <v>9</v>
      </c>
      <c r="H26" s="3">
        <f t="shared" si="36"/>
        <v>0</v>
      </c>
      <c r="I26" s="3">
        <v>16</v>
      </c>
      <c r="J26" s="3">
        <f t="shared" si="37"/>
        <v>7</v>
      </c>
      <c r="K26" s="3">
        <f t="shared" si="38"/>
        <v>1</v>
      </c>
      <c r="L26" s="3">
        <f t="shared" si="26"/>
        <v>0</v>
      </c>
      <c r="M26" s="3">
        <f t="shared" si="27"/>
        <v>0.69565217391304346</v>
      </c>
      <c r="N26" s="3">
        <f t="shared" si="28"/>
        <v>0.30434782608695654</v>
      </c>
      <c r="O26" s="3">
        <f t="shared" si="29"/>
        <v>0.30434782608695654</v>
      </c>
      <c r="P26" s="3">
        <f t="shared" si="30"/>
        <v>0.30434782608695654</v>
      </c>
      <c r="Q26" s="3">
        <f t="shared" si="31"/>
        <v>0.60869565217391308</v>
      </c>
      <c r="R26" s="3">
        <f t="shared" si="32"/>
        <v>0.24609375000000003</v>
      </c>
    </row>
    <row r="27" spans="2:18" ht="15" customHeight="1" x14ac:dyDescent="0.5">
      <c r="B27" s="4" t="s">
        <v>22</v>
      </c>
      <c r="C27" s="3">
        <v>16</v>
      </c>
      <c r="D27" s="3">
        <f t="shared" si="33"/>
        <v>16</v>
      </c>
      <c r="E27" s="3">
        <f t="shared" si="34"/>
        <v>0.5</v>
      </c>
      <c r="F27" s="3">
        <f t="shared" si="35"/>
        <v>0.5</v>
      </c>
      <c r="G27" s="3">
        <v>9</v>
      </c>
      <c r="H27" s="3">
        <f t="shared" si="36"/>
        <v>7</v>
      </c>
      <c r="I27" s="3">
        <v>16</v>
      </c>
      <c r="J27" s="3">
        <f t="shared" si="37"/>
        <v>0</v>
      </c>
      <c r="K27" s="3">
        <f t="shared" si="38"/>
        <v>0.5625</v>
      </c>
      <c r="L27" s="3">
        <f t="shared" si="26"/>
        <v>0.4375</v>
      </c>
      <c r="M27" s="3">
        <f t="shared" si="27"/>
        <v>1</v>
      </c>
      <c r="N27" s="3">
        <f t="shared" si="28"/>
        <v>0</v>
      </c>
      <c r="O27" s="3">
        <f t="shared" si="29"/>
        <v>0.4375</v>
      </c>
      <c r="P27" s="3">
        <f t="shared" si="30"/>
        <v>0.4375</v>
      </c>
      <c r="Q27" s="3">
        <f t="shared" si="31"/>
        <v>0.875</v>
      </c>
      <c r="R27" s="4">
        <f t="shared" si="32"/>
        <v>0.4375</v>
      </c>
    </row>
  </sheetData>
  <mergeCells count="36">
    <mergeCell ref="Q22:Q23"/>
    <mergeCell ref="R22:R23"/>
    <mergeCell ref="G22:H22"/>
    <mergeCell ref="I22:J22"/>
    <mergeCell ref="K22:L22"/>
    <mergeCell ref="M22:N22"/>
    <mergeCell ref="O22:P22"/>
    <mergeCell ref="B22:B23"/>
    <mergeCell ref="C22:C23"/>
    <mergeCell ref="D22:D23"/>
    <mergeCell ref="E22:E23"/>
    <mergeCell ref="F22:F23"/>
    <mergeCell ref="Q3:Q4"/>
    <mergeCell ref="R3:R4"/>
    <mergeCell ref="B14:B15"/>
    <mergeCell ref="C14:C15"/>
    <mergeCell ref="D14:D15"/>
    <mergeCell ref="E14:E15"/>
    <mergeCell ref="F14:F15"/>
    <mergeCell ref="G14:H14"/>
    <mergeCell ref="I14:J14"/>
    <mergeCell ref="K14:L14"/>
    <mergeCell ref="M14:N14"/>
    <mergeCell ref="O14:P14"/>
    <mergeCell ref="Q14:Q15"/>
    <mergeCell ref="R14:R15"/>
    <mergeCell ref="I3:J3"/>
    <mergeCell ref="K3:L3"/>
    <mergeCell ref="M3:N3"/>
    <mergeCell ref="O3:P3"/>
    <mergeCell ref="B3:B4"/>
    <mergeCell ref="C3:C4"/>
    <mergeCell ref="D3:D4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r:id="rId5">
            <anchor moveWithCells="1">
              <from>
                <xdr:col>2</xdr:col>
                <xdr:colOff>68580</xdr:colOff>
                <xdr:row>28</xdr:row>
                <xdr:rowOff>60960</xdr:rowOff>
              </from>
              <to>
                <xdr:col>11</xdr:col>
                <xdr:colOff>289560</xdr:colOff>
                <xdr:row>53</xdr:row>
                <xdr:rowOff>38100</xdr:rowOff>
              </to>
            </anchor>
          </objectPr>
        </oleObject>
      </mc:Choice>
      <mc:Fallback>
        <oleObject progId="Visio.Drawing.15" shapeId="10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3"/>
  <sheetViews>
    <sheetView workbookViewId="0"/>
  </sheetViews>
  <sheetFormatPr defaultColWidth="10" defaultRowHeight="15" customHeight="1" x14ac:dyDescent="0.5"/>
  <cols>
    <col min="1" max="16384" width="10" style="1"/>
  </cols>
  <sheetData>
    <row r="2" spans="2:15" ht="15" customHeight="1" x14ac:dyDescent="0.5">
      <c r="B2" s="72" t="s">
        <v>62</v>
      </c>
      <c r="C2" s="72"/>
      <c r="D2" s="2" t="s">
        <v>45</v>
      </c>
      <c r="E2" s="2" t="s">
        <v>46</v>
      </c>
      <c r="F2" s="8" t="s">
        <v>40</v>
      </c>
      <c r="G2" s="2" t="s">
        <v>47</v>
      </c>
    </row>
    <row r="3" spans="2:15" ht="15" customHeight="1" x14ac:dyDescent="0.5">
      <c r="B3" s="73" t="s">
        <v>61</v>
      </c>
      <c r="C3" s="3" t="s">
        <v>63</v>
      </c>
      <c r="D3" s="3">
        <v>29</v>
      </c>
      <c r="E3" s="3">
        <f>D3/50</f>
        <v>0.57999999999999996</v>
      </c>
      <c r="F3" s="3">
        <f>-E3*LOG(E3,2)</f>
        <v>0.45580761289534855</v>
      </c>
      <c r="G3" s="73">
        <f>SUM(F3:F4)</f>
        <v>0.98145389503365354</v>
      </c>
    </row>
    <row r="4" spans="2:15" ht="15" customHeight="1" x14ac:dyDescent="0.5">
      <c r="B4" s="73"/>
      <c r="C4" s="3" t="s">
        <v>64</v>
      </c>
      <c r="D4" s="3">
        <v>21</v>
      </c>
      <c r="E4" s="3">
        <f>D4/50</f>
        <v>0.42</v>
      </c>
      <c r="F4" s="3">
        <f>-E4*LOG(E4,2)</f>
        <v>0.525646282138305</v>
      </c>
      <c r="G4" s="73"/>
    </row>
    <row r="6" spans="2:15" ht="15" customHeight="1" x14ac:dyDescent="0.5">
      <c r="B6" s="80" t="s">
        <v>35</v>
      </c>
      <c r="C6" s="80"/>
    </row>
    <row r="7" spans="2:15" s="7" customFormat="1" ht="15" customHeight="1" x14ac:dyDescent="0.5">
      <c r="B7" s="72" t="s">
        <v>15</v>
      </c>
      <c r="C7" s="72"/>
      <c r="D7" s="72" t="s">
        <v>36</v>
      </c>
      <c r="E7" s="72"/>
      <c r="F7" s="72"/>
      <c r="G7" s="72" t="s">
        <v>46</v>
      </c>
      <c r="H7" s="72"/>
      <c r="I7" s="81" t="s">
        <v>41</v>
      </c>
      <c r="J7" s="81"/>
      <c r="K7" s="72" t="s">
        <v>42</v>
      </c>
      <c r="L7" s="72" t="s">
        <v>43</v>
      </c>
      <c r="M7" s="72" t="s">
        <v>44</v>
      </c>
      <c r="N7" s="72" t="s">
        <v>48</v>
      </c>
      <c r="O7" s="72" t="s">
        <v>49</v>
      </c>
    </row>
    <row r="8" spans="2:15" s="7" customFormat="1" ht="15" customHeight="1" x14ac:dyDescent="0.5">
      <c r="B8" s="72"/>
      <c r="C8" s="72"/>
      <c r="D8" s="2" t="s">
        <v>37</v>
      </c>
      <c r="E8" s="2" t="s">
        <v>38</v>
      </c>
      <c r="F8" s="2" t="s">
        <v>39</v>
      </c>
      <c r="G8" s="2" t="s">
        <v>37</v>
      </c>
      <c r="H8" s="2" t="s">
        <v>38</v>
      </c>
      <c r="I8" s="2" t="s">
        <v>37</v>
      </c>
      <c r="J8" s="2" t="s">
        <v>38</v>
      </c>
      <c r="K8" s="72"/>
      <c r="L8" s="72"/>
      <c r="M8" s="72"/>
      <c r="N8" s="72"/>
      <c r="O8" s="72"/>
    </row>
    <row r="9" spans="2:15" ht="15" customHeight="1" x14ac:dyDescent="0.5">
      <c r="B9" s="74" t="s">
        <v>50</v>
      </c>
      <c r="C9" s="3" t="s">
        <v>53</v>
      </c>
      <c r="D9" s="3">
        <v>14</v>
      </c>
      <c r="E9" s="3">
        <v>2</v>
      </c>
      <c r="F9" s="3">
        <f>D9+E9</f>
        <v>16</v>
      </c>
      <c r="G9" s="3">
        <f>D9/F9</f>
        <v>0.875</v>
      </c>
      <c r="H9" s="3">
        <f>E9/F9</f>
        <v>0.125</v>
      </c>
      <c r="I9" s="3">
        <f>-G9*LOG(G9,2)</f>
        <v>0.16856444319959643</v>
      </c>
      <c r="J9" s="3">
        <f>-H9*LOG(H9,2)</f>
        <v>0.375</v>
      </c>
      <c r="K9" s="3">
        <f>I9+J9</f>
        <v>0.5435644431995964</v>
      </c>
      <c r="L9" s="3">
        <f>F9/50</f>
        <v>0.32</v>
      </c>
      <c r="M9" s="3">
        <f>K9*L9</f>
        <v>0.17394062182387085</v>
      </c>
      <c r="N9" s="3">
        <f>SUM(M9:M11)</f>
        <v>0.73578647857803259</v>
      </c>
      <c r="O9" s="74">
        <f>G3-N9</f>
        <v>0.24566741645562096</v>
      </c>
    </row>
    <row r="10" spans="2:15" ht="15" customHeight="1" x14ac:dyDescent="0.5">
      <c r="B10" s="74"/>
      <c r="C10" s="3" t="s">
        <v>54</v>
      </c>
      <c r="D10" s="3">
        <v>11</v>
      </c>
      <c r="E10" s="3">
        <v>5</v>
      </c>
      <c r="F10" s="3">
        <f t="shared" ref="F10:F16" si="0">D10+E10</f>
        <v>16</v>
      </c>
      <c r="G10" s="3">
        <f t="shared" ref="G10:G16" si="1">D10/F10</f>
        <v>0.6875</v>
      </c>
      <c r="H10" s="3">
        <f t="shared" ref="H10:H16" si="2">E10/F10</f>
        <v>0.3125</v>
      </c>
      <c r="I10" s="3">
        <f t="shared" ref="I10:I16" si="3">-G10*LOG(G10,2)</f>
        <v>0.37164076218685815</v>
      </c>
      <c r="J10" s="3">
        <f t="shared" ref="J10:J16" si="4">-H10*LOG(H10,2)</f>
        <v>0.52439747034769935</v>
      </c>
      <c r="K10" s="3">
        <f t="shared" ref="K10:K16" si="5">I10+J10</f>
        <v>0.8960382325345575</v>
      </c>
      <c r="L10" s="3">
        <f t="shared" ref="L10:L16" si="6">F10/50</f>
        <v>0.32</v>
      </c>
      <c r="M10" s="3">
        <f t="shared" ref="M10:M16" si="7">K10*L10</f>
        <v>0.28673223441105838</v>
      </c>
      <c r="N10" s="3">
        <f>SUM(M9:M11)</f>
        <v>0.73578647857803259</v>
      </c>
      <c r="O10" s="74"/>
    </row>
    <row r="11" spans="2:15" ht="15" customHeight="1" x14ac:dyDescent="0.5">
      <c r="B11" s="74"/>
      <c r="C11" s="5" t="s">
        <v>55</v>
      </c>
      <c r="D11" s="3">
        <v>4</v>
      </c>
      <c r="E11" s="3">
        <v>14</v>
      </c>
      <c r="F11" s="3">
        <f t="shared" si="0"/>
        <v>18</v>
      </c>
      <c r="G11" s="3">
        <f t="shared" si="1"/>
        <v>0.22222222222222221</v>
      </c>
      <c r="H11" s="3">
        <f t="shared" si="2"/>
        <v>0.77777777777777779</v>
      </c>
      <c r="I11" s="3">
        <f t="shared" si="3"/>
        <v>0.48220555587606945</v>
      </c>
      <c r="J11" s="3">
        <f t="shared" si="4"/>
        <v>0.28199895063255087</v>
      </c>
      <c r="K11" s="3">
        <f t="shared" si="5"/>
        <v>0.76420450650862026</v>
      </c>
      <c r="L11" s="3">
        <f t="shared" si="6"/>
        <v>0.36</v>
      </c>
      <c r="M11" s="3">
        <f t="shared" si="7"/>
        <v>0.27511362234310327</v>
      </c>
      <c r="N11" s="3">
        <f>SUM(M9:M11)</f>
        <v>0.73578647857803259</v>
      </c>
      <c r="O11" s="74"/>
    </row>
    <row r="12" spans="2:15" ht="15" customHeight="1" x14ac:dyDescent="0.5">
      <c r="B12" s="73" t="s">
        <v>51</v>
      </c>
      <c r="C12" s="3" t="s">
        <v>56</v>
      </c>
      <c r="D12" s="3">
        <v>21</v>
      </c>
      <c r="E12" s="3">
        <v>11</v>
      </c>
      <c r="F12" s="3">
        <f t="shared" si="0"/>
        <v>32</v>
      </c>
      <c r="G12" s="3">
        <f t="shared" si="1"/>
        <v>0.65625</v>
      </c>
      <c r="H12" s="3">
        <f t="shared" si="2"/>
        <v>0.34375</v>
      </c>
      <c r="I12" s="3">
        <f t="shared" si="3"/>
        <v>0.3987916913014386</v>
      </c>
      <c r="J12" s="3">
        <f t="shared" si="4"/>
        <v>0.52957038109342913</v>
      </c>
      <c r="K12" s="3">
        <f t="shared" si="5"/>
        <v>0.92836207239486779</v>
      </c>
      <c r="L12" s="3">
        <f t="shared" si="6"/>
        <v>0.64</v>
      </c>
      <c r="M12" s="3">
        <f t="shared" si="7"/>
        <v>0.5941517263327154</v>
      </c>
      <c r="N12" s="3">
        <f>SUM(M12:M13)</f>
        <v>0.95093910787447533</v>
      </c>
      <c r="O12" s="73">
        <f>G3-N12</f>
        <v>3.0514787159178214E-2</v>
      </c>
    </row>
    <row r="13" spans="2:15" ht="15" customHeight="1" x14ac:dyDescent="0.5">
      <c r="B13" s="73"/>
      <c r="C13" s="3" t="s">
        <v>57</v>
      </c>
      <c r="D13" s="3">
        <v>8</v>
      </c>
      <c r="E13" s="3">
        <v>10</v>
      </c>
      <c r="F13" s="3">
        <f t="shared" si="0"/>
        <v>18</v>
      </c>
      <c r="G13" s="3">
        <f t="shared" si="1"/>
        <v>0.44444444444444442</v>
      </c>
      <c r="H13" s="3">
        <f t="shared" si="2"/>
        <v>0.55555555555555558</v>
      </c>
      <c r="I13" s="3">
        <f t="shared" si="3"/>
        <v>0.51996666730769436</v>
      </c>
      <c r="J13" s="3">
        <f t="shared" si="4"/>
        <v>0.4711093925305278</v>
      </c>
      <c r="K13" s="3">
        <f t="shared" si="5"/>
        <v>0.99107605983822222</v>
      </c>
      <c r="L13" s="3">
        <f t="shared" si="6"/>
        <v>0.36</v>
      </c>
      <c r="M13" s="3">
        <f t="shared" si="7"/>
        <v>0.35678738154175998</v>
      </c>
      <c r="N13" s="3">
        <f>SUM(M12:M13)</f>
        <v>0.95093910787447533</v>
      </c>
      <c r="O13" s="73"/>
    </row>
    <row r="14" spans="2:15" ht="15" customHeight="1" x14ac:dyDescent="0.5">
      <c r="B14" s="73" t="s">
        <v>52</v>
      </c>
      <c r="C14" s="3" t="s">
        <v>58</v>
      </c>
      <c r="D14" s="3">
        <v>9</v>
      </c>
      <c r="E14" s="3">
        <v>1</v>
      </c>
      <c r="F14" s="3">
        <f t="shared" si="0"/>
        <v>10</v>
      </c>
      <c r="G14" s="3">
        <f t="shared" si="1"/>
        <v>0.9</v>
      </c>
      <c r="H14" s="3">
        <f t="shared" si="2"/>
        <v>0.1</v>
      </c>
      <c r="I14" s="3">
        <f t="shared" si="3"/>
        <v>0.13680278410054497</v>
      </c>
      <c r="J14" s="3">
        <f t="shared" si="4"/>
        <v>0.33219280948873625</v>
      </c>
      <c r="K14" s="3">
        <f t="shared" si="5"/>
        <v>0.46899559358928122</v>
      </c>
      <c r="L14" s="3">
        <f t="shared" si="6"/>
        <v>0.2</v>
      </c>
      <c r="M14" s="3">
        <f t="shared" si="7"/>
        <v>9.3799118717856247E-2</v>
      </c>
      <c r="N14" s="3">
        <f>SUM(M14:M16)</f>
        <v>0.8386596745328978</v>
      </c>
      <c r="O14" s="73">
        <f>G3-N14</f>
        <v>0.14279422050075574</v>
      </c>
    </row>
    <row r="15" spans="2:15" ht="15" customHeight="1" x14ac:dyDescent="0.5">
      <c r="B15" s="73"/>
      <c r="C15" s="3" t="s">
        <v>59</v>
      </c>
      <c r="D15" s="3">
        <v>11</v>
      </c>
      <c r="E15" s="3">
        <v>5</v>
      </c>
      <c r="F15" s="3">
        <f t="shared" si="0"/>
        <v>16</v>
      </c>
      <c r="G15" s="3">
        <f t="shared" si="1"/>
        <v>0.6875</v>
      </c>
      <c r="H15" s="3">
        <f t="shared" si="2"/>
        <v>0.3125</v>
      </c>
      <c r="I15" s="3">
        <f t="shared" si="3"/>
        <v>0.37164076218685815</v>
      </c>
      <c r="J15" s="3">
        <f t="shared" si="4"/>
        <v>0.52439747034769935</v>
      </c>
      <c r="K15" s="3">
        <f t="shared" si="5"/>
        <v>0.8960382325345575</v>
      </c>
      <c r="L15" s="3">
        <f t="shared" si="6"/>
        <v>0.32</v>
      </c>
      <c r="M15" s="3">
        <f t="shared" si="7"/>
        <v>0.28673223441105838</v>
      </c>
      <c r="N15" s="3">
        <f>SUM(M14:M16)</f>
        <v>0.8386596745328978</v>
      </c>
      <c r="O15" s="73"/>
    </row>
    <row r="16" spans="2:15" ht="15" customHeight="1" x14ac:dyDescent="0.5">
      <c r="B16" s="73"/>
      <c r="C16" s="3" t="s">
        <v>60</v>
      </c>
      <c r="D16" s="3">
        <v>9</v>
      </c>
      <c r="E16" s="3">
        <v>15</v>
      </c>
      <c r="F16" s="3">
        <f t="shared" si="0"/>
        <v>24</v>
      </c>
      <c r="G16" s="3">
        <f t="shared" si="1"/>
        <v>0.375</v>
      </c>
      <c r="H16" s="3">
        <f t="shared" si="2"/>
        <v>0.625</v>
      </c>
      <c r="I16" s="3">
        <f t="shared" si="3"/>
        <v>0.53063906222956636</v>
      </c>
      <c r="J16" s="3">
        <f t="shared" si="4"/>
        <v>0.42379494069539858</v>
      </c>
      <c r="K16" s="3">
        <f t="shared" si="5"/>
        <v>0.95443400292496494</v>
      </c>
      <c r="L16" s="3">
        <f t="shared" si="6"/>
        <v>0.48</v>
      </c>
      <c r="M16" s="3">
        <f t="shared" si="7"/>
        <v>0.45812832140398313</v>
      </c>
      <c r="N16" s="3">
        <f>SUM(M14:M16)</f>
        <v>0.8386596745328978</v>
      </c>
      <c r="O16" s="73"/>
    </row>
    <row r="18" spans="2:15" ht="15" customHeight="1" x14ac:dyDescent="0.5">
      <c r="B18" s="80" t="s">
        <v>131</v>
      </c>
      <c r="C18" s="80"/>
    </row>
    <row r="19" spans="2:15" ht="15" customHeight="1" x14ac:dyDescent="0.5">
      <c r="B19" s="72" t="s">
        <v>15</v>
      </c>
      <c r="C19" s="72"/>
      <c r="D19" s="72" t="s">
        <v>36</v>
      </c>
      <c r="E19" s="72"/>
      <c r="F19" s="72"/>
      <c r="G19" s="72" t="s">
        <v>46</v>
      </c>
      <c r="H19" s="72"/>
      <c r="I19" s="81" t="s">
        <v>40</v>
      </c>
      <c r="J19" s="81"/>
      <c r="K19" s="72" t="s">
        <v>42</v>
      </c>
      <c r="L19" s="72" t="s">
        <v>43</v>
      </c>
      <c r="M19" s="72" t="s">
        <v>44</v>
      </c>
      <c r="N19" s="72" t="s">
        <v>48</v>
      </c>
      <c r="O19" s="72" t="s">
        <v>49</v>
      </c>
    </row>
    <row r="20" spans="2:15" ht="15" customHeight="1" x14ac:dyDescent="0.5">
      <c r="B20" s="72"/>
      <c r="C20" s="72"/>
      <c r="D20" s="2" t="s">
        <v>28</v>
      </c>
      <c r="E20" s="2" t="s">
        <v>29</v>
      </c>
      <c r="F20" s="2" t="s">
        <v>39</v>
      </c>
      <c r="G20" s="2" t="s">
        <v>28</v>
      </c>
      <c r="H20" s="2" t="s">
        <v>29</v>
      </c>
      <c r="I20" s="2" t="s">
        <v>28</v>
      </c>
      <c r="J20" s="2" t="s">
        <v>29</v>
      </c>
      <c r="K20" s="72"/>
      <c r="L20" s="72"/>
      <c r="M20" s="72"/>
      <c r="N20" s="72"/>
      <c r="O20" s="72"/>
    </row>
    <row r="21" spans="2:15" ht="15" customHeight="1" x14ac:dyDescent="0.5">
      <c r="B21" s="73" t="s">
        <v>51</v>
      </c>
      <c r="C21" s="3" t="s">
        <v>56</v>
      </c>
      <c r="D21" s="3">
        <v>10</v>
      </c>
      <c r="E21" s="3">
        <v>2</v>
      </c>
      <c r="F21" s="3">
        <f>D21+E21</f>
        <v>12</v>
      </c>
      <c r="G21" s="3">
        <f>D21/F21</f>
        <v>0.83333333333333337</v>
      </c>
      <c r="H21" s="3">
        <f>E21/F21</f>
        <v>0.16666666666666666</v>
      </c>
      <c r="I21" s="3">
        <f>-G21*LOG(G21,2)</f>
        <v>0.21919533819482817</v>
      </c>
      <c r="J21" s="3">
        <f>-H21*LOG(H21,2)</f>
        <v>0.43082708345352599</v>
      </c>
      <c r="K21" s="3">
        <f>I21+J21</f>
        <v>0.65002242164835411</v>
      </c>
      <c r="L21" s="3">
        <f>F21/16</f>
        <v>0.75</v>
      </c>
      <c r="M21" s="3">
        <f>K21*L21</f>
        <v>0.48751681623626558</v>
      </c>
      <c r="N21" s="3">
        <f>SUM(M21:M22)</f>
        <v>0.48751681623626558</v>
      </c>
      <c r="O21" s="75">
        <f>K9-N21</f>
        <v>5.6047626963330821E-2</v>
      </c>
    </row>
    <row r="22" spans="2:15" ht="15" customHeight="1" x14ac:dyDescent="0.5">
      <c r="B22" s="73"/>
      <c r="C22" s="3" t="s">
        <v>57</v>
      </c>
      <c r="D22" s="3">
        <v>4</v>
      </c>
      <c r="E22" s="3">
        <v>0</v>
      </c>
      <c r="F22" s="3">
        <f t="shared" ref="F22:F25" si="8">D22+E22</f>
        <v>4</v>
      </c>
      <c r="G22" s="3">
        <f t="shared" ref="G22:G25" si="9">D22/F22</f>
        <v>1</v>
      </c>
      <c r="H22" s="3">
        <f t="shared" ref="H22:H25" si="10">E22/F22</f>
        <v>0</v>
      </c>
      <c r="I22" s="3">
        <f t="shared" ref="I22:I25" si="11">-G22*LOG(G22,2)</f>
        <v>0</v>
      </c>
      <c r="J22" s="3">
        <v>0</v>
      </c>
      <c r="K22" s="3">
        <f t="shared" ref="K22:K25" si="12">I22+J22</f>
        <v>0</v>
      </c>
      <c r="L22" s="3">
        <f t="shared" ref="L22:L25" si="13">F22/16</f>
        <v>0.25</v>
      </c>
      <c r="M22" s="3">
        <f t="shared" ref="M22:M25" si="14">K22*L22</f>
        <v>0</v>
      </c>
      <c r="N22" s="3">
        <f>SUM(M21:M22)</f>
        <v>0.48751681623626558</v>
      </c>
      <c r="O22" s="76"/>
    </row>
    <row r="23" spans="2:15" ht="15" customHeight="1" x14ac:dyDescent="0.5">
      <c r="B23" s="74" t="s">
        <v>52</v>
      </c>
      <c r="C23" s="3" t="s">
        <v>58</v>
      </c>
      <c r="D23" s="3">
        <v>3</v>
      </c>
      <c r="E23" s="3">
        <v>0</v>
      </c>
      <c r="F23" s="3">
        <f t="shared" si="8"/>
        <v>3</v>
      </c>
      <c r="G23" s="3">
        <f t="shared" si="9"/>
        <v>1</v>
      </c>
      <c r="H23" s="3">
        <f t="shared" si="10"/>
        <v>0</v>
      </c>
      <c r="I23" s="3">
        <f t="shared" si="11"/>
        <v>0</v>
      </c>
      <c r="J23" s="3">
        <v>0</v>
      </c>
      <c r="K23" s="3">
        <f t="shared" si="12"/>
        <v>0</v>
      </c>
      <c r="L23" s="3">
        <f t="shared" si="13"/>
        <v>0.1875</v>
      </c>
      <c r="M23" s="3">
        <f t="shared" si="14"/>
        <v>0</v>
      </c>
      <c r="N23" s="3">
        <f>SUM(M23:M25)</f>
        <v>0.40563906222956642</v>
      </c>
      <c r="O23" s="77">
        <f>K9-N23</f>
        <v>0.13792538097002999</v>
      </c>
    </row>
    <row r="24" spans="2:15" ht="15" customHeight="1" x14ac:dyDescent="0.5">
      <c r="B24" s="74"/>
      <c r="C24" s="3" t="s">
        <v>59</v>
      </c>
      <c r="D24" s="3">
        <v>5</v>
      </c>
      <c r="E24" s="3">
        <v>0</v>
      </c>
      <c r="F24" s="3">
        <f t="shared" si="8"/>
        <v>5</v>
      </c>
      <c r="G24" s="3">
        <f t="shared" si="9"/>
        <v>1</v>
      </c>
      <c r="H24" s="3">
        <f t="shared" si="10"/>
        <v>0</v>
      </c>
      <c r="I24" s="3">
        <f t="shared" si="11"/>
        <v>0</v>
      </c>
      <c r="J24" s="3">
        <v>0</v>
      </c>
      <c r="K24" s="3">
        <f t="shared" si="12"/>
        <v>0</v>
      </c>
      <c r="L24" s="3">
        <f t="shared" si="13"/>
        <v>0.3125</v>
      </c>
      <c r="M24" s="3">
        <f t="shared" si="14"/>
        <v>0</v>
      </c>
      <c r="N24" s="3">
        <f>SUM(M23:M25)</f>
        <v>0.40563906222956642</v>
      </c>
      <c r="O24" s="78"/>
    </row>
    <row r="25" spans="2:15" ht="15" customHeight="1" x14ac:dyDescent="0.5">
      <c r="B25" s="74"/>
      <c r="C25" s="3" t="s">
        <v>60</v>
      </c>
      <c r="D25" s="3">
        <v>6</v>
      </c>
      <c r="E25" s="3">
        <v>2</v>
      </c>
      <c r="F25" s="3">
        <f t="shared" si="8"/>
        <v>8</v>
      </c>
      <c r="G25" s="3">
        <f t="shared" si="9"/>
        <v>0.75</v>
      </c>
      <c r="H25" s="3">
        <f t="shared" si="10"/>
        <v>0.25</v>
      </c>
      <c r="I25" s="3">
        <f t="shared" si="11"/>
        <v>0.31127812445913283</v>
      </c>
      <c r="J25" s="3">
        <f t="shared" ref="J25" si="15">-H25*LOG(H25,2)</f>
        <v>0.5</v>
      </c>
      <c r="K25" s="3">
        <f t="shared" si="12"/>
        <v>0.81127812445913283</v>
      </c>
      <c r="L25" s="3">
        <f t="shared" si="13"/>
        <v>0.5</v>
      </c>
      <c r="M25" s="3">
        <f t="shared" si="14"/>
        <v>0.40563906222956642</v>
      </c>
      <c r="N25" s="3">
        <f>SUM(M23:M25)</f>
        <v>0.40563906222956642</v>
      </c>
      <c r="O25" s="79"/>
    </row>
    <row r="27" spans="2:15" ht="15" customHeight="1" x14ac:dyDescent="0.5">
      <c r="B27" s="80" t="s">
        <v>133</v>
      </c>
      <c r="C27" s="80"/>
    </row>
    <row r="28" spans="2:15" ht="15" customHeight="1" x14ac:dyDescent="0.5">
      <c r="B28" s="72" t="s">
        <v>15</v>
      </c>
      <c r="C28" s="72"/>
      <c r="D28" s="72" t="s">
        <v>36</v>
      </c>
      <c r="E28" s="72"/>
      <c r="F28" s="72"/>
      <c r="G28" s="72" t="s">
        <v>46</v>
      </c>
      <c r="H28" s="72"/>
      <c r="I28" s="81" t="s">
        <v>40</v>
      </c>
      <c r="J28" s="81"/>
      <c r="K28" s="72" t="s">
        <v>42</v>
      </c>
      <c r="L28" s="72" t="s">
        <v>43</v>
      </c>
      <c r="M28" s="72" t="s">
        <v>44</v>
      </c>
      <c r="N28" s="72" t="s">
        <v>48</v>
      </c>
      <c r="O28" s="72" t="s">
        <v>49</v>
      </c>
    </row>
    <row r="29" spans="2:15" ht="15" customHeight="1" x14ac:dyDescent="0.5">
      <c r="B29" s="72"/>
      <c r="C29" s="72"/>
      <c r="D29" s="2" t="s">
        <v>28</v>
      </c>
      <c r="E29" s="2" t="s">
        <v>29</v>
      </c>
      <c r="F29" s="2" t="s">
        <v>39</v>
      </c>
      <c r="G29" s="2" t="s">
        <v>28</v>
      </c>
      <c r="H29" s="2" t="s">
        <v>29</v>
      </c>
      <c r="I29" s="2" t="s">
        <v>28</v>
      </c>
      <c r="J29" s="2" t="s">
        <v>29</v>
      </c>
      <c r="K29" s="72"/>
      <c r="L29" s="72"/>
      <c r="M29" s="72"/>
      <c r="N29" s="72"/>
      <c r="O29" s="72"/>
    </row>
    <row r="30" spans="2:15" ht="15" customHeight="1" x14ac:dyDescent="0.5">
      <c r="B30" s="73" t="s">
        <v>51</v>
      </c>
      <c r="C30" s="3" t="s">
        <v>56</v>
      </c>
      <c r="D30" s="3">
        <v>9</v>
      </c>
      <c r="E30" s="3">
        <v>3</v>
      </c>
      <c r="F30" s="3">
        <f>D30+E30</f>
        <v>12</v>
      </c>
      <c r="G30" s="3">
        <f>D30/F30</f>
        <v>0.75</v>
      </c>
      <c r="H30" s="3">
        <f>E30/F30</f>
        <v>0.25</v>
      </c>
      <c r="I30" s="3">
        <f>-G30*LOG(G30,2)</f>
        <v>0.31127812445913283</v>
      </c>
      <c r="J30" s="3">
        <f>-H30*LOG(H30,2)</f>
        <v>0.5</v>
      </c>
      <c r="K30" s="3">
        <f>I30+J30</f>
        <v>0.81127812445913283</v>
      </c>
      <c r="L30" s="3">
        <f>F30/16</f>
        <v>0.75</v>
      </c>
      <c r="M30" s="3">
        <f>K30*L30</f>
        <v>0.6084585933443496</v>
      </c>
      <c r="N30" s="3">
        <f>SUM(M30:M31)</f>
        <v>0.8584585933443496</v>
      </c>
      <c r="O30" s="75">
        <f>K10-N30</f>
        <v>3.7579639190207903E-2</v>
      </c>
    </row>
    <row r="31" spans="2:15" ht="15" customHeight="1" x14ac:dyDescent="0.5">
      <c r="B31" s="73"/>
      <c r="C31" s="3" t="s">
        <v>57</v>
      </c>
      <c r="D31" s="3">
        <v>2</v>
      </c>
      <c r="E31" s="3">
        <v>2</v>
      </c>
      <c r="F31" s="3">
        <f t="shared" ref="F31:F34" si="16">D31+E31</f>
        <v>4</v>
      </c>
      <c r="G31" s="3">
        <f t="shared" ref="G31:G34" si="17">D31/F31</f>
        <v>0.5</v>
      </c>
      <c r="H31" s="3">
        <f t="shared" ref="H31:H34" si="18">E31/F31</f>
        <v>0.5</v>
      </c>
      <c r="I31" s="3">
        <f t="shared" ref="I31:I34" si="19">-G31*LOG(G31,2)</f>
        <v>0.5</v>
      </c>
      <c r="J31" s="3">
        <f t="shared" ref="J31:J34" si="20">-H31*LOG(H31,2)</f>
        <v>0.5</v>
      </c>
      <c r="K31" s="3">
        <f t="shared" ref="K31:K34" si="21">I31+J31</f>
        <v>1</v>
      </c>
      <c r="L31" s="3">
        <f t="shared" ref="L31:L34" si="22">F31/16</f>
        <v>0.25</v>
      </c>
      <c r="M31" s="3">
        <f t="shared" ref="M31:M34" si="23">K31*L31</f>
        <v>0.25</v>
      </c>
      <c r="N31" s="3">
        <f>SUM(M30:M31)</f>
        <v>0.8584585933443496</v>
      </c>
      <c r="O31" s="76"/>
    </row>
    <row r="32" spans="2:15" ht="15" customHeight="1" x14ac:dyDescent="0.5">
      <c r="B32" s="74" t="s">
        <v>52</v>
      </c>
      <c r="C32" s="3" t="s">
        <v>58</v>
      </c>
      <c r="D32" s="3">
        <v>4</v>
      </c>
      <c r="E32" s="3">
        <v>0</v>
      </c>
      <c r="F32" s="3">
        <f t="shared" si="16"/>
        <v>4</v>
      </c>
      <c r="G32" s="3">
        <f t="shared" si="17"/>
        <v>1</v>
      </c>
      <c r="H32" s="3">
        <f t="shared" si="18"/>
        <v>0</v>
      </c>
      <c r="I32" s="3">
        <f t="shared" si="19"/>
        <v>0</v>
      </c>
      <c r="J32" s="3">
        <v>0</v>
      </c>
      <c r="K32" s="3">
        <f t="shared" si="21"/>
        <v>0</v>
      </c>
      <c r="L32" s="3">
        <f t="shared" si="22"/>
        <v>0.25</v>
      </c>
      <c r="M32" s="3">
        <f t="shared" si="23"/>
        <v>0</v>
      </c>
      <c r="N32" s="3">
        <f>SUM(M32:M34)</f>
        <v>0.47721700146248247</v>
      </c>
      <c r="O32" s="77">
        <f>K10-N32</f>
        <v>0.41882123107207503</v>
      </c>
    </row>
    <row r="33" spans="2:15" ht="15" customHeight="1" x14ac:dyDescent="0.5">
      <c r="B33" s="74"/>
      <c r="C33" s="3" t="s">
        <v>59</v>
      </c>
      <c r="D33" s="3">
        <v>4</v>
      </c>
      <c r="E33" s="3">
        <v>0</v>
      </c>
      <c r="F33" s="3">
        <f t="shared" si="16"/>
        <v>4</v>
      </c>
      <c r="G33" s="3">
        <f t="shared" si="17"/>
        <v>1</v>
      </c>
      <c r="H33" s="3">
        <f t="shared" si="18"/>
        <v>0</v>
      </c>
      <c r="I33" s="3">
        <f t="shared" si="19"/>
        <v>0</v>
      </c>
      <c r="J33" s="3">
        <v>0</v>
      </c>
      <c r="K33" s="3">
        <f t="shared" si="21"/>
        <v>0</v>
      </c>
      <c r="L33" s="3">
        <f t="shared" si="22"/>
        <v>0.25</v>
      </c>
      <c r="M33" s="3">
        <f t="shared" si="23"/>
        <v>0</v>
      </c>
      <c r="N33" s="3">
        <f>SUM(M32:M34)</f>
        <v>0.47721700146248247</v>
      </c>
      <c r="O33" s="78"/>
    </row>
    <row r="34" spans="2:15" ht="15" customHeight="1" x14ac:dyDescent="0.5">
      <c r="B34" s="74"/>
      <c r="C34" s="3" t="s">
        <v>60</v>
      </c>
      <c r="D34" s="3">
        <v>3</v>
      </c>
      <c r="E34" s="3">
        <v>5</v>
      </c>
      <c r="F34" s="3">
        <f t="shared" si="16"/>
        <v>8</v>
      </c>
      <c r="G34" s="3">
        <f t="shared" si="17"/>
        <v>0.375</v>
      </c>
      <c r="H34" s="3">
        <f t="shared" si="18"/>
        <v>0.625</v>
      </c>
      <c r="I34" s="3">
        <f t="shared" si="19"/>
        <v>0.53063906222956636</v>
      </c>
      <c r="J34" s="3">
        <f t="shared" si="20"/>
        <v>0.42379494069539858</v>
      </c>
      <c r="K34" s="3">
        <f t="shared" si="21"/>
        <v>0.95443400292496494</v>
      </c>
      <c r="L34" s="3">
        <f t="shared" si="22"/>
        <v>0.5</v>
      </c>
      <c r="M34" s="3">
        <f t="shared" si="23"/>
        <v>0.47721700146248247</v>
      </c>
      <c r="N34" s="3">
        <f>SUM(M32:M34)</f>
        <v>0.47721700146248247</v>
      </c>
      <c r="O34" s="79"/>
    </row>
    <row r="36" spans="2:15" ht="15" customHeight="1" x14ac:dyDescent="0.5">
      <c r="B36" s="80" t="s">
        <v>134</v>
      </c>
      <c r="C36" s="80"/>
    </row>
    <row r="37" spans="2:15" ht="15" customHeight="1" x14ac:dyDescent="0.5">
      <c r="B37" s="72" t="s">
        <v>15</v>
      </c>
      <c r="C37" s="72"/>
      <c r="D37" s="72" t="s">
        <v>36</v>
      </c>
      <c r="E37" s="72"/>
      <c r="F37" s="72"/>
      <c r="G37" s="72" t="s">
        <v>46</v>
      </c>
      <c r="H37" s="72"/>
      <c r="I37" s="81" t="s">
        <v>40</v>
      </c>
      <c r="J37" s="81"/>
      <c r="K37" s="72" t="s">
        <v>42</v>
      </c>
      <c r="L37" s="72" t="s">
        <v>43</v>
      </c>
      <c r="M37" s="72" t="s">
        <v>44</v>
      </c>
      <c r="N37" s="72" t="s">
        <v>48</v>
      </c>
      <c r="O37" s="72" t="s">
        <v>49</v>
      </c>
    </row>
    <row r="38" spans="2:15" ht="15" customHeight="1" x14ac:dyDescent="0.5">
      <c r="B38" s="72"/>
      <c r="C38" s="72"/>
      <c r="D38" s="2" t="s">
        <v>28</v>
      </c>
      <c r="E38" s="2" t="s">
        <v>29</v>
      </c>
      <c r="F38" s="2" t="s">
        <v>39</v>
      </c>
      <c r="G38" s="2" t="s">
        <v>28</v>
      </c>
      <c r="H38" s="2" t="s">
        <v>29</v>
      </c>
      <c r="I38" s="2" t="s">
        <v>28</v>
      </c>
      <c r="J38" s="2" t="s">
        <v>29</v>
      </c>
      <c r="K38" s="72"/>
      <c r="L38" s="72"/>
      <c r="M38" s="72"/>
      <c r="N38" s="72"/>
      <c r="O38" s="72"/>
    </row>
    <row r="39" spans="2:15" ht="15" customHeight="1" x14ac:dyDescent="0.5">
      <c r="B39" s="73" t="s">
        <v>51</v>
      </c>
      <c r="C39" s="3" t="s">
        <v>56</v>
      </c>
      <c r="D39" s="3">
        <v>2</v>
      </c>
      <c r="E39" s="3">
        <v>6</v>
      </c>
      <c r="F39" s="3">
        <f>D39+E39</f>
        <v>8</v>
      </c>
      <c r="G39" s="3">
        <f>D39/F39</f>
        <v>0.25</v>
      </c>
      <c r="H39" s="3">
        <f>E39/F39</f>
        <v>0.75</v>
      </c>
      <c r="I39" s="3">
        <f>-G39*LOG(G39,2)</f>
        <v>0.5</v>
      </c>
      <c r="J39" s="3">
        <f>-H39*LOG(H39,2)</f>
        <v>0.31127812445913283</v>
      </c>
      <c r="K39" s="3">
        <f>I39+J39</f>
        <v>0.81127812445913283</v>
      </c>
      <c r="L39" s="3">
        <f>F39/18</f>
        <v>0.44444444444444442</v>
      </c>
      <c r="M39" s="3">
        <f>K39*L39</f>
        <v>0.36056805531517011</v>
      </c>
      <c r="N39" s="3">
        <f>SUM(M39:M40)</f>
        <v>0.76163921914148247</v>
      </c>
      <c r="O39" s="75">
        <f>K11-N39</f>
        <v>2.5652873671377918E-3</v>
      </c>
    </row>
    <row r="40" spans="2:15" ht="15" customHeight="1" x14ac:dyDescent="0.5">
      <c r="B40" s="73"/>
      <c r="C40" s="3" t="s">
        <v>57</v>
      </c>
      <c r="D40" s="3">
        <v>2</v>
      </c>
      <c r="E40" s="3">
        <v>8</v>
      </c>
      <c r="F40" s="3">
        <f t="shared" ref="F40:F43" si="24">D40+E40</f>
        <v>10</v>
      </c>
      <c r="G40" s="3">
        <f t="shared" ref="G40:G43" si="25">D40/F40</f>
        <v>0.2</v>
      </c>
      <c r="H40" s="3">
        <f t="shared" ref="H40:H43" si="26">E40/F40</f>
        <v>0.8</v>
      </c>
      <c r="I40" s="3">
        <f t="shared" ref="I40:I42" si="27">-G40*LOG(G40,2)</f>
        <v>0.46438561897747244</v>
      </c>
      <c r="J40" s="3">
        <f t="shared" ref="J40:J43" si="28">-H40*LOG(H40,2)</f>
        <v>0.25754247590988982</v>
      </c>
      <c r="K40" s="3">
        <f t="shared" ref="K40:K43" si="29">I40+J40</f>
        <v>0.72192809488736231</v>
      </c>
      <c r="L40" s="3">
        <f t="shared" ref="L40:L43" si="30">F40/18</f>
        <v>0.55555555555555558</v>
      </c>
      <c r="M40" s="3">
        <f t="shared" ref="M40:M43" si="31">K40*L40</f>
        <v>0.40107116382631242</v>
      </c>
      <c r="N40" s="3">
        <f>SUM(M39:M40)</f>
        <v>0.76163921914148247</v>
      </c>
      <c r="O40" s="76"/>
    </row>
    <row r="41" spans="2:15" ht="15" customHeight="1" x14ac:dyDescent="0.5">
      <c r="B41" s="74" t="s">
        <v>52</v>
      </c>
      <c r="C41" s="3" t="s">
        <v>58</v>
      </c>
      <c r="D41" s="3">
        <v>2</v>
      </c>
      <c r="E41" s="3">
        <v>1</v>
      </c>
      <c r="F41" s="3">
        <f t="shared" si="24"/>
        <v>3</v>
      </c>
      <c r="G41" s="3">
        <f t="shared" si="25"/>
        <v>0.66666666666666663</v>
      </c>
      <c r="H41" s="3">
        <f t="shared" si="26"/>
        <v>0.33333333333333331</v>
      </c>
      <c r="I41" s="3">
        <f t="shared" si="27"/>
        <v>0.38997500048077083</v>
      </c>
      <c r="J41" s="3">
        <f t="shared" si="28"/>
        <v>0.52832083357371873</v>
      </c>
      <c r="K41" s="3">
        <f t="shared" si="29"/>
        <v>0.91829583405448956</v>
      </c>
      <c r="L41" s="3">
        <f t="shared" si="30"/>
        <v>0.16666666666666666</v>
      </c>
      <c r="M41" s="3">
        <f t="shared" si="31"/>
        <v>0.15304930567574826</v>
      </c>
      <c r="N41" s="3">
        <f>SUM(M41:M43)</f>
        <v>0.48870730456277145</v>
      </c>
      <c r="O41" s="77">
        <f>K11-N41</f>
        <v>0.27549720194584881</v>
      </c>
    </row>
    <row r="42" spans="2:15" ht="15" customHeight="1" x14ac:dyDescent="0.5">
      <c r="B42" s="74"/>
      <c r="C42" s="3" t="s">
        <v>59</v>
      </c>
      <c r="D42" s="3">
        <v>2</v>
      </c>
      <c r="E42" s="3">
        <v>5</v>
      </c>
      <c r="F42" s="3">
        <f t="shared" si="24"/>
        <v>7</v>
      </c>
      <c r="G42" s="3">
        <f t="shared" si="25"/>
        <v>0.2857142857142857</v>
      </c>
      <c r="H42" s="3">
        <f t="shared" si="26"/>
        <v>0.7142857142857143</v>
      </c>
      <c r="I42" s="3">
        <f t="shared" si="27"/>
        <v>0.51638712058788683</v>
      </c>
      <c r="J42" s="3">
        <f t="shared" si="28"/>
        <v>0.34673344797874411</v>
      </c>
      <c r="K42" s="3">
        <f t="shared" si="29"/>
        <v>0.863120568566631</v>
      </c>
      <c r="L42" s="3">
        <f t="shared" si="30"/>
        <v>0.3888888888888889</v>
      </c>
      <c r="M42" s="3">
        <f t="shared" si="31"/>
        <v>0.33565799888702319</v>
      </c>
      <c r="N42" s="3">
        <f>SUM(M41:M43)</f>
        <v>0.48870730456277145</v>
      </c>
      <c r="O42" s="78"/>
    </row>
    <row r="43" spans="2:15" ht="15" customHeight="1" x14ac:dyDescent="0.5">
      <c r="B43" s="74"/>
      <c r="C43" s="3" t="s">
        <v>60</v>
      </c>
      <c r="D43" s="3">
        <v>0</v>
      </c>
      <c r="E43" s="3">
        <v>8</v>
      </c>
      <c r="F43" s="3">
        <f t="shared" si="24"/>
        <v>8</v>
      </c>
      <c r="G43" s="3">
        <f t="shared" si="25"/>
        <v>0</v>
      </c>
      <c r="H43" s="3">
        <f t="shared" si="26"/>
        <v>1</v>
      </c>
      <c r="I43" s="3">
        <v>0</v>
      </c>
      <c r="J43" s="3">
        <f t="shared" si="28"/>
        <v>0</v>
      </c>
      <c r="K43" s="3">
        <f t="shared" si="29"/>
        <v>0</v>
      </c>
      <c r="L43" s="3">
        <f t="shared" si="30"/>
        <v>0.44444444444444442</v>
      </c>
      <c r="M43" s="3">
        <f t="shared" si="31"/>
        <v>0</v>
      </c>
      <c r="N43" s="3">
        <f>SUM(M41:M43)</f>
        <v>0.48870730456277145</v>
      </c>
      <c r="O43" s="79"/>
    </row>
  </sheetData>
  <mergeCells count="61">
    <mergeCell ref="G3:G4"/>
    <mergeCell ref="N7:N8"/>
    <mergeCell ref="O7:O8"/>
    <mergeCell ref="O9:O11"/>
    <mergeCell ref="O12:O13"/>
    <mergeCell ref="O14:O16"/>
    <mergeCell ref="L7:L8"/>
    <mergeCell ref="M7:M8"/>
    <mergeCell ref="D7:F7"/>
    <mergeCell ref="G7:H7"/>
    <mergeCell ref="I7:J7"/>
    <mergeCell ref="K7:K8"/>
    <mergeCell ref="B2:C2"/>
    <mergeCell ref="B3:B4"/>
    <mergeCell ref="B18:C18"/>
    <mergeCell ref="B19:C20"/>
    <mergeCell ref="D19:F19"/>
    <mergeCell ref="B7:C8"/>
    <mergeCell ref="B9:B11"/>
    <mergeCell ref="B12:B13"/>
    <mergeCell ref="B14:B16"/>
    <mergeCell ref="B6:C6"/>
    <mergeCell ref="M19:M20"/>
    <mergeCell ref="N19:N20"/>
    <mergeCell ref="O19:O20"/>
    <mergeCell ref="B21:B22"/>
    <mergeCell ref="B23:B25"/>
    <mergeCell ref="G19:H19"/>
    <mergeCell ref="I19:J19"/>
    <mergeCell ref="K19:K20"/>
    <mergeCell ref="L19:L20"/>
    <mergeCell ref="K28:K29"/>
    <mergeCell ref="L28:L29"/>
    <mergeCell ref="M28:M29"/>
    <mergeCell ref="N28:N29"/>
    <mergeCell ref="B27:C27"/>
    <mergeCell ref="B28:C29"/>
    <mergeCell ref="D28:F28"/>
    <mergeCell ref="G28:H28"/>
    <mergeCell ref="I28:J28"/>
    <mergeCell ref="K37:K38"/>
    <mergeCell ref="L37:L38"/>
    <mergeCell ref="M37:M38"/>
    <mergeCell ref="N37:N38"/>
    <mergeCell ref="O37:O38"/>
    <mergeCell ref="B39:B40"/>
    <mergeCell ref="B41:B43"/>
    <mergeCell ref="O21:O22"/>
    <mergeCell ref="O23:O25"/>
    <mergeCell ref="O30:O31"/>
    <mergeCell ref="O32:O34"/>
    <mergeCell ref="O39:O40"/>
    <mergeCell ref="O41:O43"/>
    <mergeCell ref="O28:O29"/>
    <mergeCell ref="B30:B31"/>
    <mergeCell ref="B32:B34"/>
    <mergeCell ref="B36:C36"/>
    <mergeCell ref="B37:C38"/>
    <mergeCell ref="D37:F37"/>
    <mergeCell ref="G37:H37"/>
    <mergeCell ref="I37:J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50" r:id="rId4">
          <objectPr defaultSize="0" r:id="rId5">
            <anchor moveWithCells="1">
              <from>
                <xdr:col>1</xdr:col>
                <xdr:colOff>148590</xdr:colOff>
                <xdr:row>44</xdr:row>
                <xdr:rowOff>91440</xdr:rowOff>
              </from>
              <to>
                <xdr:col>14</xdr:col>
                <xdr:colOff>563880</xdr:colOff>
                <xdr:row>70</xdr:row>
                <xdr:rowOff>57150</xdr:rowOff>
              </to>
            </anchor>
          </objectPr>
        </oleObject>
      </mc:Choice>
      <mc:Fallback>
        <oleObject progId="Visio.Drawing.15" shapeId="2050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"/>
  <sheetViews>
    <sheetView workbookViewId="0"/>
  </sheetViews>
  <sheetFormatPr defaultColWidth="10" defaultRowHeight="15" customHeight="1" x14ac:dyDescent="0.5"/>
  <cols>
    <col min="1" max="16384" width="10" style="1"/>
  </cols>
  <sheetData>
    <row r="1" spans="2:18" ht="15" customHeight="1" thickBot="1" x14ac:dyDescent="0.55000000000000004"/>
    <row r="2" spans="2:18" ht="15" customHeight="1" thickBot="1" x14ac:dyDescent="0.55000000000000004">
      <c r="B2" s="67" t="s">
        <v>65</v>
      </c>
      <c r="C2" s="68" t="s">
        <v>66</v>
      </c>
      <c r="D2" s="69" t="s">
        <v>67</v>
      </c>
      <c r="E2" s="68" t="s">
        <v>68</v>
      </c>
      <c r="F2" s="70" t="s">
        <v>69</v>
      </c>
      <c r="G2" s="71"/>
      <c r="H2" s="67" t="s">
        <v>70</v>
      </c>
      <c r="I2" s="68" t="s">
        <v>66</v>
      </c>
      <c r="J2" s="69" t="s">
        <v>67</v>
      </c>
      <c r="K2" s="68" t="s">
        <v>68</v>
      </c>
      <c r="L2" s="70" t="s">
        <v>69</v>
      </c>
      <c r="M2" s="71"/>
      <c r="N2" s="67" t="s">
        <v>70</v>
      </c>
      <c r="O2" s="68" t="s">
        <v>66</v>
      </c>
      <c r="P2" s="69" t="s">
        <v>67</v>
      </c>
      <c r="Q2" s="68" t="s">
        <v>68</v>
      </c>
      <c r="R2" s="70" t="s">
        <v>69</v>
      </c>
    </row>
    <row r="3" spans="2:18" ht="15" customHeight="1" x14ac:dyDescent="0.5">
      <c r="B3" s="10">
        <v>1</v>
      </c>
      <c r="C3" s="11" t="s">
        <v>71</v>
      </c>
      <c r="D3" s="12" t="s">
        <v>7</v>
      </c>
      <c r="E3" s="11">
        <v>0.5</v>
      </c>
      <c r="F3" s="14">
        <f>B3*E3</f>
        <v>0.5</v>
      </c>
      <c r="G3" s="9"/>
      <c r="H3" s="10">
        <v>1</v>
      </c>
      <c r="I3" s="11" t="s">
        <v>71</v>
      </c>
      <c r="J3" s="12" t="s">
        <v>72</v>
      </c>
      <c r="K3" s="14">
        <v>0.6</v>
      </c>
      <c r="L3" s="15">
        <f>H3*K3</f>
        <v>0.6</v>
      </c>
      <c r="M3" s="9"/>
      <c r="N3" s="10">
        <v>1</v>
      </c>
      <c r="O3" s="11" t="s">
        <v>73</v>
      </c>
      <c r="P3" s="12" t="s">
        <v>75</v>
      </c>
      <c r="Q3" s="11">
        <v>0.4</v>
      </c>
      <c r="R3" s="13">
        <f>N3*Q3</f>
        <v>0.4</v>
      </c>
    </row>
    <row r="4" spans="2:18" ht="15" customHeight="1" x14ac:dyDescent="0.5">
      <c r="B4" s="10">
        <v>0.2</v>
      </c>
      <c r="C4" s="11" t="s">
        <v>149</v>
      </c>
      <c r="D4" s="12" t="s">
        <v>7</v>
      </c>
      <c r="E4" s="11">
        <v>0.6</v>
      </c>
      <c r="F4" s="11">
        <f t="shared" ref="F4:F7" si="0">B4*E4</f>
        <v>0.12</v>
      </c>
      <c r="G4" s="9"/>
      <c r="H4" s="10">
        <v>0.2</v>
      </c>
      <c r="I4" s="11" t="s">
        <v>76</v>
      </c>
      <c r="J4" s="12" t="s">
        <v>77</v>
      </c>
      <c r="K4" s="11">
        <v>0.5</v>
      </c>
      <c r="L4" s="13">
        <f t="shared" ref="L4:L7" si="1">H4*K4</f>
        <v>0.1</v>
      </c>
      <c r="M4" s="9"/>
      <c r="N4" s="10">
        <f>D10</f>
        <v>0.83889105042341472</v>
      </c>
      <c r="O4" s="11" t="s">
        <v>79</v>
      </c>
      <c r="P4" s="12" t="s">
        <v>74</v>
      </c>
      <c r="Q4" s="11">
        <v>0.9</v>
      </c>
      <c r="R4" s="13">
        <f t="shared" ref="R4:R5" si="2">N4*Q4</f>
        <v>0.75500194538107324</v>
      </c>
    </row>
    <row r="5" spans="2:18" ht="15" customHeight="1" thickBot="1" x14ac:dyDescent="0.55000000000000004">
      <c r="B5" s="10">
        <v>0.4</v>
      </c>
      <c r="C5" s="11" t="s">
        <v>80</v>
      </c>
      <c r="D5" s="12" t="s">
        <v>7</v>
      </c>
      <c r="E5" s="11">
        <v>0.7</v>
      </c>
      <c r="F5" s="11">
        <f t="shared" si="0"/>
        <v>0.27999999999999997</v>
      </c>
      <c r="G5" s="9"/>
      <c r="H5" s="10">
        <v>0.4</v>
      </c>
      <c r="I5" s="11" t="s">
        <v>80</v>
      </c>
      <c r="J5" s="12" t="s">
        <v>77</v>
      </c>
      <c r="K5" s="11">
        <v>0.7</v>
      </c>
      <c r="L5" s="13">
        <f t="shared" si="1"/>
        <v>0.27999999999999997</v>
      </c>
      <c r="M5" s="9"/>
      <c r="N5" s="16">
        <f>D11</f>
        <v>0.82635335298099499</v>
      </c>
      <c r="O5" s="17" t="s">
        <v>77</v>
      </c>
      <c r="P5" s="18" t="s">
        <v>75</v>
      </c>
      <c r="Q5" s="17">
        <v>0.9</v>
      </c>
      <c r="R5" s="19">
        <f t="shared" si="2"/>
        <v>0.74371801768289547</v>
      </c>
    </row>
    <row r="6" spans="2:18" ht="15" customHeight="1" x14ac:dyDescent="0.5">
      <c r="B6" s="10">
        <v>0.2</v>
      </c>
      <c r="C6" s="11" t="s">
        <v>84</v>
      </c>
      <c r="D6" s="12" t="s">
        <v>86</v>
      </c>
      <c r="E6" s="11">
        <v>0.6</v>
      </c>
      <c r="F6" s="11">
        <f t="shared" si="0"/>
        <v>0.12</v>
      </c>
      <c r="G6" s="9"/>
      <c r="H6" s="10">
        <v>0.2</v>
      </c>
      <c r="I6" s="11" t="s">
        <v>84</v>
      </c>
      <c r="J6" s="12" t="s">
        <v>72</v>
      </c>
      <c r="K6" s="11">
        <v>0.8</v>
      </c>
      <c r="L6" s="13">
        <f t="shared" si="1"/>
        <v>0.16000000000000003</v>
      </c>
      <c r="M6" s="9"/>
      <c r="N6" s="12"/>
      <c r="O6" s="12"/>
      <c r="P6" s="12"/>
      <c r="Q6" s="12"/>
      <c r="R6" s="12"/>
    </row>
    <row r="7" spans="2:18" ht="15" customHeight="1" thickBot="1" x14ac:dyDescent="0.55000000000000004">
      <c r="B7" s="16">
        <v>0.7</v>
      </c>
      <c r="C7" s="17" t="s">
        <v>85</v>
      </c>
      <c r="D7" s="18" t="s">
        <v>7</v>
      </c>
      <c r="E7" s="17">
        <v>0.9</v>
      </c>
      <c r="F7" s="17">
        <f t="shared" si="0"/>
        <v>0.63</v>
      </c>
      <c r="G7" s="9"/>
      <c r="H7" s="16">
        <v>0.7</v>
      </c>
      <c r="I7" s="17" t="s">
        <v>85</v>
      </c>
      <c r="J7" s="18" t="s">
        <v>77</v>
      </c>
      <c r="K7" s="17">
        <v>0.6</v>
      </c>
      <c r="L7" s="19">
        <f t="shared" si="1"/>
        <v>0.42</v>
      </c>
      <c r="M7" s="9"/>
      <c r="N7" s="9"/>
      <c r="O7" s="9"/>
      <c r="P7" s="9"/>
      <c r="Q7" s="12"/>
      <c r="R7" s="12"/>
    </row>
    <row r="8" spans="2:18" ht="15" customHeight="1" thickBot="1" x14ac:dyDescent="0.55000000000000004">
      <c r="B8" s="12"/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 ht="15" customHeight="1" thickBot="1" x14ac:dyDescent="0.55000000000000004">
      <c r="B9" s="67"/>
      <c r="C9" s="68" t="s">
        <v>39</v>
      </c>
      <c r="D9" s="69" t="s">
        <v>81</v>
      </c>
      <c r="E9" s="68" t="s">
        <v>82</v>
      </c>
      <c r="F9" s="70" t="s">
        <v>83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ht="15" customHeight="1" x14ac:dyDescent="0.5">
      <c r="B10" s="10" t="s">
        <v>78</v>
      </c>
      <c r="C10" s="11">
        <f>SUM(F3:F7)</f>
        <v>1.65</v>
      </c>
      <c r="D10" s="12">
        <f>1/(1+EXP(-C10))</f>
        <v>0.83889105042341472</v>
      </c>
      <c r="E10" s="11">
        <v>0.9</v>
      </c>
      <c r="F10" s="13">
        <f>D10*(1-D10)*E10*F12</f>
        <v>-9.6110873819328603E-4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 ht="15" customHeight="1" x14ac:dyDescent="0.5">
      <c r="B11" s="10" t="s">
        <v>72</v>
      </c>
      <c r="C11" s="11">
        <f>SUM(L3:L7)</f>
        <v>1.56</v>
      </c>
      <c r="D11" s="12">
        <f t="shared" ref="D11:D12" si="3">1/(1+EXP(-C11))</f>
        <v>0.82635335298099499</v>
      </c>
      <c r="E11" s="11">
        <v>0.9</v>
      </c>
      <c r="F11" s="13">
        <f>D11*(1-D11)*E11*F12</f>
        <v>-1.0204212496118525E-3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ht="15" customHeight="1" thickBot="1" x14ac:dyDescent="0.55000000000000004">
      <c r="B12" s="16" t="s">
        <v>74</v>
      </c>
      <c r="C12" s="17">
        <f>SUM(R3:R5)</f>
        <v>1.8987199630639688</v>
      </c>
      <c r="D12" s="21">
        <f t="shared" si="3"/>
        <v>0.86974658211740186</v>
      </c>
      <c r="E12" s="17">
        <v>0.8</v>
      </c>
      <c r="F12" s="19">
        <f t="shared" ref="F12" si="4">D12*(1-D12)*(E12-D12)</f>
        <v>-7.9014134813665746E-3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5" customHeight="1" x14ac:dyDescent="0.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5" customHeight="1" x14ac:dyDescent="0.5">
      <c r="B14" s="20"/>
      <c r="C14" s="20"/>
      <c r="D14" s="2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ht="15" customHeight="1" x14ac:dyDescent="0.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ht="15" customHeight="1" x14ac:dyDescent="0.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2:18" ht="15" customHeight="1" x14ac:dyDescent="0.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2:18" ht="15" customHeight="1" x14ac:dyDescent="0.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2:18" ht="15" customHeight="1" x14ac:dyDescent="0.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2:18" ht="15" customHeight="1" x14ac:dyDescent="0.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2:18" ht="15" customHeight="1" x14ac:dyDescent="0.5">
      <c r="B21" s="20"/>
      <c r="C21" s="20"/>
      <c r="D21" s="20"/>
      <c r="E21" s="20"/>
      <c r="F21" s="20"/>
      <c r="G21" s="22"/>
      <c r="H21" s="20"/>
      <c r="I21" s="20"/>
      <c r="J21" s="20"/>
      <c r="K21" s="20"/>
      <c r="L21" s="20"/>
      <c r="M21" s="22"/>
      <c r="N21" s="22"/>
      <c r="O21" s="22"/>
      <c r="P21" s="22"/>
      <c r="Q21" s="22"/>
      <c r="R21" s="2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r:id="rId5">
            <anchor moveWithCells="1">
              <from>
                <xdr:col>1</xdr:col>
                <xdr:colOff>144780</xdr:colOff>
                <xdr:row>13</xdr:row>
                <xdr:rowOff>60960</xdr:rowOff>
              </from>
              <to>
                <xdr:col>9</xdr:col>
                <xdr:colOff>697230</xdr:colOff>
                <xdr:row>34</xdr:row>
                <xdr:rowOff>129540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1"/>
  <sheetViews>
    <sheetView tabSelected="1" workbookViewId="0"/>
  </sheetViews>
  <sheetFormatPr defaultColWidth="10" defaultRowHeight="15" customHeight="1" x14ac:dyDescent="0.5"/>
  <cols>
    <col min="1" max="16384" width="10" style="1"/>
  </cols>
  <sheetData>
    <row r="1" spans="2:18" ht="15" customHeight="1" thickBot="1" x14ac:dyDescent="0.55000000000000004"/>
    <row r="2" spans="2:18" ht="15" customHeight="1" thickBot="1" x14ac:dyDescent="0.55000000000000004">
      <c r="B2" s="91" t="s">
        <v>94</v>
      </c>
      <c r="C2" s="92"/>
      <c r="D2" s="24" t="s">
        <v>95</v>
      </c>
      <c r="E2" s="25" t="s">
        <v>96</v>
      </c>
    </row>
    <row r="3" spans="2:18" ht="15" customHeight="1" x14ac:dyDescent="0.5">
      <c r="B3" s="26" t="s">
        <v>7</v>
      </c>
      <c r="C3" s="27" t="s">
        <v>87</v>
      </c>
      <c r="D3" s="28">
        <v>0.1</v>
      </c>
      <c r="E3" s="29">
        <v>0.3</v>
      </c>
    </row>
    <row r="4" spans="2:18" ht="15" customHeight="1" x14ac:dyDescent="0.5">
      <c r="B4" s="26" t="s">
        <v>13</v>
      </c>
      <c r="C4" s="27" t="s">
        <v>88</v>
      </c>
      <c r="D4" s="28">
        <v>0.3</v>
      </c>
      <c r="E4" s="29">
        <v>0.3</v>
      </c>
    </row>
    <row r="5" spans="2:18" ht="15" customHeight="1" x14ac:dyDescent="0.5">
      <c r="B5" s="26" t="s">
        <v>14</v>
      </c>
      <c r="C5" s="27" t="s">
        <v>88</v>
      </c>
      <c r="D5" s="28">
        <v>0.3</v>
      </c>
      <c r="E5" s="29">
        <v>0.3</v>
      </c>
    </row>
    <row r="6" spans="2:18" ht="15" customHeight="1" x14ac:dyDescent="0.5">
      <c r="B6" s="26" t="s">
        <v>89</v>
      </c>
      <c r="C6" s="27" t="s">
        <v>90</v>
      </c>
      <c r="D6" s="28">
        <v>0.5</v>
      </c>
      <c r="E6" s="29">
        <v>0.3</v>
      </c>
    </row>
    <row r="7" spans="2:18" ht="15" customHeight="1" thickBot="1" x14ac:dyDescent="0.55000000000000004">
      <c r="B7" s="30" t="s">
        <v>91</v>
      </c>
      <c r="C7" s="31" t="s">
        <v>92</v>
      </c>
      <c r="D7" s="32">
        <v>0.1</v>
      </c>
      <c r="E7" s="33">
        <v>0.2</v>
      </c>
      <c r="J7" s="34"/>
      <c r="K7" s="34"/>
      <c r="L7" s="34"/>
      <c r="M7" s="34"/>
      <c r="N7" s="34"/>
      <c r="O7" s="34"/>
      <c r="P7" s="34"/>
      <c r="Q7" s="34"/>
      <c r="R7" s="34"/>
    </row>
    <row r="8" spans="2:18" ht="15" customHeight="1" thickBot="1" x14ac:dyDescent="0.55000000000000004">
      <c r="J8" s="34"/>
      <c r="K8" s="34"/>
      <c r="L8" s="34"/>
      <c r="M8" s="34"/>
      <c r="N8" s="34"/>
      <c r="O8" s="34"/>
      <c r="P8" s="34"/>
      <c r="Q8" s="34"/>
      <c r="R8" s="34"/>
    </row>
    <row r="9" spans="2:18" ht="15" customHeight="1" thickBot="1" x14ac:dyDescent="0.55000000000000004">
      <c r="B9" s="91" t="s">
        <v>105</v>
      </c>
      <c r="C9" s="92"/>
      <c r="D9" s="35" t="s">
        <v>148</v>
      </c>
      <c r="E9" s="25" t="s">
        <v>147</v>
      </c>
      <c r="F9" s="25" t="s">
        <v>146</v>
      </c>
      <c r="G9" s="36" t="s">
        <v>145</v>
      </c>
      <c r="H9" s="25" t="s">
        <v>144</v>
      </c>
      <c r="I9" s="36" t="s">
        <v>142</v>
      </c>
      <c r="J9" s="34"/>
      <c r="K9" s="37"/>
      <c r="L9" s="34"/>
      <c r="M9" s="38"/>
      <c r="N9" s="34"/>
      <c r="O9" s="38"/>
      <c r="P9" s="34"/>
      <c r="Q9" s="38"/>
      <c r="R9" s="34"/>
    </row>
    <row r="10" spans="2:18" ht="15" customHeight="1" x14ac:dyDescent="0.5">
      <c r="B10" s="26" t="s">
        <v>78</v>
      </c>
      <c r="C10" s="27" t="s">
        <v>72</v>
      </c>
      <c r="D10" s="26">
        <f>D3-D4</f>
        <v>-0.19999999999999998</v>
      </c>
      <c r="E10" s="29">
        <f>E3-E4</f>
        <v>0</v>
      </c>
      <c r="F10" s="29">
        <f>D10*D10</f>
        <v>3.9999999999999994E-2</v>
      </c>
      <c r="G10" s="27">
        <f>E10*E10</f>
        <v>0</v>
      </c>
      <c r="H10" s="29">
        <f>F10+G10</f>
        <v>3.9999999999999994E-2</v>
      </c>
      <c r="I10" s="27">
        <f>SQRT(H10)</f>
        <v>0.19999999999999998</v>
      </c>
      <c r="J10" s="34"/>
      <c r="K10" s="38"/>
      <c r="L10" s="34"/>
      <c r="M10" s="38"/>
      <c r="N10" s="34"/>
      <c r="O10" s="34"/>
      <c r="P10" s="34"/>
      <c r="Q10" s="34"/>
      <c r="R10" s="34"/>
    </row>
    <row r="11" spans="2:18" ht="15" customHeight="1" x14ac:dyDescent="0.5">
      <c r="B11" s="26" t="s">
        <v>103</v>
      </c>
      <c r="C11" s="27" t="s">
        <v>97</v>
      </c>
      <c r="D11" s="26">
        <f>D3-D5</f>
        <v>-0.19999999999999998</v>
      </c>
      <c r="E11" s="29">
        <f>E3-E5</f>
        <v>0</v>
      </c>
      <c r="F11" s="29">
        <f t="shared" ref="F11:G19" si="0">D11*D11</f>
        <v>3.9999999999999994E-2</v>
      </c>
      <c r="G11" s="27">
        <f t="shared" si="0"/>
        <v>0</v>
      </c>
      <c r="H11" s="29">
        <f t="shared" ref="H11:H19" si="1">F11+G11</f>
        <v>3.9999999999999994E-2</v>
      </c>
      <c r="I11" s="27">
        <f t="shared" ref="I11:I19" si="2">SQRT(H11)</f>
        <v>0.19999999999999998</v>
      </c>
      <c r="J11" s="34"/>
      <c r="K11" s="38"/>
      <c r="L11" s="34"/>
      <c r="M11" s="38"/>
      <c r="N11" s="34"/>
      <c r="O11" s="38"/>
      <c r="P11" s="34"/>
      <c r="Q11" s="34"/>
      <c r="R11" s="34"/>
    </row>
    <row r="12" spans="2:18" ht="15" customHeight="1" x14ac:dyDescent="0.5">
      <c r="B12" s="26" t="s">
        <v>103</v>
      </c>
      <c r="C12" s="27" t="s">
        <v>98</v>
      </c>
      <c r="D12" s="26">
        <f>D3-D6</f>
        <v>-0.4</v>
      </c>
      <c r="E12" s="29">
        <f>E3-E6</f>
        <v>0</v>
      </c>
      <c r="F12" s="29">
        <f t="shared" si="0"/>
        <v>0.16000000000000003</v>
      </c>
      <c r="G12" s="27">
        <f t="shared" si="0"/>
        <v>0</v>
      </c>
      <c r="H12" s="29">
        <f t="shared" si="1"/>
        <v>0.16000000000000003</v>
      </c>
      <c r="I12" s="27">
        <f t="shared" si="2"/>
        <v>0.4</v>
      </c>
      <c r="J12" s="34"/>
      <c r="K12" s="38"/>
      <c r="L12" s="34"/>
      <c r="M12" s="38"/>
      <c r="N12" s="34"/>
      <c r="O12" s="34"/>
      <c r="P12" s="34"/>
      <c r="Q12" s="34"/>
      <c r="R12" s="34"/>
    </row>
    <row r="13" spans="2:18" ht="15" customHeight="1" x14ac:dyDescent="0.5">
      <c r="B13" s="26" t="s">
        <v>104</v>
      </c>
      <c r="C13" s="27" t="s">
        <v>99</v>
      </c>
      <c r="D13" s="26">
        <f>D3-D7</f>
        <v>0</v>
      </c>
      <c r="E13" s="29">
        <f>E3-E7</f>
        <v>9.9999999999999978E-2</v>
      </c>
      <c r="F13" s="29">
        <f t="shared" si="0"/>
        <v>0</v>
      </c>
      <c r="G13" s="27">
        <f t="shared" si="0"/>
        <v>9.999999999999995E-3</v>
      </c>
      <c r="H13" s="29">
        <f t="shared" si="1"/>
        <v>9.999999999999995E-3</v>
      </c>
      <c r="I13" s="27">
        <f t="shared" si="2"/>
        <v>9.9999999999999978E-2</v>
      </c>
      <c r="J13" s="34"/>
      <c r="K13" s="38"/>
      <c r="L13" s="34"/>
      <c r="M13" s="38"/>
      <c r="N13" s="34"/>
      <c r="O13" s="38"/>
      <c r="P13" s="34"/>
      <c r="Q13" s="34"/>
      <c r="R13" s="34"/>
    </row>
    <row r="14" spans="2:18" ht="15" customHeight="1" x14ac:dyDescent="0.5">
      <c r="B14" s="39" t="s">
        <v>72</v>
      </c>
      <c r="C14" s="40" t="s">
        <v>97</v>
      </c>
      <c r="D14" s="39">
        <f>D4-D5</f>
        <v>0</v>
      </c>
      <c r="E14" s="41">
        <f>E4-E5</f>
        <v>0</v>
      </c>
      <c r="F14" s="41">
        <f t="shared" si="0"/>
        <v>0</v>
      </c>
      <c r="G14" s="40">
        <f t="shared" si="0"/>
        <v>0</v>
      </c>
      <c r="H14" s="41">
        <f t="shared" si="1"/>
        <v>0</v>
      </c>
      <c r="I14" s="40">
        <f t="shared" si="2"/>
        <v>0</v>
      </c>
      <c r="J14" s="34"/>
      <c r="K14" s="38"/>
      <c r="L14" s="34"/>
      <c r="M14" s="38"/>
      <c r="N14" s="34"/>
      <c r="O14" s="34"/>
      <c r="P14" s="34"/>
      <c r="Q14" s="34"/>
      <c r="R14" s="34"/>
    </row>
    <row r="15" spans="2:18" ht="15" customHeight="1" x14ac:dyDescent="0.5">
      <c r="B15" s="26" t="s">
        <v>59</v>
      </c>
      <c r="C15" s="27" t="s">
        <v>98</v>
      </c>
      <c r="D15" s="26">
        <f>D4-D6</f>
        <v>-0.2</v>
      </c>
      <c r="E15" s="29">
        <f>E4-E6</f>
        <v>0</v>
      </c>
      <c r="F15" s="29">
        <f t="shared" si="0"/>
        <v>4.0000000000000008E-2</v>
      </c>
      <c r="G15" s="27">
        <f t="shared" si="0"/>
        <v>0</v>
      </c>
      <c r="H15" s="29">
        <f t="shared" si="1"/>
        <v>4.0000000000000008E-2</v>
      </c>
      <c r="I15" s="27">
        <f t="shared" si="2"/>
        <v>0.2</v>
      </c>
      <c r="J15" s="34"/>
      <c r="K15" s="38"/>
      <c r="L15" s="34"/>
      <c r="M15" s="38"/>
      <c r="N15" s="34"/>
      <c r="O15" s="34"/>
      <c r="P15" s="34"/>
      <c r="Q15" s="34"/>
      <c r="R15" s="34"/>
    </row>
    <row r="16" spans="2:18" ht="15" customHeight="1" x14ac:dyDescent="0.5">
      <c r="B16" s="26" t="s">
        <v>72</v>
      </c>
      <c r="C16" s="27" t="s">
        <v>100</v>
      </c>
      <c r="D16" s="26">
        <f>D4-D7</f>
        <v>0.19999999999999998</v>
      </c>
      <c r="E16" s="29">
        <f>E4-E7</f>
        <v>9.9999999999999978E-2</v>
      </c>
      <c r="F16" s="29">
        <f t="shared" si="0"/>
        <v>3.9999999999999994E-2</v>
      </c>
      <c r="G16" s="27">
        <f t="shared" si="0"/>
        <v>9.999999999999995E-3</v>
      </c>
      <c r="H16" s="29">
        <f t="shared" si="1"/>
        <v>4.9999999999999989E-2</v>
      </c>
      <c r="I16" s="27">
        <f t="shared" si="2"/>
        <v>0.22360679774997894</v>
      </c>
      <c r="J16" s="34"/>
      <c r="K16" s="38"/>
      <c r="L16" s="34"/>
      <c r="M16" s="34"/>
      <c r="N16" s="34"/>
      <c r="O16" s="34"/>
      <c r="P16" s="34"/>
      <c r="Q16" s="34"/>
      <c r="R16" s="34"/>
    </row>
    <row r="17" spans="2:18" ht="15" customHeight="1" x14ac:dyDescent="0.5">
      <c r="B17" s="26" t="s">
        <v>97</v>
      </c>
      <c r="C17" s="27" t="s">
        <v>101</v>
      </c>
      <c r="D17" s="26">
        <f>D5-D6</f>
        <v>-0.2</v>
      </c>
      <c r="E17" s="29">
        <f>E5-E6</f>
        <v>0</v>
      </c>
      <c r="F17" s="29">
        <f t="shared" si="0"/>
        <v>4.0000000000000008E-2</v>
      </c>
      <c r="G17" s="27">
        <f t="shared" si="0"/>
        <v>0</v>
      </c>
      <c r="H17" s="29">
        <f t="shared" si="1"/>
        <v>4.0000000000000008E-2</v>
      </c>
      <c r="I17" s="27">
        <f t="shared" si="2"/>
        <v>0.2</v>
      </c>
      <c r="J17" s="34"/>
      <c r="K17" s="38"/>
      <c r="L17" s="34"/>
      <c r="M17" s="34"/>
      <c r="N17" s="34"/>
      <c r="O17" s="34"/>
      <c r="P17" s="34"/>
      <c r="Q17" s="34"/>
      <c r="R17" s="34"/>
    </row>
    <row r="18" spans="2:18" ht="15" customHeight="1" x14ac:dyDescent="0.5">
      <c r="B18" s="26" t="s">
        <v>60</v>
      </c>
      <c r="C18" s="27" t="s">
        <v>99</v>
      </c>
      <c r="D18" s="26">
        <f>D5-D7</f>
        <v>0.19999999999999998</v>
      </c>
      <c r="E18" s="29">
        <f>E5-E7</f>
        <v>9.9999999999999978E-2</v>
      </c>
      <c r="F18" s="29">
        <f t="shared" si="0"/>
        <v>3.9999999999999994E-2</v>
      </c>
      <c r="G18" s="27">
        <f t="shared" si="0"/>
        <v>9.999999999999995E-3</v>
      </c>
      <c r="H18" s="29">
        <f t="shared" si="1"/>
        <v>4.9999999999999989E-2</v>
      </c>
      <c r="I18" s="27">
        <f t="shared" si="2"/>
        <v>0.22360679774997894</v>
      </c>
      <c r="J18" s="34"/>
      <c r="K18" s="34"/>
      <c r="L18" s="34"/>
      <c r="M18" s="34"/>
      <c r="N18" s="34"/>
      <c r="O18" s="34"/>
      <c r="P18" s="34"/>
      <c r="Q18" s="34"/>
      <c r="R18" s="34"/>
    </row>
    <row r="19" spans="2:18" ht="15" customHeight="1" thickBot="1" x14ac:dyDescent="0.55000000000000004">
      <c r="B19" s="30" t="s">
        <v>98</v>
      </c>
      <c r="C19" s="31" t="s">
        <v>102</v>
      </c>
      <c r="D19" s="30">
        <f>D6-D7</f>
        <v>0.4</v>
      </c>
      <c r="E19" s="33">
        <f>E6-E7</f>
        <v>9.9999999999999978E-2</v>
      </c>
      <c r="F19" s="33">
        <f t="shared" si="0"/>
        <v>0.16000000000000003</v>
      </c>
      <c r="G19" s="31">
        <f t="shared" si="0"/>
        <v>9.999999999999995E-3</v>
      </c>
      <c r="H19" s="33">
        <f t="shared" si="1"/>
        <v>0.17000000000000004</v>
      </c>
      <c r="I19" s="31">
        <f t="shared" si="2"/>
        <v>0.41231056256176613</v>
      </c>
    </row>
    <row r="20" spans="2:18" ht="15" customHeight="1" thickBot="1" x14ac:dyDescent="0.55000000000000004"/>
    <row r="21" spans="2:18" ht="15" customHeight="1" thickBot="1" x14ac:dyDescent="0.55000000000000004">
      <c r="B21" s="91" t="s">
        <v>105</v>
      </c>
      <c r="C21" s="92"/>
      <c r="D21" s="25" t="s">
        <v>142</v>
      </c>
      <c r="F21" s="91" t="s">
        <v>106</v>
      </c>
      <c r="G21" s="92"/>
      <c r="H21" s="25" t="s">
        <v>142</v>
      </c>
      <c r="J21" s="91" t="s">
        <v>105</v>
      </c>
      <c r="K21" s="92"/>
      <c r="L21" s="25" t="s">
        <v>143</v>
      </c>
      <c r="N21" s="82" t="s">
        <v>150</v>
      </c>
      <c r="O21" s="83"/>
      <c r="P21" s="84"/>
    </row>
    <row r="22" spans="2:18" ht="15" customHeight="1" x14ac:dyDescent="0.5">
      <c r="B22" s="26" t="s">
        <v>58</v>
      </c>
      <c r="C22" s="27" t="s">
        <v>72</v>
      </c>
      <c r="D22" s="29">
        <f>I10</f>
        <v>0.19999999999999998</v>
      </c>
      <c r="F22" s="26" t="s">
        <v>78</v>
      </c>
      <c r="G22" s="27" t="s">
        <v>107</v>
      </c>
      <c r="H22" s="29">
        <f>MIN(I10,I11)</f>
        <v>0.19999999999999998</v>
      </c>
      <c r="J22" s="42" t="s">
        <v>111</v>
      </c>
      <c r="K22" s="43" t="s">
        <v>93</v>
      </c>
      <c r="L22" s="44">
        <f>MIN(I10,I11,I16,I18)</f>
        <v>0.19999999999999998</v>
      </c>
      <c r="N22" s="85"/>
      <c r="O22" s="86"/>
      <c r="P22" s="87"/>
    </row>
    <row r="23" spans="2:18" ht="15" customHeight="1" x14ac:dyDescent="0.5">
      <c r="B23" s="26" t="s">
        <v>58</v>
      </c>
      <c r="C23" s="27" t="s">
        <v>60</v>
      </c>
      <c r="D23" s="29">
        <f t="shared" ref="D23:D31" si="3">I11</f>
        <v>0.19999999999999998</v>
      </c>
      <c r="F23" s="26" t="s">
        <v>78</v>
      </c>
      <c r="G23" s="27" t="s">
        <v>98</v>
      </c>
      <c r="H23" s="29">
        <f>I12</f>
        <v>0.4</v>
      </c>
      <c r="J23" s="26" t="s">
        <v>112</v>
      </c>
      <c r="K23" s="27" t="s">
        <v>113</v>
      </c>
      <c r="L23" s="29">
        <f>MIN(I12,I19)</f>
        <v>0.4</v>
      </c>
      <c r="N23" s="85"/>
      <c r="O23" s="86"/>
      <c r="P23" s="87"/>
    </row>
    <row r="24" spans="2:18" ht="15" customHeight="1" thickBot="1" x14ac:dyDescent="0.55000000000000004">
      <c r="B24" s="26" t="s">
        <v>58</v>
      </c>
      <c r="C24" s="27" t="s">
        <v>98</v>
      </c>
      <c r="D24" s="29">
        <f t="shared" si="3"/>
        <v>0.4</v>
      </c>
      <c r="F24" s="42" t="s">
        <v>78</v>
      </c>
      <c r="G24" s="43" t="s">
        <v>102</v>
      </c>
      <c r="H24" s="44">
        <f>I13</f>
        <v>9.9999999999999978E-2</v>
      </c>
      <c r="J24" s="45" t="s">
        <v>107</v>
      </c>
      <c r="K24" s="46" t="s">
        <v>98</v>
      </c>
      <c r="L24" s="47">
        <f>MIN(I15,I17)</f>
        <v>0.2</v>
      </c>
      <c r="N24" s="85"/>
      <c r="O24" s="86"/>
      <c r="P24" s="87"/>
    </row>
    <row r="25" spans="2:18" ht="15" customHeight="1" x14ac:dyDescent="0.5">
      <c r="B25" s="26" t="s">
        <v>58</v>
      </c>
      <c r="C25" s="27" t="s">
        <v>99</v>
      </c>
      <c r="D25" s="29">
        <f t="shared" si="3"/>
        <v>9.9999999999999978E-2</v>
      </c>
      <c r="F25" s="26" t="s">
        <v>108</v>
      </c>
      <c r="G25" s="27" t="s">
        <v>101</v>
      </c>
      <c r="H25" s="29">
        <f>MIN(I15,I17)</f>
        <v>0.2</v>
      </c>
      <c r="N25" s="85"/>
      <c r="O25" s="86"/>
      <c r="P25" s="87"/>
    </row>
    <row r="26" spans="2:18" ht="15" customHeight="1" x14ac:dyDescent="0.5">
      <c r="B26" s="42" t="s">
        <v>72</v>
      </c>
      <c r="C26" s="43" t="s">
        <v>60</v>
      </c>
      <c r="D26" s="44">
        <f t="shared" si="3"/>
        <v>0</v>
      </c>
      <c r="F26" s="26" t="s">
        <v>93</v>
      </c>
      <c r="G26" s="27" t="s">
        <v>109</v>
      </c>
      <c r="H26" s="29">
        <f>MIN(I16,I18)</f>
        <v>0.22360679774997894</v>
      </c>
      <c r="N26" s="85"/>
      <c r="O26" s="86"/>
      <c r="P26" s="87"/>
    </row>
    <row r="27" spans="2:18" ht="15" customHeight="1" thickBot="1" x14ac:dyDescent="0.55000000000000004">
      <c r="B27" s="26" t="s">
        <v>59</v>
      </c>
      <c r="C27" s="27" t="s">
        <v>98</v>
      </c>
      <c r="D27" s="29">
        <f t="shared" si="3"/>
        <v>0.2</v>
      </c>
      <c r="F27" s="30" t="s">
        <v>110</v>
      </c>
      <c r="G27" s="31" t="s">
        <v>100</v>
      </c>
      <c r="H27" s="33">
        <f>I19</f>
        <v>0.41231056256176613</v>
      </c>
      <c r="N27" s="88"/>
      <c r="O27" s="89"/>
      <c r="P27" s="90"/>
    </row>
    <row r="28" spans="2:18" ht="15" customHeight="1" x14ac:dyDescent="0.5">
      <c r="B28" s="26" t="s">
        <v>72</v>
      </c>
      <c r="C28" s="27" t="s">
        <v>99</v>
      </c>
      <c r="D28" s="29">
        <f t="shared" si="3"/>
        <v>0.22360679774997894</v>
      </c>
    </row>
    <row r="29" spans="2:18" ht="15" customHeight="1" x14ac:dyDescent="0.5">
      <c r="B29" s="26" t="s">
        <v>60</v>
      </c>
      <c r="C29" s="27" t="s">
        <v>98</v>
      </c>
      <c r="D29" s="29">
        <f t="shared" si="3"/>
        <v>0.2</v>
      </c>
    </row>
    <row r="30" spans="2:18" ht="15" customHeight="1" x14ac:dyDescent="0.5">
      <c r="B30" s="26" t="s">
        <v>60</v>
      </c>
      <c r="C30" s="27" t="s">
        <v>99</v>
      </c>
      <c r="D30" s="29">
        <f t="shared" si="3"/>
        <v>0.22360679774997894</v>
      </c>
    </row>
    <row r="31" spans="2:18" ht="15" customHeight="1" thickBot="1" x14ac:dyDescent="0.55000000000000004">
      <c r="B31" s="30" t="s">
        <v>98</v>
      </c>
      <c r="C31" s="31" t="s">
        <v>99</v>
      </c>
      <c r="D31" s="33">
        <f t="shared" si="3"/>
        <v>0.41231056256176613</v>
      </c>
    </row>
  </sheetData>
  <mergeCells count="6">
    <mergeCell ref="N21:P27"/>
    <mergeCell ref="B2:C2"/>
    <mergeCell ref="B9:C9"/>
    <mergeCell ref="F21:G21"/>
    <mergeCell ref="J21:K21"/>
    <mergeCell ref="B21:C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2" r:id="rId4">
          <objectPr defaultSize="0" r:id="rId5">
            <anchor moveWithCells="1">
              <from>
                <xdr:col>9</xdr:col>
                <xdr:colOff>270510</xdr:colOff>
                <xdr:row>3</xdr:row>
                <xdr:rowOff>57150</xdr:rowOff>
              </from>
              <to>
                <xdr:col>15</xdr:col>
                <xdr:colOff>567690</xdr:colOff>
                <xdr:row>16</xdr:row>
                <xdr:rowOff>99060</xdr:rowOff>
              </to>
            </anchor>
          </objectPr>
        </oleObject>
      </mc:Choice>
      <mc:Fallback>
        <oleObject progId="Visio.Drawing.15" shapeId="5122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/>
  </sheetViews>
  <sheetFormatPr defaultColWidth="10" defaultRowHeight="15" customHeight="1" x14ac:dyDescent="0.5"/>
  <cols>
    <col min="1" max="4" width="10" style="49"/>
    <col min="5" max="6" width="15" style="49" customWidth="1"/>
    <col min="7" max="7" width="20" style="49" customWidth="1"/>
    <col min="8" max="8" width="10" style="49"/>
    <col min="9" max="9" width="10" style="49" customWidth="1"/>
    <col min="10" max="16384" width="10" style="49"/>
  </cols>
  <sheetData>
    <row r="1" spans="2:9" ht="15" customHeight="1" thickBot="1" x14ac:dyDescent="0.55000000000000004"/>
    <row r="2" spans="2:9" ht="15" customHeight="1" thickBot="1" x14ac:dyDescent="0.55000000000000004">
      <c r="B2" s="25" t="s">
        <v>115</v>
      </c>
      <c r="C2" s="35" t="s">
        <v>114</v>
      </c>
      <c r="D2" s="36" t="s">
        <v>96</v>
      </c>
      <c r="E2" s="25" t="s">
        <v>121</v>
      </c>
      <c r="F2" s="25" t="s">
        <v>120</v>
      </c>
      <c r="G2" s="35" t="s">
        <v>116</v>
      </c>
      <c r="H2" s="48" t="s">
        <v>122</v>
      </c>
      <c r="I2" s="25" t="s">
        <v>123</v>
      </c>
    </row>
    <row r="3" spans="2:9" ht="15" customHeight="1" x14ac:dyDescent="0.5">
      <c r="B3" s="53" t="s">
        <v>135</v>
      </c>
      <c r="C3" s="54">
        <v>0.2</v>
      </c>
      <c r="D3" s="55">
        <v>0.3</v>
      </c>
      <c r="E3" s="53">
        <f t="shared" ref="E3:E9" si="0">SQRT((C3-0.1)^2+(D3-0.2)^2)</f>
        <v>0.1414213562373095</v>
      </c>
      <c r="F3" s="53">
        <f>SQRT((C3-0.4)^2+(D3-0.5)^2)</f>
        <v>0.28284271247461906</v>
      </c>
      <c r="G3" s="50" t="s">
        <v>117</v>
      </c>
      <c r="H3" s="53">
        <f>MIN(E3,F3)</f>
        <v>0.1414213562373095</v>
      </c>
      <c r="I3" s="56">
        <f>H3^2</f>
        <v>0.02</v>
      </c>
    </row>
    <row r="4" spans="2:9" ht="15" customHeight="1" x14ac:dyDescent="0.5">
      <c r="B4" s="53" t="s">
        <v>136</v>
      </c>
      <c r="C4" s="54">
        <v>0.3</v>
      </c>
      <c r="D4" s="55">
        <v>0.2</v>
      </c>
      <c r="E4" s="53">
        <f t="shared" si="0"/>
        <v>0.19999999999999998</v>
      </c>
      <c r="F4" s="53">
        <f t="shared" ref="F4:F9" si="1">SQRT((C4-0.4)^2+(D4-0.5)^2)</f>
        <v>0.31622776601683794</v>
      </c>
      <c r="G4" s="51" t="s">
        <v>117</v>
      </c>
      <c r="H4" s="53">
        <f t="shared" ref="H4:H9" si="2">MIN(E4,F4)</f>
        <v>0.19999999999999998</v>
      </c>
      <c r="I4" s="56">
        <f t="shared" ref="I4:I9" si="3">H4^2</f>
        <v>3.9999999999999994E-2</v>
      </c>
    </row>
    <row r="5" spans="2:9" ht="15" customHeight="1" x14ac:dyDescent="0.5">
      <c r="B5" s="53" t="s">
        <v>137</v>
      </c>
      <c r="C5" s="54">
        <v>0.5</v>
      </c>
      <c r="D5" s="55">
        <v>0.4</v>
      </c>
      <c r="E5" s="53">
        <f t="shared" si="0"/>
        <v>0.44721359549995798</v>
      </c>
      <c r="F5" s="53">
        <f t="shared" si="1"/>
        <v>0.14142135623730948</v>
      </c>
      <c r="G5" s="51" t="s">
        <v>118</v>
      </c>
      <c r="H5" s="53">
        <f t="shared" si="2"/>
        <v>0.14142135623730948</v>
      </c>
      <c r="I5" s="56">
        <f t="shared" si="3"/>
        <v>1.9999999999999993E-2</v>
      </c>
    </row>
    <row r="6" spans="2:9" ht="15" customHeight="1" x14ac:dyDescent="0.5">
      <c r="B6" s="57" t="s">
        <v>141</v>
      </c>
      <c r="C6" s="54">
        <v>0.1</v>
      </c>
      <c r="D6" s="55">
        <v>0.2</v>
      </c>
      <c r="E6" s="53">
        <f t="shared" si="0"/>
        <v>0</v>
      </c>
      <c r="F6" s="53">
        <f t="shared" si="1"/>
        <v>0.42426406871192857</v>
      </c>
      <c r="G6" s="51" t="s">
        <v>98</v>
      </c>
      <c r="H6" s="53">
        <f t="shared" si="2"/>
        <v>0</v>
      </c>
      <c r="I6" s="56">
        <f t="shared" si="3"/>
        <v>0</v>
      </c>
    </row>
    <row r="7" spans="2:9" ht="15" customHeight="1" x14ac:dyDescent="0.5">
      <c r="B7" s="53" t="s">
        <v>138</v>
      </c>
      <c r="C7" s="54">
        <v>0.2</v>
      </c>
      <c r="D7" s="55">
        <v>0.2</v>
      </c>
      <c r="E7" s="53">
        <f t="shared" si="0"/>
        <v>0.1</v>
      </c>
      <c r="F7" s="53">
        <f t="shared" si="1"/>
        <v>0.36055512754639896</v>
      </c>
      <c r="G7" s="51" t="s">
        <v>117</v>
      </c>
      <c r="H7" s="53">
        <f t="shared" si="2"/>
        <v>0.1</v>
      </c>
      <c r="I7" s="56">
        <f t="shared" si="3"/>
        <v>1.0000000000000002E-2</v>
      </c>
    </row>
    <row r="8" spans="2:9" ht="15" customHeight="1" x14ac:dyDescent="0.5">
      <c r="B8" s="57" t="s">
        <v>139</v>
      </c>
      <c r="C8" s="54">
        <v>0.4</v>
      </c>
      <c r="D8" s="55">
        <v>0.5</v>
      </c>
      <c r="E8" s="53">
        <f t="shared" si="0"/>
        <v>0.42426406871192857</v>
      </c>
      <c r="F8" s="53">
        <f t="shared" si="1"/>
        <v>0</v>
      </c>
      <c r="G8" s="51" t="s">
        <v>119</v>
      </c>
      <c r="H8" s="53">
        <f t="shared" si="2"/>
        <v>0</v>
      </c>
      <c r="I8" s="56">
        <f t="shared" si="3"/>
        <v>0</v>
      </c>
    </row>
    <row r="9" spans="2:9" ht="15" customHeight="1" thickBot="1" x14ac:dyDescent="0.55000000000000004">
      <c r="B9" s="58" t="s">
        <v>140</v>
      </c>
      <c r="C9" s="59">
        <v>0.5</v>
      </c>
      <c r="D9" s="60">
        <v>0.5</v>
      </c>
      <c r="E9" s="58">
        <f t="shared" si="0"/>
        <v>0.5</v>
      </c>
      <c r="F9" s="58">
        <f t="shared" si="1"/>
        <v>9.9999999999999978E-2</v>
      </c>
      <c r="G9" s="52" t="s">
        <v>118</v>
      </c>
      <c r="H9" s="58">
        <f t="shared" si="2"/>
        <v>9.9999999999999978E-2</v>
      </c>
      <c r="I9" s="61">
        <f t="shared" si="3"/>
        <v>9.999999999999995E-3</v>
      </c>
    </row>
    <row r="10" spans="2:9" ht="15" customHeight="1" thickBot="1" x14ac:dyDescent="0.55000000000000004">
      <c r="H10" s="25" t="s">
        <v>125</v>
      </c>
      <c r="I10" s="62">
        <f>SUM(I3:I9)</f>
        <v>9.9999999999999992E-2</v>
      </c>
    </row>
    <row r="11" spans="2:9" ht="15" customHeight="1" thickBot="1" x14ac:dyDescent="0.55000000000000004">
      <c r="H11" s="25" t="s">
        <v>124</v>
      </c>
      <c r="I11" s="63">
        <f>SQRT((C6-C8)^2+(D6-D8)^2)</f>
        <v>0.42426406871192857</v>
      </c>
    </row>
    <row r="12" spans="2:9" ht="15" customHeight="1" thickBot="1" x14ac:dyDescent="0.55000000000000004">
      <c r="H12" s="35" t="s">
        <v>126</v>
      </c>
      <c r="I12" s="62">
        <f>I11/I10</f>
        <v>4.2426406871192857</v>
      </c>
    </row>
    <row r="13" spans="2:9" ht="15" customHeight="1" x14ac:dyDescent="0.5">
      <c r="B13" s="64" t="s">
        <v>127</v>
      </c>
      <c r="C13" s="65" t="s">
        <v>129</v>
      </c>
    </row>
    <row r="14" spans="2:9" ht="15" customHeight="1" thickBot="1" x14ac:dyDescent="0.55000000000000004">
      <c r="B14" s="66" t="s">
        <v>128</v>
      </c>
      <c r="C14" s="6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</vt:lpstr>
      <vt:lpstr>#1</vt:lpstr>
      <vt:lpstr>#2</vt:lpstr>
      <vt:lpstr>#3</vt:lpstr>
      <vt:lpstr>#4</vt:lpstr>
      <vt:lpstr>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CHANG</dc:creator>
  <cp:lastModifiedBy>LAN CHANG</cp:lastModifiedBy>
  <dcterms:created xsi:type="dcterms:W3CDTF">2016-12-12T17:18:42Z</dcterms:created>
  <dcterms:modified xsi:type="dcterms:W3CDTF">2016-12-13T19:34:15Z</dcterms:modified>
</cp:coreProperties>
</file>