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24240" windowHeight="13740" activeTab="1"/>
  </bookViews>
  <sheets>
    <sheet name="总览表" sheetId="1" r:id="rId1"/>
    <sheet name="行情记录表" sheetId="2" r:id="rId2"/>
    <sheet name="股票买卖顺序" sheetId="3" r:id="rId3"/>
    <sheet name="历史经验" sheetId="4" r:id="rId4"/>
    <sheet name="板块" sheetId="5" r:id="rId5"/>
    <sheet name="股票买卖常识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3"/>
  <c r="H22"/>
  <c r="H23"/>
  <c r="G23"/>
  <c r="G22"/>
  <c r="N84" i="1"/>
  <c r="P84" s="1"/>
  <c r="O84"/>
  <c r="Q84" s="1"/>
  <c r="I84"/>
  <c r="H7" i="3"/>
  <c r="H3"/>
  <c r="H5"/>
  <c r="H21"/>
  <c r="G21"/>
  <c r="L21" s="1"/>
  <c r="I49" i="1"/>
  <c r="N49"/>
  <c r="P49" s="1"/>
  <c r="O49"/>
  <c r="Q49" s="1"/>
  <c r="I46"/>
  <c r="O78"/>
  <c r="N78"/>
  <c r="I78"/>
  <c r="L20" i="3"/>
  <c r="H20"/>
  <c r="G20"/>
  <c r="H18"/>
  <c r="H12"/>
  <c r="H11"/>
  <c r="H6"/>
  <c r="H4"/>
  <c r="L19"/>
  <c r="G19"/>
  <c r="G18"/>
  <c r="G17"/>
  <c r="G13"/>
  <c r="H16"/>
  <c r="H2"/>
  <c r="I4"/>
  <c r="L3"/>
  <c r="H13"/>
  <c r="H17"/>
  <c r="L17" s="1"/>
  <c r="H14"/>
  <c r="I14"/>
  <c r="O83" i="1"/>
  <c r="N83"/>
  <c r="I83"/>
  <c r="I25"/>
  <c r="I26"/>
  <c r="N26"/>
  <c r="O26"/>
  <c r="I17"/>
  <c r="N17"/>
  <c r="O17"/>
  <c r="H8" i="3"/>
  <c r="V15"/>
  <c r="G3"/>
  <c r="G4"/>
  <c r="G5"/>
  <c r="L5" s="1"/>
  <c r="G6"/>
  <c r="L6" s="1"/>
  <c r="G7"/>
  <c r="L7" s="1"/>
  <c r="G8"/>
  <c r="G9"/>
  <c r="L9" s="1"/>
  <c r="G10"/>
  <c r="L10" s="1"/>
  <c r="G11"/>
  <c r="G12"/>
  <c r="G14"/>
  <c r="G15"/>
  <c r="L15" s="1"/>
  <c r="G16"/>
  <c r="G2"/>
  <c r="O82" i="1"/>
  <c r="N82"/>
  <c r="I82"/>
  <c r="O81"/>
  <c r="N81"/>
  <c r="I81"/>
  <c r="O80"/>
  <c r="N80"/>
  <c r="I80"/>
  <c r="O79"/>
  <c r="N79"/>
  <c r="I79"/>
  <c r="O38"/>
  <c r="N38"/>
  <c r="I38"/>
  <c r="O24"/>
  <c r="N24"/>
  <c r="I24"/>
  <c r="I73"/>
  <c r="O74"/>
  <c r="N74"/>
  <c r="I74"/>
  <c r="I43"/>
  <c r="O72"/>
  <c r="I72"/>
  <c r="I75"/>
  <c r="I76"/>
  <c r="N72"/>
  <c r="N43"/>
  <c r="O43"/>
  <c r="N73"/>
  <c r="O73"/>
  <c r="N75"/>
  <c r="O75"/>
  <c r="N76"/>
  <c r="O76"/>
  <c r="N77"/>
  <c r="O77"/>
  <c r="I77"/>
  <c r="O71"/>
  <c r="N71"/>
  <c r="I71"/>
  <c r="O69"/>
  <c r="N69"/>
  <c r="I69"/>
  <c r="N10"/>
  <c r="O10"/>
  <c r="O19"/>
  <c r="N19"/>
  <c r="I19"/>
  <c r="N46"/>
  <c r="O46"/>
  <c r="N47"/>
  <c r="O47"/>
  <c r="I47"/>
  <c r="O35"/>
  <c r="N35"/>
  <c r="I35"/>
  <c r="O6"/>
  <c r="Q6" s="1"/>
  <c r="N6"/>
  <c r="P6" s="1"/>
  <c r="O21"/>
  <c r="Q21" s="1"/>
  <c r="N21"/>
  <c r="P21" s="1"/>
  <c r="O25"/>
  <c r="N25"/>
  <c r="N4"/>
  <c r="I10"/>
  <c r="L4" i="3" l="1"/>
  <c r="L12"/>
  <c r="L14"/>
  <c r="Q83" i="1"/>
  <c r="P83"/>
  <c r="Q78"/>
  <c r="P17"/>
  <c r="P78"/>
  <c r="Q17"/>
  <c r="P25"/>
  <c r="L16" i="3"/>
  <c r="L13"/>
  <c r="L2"/>
  <c r="L18"/>
  <c r="L11"/>
  <c r="L8"/>
  <c r="Q25" i="1"/>
  <c r="P82"/>
  <c r="P26"/>
  <c r="Q26"/>
  <c r="P77"/>
  <c r="Q82"/>
  <c r="P80"/>
  <c r="Q47"/>
  <c r="P38"/>
  <c r="Q24"/>
  <c r="Q81"/>
  <c r="P81"/>
  <c r="Q19"/>
  <c r="P74"/>
  <c r="Q38"/>
  <c r="P75"/>
  <c r="Q79"/>
  <c r="P19"/>
  <c r="Q69"/>
  <c r="Q77"/>
  <c r="P79"/>
  <c r="Q80"/>
  <c r="P24"/>
  <c r="P73"/>
  <c r="Q74"/>
  <c r="P43"/>
  <c r="P72"/>
  <c r="Q72"/>
  <c r="P76"/>
  <c r="Q76"/>
  <c r="Q73"/>
  <c r="Q75"/>
  <c r="Q43"/>
  <c r="P47"/>
  <c r="Q71"/>
  <c r="P35"/>
  <c r="P69"/>
  <c r="P71"/>
  <c r="Q35"/>
  <c r="Q10"/>
  <c r="P10"/>
  <c r="O20"/>
  <c r="N20"/>
  <c r="I20"/>
  <c r="Q20" l="1"/>
  <c r="P20"/>
  <c r="I68"/>
  <c r="O5"/>
  <c r="N5"/>
  <c r="I5"/>
  <c r="M5"/>
  <c r="L5"/>
  <c r="K5"/>
  <c r="O4"/>
  <c r="P5" l="1"/>
  <c r="Q5"/>
  <c r="O68"/>
  <c r="Q68" s="1"/>
  <c r="N68"/>
  <c r="P68" s="1"/>
  <c r="O67"/>
  <c r="N67"/>
  <c r="I67"/>
  <c r="N66"/>
  <c r="O66"/>
  <c r="I66"/>
  <c r="N65"/>
  <c r="O65"/>
  <c r="I65"/>
  <c r="O64"/>
  <c r="N64"/>
  <c r="I64"/>
  <c r="O63"/>
  <c r="N63"/>
  <c r="I63"/>
  <c r="O62"/>
  <c r="N62"/>
  <c r="I62"/>
  <c r="N61"/>
  <c r="O61"/>
  <c r="I61"/>
  <c r="I60"/>
  <c r="O60"/>
  <c r="N60"/>
  <c r="O44"/>
  <c r="N44"/>
  <c r="I44"/>
  <c r="O59"/>
  <c r="N59"/>
  <c r="I59"/>
  <c r="O58"/>
  <c r="N58"/>
  <c r="I58"/>
  <c r="O57"/>
  <c r="N57"/>
  <c r="I57"/>
  <c r="O42"/>
  <c r="N42"/>
  <c r="I42"/>
  <c r="O56"/>
  <c r="N56"/>
  <c r="I56"/>
  <c r="I33"/>
  <c r="I32"/>
  <c r="I31"/>
  <c r="I34"/>
  <c r="O55"/>
  <c r="N55"/>
  <c r="I55"/>
  <c r="O54"/>
  <c r="N54"/>
  <c r="I54"/>
  <c r="N53"/>
  <c r="O53"/>
  <c r="I53"/>
  <c r="O52"/>
  <c r="N52"/>
  <c r="I52"/>
  <c r="I48"/>
  <c r="O48"/>
  <c r="N48"/>
  <c r="I51"/>
  <c r="N51"/>
  <c r="O51"/>
  <c r="N50"/>
  <c r="O50"/>
  <c r="I50"/>
  <c r="O45"/>
  <c r="N45"/>
  <c r="I45"/>
  <c r="O28"/>
  <c r="N28"/>
  <c r="I28"/>
  <c r="N29"/>
  <c r="P29" s="1"/>
  <c r="O29"/>
  <c r="Q29" s="1"/>
  <c r="O70"/>
  <c r="N70"/>
  <c r="Q57" l="1"/>
  <c r="Q64"/>
  <c r="P66"/>
  <c r="P57"/>
  <c r="P65"/>
  <c r="Q53"/>
  <c r="P67"/>
  <c r="Q67"/>
  <c r="Q58"/>
  <c r="P53"/>
  <c r="Q63"/>
  <c r="P56"/>
  <c r="P62"/>
  <c r="Q56"/>
  <c r="Q65"/>
  <c r="Q55"/>
  <c r="P42"/>
  <c r="P63"/>
  <c r="Q61"/>
  <c r="Q66"/>
  <c r="P52"/>
  <c r="P58"/>
  <c r="Q62"/>
  <c r="P60"/>
  <c r="Q44"/>
  <c r="P61"/>
  <c r="P64"/>
  <c r="Q60"/>
  <c r="P44"/>
  <c r="Q59"/>
  <c r="P59"/>
  <c r="P48"/>
  <c r="P54"/>
  <c r="Q54"/>
  <c r="Q52"/>
  <c r="P55"/>
  <c r="Q51"/>
  <c r="Q42"/>
  <c r="P50"/>
  <c r="Q45"/>
  <c r="Q50"/>
  <c r="P51"/>
  <c r="Q48"/>
  <c r="P45"/>
  <c r="Q28"/>
  <c r="P28"/>
  <c r="Q70"/>
  <c r="P70"/>
  <c r="Q46"/>
  <c r="P46"/>
  <c r="O41"/>
  <c r="Q41" s="1"/>
  <c r="N41"/>
  <c r="P41" s="1"/>
  <c r="O40"/>
  <c r="Q40" s="1"/>
  <c r="N40"/>
  <c r="P40" s="1"/>
  <c r="O39"/>
  <c r="Q39" s="1"/>
  <c r="N39"/>
  <c r="P39" s="1"/>
  <c r="O37" l="1"/>
  <c r="Q37" s="1"/>
  <c r="N37"/>
  <c r="P37" s="1"/>
  <c r="N36"/>
  <c r="P36" s="1"/>
  <c r="O36"/>
  <c r="Q36" s="1"/>
  <c r="O34"/>
  <c r="Q34" s="1"/>
  <c r="N34"/>
  <c r="P34" s="1"/>
  <c r="N16"/>
  <c r="P16" s="1"/>
  <c r="O16"/>
  <c r="Q16" s="1"/>
  <c r="O32"/>
  <c r="Q32" s="1"/>
  <c r="N32"/>
  <c r="P32" s="1"/>
  <c r="N31"/>
  <c r="P31" s="1"/>
  <c r="O31"/>
  <c r="Q31" s="1"/>
  <c r="N18"/>
  <c r="P18" s="1"/>
  <c r="O18"/>
  <c r="Q18" s="1"/>
  <c r="O27"/>
  <c r="Q27" s="1"/>
  <c r="N27"/>
  <c r="P27" s="1"/>
  <c r="O23" l="1"/>
  <c r="Q23" s="1"/>
  <c r="N23"/>
  <c r="P23" s="1"/>
  <c r="O30"/>
  <c r="Q30" s="1"/>
  <c r="N30"/>
  <c r="P30" s="1"/>
  <c r="N22"/>
  <c r="P22" s="1"/>
  <c r="O22"/>
  <c r="Q22" s="1"/>
  <c r="O15"/>
  <c r="Q15" s="1"/>
  <c r="N15"/>
  <c r="P15" s="1"/>
  <c r="P4"/>
  <c r="Q4"/>
  <c r="O7"/>
  <c r="Q7" s="1"/>
  <c r="N7"/>
  <c r="P7" s="1"/>
  <c r="O8"/>
  <c r="Q8" s="1"/>
  <c r="N8"/>
  <c r="P8" s="1"/>
  <c r="O9"/>
  <c r="Q9" s="1"/>
  <c r="N9"/>
  <c r="P9" s="1"/>
  <c r="O11"/>
  <c r="Q11" s="1"/>
  <c r="N11"/>
  <c r="P11" s="1"/>
  <c r="O14"/>
  <c r="Q14" s="1"/>
  <c r="N14"/>
  <c r="P14" s="1"/>
  <c r="N13"/>
  <c r="P13" s="1"/>
  <c r="O13"/>
  <c r="Q13" s="1"/>
  <c r="N33"/>
  <c r="P33" s="1"/>
  <c r="O33"/>
  <c r="Q33" s="1"/>
  <c r="N12"/>
  <c r="P12" s="1"/>
  <c r="O12"/>
  <c r="Q12" s="1"/>
  <c r="M7"/>
  <c r="L7"/>
  <c r="K7"/>
  <c r="K4"/>
  <c r="M4"/>
  <c r="L4"/>
</calcChain>
</file>

<file path=xl/sharedStrings.xml><?xml version="1.0" encoding="utf-8"?>
<sst xmlns="http://schemas.openxmlformats.org/spreadsheetml/2006/main" count="441" uniqueCount="350">
  <si>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</si>
  <si>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</si>
  <si>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</si>
  <si>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</si>
  <si>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</si>
  <si>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</si>
  <si>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</si>
  <si>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</si>
  <si>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</si>
  <si>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</si>
  <si>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</si>
  <si>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</si>
  <si>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</si>
  <si>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</si>
  <si>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</si>
  <si>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</si>
  <si>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</si>
  <si>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</si>
  <si>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</si>
  <si>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</si>
  <si>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</si>
  <si>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</si>
  <si>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</si>
  <si>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600660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</si>
  <si>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</si>
  <si>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</si>
  <si>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</si>
  <si>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</si>
  <si>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贵州茅台</t>
    <phoneticPr fontId="1" type="noConversion"/>
  </si>
  <si>
    <t>600519</t>
    <phoneticPr fontId="1" type="noConversion"/>
  </si>
  <si>
    <t>工商银行</t>
    <phoneticPr fontId="1" type="noConversion"/>
  </si>
  <si>
    <t>601398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</si>
  <si>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</si>
  <si>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</si>
  <si>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</si>
  <si>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</si>
  <si>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</si>
  <si>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</si>
  <si>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中国神华</t>
    <phoneticPr fontId="1" type="noConversion"/>
  </si>
  <si>
    <t>601088</t>
    <phoneticPr fontId="1" type="noConversion"/>
  </si>
  <si>
    <t>中国平安</t>
    <phoneticPr fontId="1" type="noConversion"/>
  </si>
  <si>
    <t>601318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</si>
  <si>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</si>
  <si>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</si>
  <si>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</si>
  <si>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</si>
  <si>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</si>
  <si>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</si>
  <si>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</si>
  <si>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</si>
  <si>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</si>
  <si>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</si>
  <si>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</si>
  <si>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</si>
  <si>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</si>
  <si>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</si>
  <si>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</si>
  <si>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</si>
  <si>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</si>
  <si>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</si>
  <si>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</si>
  <si>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长江电力</t>
    <phoneticPr fontId="1" type="noConversion"/>
  </si>
  <si>
    <t>中国中冶</t>
    <phoneticPr fontId="1" type="noConversion"/>
  </si>
  <si>
    <t>中国交建</t>
    <phoneticPr fontId="1" type="noConversion"/>
  </si>
  <si>
    <t>中国铁建</t>
    <phoneticPr fontId="1" type="noConversion"/>
  </si>
  <si>
    <t>工业富联</t>
    <phoneticPr fontId="1" type="noConversion"/>
  </si>
  <si>
    <t>永辉超市</t>
    <phoneticPr fontId="1" type="noConversion"/>
  </si>
  <si>
    <t>永泰能源</t>
    <phoneticPr fontId="1" type="noConversion"/>
  </si>
  <si>
    <t>总股本</t>
    <phoneticPr fontId="1" type="noConversion"/>
  </si>
  <si>
    <t>海螺水泥</t>
    <phoneticPr fontId="1" type="noConversion"/>
  </si>
  <si>
    <t>片仔癀</t>
    <phoneticPr fontId="1" type="noConversion"/>
  </si>
  <si>
    <t>亲亲食品</t>
    <phoneticPr fontId="1" type="noConversion"/>
  </si>
  <si>
    <t>凯中精密</t>
    <phoneticPr fontId="1" type="noConversion"/>
  </si>
  <si>
    <t>002557</t>
    <phoneticPr fontId="1" type="noConversion"/>
  </si>
  <si>
    <t>002823</t>
    <phoneticPr fontId="1" type="noConversion"/>
  </si>
  <si>
    <t>上海机场</t>
    <phoneticPr fontId="1" type="noConversion"/>
  </si>
  <si>
    <t>600009</t>
    <phoneticPr fontId="1" type="noConversion"/>
  </si>
  <si>
    <t>中国国旅</t>
    <phoneticPr fontId="1" type="noConversion"/>
  </si>
  <si>
    <t>85.07</t>
    <phoneticPr fontId="1" type="noConversion"/>
  </si>
  <si>
    <t>海康威视</t>
    <phoneticPr fontId="1" type="noConversion"/>
  </si>
  <si>
    <t>大华股份</t>
    <phoneticPr fontId="1" type="noConversion"/>
  </si>
  <si>
    <t>002415</t>
    <phoneticPr fontId="1" type="noConversion"/>
  </si>
  <si>
    <t>002236</t>
    <phoneticPr fontId="1" type="noConversion"/>
  </si>
  <si>
    <t>立讯精密</t>
    <phoneticPr fontId="1" type="noConversion"/>
  </si>
  <si>
    <t>002475</t>
    <phoneticPr fontId="1" type="noConversion"/>
  </si>
  <si>
    <t>四川成渝</t>
    <phoneticPr fontId="1" type="noConversion"/>
  </si>
  <si>
    <t>001107</t>
    <phoneticPr fontId="1" type="noConversion"/>
  </si>
  <si>
    <t>振芯科技</t>
    <phoneticPr fontId="1" type="noConversion"/>
  </si>
  <si>
    <t>300101</t>
    <phoneticPr fontId="1" type="noConversion"/>
  </si>
  <si>
    <t>中国卫星</t>
    <phoneticPr fontId="1" type="noConversion"/>
  </si>
  <si>
    <t>600118</t>
    <phoneticPr fontId="1" type="noConversion"/>
  </si>
  <si>
    <t>雷科防务</t>
    <phoneticPr fontId="1" type="noConversion"/>
  </si>
  <si>
    <t>002413</t>
    <phoneticPr fontId="1" type="noConversion"/>
  </si>
  <si>
    <t>洛阳玻璃</t>
    <phoneticPr fontId="1" type="noConversion"/>
  </si>
  <si>
    <t>600876</t>
    <phoneticPr fontId="1" type="noConversion"/>
  </si>
  <si>
    <t>横店东磁</t>
    <phoneticPr fontId="1" type="noConversion"/>
  </si>
  <si>
    <t>002056</t>
    <phoneticPr fontId="1" type="noConversion"/>
  </si>
  <si>
    <t>18.11/15.00</t>
    <phoneticPr fontId="1" type="noConversion"/>
  </si>
  <si>
    <t>41.54/34</t>
    <phoneticPr fontId="1" type="noConversion"/>
  </si>
  <si>
    <t>st荣联</t>
    <phoneticPr fontId="1" type="noConversion"/>
  </si>
  <si>
    <t>st北讯</t>
    <phoneticPr fontId="1" type="noConversion"/>
  </si>
  <si>
    <t>002642</t>
    <phoneticPr fontId="1" type="noConversion"/>
  </si>
  <si>
    <t>002359</t>
    <phoneticPr fontId="1" type="noConversion"/>
  </si>
  <si>
    <t>st仁智</t>
    <phoneticPr fontId="1" type="noConversion"/>
  </si>
  <si>
    <t>002629</t>
    <phoneticPr fontId="1" type="noConversion"/>
  </si>
  <si>
    <t>8/6.4</t>
    <phoneticPr fontId="1" type="noConversion"/>
  </si>
  <si>
    <t>2.56/2</t>
    <phoneticPr fontId="1" type="noConversion"/>
  </si>
  <si>
    <t>中旗股份</t>
    <phoneticPr fontId="1" type="noConversion"/>
  </si>
  <si>
    <t>300575</t>
    <phoneticPr fontId="1" type="noConversion"/>
  </si>
  <si>
    <t>湖南海利</t>
    <phoneticPr fontId="1" type="noConversion"/>
  </si>
  <si>
    <t>600731</t>
    <phoneticPr fontId="1" type="noConversion"/>
  </si>
  <si>
    <t>0.2-18</t>
    <phoneticPr fontId="1" type="noConversion"/>
  </si>
  <si>
    <t>安道麦A</t>
    <phoneticPr fontId="1" type="noConversion"/>
  </si>
  <si>
    <t>000553</t>
    <phoneticPr fontId="1" type="noConversion"/>
  </si>
  <si>
    <t>丰山集团</t>
    <phoneticPr fontId="1" type="noConversion"/>
  </si>
  <si>
    <t>603810</t>
    <phoneticPr fontId="1" type="noConversion"/>
  </si>
  <si>
    <t>NA</t>
    <phoneticPr fontId="1" type="noConversion"/>
  </si>
  <si>
    <t>长青股份</t>
    <phoneticPr fontId="1" type="noConversion"/>
  </si>
  <si>
    <t>002391</t>
    <phoneticPr fontId="1" type="noConversion"/>
  </si>
  <si>
    <t>目标25</t>
    <phoneticPr fontId="1" type="noConversion"/>
  </si>
  <si>
    <t>如果牛市没来--6</t>
    <phoneticPr fontId="1" type="noConversion"/>
  </si>
  <si>
    <t>持股一年,目标-6</t>
    <phoneticPr fontId="1" type="noConversion"/>
  </si>
  <si>
    <t>一个月内突破18，否则出掉</t>
    <phoneticPr fontId="1" type="noConversion"/>
  </si>
  <si>
    <t>目标20，如果突破20，持有</t>
    <phoneticPr fontId="1" type="noConversion"/>
  </si>
  <si>
    <t>2/25，可以提前布局贪夜蛾爆发</t>
    <phoneticPr fontId="1" type="noConversion"/>
  </si>
  <si>
    <t>时刻关注，量价齐升现象</t>
    <phoneticPr fontId="1" type="noConversion"/>
  </si>
  <si>
    <t>最近一个星期看看，是否有涨动</t>
    <phoneticPr fontId="1" type="noConversion"/>
  </si>
  <si>
    <t>看情况，伺机而动</t>
    <phoneticPr fontId="1" type="noConversion"/>
  </si>
  <si>
    <t>3月情况</t>
    <phoneticPr fontId="1" type="noConversion"/>
  </si>
  <si>
    <t>国外冠状病毒爆发</t>
    <phoneticPr fontId="1" type="noConversion"/>
  </si>
  <si>
    <t>苏泊尔</t>
    <phoneticPr fontId="1" type="noConversion"/>
  </si>
  <si>
    <t>002032</t>
    <phoneticPr fontId="1" type="noConversion"/>
  </si>
  <si>
    <t>从历史经验数据来看，如果出现大的熊市，从熊市刚开始的月份算起，一直要持续8个月的时间跌幅，进入布局蓝筹股，特别是贵州茅台，五年的回报率是10倍</t>
    <phoneticPr fontId="1" type="noConversion"/>
  </si>
  <si>
    <t>所以从熊市开始的时候，最好的策略是8个月不要管股市。</t>
    <phoneticPr fontId="1" type="noConversion"/>
  </si>
  <si>
    <t>三一重工</t>
    <phoneticPr fontId="1" type="noConversion"/>
  </si>
  <si>
    <t>彩虹股份</t>
    <phoneticPr fontId="1" type="noConversion"/>
  </si>
  <si>
    <t>洛阳玻璃</t>
    <phoneticPr fontId="1" type="noConversion"/>
  </si>
  <si>
    <t>宝丰能源</t>
    <phoneticPr fontId="1" type="noConversion"/>
  </si>
  <si>
    <t>中国卫通</t>
    <phoneticPr fontId="1" type="noConversion"/>
  </si>
  <si>
    <t>中科曙光</t>
    <phoneticPr fontId="1" type="noConversion"/>
  </si>
  <si>
    <t>京东方A</t>
    <phoneticPr fontId="1" type="noConversion"/>
  </si>
  <si>
    <t>*st北讯</t>
    <phoneticPr fontId="1" type="noConversion"/>
  </si>
  <si>
    <t>*st仁智</t>
    <phoneticPr fontId="1" type="noConversion"/>
  </si>
  <si>
    <t>长青股份</t>
    <phoneticPr fontId="1" type="noConversion"/>
  </si>
  <si>
    <t>鼎龙股份</t>
    <phoneticPr fontId="1" type="noConversion"/>
  </si>
  <si>
    <t>振芯科技</t>
    <phoneticPr fontId="1" type="noConversion"/>
  </si>
  <si>
    <t>医疗器械服务</t>
    <phoneticPr fontId="1" type="noConversion"/>
  </si>
  <si>
    <t>食品加工制造</t>
  </si>
  <si>
    <t>食品加工制造</t>
    <phoneticPr fontId="1" type="noConversion"/>
  </si>
  <si>
    <t>保险及其他</t>
  </si>
  <si>
    <t>保险及其他</t>
    <phoneticPr fontId="1" type="noConversion"/>
  </si>
  <si>
    <t>银行</t>
  </si>
  <si>
    <t>银行</t>
    <phoneticPr fontId="1" type="noConversion"/>
  </si>
  <si>
    <t>饮料制造</t>
  </si>
  <si>
    <t>饮料制造</t>
    <phoneticPr fontId="1" type="noConversion"/>
  </si>
  <si>
    <t>白色家电</t>
  </si>
  <si>
    <t>白色家电</t>
    <phoneticPr fontId="1" type="noConversion"/>
  </si>
  <si>
    <t>机场运输</t>
    <phoneticPr fontId="1" type="noConversion"/>
  </si>
  <si>
    <t>化学制药</t>
    <phoneticPr fontId="1" type="noConversion"/>
  </si>
  <si>
    <t>房地产开发</t>
  </si>
  <si>
    <t>房地产开发</t>
    <phoneticPr fontId="1" type="noConversion"/>
  </si>
  <si>
    <t>景点及旅游</t>
  </si>
  <si>
    <t>景点及旅游</t>
    <phoneticPr fontId="1" type="noConversion"/>
  </si>
  <si>
    <t>中药</t>
  </si>
  <si>
    <t>中药</t>
    <phoneticPr fontId="1" type="noConversion"/>
  </si>
  <si>
    <t>钢铁</t>
    <phoneticPr fontId="1" type="noConversion"/>
  </si>
  <si>
    <t>汽车零部件</t>
  </si>
  <si>
    <t>汽车零部件</t>
    <phoneticPr fontId="1" type="noConversion"/>
  </si>
  <si>
    <t>证券</t>
  </si>
  <si>
    <t>证券</t>
    <phoneticPr fontId="1" type="noConversion"/>
  </si>
  <si>
    <t>农产品加工</t>
    <phoneticPr fontId="1" type="noConversion"/>
  </si>
  <si>
    <t>建筑材料</t>
  </si>
  <si>
    <t>半导体及元件</t>
  </si>
  <si>
    <t>半导体及元件</t>
    <phoneticPr fontId="1" type="noConversion"/>
  </si>
  <si>
    <t>专用设备</t>
  </si>
  <si>
    <t>军工航天</t>
  </si>
  <si>
    <t>军工航天</t>
    <phoneticPr fontId="1" type="noConversion"/>
  </si>
  <si>
    <t>芯片</t>
    <phoneticPr fontId="1" type="noConversion"/>
  </si>
  <si>
    <t>光学光电子</t>
  </si>
  <si>
    <t>光学光电子</t>
    <phoneticPr fontId="1" type="noConversion"/>
  </si>
  <si>
    <t>计算机设备及应用</t>
  </si>
  <si>
    <t>计算机设备及应用</t>
    <phoneticPr fontId="1" type="noConversion"/>
  </si>
  <si>
    <t>化学制品</t>
  </si>
  <si>
    <t>化学制品</t>
    <phoneticPr fontId="1" type="noConversion"/>
  </si>
  <si>
    <t>通讯设备</t>
  </si>
  <si>
    <t>通讯设备</t>
    <phoneticPr fontId="1" type="noConversion"/>
  </si>
  <si>
    <t>采掘服务</t>
  </si>
  <si>
    <t>采掘服务</t>
    <phoneticPr fontId="1" type="noConversion"/>
  </si>
  <si>
    <t>农药</t>
  </si>
  <si>
    <t>农药</t>
    <phoneticPr fontId="1" type="noConversion"/>
  </si>
  <si>
    <t>电气设备</t>
  </si>
  <si>
    <t>威华股份</t>
    <phoneticPr fontId="1" type="noConversion"/>
  </si>
  <si>
    <t>NA</t>
    <phoneticPr fontId="1" type="noConversion"/>
  </si>
  <si>
    <t>每年卖出时间一般是三月或者四月，不要超过5月的中旬。因为到了这个时间点，往往后续资金不足而导致步入调整期。</t>
    <phoneticPr fontId="1" type="noConversion"/>
  </si>
  <si>
    <t>买进规则也适合买入ST股票，买ST股票要满足下面几个特点</t>
    <phoneticPr fontId="1" type="noConversion"/>
  </si>
  <si>
    <t>1. ST股票已经大跌下来，然后经过几个月的大调整了，比如当年初年报出来后，才被ST的。被ST的时候，到10月大概经过了五六个月的下降</t>
    <phoneticPr fontId="1" type="noConversion"/>
  </si>
  <si>
    <t>2. ST股票最好选择具有炒作热点的，比如2019年末的未来热点，芯片，元器件，5G通讯。</t>
    <phoneticPr fontId="1" type="noConversion"/>
  </si>
  <si>
    <t>3. 当股票处于1元附近的时候是个很好的买点</t>
    <phoneticPr fontId="1" type="noConversion"/>
  </si>
  <si>
    <t>卖出规则</t>
    <phoneticPr fontId="1" type="noConversion"/>
  </si>
  <si>
    <t>持仓规则</t>
    <phoneticPr fontId="1" type="noConversion"/>
  </si>
  <si>
    <t>1. 如果某只股票上涨价格提前到达预设的1.5倍，可以卖出股票的利润。</t>
    <phoneticPr fontId="1" type="noConversion"/>
  </si>
  <si>
    <t>3. 如果股票波动非常小，而且前期的波动也非常小，那么这样的股票抛出，换有主力控盘股票</t>
    <phoneticPr fontId="1" type="noConversion"/>
  </si>
  <si>
    <t>4. 关注ST股的年报，如果有扭亏的股票，可以继续持有，等待3-4倍利润</t>
    <phoneticPr fontId="1" type="noConversion"/>
  </si>
  <si>
    <t>1. 到来年3月以前，多数的股票已经上涨一倍多，这个时候卖出你的利润部分。</t>
    <phoneticPr fontId="1" type="noConversion"/>
  </si>
  <si>
    <t>2. ST如果前面有大涨大跌，说明有主力控盘，可以继续持有，但是在短时间内快速涨到3倍的股票，要果断的卖出，等待大幅度回调，或者寻找其它的机会。</t>
    <phoneticPr fontId="1" type="noConversion"/>
  </si>
  <si>
    <t>2. 三月时候，可以适当自己股票本金的部分，外加20%左右的回报。让剩下部分继续获利，一直持续大概一年，或者他某只股票要摘帽，在摘帽的时候伺机卖出，</t>
    <phoneticPr fontId="1" type="noConversion"/>
  </si>
  <si>
    <t>关于ST股票：半年期间目标利润是1倍左右。一般一年st股票有150只左右</t>
    <phoneticPr fontId="1" type="noConversion"/>
  </si>
  <si>
    <t>5. 关注这个期间十大股东新进变化，如果第三四季度十大股东有许多新进的，持有</t>
    <phoneticPr fontId="1" type="noConversion"/>
  </si>
  <si>
    <t>每年买进好时间点一般在10月下旬左右，而股票的上涨会在11,12,1,2,3月份，一般来说年后股票会上涨，因为年后或者快过年的时候，很多公司开始发送年终奖。</t>
    <phoneticPr fontId="1" type="noConversion"/>
  </si>
  <si>
    <t>4. 如果摘帽的三天内没有大幅上涨，那么全部抛出，一般来说，摘帽对一个st来说是最好的利好，但是有可能前期已经上涨太多，而这个利好只是锦上添花。</t>
    <phoneticPr fontId="1" type="noConversion"/>
  </si>
  <si>
    <t>3. 多少这些ST公司的年报公布时间是在，三月或者四月，关注年报。</t>
    <phoneticPr fontId="1" type="noConversion"/>
  </si>
  <si>
    <t>证券，建筑装饰，计算机应用</t>
    <phoneticPr fontId="1" type="noConversion"/>
  </si>
  <si>
    <t>涨停板</t>
    <phoneticPr fontId="1" type="noConversion"/>
  </si>
  <si>
    <t>跌停板</t>
    <phoneticPr fontId="1" type="noConversion"/>
  </si>
  <si>
    <t>上涨股票数</t>
    <phoneticPr fontId="1" type="noConversion"/>
  </si>
  <si>
    <t>下跌股票数</t>
    <phoneticPr fontId="1" type="noConversion"/>
  </si>
  <si>
    <t>备注</t>
    <phoneticPr fontId="1" type="noConversion"/>
  </si>
  <si>
    <t>冠状病毒大爆发</t>
    <phoneticPr fontId="1" type="noConversion"/>
  </si>
  <si>
    <t>行业主力流出</t>
    <phoneticPr fontId="1" type="noConversion"/>
  </si>
  <si>
    <t>口罩，医药</t>
    <phoneticPr fontId="1" type="noConversion"/>
  </si>
  <si>
    <t>5G， 云计算， OLED，网络切片</t>
    <phoneticPr fontId="1" type="noConversion"/>
  </si>
  <si>
    <t>建筑装饰，房地产，钢铁</t>
    <phoneticPr fontId="1" type="noConversion"/>
  </si>
  <si>
    <t>光学光电子，计算机应用，半导体及元器件</t>
    <phoneticPr fontId="1" type="noConversion"/>
  </si>
  <si>
    <t>医疗器械服务，化工，纺织制造</t>
    <phoneticPr fontId="1" type="noConversion"/>
  </si>
  <si>
    <t>日期</t>
    <phoneticPr fontId="1" type="noConversion"/>
  </si>
  <si>
    <t>看看是否有40，没有到达40，在赚了60卖出了</t>
    <phoneticPr fontId="1" type="noConversion"/>
  </si>
  <si>
    <t>已经上涨到18了</t>
    <phoneticPr fontId="1" type="noConversion"/>
  </si>
  <si>
    <t>畜禽养殖</t>
  </si>
  <si>
    <t>畜禽养殖</t>
    <phoneticPr fontId="1" type="noConversion"/>
  </si>
  <si>
    <t>煤炭开采加工</t>
  </si>
  <si>
    <t>煤炭开采加工</t>
    <phoneticPr fontId="1" type="noConversion"/>
  </si>
  <si>
    <t>电力</t>
  </si>
  <si>
    <t>电力</t>
    <phoneticPr fontId="1" type="noConversion"/>
  </si>
  <si>
    <t>电子制造</t>
    <phoneticPr fontId="1" type="noConversion"/>
  </si>
  <si>
    <t>零售</t>
  </si>
  <si>
    <t>零售</t>
    <phoneticPr fontId="1" type="noConversion"/>
  </si>
  <si>
    <t>电子制造</t>
    <phoneticPr fontId="1" type="noConversion"/>
  </si>
  <si>
    <t>新材料</t>
  </si>
  <si>
    <t>新材料</t>
    <phoneticPr fontId="1" type="noConversion"/>
  </si>
  <si>
    <t>山西汾酒</t>
    <phoneticPr fontId="1" type="noConversion"/>
  </si>
  <si>
    <t>600809</t>
    <phoneticPr fontId="1" type="noConversion"/>
  </si>
  <si>
    <t>确实上涨了</t>
    <phoneticPr fontId="1" type="noConversion"/>
  </si>
  <si>
    <t>古井贡酒</t>
    <phoneticPr fontId="1" type="noConversion"/>
  </si>
  <si>
    <t>张家港行</t>
    <phoneticPr fontId="1" type="noConversion"/>
  </si>
  <si>
    <t>行业</t>
    <phoneticPr fontId="1" type="noConversion"/>
  </si>
  <si>
    <t>002839</t>
    <phoneticPr fontId="1" type="noConversion"/>
  </si>
  <si>
    <t>然后每年5月份开始，可以布局买银行股票，这样每年银行的分红大概是4.5%左右，一直持续到来年10月左右</t>
    <phoneticPr fontId="1" type="noConversion"/>
  </si>
  <si>
    <t>事件可以触发一个版块的上涨，但是这样的上涨，只是短时间的，一般遵循30%理念。</t>
    <phoneticPr fontId="1" type="noConversion"/>
  </si>
  <si>
    <t>2. 对哪些行业股票会有影响？</t>
    <phoneticPr fontId="1" type="noConversion"/>
  </si>
  <si>
    <t>3. 对该行业的那种股票会有影响？</t>
    <phoneticPr fontId="1" type="noConversion"/>
  </si>
  <si>
    <t>当遇到一个突发事件的时候</t>
    <phoneticPr fontId="1" type="noConversion"/>
  </si>
  <si>
    <t>1. 思考这个事件对股票有什么影响，接下来的三天走势如何？</t>
    <phoneticPr fontId="1" type="noConversion"/>
  </si>
  <si>
    <t>股票连续上涨7个10%,可以翻一倍，连续上涨12个10%，利润可以有2倍</t>
    <phoneticPr fontId="1" type="noConversion"/>
  </si>
  <si>
    <t>但是股票连续下跌6个10%，股票就减半，连续下跌13个10%，本金就只剩下1/4了</t>
    <phoneticPr fontId="1" type="noConversion"/>
  </si>
  <si>
    <t>4. 历史上的相同事件后是如何的？</t>
    <phoneticPr fontId="1" type="noConversion"/>
  </si>
  <si>
    <t>国贸股份</t>
    <phoneticPr fontId="1" type="noConversion"/>
  </si>
  <si>
    <t>603915</t>
    <phoneticPr fontId="1" type="noConversion"/>
  </si>
  <si>
    <t>专用设备</t>
    <phoneticPr fontId="1" type="noConversion"/>
  </si>
  <si>
    <t>通用设备</t>
  </si>
  <si>
    <t>通用设备</t>
    <phoneticPr fontId="1" type="noConversion"/>
  </si>
  <si>
    <t>红旗连锁</t>
    <phoneticPr fontId="1" type="noConversion"/>
  </si>
  <si>
    <t>零售</t>
    <phoneticPr fontId="1" type="noConversion"/>
  </si>
  <si>
    <t>中天金融</t>
    <phoneticPr fontId="1" type="noConversion"/>
  </si>
  <si>
    <t>房地产开发</t>
    <phoneticPr fontId="1" type="noConversion"/>
  </si>
  <si>
    <t>四川路桥</t>
    <phoneticPr fontId="1" type="noConversion"/>
  </si>
  <si>
    <t>建筑</t>
    <phoneticPr fontId="1" type="noConversion"/>
  </si>
  <si>
    <t>建筑</t>
    <phoneticPr fontId="1" type="noConversion"/>
  </si>
  <si>
    <t>金禾实业</t>
    <phoneticPr fontId="1" type="noConversion"/>
  </si>
  <si>
    <t>化学制品</t>
    <phoneticPr fontId="1" type="noConversion"/>
  </si>
  <si>
    <t>蓝光发展</t>
    <phoneticPr fontId="1" type="noConversion"/>
  </si>
  <si>
    <t>中国人保</t>
    <phoneticPr fontId="1" type="noConversion"/>
  </si>
  <si>
    <t>贵广网络</t>
    <phoneticPr fontId="1" type="noConversion"/>
  </si>
  <si>
    <t>安琪酵母</t>
    <phoneticPr fontId="1" type="noConversion"/>
  </si>
  <si>
    <t>中原高速</t>
    <phoneticPr fontId="1" type="noConversion"/>
  </si>
  <si>
    <t>国电电力</t>
    <phoneticPr fontId="1" type="noConversion"/>
  </si>
  <si>
    <t>中国科传</t>
    <phoneticPr fontId="1" type="noConversion"/>
  </si>
  <si>
    <t>有色冶炼加工</t>
  </si>
  <si>
    <t>有色冶炼加工</t>
    <phoneticPr fontId="1" type="noConversion"/>
  </si>
  <si>
    <t>神火股份</t>
    <phoneticPr fontId="1" type="noConversion"/>
  </si>
  <si>
    <t>隆基股份</t>
    <phoneticPr fontId="1" type="noConversion"/>
  </si>
  <si>
    <t>电气设备</t>
    <phoneticPr fontId="1" type="noConversion"/>
  </si>
  <si>
    <t>交通运输</t>
  </si>
  <si>
    <t>交通运输</t>
    <phoneticPr fontId="1" type="noConversion"/>
  </si>
  <si>
    <t>通讯服务</t>
  </si>
  <si>
    <t>通讯服务</t>
    <phoneticPr fontId="1" type="noConversion"/>
  </si>
  <si>
    <t>传媒娱乐</t>
  </si>
  <si>
    <t>传媒娱乐</t>
    <phoneticPr fontId="1" type="noConversion"/>
  </si>
  <si>
    <t>黄河旋风</t>
    <phoneticPr fontId="1" type="noConversion"/>
  </si>
  <si>
    <t>一月以内卖出</t>
    <phoneticPr fontId="1" type="noConversion"/>
  </si>
  <si>
    <t>三月以内卖出</t>
    <phoneticPr fontId="1" type="noConversion"/>
  </si>
  <si>
    <t>半年之内卖出</t>
    <phoneticPr fontId="1" type="noConversion"/>
  </si>
  <si>
    <t>一年之内卖出</t>
    <phoneticPr fontId="1" type="noConversion"/>
  </si>
  <si>
    <t>持股金额</t>
    <phoneticPr fontId="1" type="noConversion"/>
  </si>
  <si>
    <t>购买日期</t>
    <phoneticPr fontId="1" type="noConversion"/>
  </si>
  <si>
    <t>股票名称</t>
    <phoneticPr fontId="1" type="noConversion"/>
  </si>
  <si>
    <t>持股价格</t>
    <phoneticPr fontId="1" type="noConversion"/>
  </si>
  <si>
    <t>持股比例（%）</t>
    <phoneticPr fontId="1" type="noConversion"/>
  </si>
  <si>
    <t>目标价格</t>
    <phoneticPr fontId="1" type="noConversion"/>
  </si>
  <si>
    <t>止损价格</t>
    <phoneticPr fontId="1" type="noConversion"/>
  </si>
  <si>
    <t>期望日期</t>
    <phoneticPr fontId="1" type="noConversion"/>
  </si>
  <si>
    <t>实际持股天数</t>
    <phoneticPr fontId="1" type="noConversion"/>
  </si>
  <si>
    <t>所属行业</t>
    <phoneticPr fontId="1" type="noConversion"/>
  </si>
  <si>
    <t>持股数目</t>
    <phoneticPr fontId="1" type="noConversion"/>
  </si>
  <si>
    <t>操作说明</t>
    <phoneticPr fontId="1" type="noConversion"/>
  </si>
  <si>
    <t>ST中南</t>
    <phoneticPr fontId="1" type="noConversion"/>
  </si>
  <si>
    <t>山西汾酒</t>
    <phoneticPr fontId="1" type="noConversion"/>
  </si>
  <si>
    <t>国贸股份</t>
    <phoneticPr fontId="1" type="noConversion"/>
  </si>
  <si>
    <t>高度关注，并可以适当建立头寸的股票</t>
    <phoneticPr fontId="1" type="noConversion"/>
  </si>
  <si>
    <t>红色字体</t>
    <phoneticPr fontId="1" type="noConversion"/>
  </si>
  <si>
    <t>橙色字体</t>
    <phoneticPr fontId="1" type="noConversion"/>
  </si>
  <si>
    <t>黑色字体</t>
    <phoneticPr fontId="1" type="noConversion"/>
  </si>
  <si>
    <t>高度关注股票变化</t>
    <phoneticPr fontId="1" type="noConversion"/>
  </si>
  <si>
    <t>需要密切关注的股票</t>
    <phoneticPr fontId="1" type="noConversion"/>
  </si>
  <si>
    <t>卖出优先级说明</t>
    <phoneticPr fontId="1" type="noConversion"/>
  </si>
  <si>
    <t>买入卖出优先级说明</t>
    <phoneticPr fontId="1" type="noConversion"/>
  </si>
  <si>
    <t>买入优先级说明</t>
    <phoneticPr fontId="1" type="noConversion"/>
  </si>
  <si>
    <t>达到目标价格卖出</t>
    <phoneticPr fontId="1" type="noConversion"/>
  </si>
  <si>
    <t>赢亏金额</t>
    <phoneticPr fontId="1" type="noConversion"/>
  </si>
  <si>
    <t>到现阶段总盈亏：</t>
    <phoneticPr fontId="1" type="noConversion"/>
  </si>
  <si>
    <t>冲动而买入的股票</t>
    <phoneticPr fontId="1" type="noConversion"/>
  </si>
  <si>
    <t>ST新海</t>
    <phoneticPr fontId="1" type="noConversion"/>
  </si>
  <si>
    <t>国外疫情爆发，国际油价暴跌</t>
    <phoneticPr fontId="1" type="noConversion"/>
  </si>
  <si>
    <t>计算机应用，证券，半导体及元件</t>
    <phoneticPr fontId="1" type="noConversion"/>
  </si>
  <si>
    <t>医疗器械服务，纺织制造，机场航运</t>
    <phoneticPr fontId="1" type="noConversion"/>
  </si>
  <si>
    <t>海翔药业</t>
    <phoneticPr fontId="1" type="noConversion"/>
  </si>
  <si>
    <t>化学制药</t>
  </si>
  <si>
    <t>家居用品</t>
  </si>
  <si>
    <t>家居用品</t>
    <phoneticPr fontId="1" type="noConversion"/>
  </si>
  <si>
    <t>张家港行</t>
    <phoneticPr fontId="1" type="noConversion"/>
  </si>
  <si>
    <t>泸州老窖</t>
    <phoneticPr fontId="1" type="noConversion"/>
  </si>
  <si>
    <t>崇达技术</t>
    <phoneticPr fontId="1" type="noConversion"/>
  </si>
  <si>
    <t>医疗器械服务，化学制药，化工合成材料</t>
    <phoneticPr fontId="1" type="noConversion"/>
  </si>
  <si>
    <t>半导体及元件，通信设备，5G， 证券</t>
    <phoneticPr fontId="1" type="noConversion"/>
  </si>
  <si>
    <t>今天有点让人意外，我本来觉得国外股票大跌，A股也会跟着大跌的，但是在下午后，表现强劲</t>
    <phoneticPr fontId="1" type="noConversion"/>
  </si>
  <si>
    <t>国外冠状病毒爆发</t>
    <phoneticPr fontId="1" type="noConversion"/>
  </si>
  <si>
    <t>st银河</t>
    <phoneticPr fontId="1" type="noConversion"/>
  </si>
  <si>
    <t>实际卖出价格</t>
    <phoneticPr fontId="1" type="noConversion"/>
  </si>
  <si>
    <t>2.9/2.45</t>
    <phoneticPr fontId="1" type="noConversion"/>
  </si>
  <si>
    <t>ST慧业</t>
    <phoneticPr fontId="1" type="noConversion"/>
  </si>
  <si>
    <t>半导体及元件，证券，通信设备</t>
    <phoneticPr fontId="1" type="noConversion"/>
  </si>
  <si>
    <t>港口航运，种植业与林业，旅游景点</t>
    <phoneticPr fontId="1" type="noConversion"/>
  </si>
  <si>
    <t>如果股票的大势整个上半年都是往下的，那么到了11月份做多了</t>
    <phoneticPr fontId="1" type="noConversion"/>
  </si>
  <si>
    <t>海印股份</t>
    <phoneticPr fontId="1" type="noConversion"/>
  </si>
  <si>
    <t>零售</t>
    <phoneticPr fontId="1" type="noConversion"/>
  </si>
  <si>
    <t>海翔药业</t>
    <phoneticPr fontId="1" type="noConversion"/>
  </si>
  <si>
    <t>平安银行</t>
    <phoneticPr fontId="1" type="noConversion"/>
  </si>
  <si>
    <t>证券，光学光电子，电气设备</t>
    <phoneticPr fontId="1" type="noConversion"/>
  </si>
  <si>
    <t>没有热点，倒是ST还行</t>
    <phoneticPr fontId="1" type="noConversion"/>
  </si>
  <si>
    <t>国外股价大跌</t>
    <phoneticPr fontId="1" type="noConversion"/>
  </si>
  <si>
    <t>庄家行业流入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</si>
</sst>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rgb="FF00B050"/>
      <name val="等线"/>
      <charset val="134"/>
      <scheme val="minor"/>
    </font>
    <font>
      <sz val="12"/>
      <name val="等线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charset val="134"/>
      <scheme val="minor"/>
    </font>
    <font>
      <b/>
      <sz val="12"/>
      <name val="等线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14" fontId="0" fillId="4" borderId="2" xfId="0" applyNumberFormat="1" applyFill="1" applyBorder="1">
      <alignment vertical="center"/>
    </xf>
    <xf numFmtId="14" fontId="0" fillId="2" borderId="2" xfId="0" applyNumberFormat="1" applyFill="1" applyBorder="1">
      <alignment vertical="center"/>
    </xf>
    <xf numFmtId="0" fontId="0" fillId="6" borderId="1" xfId="0" applyFill="1" applyBorder="1">
      <alignment vertical="center"/>
    </xf>
    <xf numFmtId="14" fontId="0" fillId="7" borderId="2" xfId="0" applyNumberFormat="1" applyFill="1" applyBorder="1">
      <alignment vertical="center"/>
    </xf>
    <xf numFmtId="0" fontId="0" fillId="7" borderId="0" xfId="0" applyFill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14" fontId="0" fillId="5" borderId="2" xfId="0" applyNumberForma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5" borderId="3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5" borderId="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2" xfId="0" applyFont="1" applyBorder="1">
      <alignment vertical="center"/>
    </xf>
    <xf numFmtId="0" fontId="4" fillId="5" borderId="5" xfId="0" applyFont="1" applyFill="1" applyBorder="1">
      <alignment vertical="center"/>
    </xf>
    <xf numFmtId="0" fontId="3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4" fillId="0" borderId="5" xfId="0" applyFont="1" applyBorder="1">
      <alignment vertical="center"/>
    </xf>
    <xf numFmtId="0" fontId="0" fillId="7" borderId="0" xfId="0" applyFill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14" fontId="0" fillId="11" borderId="1" xfId="0" applyNumberFormat="1" applyFill="1" applyBorder="1">
      <alignment vertical="center"/>
    </xf>
    <xf numFmtId="14" fontId="0" fillId="12" borderId="1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6" xfId="0" applyBorder="1">
      <alignment vertical="center"/>
    </xf>
    <xf numFmtId="49" fontId="0" fillId="0" borderId="6" xfId="0" applyNumberFormat="1" applyFont="1" applyBorder="1" applyAlignment="1">
      <alignment vertical="center"/>
    </xf>
    <xf numFmtId="0" fontId="0" fillId="15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6" borderId="0" xfId="0" applyFill="1" applyBorder="1" applyAlignment="1">
      <alignment vertical="center"/>
    </xf>
    <xf numFmtId="0" fontId="0" fillId="16" borderId="0" xfId="0" applyFill="1" applyBorder="1">
      <alignment vertical="center"/>
    </xf>
    <xf numFmtId="0" fontId="0" fillId="13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16" borderId="9" xfId="0" applyFill="1" applyBorder="1">
      <alignment vertical="center"/>
    </xf>
    <xf numFmtId="0" fontId="0" fillId="16" borderId="10" xfId="0" applyFill="1" applyBorder="1" applyAlignment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0" xfId="0" applyFill="1" applyBorder="1" applyAlignment="1">
      <alignment vertical="center" wrapText="1"/>
    </xf>
    <xf numFmtId="0" fontId="0" fillId="16" borderId="13" xfId="0" applyFill="1" applyBorder="1" applyAlignment="1">
      <alignment vertical="center" wrapText="1"/>
    </xf>
    <xf numFmtId="0" fontId="0" fillId="16" borderId="8" xfId="0" applyFill="1" applyBorder="1">
      <alignment vertical="center"/>
    </xf>
    <xf numFmtId="0" fontId="0" fillId="16" borderId="14" xfId="0" applyFill="1" applyBorder="1" applyAlignment="1">
      <alignment vertical="center" wrapText="1"/>
    </xf>
    <xf numFmtId="0" fontId="0" fillId="16" borderId="15" xfId="0" applyFill="1" applyBorder="1" applyAlignment="1">
      <alignment vertical="center" wrapText="1"/>
    </xf>
    <xf numFmtId="0" fontId="6" fillId="16" borderId="0" xfId="0" applyFont="1" applyFill="1" applyBorder="1" applyAlignment="1">
      <alignment vertical="center"/>
    </xf>
    <xf numFmtId="0" fontId="8" fillId="16" borderId="0" xfId="0" applyFont="1" applyFill="1" applyBorder="1" applyAlignment="1">
      <alignment vertical="center" wrapText="1"/>
    </xf>
    <xf numFmtId="0" fontId="8" fillId="16" borderId="0" xfId="0" applyFont="1" applyFill="1" applyBorder="1" applyAlignment="1">
      <alignment vertical="center"/>
    </xf>
    <xf numFmtId="0" fontId="0" fillId="13" borderId="0" xfId="0" applyFill="1" applyBorder="1" applyAlignment="1">
      <alignment vertical="center" wrapText="1"/>
    </xf>
    <xf numFmtId="0" fontId="0" fillId="13" borderId="0" xfId="0" applyFill="1" applyBorder="1" applyAlignment="1">
      <alignment vertical="center"/>
    </xf>
    <xf numFmtId="0" fontId="0" fillId="15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9" borderId="0" xfId="0" applyFill="1" applyBorder="1">
      <alignment vertical="center"/>
    </xf>
    <xf numFmtId="0" fontId="0" fillId="8" borderId="0" xfId="0" applyFill="1" applyBorder="1">
      <alignment vertical="center"/>
    </xf>
    <xf numFmtId="0" fontId="6" fillId="16" borderId="0" xfId="0" applyFont="1" applyFill="1" applyBorder="1">
      <alignment vertical="center"/>
    </xf>
    <xf numFmtId="0" fontId="0" fillId="16" borderId="14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16" borderId="10" xfId="0" applyFill="1" applyBorder="1" applyAlignment="1">
      <alignment vertical="center" wrapText="1"/>
    </xf>
    <xf numFmtId="0" fontId="0" fillId="16" borderId="11" xfId="0" applyFill="1" applyBorder="1" applyAlignment="1">
      <alignment vertical="center" wrapText="1"/>
    </xf>
    <xf numFmtId="0" fontId="0" fillId="14" borderId="0" xfId="0" applyFill="1" applyBorder="1" applyAlignment="1">
      <alignment vertical="center"/>
    </xf>
    <xf numFmtId="0" fontId="0" fillId="14" borderId="0" xfId="0" applyFill="1" applyBorder="1" applyAlignment="1">
      <alignment vertical="center" wrapText="1"/>
    </xf>
    <xf numFmtId="0" fontId="2" fillId="16" borderId="10" xfId="0" applyFont="1" applyFill="1" applyBorder="1">
      <alignment vertical="center"/>
    </xf>
    <xf numFmtId="0" fontId="2" fillId="16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0" fillId="13" borderId="0" xfId="0" applyFill="1" applyBorder="1">
      <alignment vertical="center"/>
    </xf>
    <xf numFmtId="0" fontId="7" fillId="16" borderId="0" xfId="0" applyFont="1" applyFill="1" applyBorder="1">
      <alignment vertical="center"/>
    </xf>
    <xf numFmtId="0" fontId="0" fillId="16" borderId="0" xfId="0" applyFont="1" applyFill="1" applyBorder="1">
      <alignment vertical="center"/>
    </xf>
    <xf numFmtId="14" fontId="0" fillId="0" borderId="1" xfId="0" applyNumberFormat="1" applyBorder="1">
      <alignment vertical="center"/>
    </xf>
    <xf numFmtId="14" fontId="0" fillId="9" borderId="2" xfId="0" applyNumberForma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 wrapText="1"/>
    </xf>
    <xf numFmtId="0" fontId="0" fillId="17" borderId="1" xfId="0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2" fillId="18" borderId="1" xfId="0" applyFont="1" applyFill="1" applyBorder="1" applyAlignment="1">
      <alignment vertical="center" wrapText="1"/>
    </xf>
    <xf numFmtId="0" fontId="9" fillId="1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13" borderId="1" xfId="0" applyFont="1" applyFill="1" applyBorder="1">
      <alignment vertical="center"/>
    </xf>
    <xf numFmtId="0" fontId="0" fillId="15" borderId="1" xfId="0" applyFill="1" applyBorder="1" applyAlignment="1">
      <alignment horizontal="left" vertical="center"/>
    </xf>
    <xf numFmtId="0" fontId="2" fillId="15" borderId="0" xfId="0" applyFont="1" applyFill="1">
      <alignment vertical="center"/>
    </xf>
  </cellXfs>
  <cellStyles count="1">
    <cellStyle name="常规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058FF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BF00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B050"/>
        <name val="等线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等线"/>
        <scheme val="minor"/>
      </font>
    </dxf>
    <dxf>
      <font>
        <b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00B050"/>
        <name val="等线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9" formatCode="yyyy/m/d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F058FF"/>
      <color rgb="FFFFBF00"/>
      <color rgb="FFFDBE2C"/>
      <color rgb="FFFEBE00"/>
      <color rgb="FFFF44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6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行情记录表!$E$1</c:f>
              <c:strCache>
                <c:ptCount val="1"/>
                <c:pt idx="0">
                  <c:v>涨停板</c:v>
                </c:pt>
              </c:strCache>
            </c:strRef>
          </c:tx>
          <c:dLbls>
            <c:dLbl>
              <c:idx val="78"/>
              <c:dLblPos val="ctr"/>
              <c:showVal val="1"/>
              <c:showSerName val="1"/>
            </c:dLbl>
            <c:delete val="1"/>
          </c:dLbls>
          <c:cat>
            <c:numRef>
              <c:f>行情记录表!$A$2:$A$76</c:f>
              <c:numCache>
                <c:formatCode>yyyy/m/d</c:formatCode>
                <c:ptCount val="75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行情记录表!$E$2:$E$76</c:f>
              <c:numCache>
                <c:formatCode>General</c:formatCode>
                <c:ptCount val="75"/>
                <c:pt idx="0">
                  <c:v>98</c:v>
                </c:pt>
                <c:pt idx="1">
                  <c:v>82</c:v>
                </c:pt>
                <c:pt idx="2">
                  <c:v>94</c:v>
                </c:pt>
                <c:pt idx="3">
                  <c:v>102</c:v>
                </c:pt>
                <c:pt idx="4">
                  <c:v>65</c:v>
                </c:pt>
                <c:pt idx="5">
                  <c:v>84</c:v>
                </c:pt>
                <c:pt idx="6">
                  <c:v>49</c:v>
                </c:pt>
                <c:pt idx="7">
                  <c:v>73</c:v>
                </c:pt>
                <c:pt idx="8">
                  <c:v>63</c:v>
                </c:pt>
                <c:pt idx="9">
                  <c:v>50</c:v>
                </c:pt>
                <c:pt idx="10">
                  <c:v>48</c:v>
                </c:pt>
                <c:pt idx="11">
                  <c:v>44</c:v>
                </c:pt>
                <c:pt idx="12">
                  <c:v>74</c:v>
                </c:pt>
                <c:pt idx="13">
                  <c:v>60</c:v>
                </c:pt>
                <c:pt idx="14">
                  <c:v>60</c:v>
                </c:pt>
                <c:pt idx="15">
                  <c:v>31</c:v>
                </c:pt>
                <c:pt idx="16">
                  <c:v>84</c:v>
                </c:pt>
                <c:pt idx="17">
                  <c:v>160</c:v>
                </c:pt>
                <c:pt idx="18">
                  <c:v>177</c:v>
                </c:pt>
                <c:pt idx="19">
                  <c:v>249</c:v>
                </c:pt>
                <c:pt idx="20">
                  <c:v>186</c:v>
                </c:pt>
                <c:pt idx="21">
                  <c:v>181</c:v>
                </c:pt>
                <c:pt idx="22">
                  <c:v>75</c:v>
                </c:pt>
                <c:pt idx="23">
                  <c:v>127</c:v>
                </c:pt>
                <c:pt idx="24">
                  <c:v>64</c:v>
                </c:pt>
                <c:pt idx="25">
                  <c:v>68</c:v>
                </c:pt>
                <c:pt idx="26">
                  <c:v>182</c:v>
                </c:pt>
                <c:pt idx="27">
                  <c:v>142</c:v>
                </c:pt>
                <c:pt idx="28">
                  <c:v>97</c:v>
                </c:pt>
                <c:pt idx="29">
                  <c:v>123</c:v>
                </c:pt>
                <c:pt idx="30">
                  <c:v>106</c:v>
                </c:pt>
                <c:pt idx="31">
                  <c:v>169</c:v>
                </c:pt>
                <c:pt idx="32">
                  <c:v>147</c:v>
                </c:pt>
                <c:pt idx="33">
                  <c:v>91</c:v>
                </c:pt>
                <c:pt idx="34">
                  <c:v>108</c:v>
                </c:pt>
                <c:pt idx="35">
                  <c:v>49</c:v>
                </c:pt>
                <c:pt idx="36">
                  <c:v>206</c:v>
                </c:pt>
                <c:pt idx="37">
                  <c:v>116</c:v>
                </c:pt>
                <c:pt idx="38">
                  <c:v>119</c:v>
                </c:pt>
                <c:pt idx="39">
                  <c:v>171</c:v>
                </c:pt>
                <c:pt idx="40">
                  <c:v>116</c:v>
                </c:pt>
                <c:pt idx="41">
                  <c:v>91</c:v>
                </c:pt>
                <c:pt idx="42">
                  <c:v>136</c:v>
                </c:pt>
                <c:pt idx="43">
                  <c:v>46</c:v>
                </c:pt>
                <c:pt idx="44">
                  <c:v>67</c:v>
                </c:pt>
              </c:numCache>
            </c:numRef>
          </c:val>
        </c:ser>
        <c:dLbls>
          <c:showVal val="1"/>
        </c:dLbls>
        <c:marker val="1"/>
        <c:axId val="114731648"/>
        <c:axId val="114741632"/>
      </c:lineChart>
      <c:catAx>
        <c:axId val="114731648"/>
        <c:scaling>
          <c:orientation val="minMax"/>
        </c:scaling>
        <c:axPos val="b"/>
        <c:numFmt formatCode="yyyy/m/d" sourceLinked="1"/>
        <c:minorTickMark val="out"/>
        <c:tickLblPos val="low"/>
        <c:crossAx val="114741632"/>
        <c:crosses val="autoZero"/>
        <c:lblAlgn val="ctr"/>
        <c:lblOffset val="100"/>
      </c:catAx>
      <c:valAx>
        <c:axId val="11474163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txPr>
          <a:bodyPr rot="0" anchor="ctr" anchorCtr="1"/>
          <a:lstStyle/>
          <a:p>
            <a:pPr>
              <a:defRPr/>
            </a:pPr>
            <a:endParaRPr lang="zh-CN"/>
          </a:p>
        </c:txPr>
        <c:crossAx val="114731648"/>
        <c:crossesAt val="43832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6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行情记录表!$D$1</c:f>
              <c:strCache>
                <c:ptCount val="1"/>
                <c:pt idx="0">
                  <c:v>跌停板</c:v>
                </c:pt>
              </c:strCache>
            </c:strRef>
          </c:tx>
          <c:dLbls>
            <c:dLbl>
              <c:idx val="78"/>
              <c:dLblPos val="r"/>
              <c:showVal val="1"/>
              <c:showSerName val="1"/>
            </c:dLbl>
            <c:delete val="1"/>
          </c:dLbls>
          <c:cat>
            <c:numRef>
              <c:f>行情记录表!$A$2:$A$76</c:f>
              <c:numCache>
                <c:formatCode>yyyy/m/d</c:formatCode>
                <c:ptCount val="75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行情记录表!$D$2:$D$76</c:f>
              <c:numCache>
                <c:formatCode>General</c:formatCode>
                <c:ptCount val="7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36</c:v>
                </c:pt>
                <c:pt idx="14">
                  <c:v>34</c:v>
                </c:pt>
                <c:pt idx="15">
                  <c:v>101</c:v>
                </c:pt>
                <c:pt idx="16">
                  <c:v>3188</c:v>
                </c:pt>
                <c:pt idx="17">
                  <c:v>97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29</c:v>
                </c:pt>
                <c:pt idx="22">
                  <c:v>37</c:v>
                </c:pt>
                <c:pt idx="23">
                  <c:v>1</c:v>
                </c:pt>
                <c:pt idx="24">
                  <c:v>4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16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93</c:v>
                </c:pt>
                <c:pt idx="34">
                  <c:v>24</c:v>
                </c:pt>
                <c:pt idx="35">
                  <c:v>245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86</c:v>
                </c:pt>
                <c:pt idx="42">
                  <c:v>25</c:v>
                </c:pt>
                <c:pt idx="43">
                  <c:v>10</c:v>
                </c:pt>
                <c:pt idx="44">
                  <c:v>18</c:v>
                </c:pt>
              </c:numCache>
            </c:numRef>
          </c:val>
        </c:ser>
        <c:marker val="1"/>
        <c:axId val="56185216"/>
        <c:axId val="56186752"/>
      </c:lineChart>
      <c:catAx>
        <c:axId val="56185216"/>
        <c:scaling>
          <c:orientation val="minMax"/>
        </c:scaling>
        <c:axPos val="b"/>
        <c:numFmt formatCode="yyyy/m/d" sourceLinked="1"/>
        <c:majorTickMark val="none"/>
        <c:tickLblPos val="nextTo"/>
        <c:crossAx val="56186752"/>
        <c:crosses val="autoZero"/>
        <c:lblAlgn val="ctr"/>
        <c:lblOffset val="100"/>
      </c:catAx>
      <c:valAx>
        <c:axId val="561867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618521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行情记录表!$B$1</c:f>
              <c:strCache>
                <c:ptCount val="1"/>
                <c:pt idx="0">
                  <c:v>下跌股票数</c:v>
                </c:pt>
              </c:strCache>
            </c:strRef>
          </c:tx>
          <c:dLbls>
            <c:dLbl>
              <c:idx val="25"/>
              <c:layout>
                <c:manualLayout>
                  <c:x val="-2.2035541419719806E-2"/>
                  <c:y val="1.817915051835629E-2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Val val="1"/>
          </c:dLbls>
          <c:cat>
            <c:numRef>
              <c:f>行情记录表!$A$2:$A$61</c:f>
              <c:numCache>
                <c:formatCode>yyyy/m/d</c:formatCode>
                <c:ptCount val="6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行情记录表!$B$2:$B$61</c:f>
              <c:numCache>
                <c:formatCode>General</c:formatCode>
                <c:ptCount val="60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行情记录表!$C$1</c:f>
              <c:strCache>
                <c:ptCount val="1"/>
                <c:pt idx="0">
                  <c:v>上涨股票数</c:v>
                </c:pt>
              </c:strCache>
            </c:strRef>
          </c:tx>
          <c:dLbls>
            <c:dLbl>
              <c:idx val="9"/>
              <c:layout>
                <c:manualLayout>
                  <c:x val="-5.3419494350835893E-3"/>
                  <c:y val="5.4537451555068867E-2"/>
                </c:manualLayout>
              </c:layout>
              <c:showVal val="1"/>
            </c:dLbl>
            <c:txPr>
              <a:bodyPr/>
              <a:lstStyle/>
              <a:p>
                <a:pPr>
                  <a:defRPr b="1" i="0" baseline="0"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Val val="1"/>
          </c:dLbls>
          <c:cat>
            <c:numRef>
              <c:f>行情记录表!$A$2:$A$61</c:f>
              <c:numCache>
                <c:formatCode>yyyy/m/d</c:formatCode>
                <c:ptCount val="6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行情记录表!$C$2:$C$61</c:f>
              <c:numCache>
                <c:formatCode>General</c:formatCode>
                <c:ptCount val="60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3000</c:v>
                </c:pt>
              </c:numCache>
            </c:numRef>
          </c:val>
        </c:ser>
        <c:marker val="1"/>
        <c:axId val="99835264"/>
        <c:axId val="99837056"/>
      </c:lineChart>
      <c:catAx>
        <c:axId val="99835264"/>
        <c:scaling>
          <c:orientation val="minMax"/>
        </c:scaling>
        <c:axPos val="b"/>
        <c:numFmt formatCode="yyyy/m/d" sourceLinked="1"/>
        <c:tickLblPos val="low"/>
        <c:crossAx val="99837056"/>
        <c:crosses val="autoZero"/>
        <c:lblAlgn val="ctr"/>
        <c:lblOffset val="100"/>
      </c:catAx>
      <c:valAx>
        <c:axId val="99837056"/>
        <c:scaling>
          <c:orientation val="minMax"/>
        </c:scaling>
        <c:axPos val="l"/>
        <c:majorGridlines/>
        <c:numFmt formatCode="General" sourceLinked="1"/>
        <c:tickLblPos val="nextTo"/>
        <c:crossAx val="998352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行情记录表!$B$1</c:f>
              <c:strCache>
                <c:ptCount val="1"/>
                <c:pt idx="0">
                  <c:v>下跌股票数</c:v>
                </c:pt>
              </c:strCache>
            </c:strRef>
          </c:tx>
          <c:cat>
            <c:numRef>
              <c:f>行情记录表!$A$2:$A$61</c:f>
              <c:numCache>
                <c:formatCode>yyyy/m/d</c:formatCode>
                <c:ptCount val="6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行情记录表!$B$2:$B$61</c:f>
              <c:numCache>
                <c:formatCode>General</c:formatCode>
                <c:ptCount val="60"/>
                <c:pt idx="0">
                  <c:v>282</c:v>
                </c:pt>
                <c:pt idx="1">
                  <c:v>1471</c:v>
                </c:pt>
                <c:pt idx="2">
                  <c:v>1486</c:v>
                </c:pt>
                <c:pt idx="3">
                  <c:v>669</c:v>
                </c:pt>
                <c:pt idx="4">
                  <c:v>2980</c:v>
                </c:pt>
                <c:pt idx="5">
                  <c:v>448</c:v>
                </c:pt>
                <c:pt idx="6">
                  <c:v>2325</c:v>
                </c:pt>
                <c:pt idx="7">
                  <c:v>885</c:v>
                </c:pt>
                <c:pt idx="8">
                  <c:v>2037</c:v>
                </c:pt>
                <c:pt idx="9">
                  <c:v>2539</c:v>
                </c:pt>
                <c:pt idx="10">
                  <c:v>2554</c:v>
                </c:pt>
                <c:pt idx="11">
                  <c:v>2323</c:v>
                </c:pt>
                <c:pt idx="12">
                  <c:v>1098</c:v>
                </c:pt>
                <c:pt idx="13">
                  <c:v>2909</c:v>
                </c:pt>
                <c:pt idx="14">
                  <c:v>1874</c:v>
                </c:pt>
                <c:pt idx="15">
                  <c:v>3438</c:v>
                </c:pt>
                <c:pt idx="16">
                  <c:v>3596</c:v>
                </c:pt>
                <c:pt idx="17">
                  <c:v>2231</c:v>
                </c:pt>
                <c:pt idx="18">
                  <c:v>346</c:v>
                </c:pt>
                <c:pt idx="19">
                  <c:v>276</c:v>
                </c:pt>
                <c:pt idx="20">
                  <c:v>1348</c:v>
                </c:pt>
                <c:pt idx="21">
                  <c:v>847</c:v>
                </c:pt>
                <c:pt idx="22">
                  <c:v>2266</c:v>
                </c:pt>
                <c:pt idx="23">
                  <c:v>483</c:v>
                </c:pt>
                <c:pt idx="24">
                  <c:v>2875</c:v>
                </c:pt>
                <c:pt idx="25">
                  <c:v>1897</c:v>
                </c:pt>
                <c:pt idx="26">
                  <c:v>81</c:v>
                </c:pt>
                <c:pt idx="27">
                  <c:v>865</c:v>
                </c:pt>
                <c:pt idx="28">
                  <c:v>2432</c:v>
                </c:pt>
                <c:pt idx="29">
                  <c:v>528</c:v>
                </c:pt>
                <c:pt idx="30">
                  <c:v>1297</c:v>
                </c:pt>
                <c:pt idx="31">
                  <c:v>1553</c:v>
                </c:pt>
                <c:pt idx="32">
                  <c:v>2605</c:v>
                </c:pt>
                <c:pt idx="33">
                  <c:v>2344</c:v>
                </c:pt>
                <c:pt idx="34">
                  <c:v>1763</c:v>
                </c:pt>
                <c:pt idx="35">
                  <c:v>3541</c:v>
                </c:pt>
                <c:pt idx="36">
                  <c:v>129</c:v>
                </c:pt>
                <c:pt idx="37">
                  <c:v>977</c:v>
                </c:pt>
                <c:pt idx="38">
                  <c:v>1181</c:v>
                </c:pt>
                <c:pt idx="39">
                  <c:v>681</c:v>
                </c:pt>
                <c:pt idx="40">
                  <c:v>2179</c:v>
                </c:pt>
                <c:pt idx="41">
                  <c:v>3234</c:v>
                </c:pt>
                <c:pt idx="42">
                  <c:v>601</c:v>
                </c:pt>
                <c:pt idx="43">
                  <c:v>2646</c:v>
                </c:pt>
                <c:pt idx="44">
                  <c:v>3185</c:v>
                </c:pt>
                <c:pt idx="45">
                  <c:v>800</c:v>
                </c:pt>
              </c:numCache>
            </c:numRef>
          </c:val>
        </c:ser>
        <c:ser>
          <c:idx val="1"/>
          <c:order val="1"/>
          <c:tx>
            <c:strRef>
              <c:f>行情记录表!$C$1</c:f>
              <c:strCache>
                <c:ptCount val="1"/>
                <c:pt idx="0">
                  <c:v>上涨股票数</c:v>
                </c:pt>
              </c:strCache>
            </c:strRef>
          </c:tx>
          <c:cat>
            <c:numRef>
              <c:f>行情记录表!$A$2:$A$61</c:f>
              <c:numCache>
                <c:formatCode>yyyy/m/d</c:formatCode>
                <c:ptCount val="60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</c:numCache>
            </c:numRef>
          </c:cat>
          <c:val>
            <c:numRef>
              <c:f>行情记录表!$C$2:$C$61</c:f>
              <c:numCache>
                <c:formatCode>General</c:formatCode>
                <c:ptCount val="60"/>
                <c:pt idx="0">
                  <c:v>3458</c:v>
                </c:pt>
                <c:pt idx="1">
                  <c:v>2270</c:v>
                </c:pt>
                <c:pt idx="2">
                  <c:v>2257</c:v>
                </c:pt>
                <c:pt idx="3">
                  <c:v>3074</c:v>
                </c:pt>
                <c:pt idx="4">
                  <c:v>762</c:v>
                </c:pt>
                <c:pt idx="5">
                  <c:v>3294</c:v>
                </c:pt>
                <c:pt idx="6">
                  <c:v>1415</c:v>
                </c:pt>
                <c:pt idx="7">
                  <c:v>2855</c:v>
                </c:pt>
                <c:pt idx="8">
                  <c:v>1706</c:v>
                </c:pt>
                <c:pt idx="9">
                  <c:v>1204</c:v>
                </c:pt>
                <c:pt idx="10">
                  <c:v>1190</c:v>
                </c:pt>
                <c:pt idx="11">
                  <c:v>1425</c:v>
                </c:pt>
                <c:pt idx="12">
                  <c:v>2653</c:v>
                </c:pt>
                <c:pt idx="13">
                  <c:v>844</c:v>
                </c:pt>
                <c:pt idx="14">
                  <c:v>1883</c:v>
                </c:pt>
                <c:pt idx="15">
                  <c:v>322</c:v>
                </c:pt>
                <c:pt idx="16">
                  <c:v>164</c:v>
                </c:pt>
                <c:pt idx="17">
                  <c:v>1530</c:v>
                </c:pt>
                <c:pt idx="18">
                  <c:v>3418</c:v>
                </c:pt>
                <c:pt idx="19">
                  <c:v>3489</c:v>
                </c:pt>
                <c:pt idx="20">
                  <c:v>2418</c:v>
                </c:pt>
                <c:pt idx="21">
                  <c:v>2920</c:v>
                </c:pt>
                <c:pt idx="22">
                  <c:v>1502</c:v>
                </c:pt>
                <c:pt idx="23">
                  <c:v>3288</c:v>
                </c:pt>
                <c:pt idx="24">
                  <c:v>898</c:v>
                </c:pt>
                <c:pt idx="25">
                  <c:v>1877</c:v>
                </c:pt>
                <c:pt idx="26">
                  <c:v>3691</c:v>
                </c:pt>
                <c:pt idx="27">
                  <c:v>2910</c:v>
                </c:pt>
                <c:pt idx="28">
                  <c:v>1345</c:v>
                </c:pt>
                <c:pt idx="29">
                  <c:v>3249</c:v>
                </c:pt>
                <c:pt idx="30">
                  <c:v>2483</c:v>
                </c:pt>
                <c:pt idx="31">
                  <c:v>2228</c:v>
                </c:pt>
                <c:pt idx="32">
                  <c:v>1176</c:v>
                </c:pt>
                <c:pt idx="33">
                  <c:v>1438</c:v>
                </c:pt>
                <c:pt idx="34">
                  <c:v>2019</c:v>
                </c:pt>
                <c:pt idx="35">
                  <c:v>242</c:v>
                </c:pt>
                <c:pt idx="36">
                  <c:v>3653</c:v>
                </c:pt>
                <c:pt idx="37">
                  <c:v>2804</c:v>
                </c:pt>
                <c:pt idx="38">
                  <c:v>2597</c:v>
                </c:pt>
                <c:pt idx="39">
                  <c:v>3098</c:v>
                </c:pt>
                <c:pt idx="40">
                  <c:v>1489</c:v>
                </c:pt>
                <c:pt idx="41">
                  <c:v>523</c:v>
                </c:pt>
                <c:pt idx="42">
                  <c:v>3131</c:v>
                </c:pt>
                <c:pt idx="43">
                  <c:v>1032</c:v>
                </c:pt>
                <c:pt idx="44">
                  <c:v>565</c:v>
                </c:pt>
                <c:pt idx="45">
                  <c:v>3000</c:v>
                </c:pt>
              </c:numCache>
            </c:numRef>
          </c:val>
        </c:ser>
        <c:shape val="box"/>
        <c:axId val="206136448"/>
        <c:axId val="206137984"/>
        <c:axId val="0"/>
      </c:bar3DChart>
      <c:catAx>
        <c:axId val="206136448"/>
        <c:scaling>
          <c:orientation val="minMax"/>
        </c:scaling>
        <c:axPos val="b"/>
        <c:numFmt formatCode="yyyy/m/d" sourceLinked="1"/>
        <c:tickLblPos val="nextTo"/>
        <c:crossAx val="206137984"/>
        <c:crosses val="autoZero"/>
        <c:lblAlgn val="ctr"/>
        <c:lblOffset val="100"/>
      </c:catAx>
      <c:valAx>
        <c:axId val="206137984"/>
        <c:scaling>
          <c:orientation val="minMax"/>
        </c:scaling>
        <c:axPos val="l"/>
        <c:majorGridlines/>
        <c:numFmt formatCode="General" sourceLinked="1"/>
        <c:tickLblPos val="nextTo"/>
        <c:crossAx val="20613644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81933</xdr:colOff>
      <xdr:row>1</xdr:row>
      <xdr:rowOff>51208</xdr:rowOff>
    </xdr:from>
    <xdr:to>
      <xdr:col>28</xdr:col>
      <xdr:colOff>174112</xdr:colOff>
      <xdr:row>17</xdr:row>
      <xdr:rowOff>10242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102419</xdr:colOff>
      <xdr:row>17</xdr:row>
      <xdr:rowOff>71694</xdr:rowOff>
    </xdr:from>
    <xdr:to>
      <xdr:col>28</xdr:col>
      <xdr:colOff>204839</xdr:colOff>
      <xdr:row>31</xdr:row>
      <xdr:rowOff>92177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122904</xdr:colOff>
      <xdr:row>32</xdr:row>
      <xdr:rowOff>133144</xdr:rowOff>
    </xdr:from>
    <xdr:to>
      <xdr:col>19</xdr:col>
      <xdr:colOff>245807</xdr:colOff>
      <xdr:row>43</xdr:row>
      <xdr:rowOff>839838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112659</xdr:colOff>
      <xdr:row>45</xdr:row>
      <xdr:rowOff>92177</xdr:rowOff>
    </xdr:from>
    <xdr:to>
      <xdr:col>20</xdr:col>
      <xdr:colOff>40967</xdr:colOff>
      <xdr:row>65</xdr:row>
      <xdr:rowOff>51210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H394" totalsRowShown="0" tableBorderDxfId="51">
  <autoFilter ref="A1:H394"/>
  <tableColumns count="8">
    <tableColumn id="1" name="日期" dataDxfId="50"/>
    <tableColumn id="5" name="下跌股票数" dataDxfId="49"/>
    <tableColumn id="4" name="上涨股票数" dataDxfId="2"/>
    <tableColumn id="3" name="跌停板" dataDxfId="1"/>
    <tableColumn id="2" name="涨停板" dataDxfId="0"/>
    <tableColumn id="6" name="备注" dataDxfId="48"/>
    <tableColumn id="7" name="庄家行业流入" dataDxfId="47"/>
    <tableColumn id="8" name="行业主力流出" dataDxfId="4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9"/>
  <sheetViews>
    <sheetView topLeftCell="D2" workbookViewId="0">
      <pane ySplit="3" topLeftCell="A71" activePane="bottomLeft" state="frozen"/>
      <selection activeCell="A2" sqref="A2"/>
      <selection pane="bottomLeft" activeCell="D83" sqref="A83:XFD83"/>
    </sheetView>
  </sheetViews>
  <sheetFormatPr defaultColWidth="11" defaultRowHeight="14.25" outlineLevelRow="1"/>
  <cols>
    <col min="1" max="1" width="31.125" customWidth="1"/>
    <col min="2" max="2" width="13.125" bestFit="1" customWidth="1"/>
    <col min="4" max="4" width="10.875" style="1"/>
    <col min="5" max="5" width="8" style="7" hidden="1" customWidth="1"/>
    <col min="6" max="6" width="13.875" style="7" bestFit="1" customWidth="1"/>
    <col min="7" max="7" width="8" style="1" bestFit="1" customWidth="1"/>
    <col min="8" max="8" width="8" style="1" customWidth="1"/>
    <col min="9" max="9" width="9" style="1" bestFit="1" customWidth="1"/>
    <col min="10" max="10" width="8" style="1" bestFit="1" customWidth="1"/>
    <col min="11" max="11" width="11.5" style="1" hidden="1" customWidth="1"/>
    <col min="12" max="13" width="10.375" style="1" hidden="1" customWidth="1"/>
    <col min="14" max="14" width="10.375" style="1" customWidth="1"/>
    <col min="15" max="15" width="10.875" style="1"/>
    <col min="16" max="16" width="11.25" style="1" customWidth="1"/>
    <col min="17" max="17" width="11.5" style="1" customWidth="1"/>
    <col min="18" max="18" width="6" style="1" bestFit="1" customWidth="1"/>
    <col min="19" max="23" width="6.875" style="1" customWidth="1"/>
    <col min="24" max="24" width="6" style="1" bestFit="1" customWidth="1"/>
    <col min="25" max="29" width="7.625" style="11" customWidth="1"/>
  </cols>
  <sheetData>
    <row r="1" spans="1:29">
      <c r="D1" s="43"/>
      <c r="E1" s="44"/>
      <c r="F1" s="44"/>
      <c r="G1" s="43"/>
      <c r="H1" s="43"/>
      <c r="I1" s="43"/>
      <c r="J1" s="43"/>
      <c r="K1" s="43" t="s">
        <v>6</v>
      </c>
      <c r="L1" s="43"/>
      <c r="M1" s="43"/>
      <c r="N1" s="43"/>
      <c r="O1" s="43"/>
      <c r="P1" s="43"/>
      <c r="Q1" s="43"/>
      <c r="R1" s="43"/>
    </row>
    <row r="2" spans="1:29">
      <c r="A2" s="1"/>
      <c r="B2" s="1"/>
      <c r="C2" s="1"/>
      <c r="R2" s="1">
        <v>2019</v>
      </c>
      <c r="S2" s="1">
        <v>2018</v>
      </c>
      <c r="T2" s="1">
        <v>2017</v>
      </c>
      <c r="U2" s="1">
        <v>2016</v>
      </c>
      <c r="V2" s="1">
        <v>2015</v>
      </c>
      <c r="W2" s="1">
        <v>2014</v>
      </c>
      <c r="X2" s="1">
        <v>2019</v>
      </c>
      <c r="Y2" s="11">
        <v>2018</v>
      </c>
      <c r="Z2" s="11">
        <v>2017</v>
      </c>
      <c r="AA2" s="11">
        <v>2016</v>
      </c>
      <c r="AB2" s="11">
        <v>2015</v>
      </c>
      <c r="AC2" s="11">
        <v>2014</v>
      </c>
    </row>
    <row r="3" spans="1:29" ht="51" customHeight="1">
      <c r="A3" s="1"/>
      <c r="B3" s="1"/>
      <c r="C3" s="1" t="s">
        <v>0</v>
      </c>
      <c r="D3" s="1" t="s">
        <v>1</v>
      </c>
      <c r="E3" s="7" t="s">
        <v>2</v>
      </c>
      <c r="F3" s="7" t="s">
        <v>244</v>
      </c>
      <c r="G3" s="1" t="s">
        <v>3</v>
      </c>
      <c r="H3" s="1" t="s">
        <v>68</v>
      </c>
      <c r="I3" s="1" t="s">
        <v>4</v>
      </c>
      <c r="J3" s="1" t="s">
        <v>5</v>
      </c>
      <c r="K3" s="3" t="s">
        <v>9</v>
      </c>
      <c r="L3" s="3" t="s">
        <v>8</v>
      </c>
      <c r="M3" s="3" t="s">
        <v>12</v>
      </c>
      <c r="N3" s="3" t="s">
        <v>13</v>
      </c>
      <c r="O3" s="3" t="s">
        <v>7</v>
      </c>
      <c r="P3" s="3" t="s">
        <v>16</v>
      </c>
      <c r="Q3" s="3" t="s">
        <v>14</v>
      </c>
      <c r="R3" s="3"/>
      <c r="S3" s="98" t="s">
        <v>11</v>
      </c>
      <c r="T3" s="98"/>
      <c r="U3" s="98"/>
      <c r="V3" s="98"/>
      <c r="W3" s="98"/>
      <c r="X3" s="5"/>
      <c r="Y3" s="99" t="s">
        <v>10</v>
      </c>
      <c r="Z3" s="99"/>
      <c r="AA3" s="99"/>
      <c r="AB3" s="99"/>
      <c r="AC3" s="99"/>
    </row>
    <row r="4" spans="1:29" hidden="1" outlineLevel="1">
      <c r="C4" s="45">
        <v>43877</v>
      </c>
      <c r="D4" s="46" t="s">
        <v>15</v>
      </c>
      <c r="E4" s="47">
        <v>300498</v>
      </c>
      <c r="F4" s="47" t="s">
        <v>227</v>
      </c>
      <c r="G4" s="46">
        <v>33.25</v>
      </c>
      <c r="H4" s="46">
        <v>53.1</v>
      </c>
      <c r="I4" s="46">
        <v>1766.1</v>
      </c>
      <c r="J4" s="46">
        <v>4.75</v>
      </c>
      <c r="K4" s="46" t="e">
        <f>#REF!</f>
        <v>#REF!</v>
      </c>
      <c r="L4" s="46" t="e">
        <f>#REF!</f>
        <v>#REF!</v>
      </c>
      <c r="M4" s="46" t="e">
        <f>#REF!</f>
        <v>#REF!</v>
      </c>
      <c r="N4" s="46">
        <f>SUM(S4:W4)/5</f>
        <v>66.246000000000009</v>
      </c>
      <c r="O4" s="46">
        <f>SUM(Y4:AC4)/5</f>
        <v>61.870000000000005</v>
      </c>
      <c r="P4" s="46">
        <f t="shared" ref="P4:P41" si="0">I4/N4</f>
        <v>26.65972285119101</v>
      </c>
      <c r="Q4" s="46">
        <f t="shared" ref="Q4:Q41" si="1">I4/O4</f>
        <v>28.545336996929041</v>
      </c>
      <c r="R4" s="46">
        <v>140</v>
      </c>
      <c r="S4" s="1">
        <v>42.56</v>
      </c>
      <c r="T4" s="1">
        <v>69.989999999999995</v>
      </c>
      <c r="U4" s="1">
        <v>122.38</v>
      </c>
      <c r="V4" s="1">
        <v>66.36</v>
      </c>
      <c r="W4" s="1">
        <v>29.94</v>
      </c>
      <c r="X4" s="1">
        <v>138</v>
      </c>
      <c r="Y4" s="11">
        <v>39.130000000000003</v>
      </c>
      <c r="Z4" s="11">
        <v>65.77</v>
      </c>
      <c r="AA4" s="11">
        <v>118.34</v>
      </c>
      <c r="AB4" s="11">
        <v>61.22</v>
      </c>
      <c r="AC4" s="11">
        <v>24.89</v>
      </c>
    </row>
    <row r="5" spans="1:29" ht="23.25" customHeight="1" collapsed="1">
      <c r="A5" s="17" t="s">
        <v>126</v>
      </c>
      <c r="B5" s="34" t="s">
        <v>225</v>
      </c>
      <c r="C5" s="12">
        <v>43885</v>
      </c>
      <c r="D5" s="1" t="s">
        <v>15</v>
      </c>
      <c r="E5" s="2">
        <v>300498</v>
      </c>
      <c r="F5" s="2" t="s">
        <v>227</v>
      </c>
      <c r="G5" s="1">
        <v>35.36</v>
      </c>
      <c r="H5" s="1">
        <v>53.1</v>
      </c>
      <c r="I5" s="1">
        <f>G5*H5</f>
        <v>1877.616</v>
      </c>
      <c r="J5" s="1">
        <v>4.75</v>
      </c>
      <c r="K5" s="1" t="e">
        <f>#REF!</f>
        <v>#REF!</v>
      </c>
      <c r="L5" s="1" t="e">
        <f>#REF!</f>
        <v>#REF!</v>
      </c>
      <c r="M5" s="1" t="e">
        <f>#REF!</f>
        <v>#REF!</v>
      </c>
      <c r="N5" s="1">
        <f>SUM(R5:V5)/5</f>
        <v>88.25800000000001</v>
      </c>
      <c r="O5" s="1">
        <f>SUM(X5:AB5)/5</f>
        <v>84.492000000000004</v>
      </c>
      <c r="P5" s="1">
        <f t="shared" ref="P5:P6" si="2">I5/N5</f>
        <v>21.274173446033217</v>
      </c>
      <c r="Q5" s="1">
        <f t="shared" ref="Q5:Q6" si="3">I5/O5</f>
        <v>22.222411589262887</v>
      </c>
      <c r="R5" s="1">
        <v>140</v>
      </c>
      <c r="S5" s="1">
        <v>42.56</v>
      </c>
      <c r="T5" s="1">
        <v>69.989999999999995</v>
      </c>
      <c r="U5" s="1">
        <v>122.38</v>
      </c>
      <c r="V5" s="1">
        <v>66.36</v>
      </c>
      <c r="W5" s="1">
        <v>29.94</v>
      </c>
      <c r="X5" s="1">
        <v>138</v>
      </c>
      <c r="Y5" s="11">
        <v>39.130000000000003</v>
      </c>
      <c r="Z5" s="11">
        <v>65.77</v>
      </c>
      <c r="AA5" s="11">
        <v>118.34</v>
      </c>
      <c r="AB5" s="11">
        <v>61.22</v>
      </c>
      <c r="AC5" s="11">
        <v>24.89</v>
      </c>
    </row>
    <row r="6" spans="1:29">
      <c r="C6" s="8">
        <v>43877</v>
      </c>
      <c r="D6" s="1" t="s">
        <v>49</v>
      </c>
      <c r="E6" s="2" t="s">
        <v>50</v>
      </c>
      <c r="F6" s="2" t="s">
        <v>227</v>
      </c>
      <c r="G6" s="1">
        <v>106</v>
      </c>
      <c r="I6" s="1">
        <v>2337.1</v>
      </c>
      <c r="J6" s="1">
        <v>14.24</v>
      </c>
      <c r="N6" s="1">
        <f t="shared" ref="N6" si="4">SUM(S6:W6)/5</f>
        <v>11.784395999999999</v>
      </c>
      <c r="O6" s="1">
        <f t="shared" ref="O6" si="5">SUM(Y6:AC6)/5</f>
        <v>11.508027999999999</v>
      </c>
      <c r="P6" s="1">
        <f t="shared" si="2"/>
        <v>198.32157710925532</v>
      </c>
      <c r="Q6" s="1">
        <f t="shared" si="3"/>
        <v>203.08431644413795</v>
      </c>
      <c r="S6" s="1">
        <v>5.28</v>
      </c>
      <c r="T6" s="1">
        <v>23.66</v>
      </c>
      <c r="U6" s="1">
        <v>23.22</v>
      </c>
      <c r="V6" s="1">
        <v>5.96</v>
      </c>
      <c r="W6" s="1">
        <v>0.80198000000000003</v>
      </c>
      <c r="Y6" s="11">
        <v>4.62</v>
      </c>
      <c r="Z6" s="11">
        <v>23.7</v>
      </c>
      <c r="AA6" s="11">
        <v>23.03</v>
      </c>
      <c r="AB6" s="11">
        <v>5.7</v>
      </c>
      <c r="AC6" s="11">
        <v>0.49014000000000002</v>
      </c>
    </row>
    <row r="7" spans="1:29">
      <c r="C7" s="8">
        <v>43877</v>
      </c>
      <c r="D7" s="1" t="s">
        <v>17</v>
      </c>
      <c r="E7" s="2" t="s">
        <v>18</v>
      </c>
      <c r="F7" s="2" t="s">
        <v>159</v>
      </c>
      <c r="G7" s="1">
        <v>30.8</v>
      </c>
      <c r="I7" s="1">
        <v>3481.1</v>
      </c>
      <c r="J7" s="1">
        <v>2.08</v>
      </c>
      <c r="K7" s="1" t="e">
        <f>#REF!</f>
        <v>#REF!</v>
      </c>
      <c r="L7" s="1" t="e">
        <f>#REF!</f>
        <v>#REF!</v>
      </c>
      <c r="M7" s="1" t="e">
        <f>#REF!</f>
        <v>#REF!</v>
      </c>
      <c r="N7" s="1">
        <f t="shared" ref="N7:N16" si="6">SUM(S7:W7)/5</f>
        <v>320.13400000000001</v>
      </c>
      <c r="O7" s="1">
        <f t="shared" ref="O7:O16" si="7">SUM(Y7:AC7)/5</f>
        <v>229.744</v>
      </c>
      <c r="P7" s="1">
        <f t="shared" si="0"/>
        <v>10.873884061049434</v>
      </c>
      <c r="Q7" s="1">
        <f t="shared" si="1"/>
        <v>15.152082317710146</v>
      </c>
      <c r="S7" s="1">
        <v>492.72</v>
      </c>
      <c r="T7" s="1">
        <v>372.08</v>
      </c>
      <c r="U7" s="1">
        <v>283.5</v>
      </c>
      <c r="V7" s="1">
        <v>259.49</v>
      </c>
      <c r="W7" s="1">
        <v>192.88</v>
      </c>
      <c r="Y7" s="11">
        <v>334.9</v>
      </c>
      <c r="Z7" s="11">
        <v>272.8</v>
      </c>
      <c r="AA7" s="11">
        <v>209.29</v>
      </c>
      <c r="AB7" s="11">
        <v>176.16</v>
      </c>
      <c r="AC7" s="11">
        <v>155.57</v>
      </c>
    </row>
    <row r="8" spans="1:29">
      <c r="B8" s="13">
        <v>60</v>
      </c>
      <c r="C8" s="8">
        <v>43877</v>
      </c>
      <c r="D8" s="1" t="s">
        <v>19</v>
      </c>
      <c r="E8" s="2" t="s">
        <v>20</v>
      </c>
      <c r="F8" s="2"/>
      <c r="G8" s="1">
        <v>47.92</v>
      </c>
      <c r="I8" s="1">
        <v>431.4</v>
      </c>
      <c r="J8" s="1">
        <v>11.27</v>
      </c>
      <c r="N8" s="1">
        <f t="shared" si="6"/>
        <v>2.6399999999999997</v>
      </c>
      <c r="O8" s="1">
        <f t="shared" si="7"/>
        <v>1.7549675999999998</v>
      </c>
      <c r="P8" s="1">
        <f t="shared" si="0"/>
        <v>163.40909090909091</v>
      </c>
      <c r="Q8" s="1">
        <f t="shared" si="1"/>
        <v>245.81650396280821</v>
      </c>
      <c r="S8" s="1">
        <v>4.68</v>
      </c>
      <c r="T8" s="1">
        <v>3.27</v>
      </c>
      <c r="U8" s="1">
        <v>2.4</v>
      </c>
      <c r="V8" s="1">
        <v>1.67</v>
      </c>
      <c r="W8" s="1">
        <v>1.18</v>
      </c>
      <c r="Y8" s="11">
        <v>2.72</v>
      </c>
      <c r="Z8" s="11">
        <v>2.06</v>
      </c>
      <c r="AA8" s="11">
        <v>1.8</v>
      </c>
      <c r="AB8" s="11">
        <v>1.46</v>
      </c>
      <c r="AC8" s="11">
        <v>0.73483799999999999</v>
      </c>
    </row>
    <row r="9" spans="1:29" hidden="1" outlineLevel="1">
      <c r="A9" t="s">
        <v>226</v>
      </c>
      <c r="B9" s="13">
        <v>18</v>
      </c>
      <c r="C9" s="8">
        <v>43877</v>
      </c>
      <c r="D9" s="1" t="s">
        <v>21</v>
      </c>
      <c r="E9" s="2" t="s">
        <v>22</v>
      </c>
      <c r="F9" s="1" t="s">
        <v>174</v>
      </c>
      <c r="G9" s="1">
        <v>16.8</v>
      </c>
      <c r="I9" s="1">
        <v>1415.6</v>
      </c>
      <c r="J9" s="1">
        <v>3.31</v>
      </c>
      <c r="N9" s="1">
        <f t="shared" si="6"/>
        <v>18.909051999999999</v>
      </c>
      <c r="O9" s="1">
        <f t="shared" si="7"/>
        <v>15.37158</v>
      </c>
      <c r="P9" s="1">
        <f t="shared" si="0"/>
        <v>74.86361558474745</v>
      </c>
      <c r="Q9" s="1">
        <f t="shared" si="1"/>
        <v>92.092029576660295</v>
      </c>
      <c r="S9" s="1">
        <v>63.03</v>
      </c>
      <c r="T9" s="1">
        <v>22.27</v>
      </c>
      <c r="U9" s="1">
        <v>1.64</v>
      </c>
      <c r="V9" s="1">
        <v>4.5260000000000002E-2</v>
      </c>
      <c r="W9" s="1">
        <v>7.56</v>
      </c>
      <c r="Y9" s="11">
        <v>60.37</v>
      </c>
      <c r="Z9" s="11">
        <v>17.87</v>
      </c>
      <c r="AA9" s="11">
        <v>-3.14</v>
      </c>
      <c r="AB9" s="11">
        <v>-0.78210000000000002</v>
      </c>
      <c r="AC9" s="11">
        <v>2.54</v>
      </c>
    </row>
    <row r="10" spans="1:29" collapsed="1">
      <c r="A10" t="s">
        <v>226</v>
      </c>
      <c r="B10" s="13"/>
      <c r="C10" s="8">
        <v>43896</v>
      </c>
      <c r="D10" s="1" t="s">
        <v>21</v>
      </c>
      <c r="E10" s="2" t="s">
        <v>22</v>
      </c>
      <c r="F10" s="1" t="s">
        <v>174</v>
      </c>
      <c r="G10" s="1">
        <v>18.25</v>
      </c>
      <c r="H10" s="1">
        <v>84.26</v>
      </c>
      <c r="I10" s="1">
        <f>G10*H10</f>
        <v>1537.7450000000001</v>
      </c>
      <c r="J10" s="1">
        <v>3.31</v>
      </c>
      <c r="N10" s="1">
        <f>SUM(R10:V10)/5</f>
        <v>39.397052000000002</v>
      </c>
      <c r="O10" s="1">
        <f>SUM(X10:AB10)/5</f>
        <v>35.863579999999999</v>
      </c>
      <c r="P10" s="1">
        <f t="shared" ref="P10" si="8">I10/N10</f>
        <v>39.031981377692929</v>
      </c>
      <c r="Q10" s="1">
        <f t="shared" ref="Q10" si="9">I10/O10</f>
        <v>42.877621252535306</v>
      </c>
      <c r="R10" s="1">
        <v>110</v>
      </c>
      <c r="S10" s="1">
        <v>63.03</v>
      </c>
      <c r="T10" s="1">
        <v>22.27</v>
      </c>
      <c r="U10" s="1">
        <v>1.64</v>
      </c>
      <c r="V10" s="1">
        <v>4.5260000000000002E-2</v>
      </c>
      <c r="W10" s="1">
        <v>7.56</v>
      </c>
      <c r="X10" s="1">
        <v>105</v>
      </c>
      <c r="Y10" s="11">
        <v>60.37</v>
      </c>
      <c r="Z10" s="11">
        <v>17.87</v>
      </c>
      <c r="AA10" s="11">
        <v>-3.14</v>
      </c>
      <c r="AB10" s="11">
        <v>-0.78210000000000002</v>
      </c>
      <c r="AC10" s="11">
        <v>2.54</v>
      </c>
    </row>
    <row r="11" spans="1:29">
      <c r="C11" s="8">
        <v>43877</v>
      </c>
      <c r="D11" s="1" t="s">
        <v>48</v>
      </c>
      <c r="E11" s="2" t="s">
        <v>23</v>
      </c>
      <c r="F11" s="2" t="s">
        <v>166</v>
      </c>
      <c r="G11" s="1">
        <v>24.39</v>
      </c>
      <c r="I11" s="1">
        <v>611.9</v>
      </c>
      <c r="J11" s="1">
        <v>2.93</v>
      </c>
      <c r="N11" s="1">
        <f t="shared" si="6"/>
        <v>23.646000000000001</v>
      </c>
      <c r="O11" s="1">
        <f t="shared" si="7"/>
        <v>20.53</v>
      </c>
      <c r="P11" s="1">
        <f t="shared" si="0"/>
        <v>25.877526854436265</v>
      </c>
      <c r="Q11" s="1">
        <f t="shared" si="1"/>
        <v>29.805163175840232</v>
      </c>
      <c r="S11" s="1">
        <v>23.46</v>
      </c>
      <c r="T11" s="1">
        <v>15.06</v>
      </c>
      <c r="U11" s="1">
        <v>6.06</v>
      </c>
      <c r="V11" s="1">
        <v>41.07</v>
      </c>
      <c r="W11" s="1">
        <v>32.58</v>
      </c>
      <c r="Y11" s="11">
        <v>21.26</v>
      </c>
      <c r="Z11" s="11">
        <v>13.4</v>
      </c>
      <c r="AA11" s="11">
        <v>5.16</v>
      </c>
      <c r="AB11" s="11">
        <v>34.68</v>
      </c>
      <c r="AC11" s="11">
        <v>28.15</v>
      </c>
    </row>
    <row r="12" spans="1:29">
      <c r="A12" t="s">
        <v>127</v>
      </c>
      <c r="B12">
        <v>7</v>
      </c>
      <c r="C12" s="8">
        <v>43877</v>
      </c>
      <c r="D12" s="1" t="s">
        <v>26</v>
      </c>
      <c r="E12" s="2" t="s">
        <v>27</v>
      </c>
      <c r="F12" s="1" t="s">
        <v>178</v>
      </c>
      <c r="G12" s="1">
        <v>4.68</v>
      </c>
      <c r="I12" s="1">
        <v>1628.6</v>
      </c>
      <c r="J12" s="1">
        <v>1.88</v>
      </c>
      <c r="N12" s="1">
        <f t="shared" si="6"/>
        <v>34.277999999999999</v>
      </c>
      <c r="O12" s="1">
        <f t="shared" si="7"/>
        <v>21.303069799999999</v>
      </c>
      <c r="P12" s="1">
        <f t="shared" si="0"/>
        <v>47.511523426104205</v>
      </c>
      <c r="Q12" s="1">
        <f t="shared" si="1"/>
        <v>76.449075897972222</v>
      </c>
      <c r="S12" s="1">
        <v>28.8</v>
      </c>
      <c r="T12" s="1">
        <v>78.599999999999994</v>
      </c>
      <c r="U12" s="1">
        <v>20.45</v>
      </c>
      <c r="V12" s="1">
        <v>16.38</v>
      </c>
      <c r="W12" s="1">
        <v>27.16</v>
      </c>
      <c r="Y12" s="11">
        <v>15.18</v>
      </c>
      <c r="Z12" s="11">
        <v>66.790000000000006</v>
      </c>
      <c r="AA12" s="11">
        <v>0.12534899999999999</v>
      </c>
      <c r="AB12" s="11">
        <v>6.14</v>
      </c>
      <c r="AC12" s="11">
        <v>18.28</v>
      </c>
    </row>
    <row r="13" spans="1:29">
      <c r="C13" s="8">
        <v>43877</v>
      </c>
      <c r="D13" s="1" t="s">
        <v>30</v>
      </c>
      <c r="E13" s="2" t="s">
        <v>31</v>
      </c>
      <c r="F13" s="2" t="s">
        <v>151</v>
      </c>
      <c r="G13" s="1">
        <v>5.43</v>
      </c>
      <c r="H13" s="1">
        <v>3564</v>
      </c>
      <c r="I13" s="1">
        <v>19352.900000000001</v>
      </c>
      <c r="J13" s="1">
        <v>0.8</v>
      </c>
      <c r="N13" s="1">
        <f t="shared" si="6"/>
        <v>2838.5720000000001</v>
      </c>
      <c r="O13" s="1">
        <f t="shared" si="7"/>
        <v>2808.6640000000002</v>
      </c>
      <c r="P13" s="1">
        <f t="shared" si="0"/>
        <v>6.81782952836849</v>
      </c>
      <c r="Q13" s="1">
        <f t="shared" si="1"/>
        <v>6.8904290438443327</v>
      </c>
      <c r="S13" s="1">
        <v>2987.23</v>
      </c>
      <c r="T13" s="1">
        <v>2874.51</v>
      </c>
      <c r="U13" s="1">
        <v>2791.06</v>
      </c>
      <c r="V13" s="1">
        <v>2777.2</v>
      </c>
      <c r="W13" s="1">
        <v>2762.86</v>
      </c>
      <c r="Y13" s="11">
        <v>2955.39</v>
      </c>
      <c r="Z13" s="11">
        <v>2839.63</v>
      </c>
      <c r="AA13" s="11">
        <v>2759.88</v>
      </c>
      <c r="AB13" s="11">
        <v>2744.67</v>
      </c>
      <c r="AC13" s="11">
        <v>2743.75</v>
      </c>
    </row>
    <row r="14" spans="1:29">
      <c r="C14" s="8">
        <v>43877</v>
      </c>
      <c r="D14" s="1" t="s">
        <v>32</v>
      </c>
      <c r="E14" s="2" t="s">
        <v>33</v>
      </c>
      <c r="F14" s="2" t="s">
        <v>151</v>
      </c>
      <c r="G14" s="1">
        <v>35.64</v>
      </c>
      <c r="H14" s="1">
        <v>252</v>
      </c>
      <c r="I14" s="1">
        <v>8988.4</v>
      </c>
      <c r="J14" s="1">
        <v>1.56</v>
      </c>
      <c r="N14" s="1">
        <f t="shared" si="6"/>
        <v>655.80799999999999</v>
      </c>
      <c r="O14" s="1">
        <f t="shared" si="7"/>
        <v>646.952</v>
      </c>
      <c r="P14" s="1">
        <f t="shared" si="0"/>
        <v>13.705840733873329</v>
      </c>
      <c r="Q14" s="1">
        <f t="shared" si="1"/>
        <v>13.893457319862987</v>
      </c>
      <c r="S14" s="1">
        <v>808.19</v>
      </c>
      <c r="T14" s="1">
        <v>706.38</v>
      </c>
      <c r="U14" s="1">
        <v>623.79999999999995</v>
      </c>
      <c r="V14" s="1">
        <v>580.17999999999995</v>
      </c>
      <c r="W14" s="1">
        <v>560.49</v>
      </c>
      <c r="Y14" s="11">
        <v>801.29</v>
      </c>
      <c r="Z14" s="11">
        <v>697.69</v>
      </c>
      <c r="AA14" s="11">
        <v>611.41999999999996</v>
      </c>
      <c r="AB14" s="11">
        <v>570.45000000000005</v>
      </c>
      <c r="AC14" s="11">
        <v>553.91</v>
      </c>
    </row>
    <row r="15" spans="1:29">
      <c r="C15" s="8">
        <v>43877</v>
      </c>
      <c r="D15" s="1" t="s">
        <v>34</v>
      </c>
      <c r="E15" s="2" t="s">
        <v>35</v>
      </c>
      <c r="F15" s="2" t="s">
        <v>151</v>
      </c>
      <c r="G15" s="1">
        <v>17.75</v>
      </c>
      <c r="H15" s="1">
        <v>208</v>
      </c>
      <c r="I15" s="1">
        <v>3687.4</v>
      </c>
      <c r="J15" s="1">
        <v>0.76</v>
      </c>
      <c r="N15" s="1">
        <f t="shared" si="6"/>
        <v>542.19000000000005</v>
      </c>
      <c r="O15" s="1">
        <f t="shared" si="7"/>
        <v>518.11399999999992</v>
      </c>
      <c r="P15" s="1">
        <f t="shared" si="0"/>
        <v>6.8009369409247675</v>
      </c>
      <c r="Q15" s="1">
        <f t="shared" si="1"/>
        <v>7.1169665363221233</v>
      </c>
      <c r="S15" s="1">
        <v>612.45000000000005</v>
      </c>
      <c r="T15" s="1">
        <v>577.35</v>
      </c>
      <c r="U15" s="1">
        <v>543.27</v>
      </c>
      <c r="V15" s="1">
        <v>506.5</v>
      </c>
      <c r="W15" s="1">
        <v>471.38</v>
      </c>
      <c r="Y15" s="11">
        <v>560.41</v>
      </c>
      <c r="Z15" s="11">
        <v>544.64</v>
      </c>
      <c r="AA15" s="11">
        <v>523.99</v>
      </c>
      <c r="AB15" s="11">
        <v>494.93</v>
      </c>
      <c r="AC15" s="11">
        <v>466.6</v>
      </c>
    </row>
    <row r="16" spans="1:29" hidden="1" outlineLevel="1">
      <c r="C16" s="8">
        <v>43877</v>
      </c>
      <c r="D16" s="1" t="s">
        <v>55</v>
      </c>
      <c r="E16" s="2" t="s">
        <v>56</v>
      </c>
      <c r="F16" s="2" t="s">
        <v>151</v>
      </c>
      <c r="G16" s="1">
        <v>15.03</v>
      </c>
      <c r="H16" s="1">
        <v>194</v>
      </c>
      <c r="I16" s="1">
        <v>2916.7</v>
      </c>
      <c r="J16" s="1">
        <v>1.07</v>
      </c>
      <c r="N16" s="1">
        <f t="shared" si="6"/>
        <v>241.33200000000002</v>
      </c>
      <c r="O16" s="1">
        <f t="shared" si="7"/>
        <v>240.91199999999998</v>
      </c>
      <c r="P16" s="1">
        <f t="shared" si="0"/>
        <v>12.085840253261066</v>
      </c>
      <c r="Q16" s="1">
        <f t="shared" si="1"/>
        <v>12.106910407119612</v>
      </c>
      <c r="S16" s="1">
        <v>281.95</v>
      </c>
      <c r="T16" s="1">
        <v>248.18</v>
      </c>
      <c r="U16" s="1">
        <v>231.89</v>
      </c>
      <c r="V16" s="1">
        <v>225.99</v>
      </c>
      <c r="W16" s="1">
        <v>218.65</v>
      </c>
      <c r="Y16" s="11">
        <v>280.86</v>
      </c>
      <c r="Z16" s="11">
        <v>247</v>
      </c>
      <c r="AA16" s="11">
        <v>231.62</v>
      </c>
      <c r="AB16" s="11">
        <v>226.06</v>
      </c>
      <c r="AC16" s="11">
        <v>219.02</v>
      </c>
    </row>
    <row r="17" spans="1:29" collapsed="1">
      <c r="C17" s="90">
        <v>43899</v>
      </c>
      <c r="D17" s="1" t="s">
        <v>55</v>
      </c>
      <c r="E17" s="2" t="s">
        <v>56</v>
      </c>
      <c r="F17" s="2" t="s">
        <v>151</v>
      </c>
      <c r="G17" s="1">
        <v>14.45</v>
      </c>
      <c r="H17" s="1">
        <v>194</v>
      </c>
      <c r="I17" s="1">
        <f>G17*H17</f>
        <v>2803.2999999999997</v>
      </c>
      <c r="J17" s="1">
        <v>1.03</v>
      </c>
      <c r="N17" s="1">
        <f t="shared" ref="N17" si="10">SUM(S17:W17)/5</f>
        <v>241.33200000000002</v>
      </c>
      <c r="O17" s="1">
        <f t="shared" ref="O17" si="11">SUM(Y17:AC17)/5</f>
        <v>240.91199999999998</v>
      </c>
      <c r="P17" s="1">
        <f t="shared" ref="P17" si="12">I17/N17</f>
        <v>11.61594815440969</v>
      </c>
      <c r="Q17" s="1">
        <f t="shared" ref="Q17" si="13">I17/O17</f>
        <v>11.636199110048482</v>
      </c>
      <c r="S17" s="1">
        <v>281.95</v>
      </c>
      <c r="T17" s="1">
        <v>248.18</v>
      </c>
      <c r="U17" s="1">
        <v>231.89</v>
      </c>
      <c r="V17" s="1">
        <v>225.99</v>
      </c>
      <c r="W17" s="1">
        <v>218.65</v>
      </c>
      <c r="Y17" s="11">
        <v>280.86</v>
      </c>
      <c r="Z17" s="11">
        <v>247</v>
      </c>
      <c r="AA17" s="11">
        <v>231.62</v>
      </c>
      <c r="AB17" s="11">
        <v>226.06</v>
      </c>
      <c r="AC17" s="11">
        <v>219.02</v>
      </c>
    </row>
    <row r="18" spans="1:29">
      <c r="C18" s="8">
        <v>43877</v>
      </c>
      <c r="D18" s="1" t="s">
        <v>46</v>
      </c>
      <c r="E18" s="2" t="s">
        <v>47</v>
      </c>
      <c r="F18" s="2" t="s">
        <v>151</v>
      </c>
      <c r="G18" s="1">
        <v>4.2300000000000004</v>
      </c>
      <c r="H18" s="1">
        <v>213</v>
      </c>
      <c r="I18" s="1">
        <v>899.7</v>
      </c>
      <c r="J18" s="1">
        <v>0.82</v>
      </c>
      <c r="N18" s="1">
        <f>SUM(S18:W18)/5</f>
        <v>89.665999999999997</v>
      </c>
      <c r="O18" s="1">
        <f>SUM(Y18:AC18)/5</f>
        <v>88.702000000000012</v>
      </c>
      <c r="P18" s="1">
        <f>I18/N18</f>
        <v>10.033903597796266</v>
      </c>
      <c r="Q18" s="1">
        <f>I18/O18</f>
        <v>10.142950553538814</v>
      </c>
      <c r="S18" s="1">
        <v>115.6</v>
      </c>
      <c r="T18" s="1">
        <v>109.73</v>
      </c>
      <c r="U18" s="1">
        <v>101.53</v>
      </c>
      <c r="V18" s="1">
        <v>70.510000000000005</v>
      </c>
      <c r="W18" s="1">
        <v>50.96</v>
      </c>
      <c r="Y18" s="11">
        <v>114.03</v>
      </c>
      <c r="Z18" s="11">
        <v>108.58</v>
      </c>
      <c r="AA18" s="11">
        <v>100.69</v>
      </c>
      <c r="AB18" s="11">
        <v>69.900000000000006</v>
      </c>
      <c r="AC18" s="11">
        <v>50.31</v>
      </c>
    </row>
    <row r="19" spans="1:29">
      <c r="C19" s="41">
        <v>43896</v>
      </c>
      <c r="D19" s="1" t="s">
        <v>243</v>
      </c>
      <c r="E19" s="35" t="s">
        <v>245</v>
      </c>
      <c r="F19" s="2" t="s">
        <v>151</v>
      </c>
      <c r="G19" s="1">
        <v>6.13</v>
      </c>
      <c r="H19" s="1">
        <v>18.100000000000001</v>
      </c>
      <c r="I19" s="1">
        <f>G19*H19</f>
        <v>110.953</v>
      </c>
      <c r="J19" s="1">
        <v>1.03</v>
      </c>
      <c r="N19" s="1">
        <f>SUM(S19:W19)/5</f>
        <v>7.339999999999999</v>
      </c>
      <c r="O19" s="1">
        <f>SUM(Y19:AC19)/5</f>
        <v>7.1620000000000008</v>
      </c>
      <c r="P19" s="1">
        <f>I19/N19</f>
        <v>15.116212534059947</v>
      </c>
      <c r="Q19" s="1">
        <f>I19/O19</f>
        <v>15.491901703434793</v>
      </c>
      <c r="S19" s="1">
        <v>8.18</v>
      </c>
      <c r="T19" s="1">
        <v>7.54</v>
      </c>
      <c r="U19" s="1">
        <v>6.96</v>
      </c>
      <c r="V19" s="1">
        <v>6.81</v>
      </c>
      <c r="W19" s="1">
        <v>7.21</v>
      </c>
      <c r="Y19" s="11">
        <v>8.3000000000000007</v>
      </c>
      <c r="Z19" s="11">
        <v>7.36</v>
      </c>
      <c r="AA19" s="11">
        <v>6.75</v>
      </c>
      <c r="AB19" s="11">
        <v>6.67</v>
      </c>
      <c r="AC19" s="11">
        <v>6.73</v>
      </c>
    </row>
    <row r="20" spans="1:29">
      <c r="C20" s="16">
        <v>43887</v>
      </c>
      <c r="D20" s="4" t="s">
        <v>130</v>
      </c>
      <c r="E20" s="7" t="s">
        <v>131</v>
      </c>
      <c r="F20" s="2" t="s">
        <v>155</v>
      </c>
      <c r="G20" s="1">
        <v>75.83</v>
      </c>
      <c r="H20" s="1">
        <v>8.2100000000000009</v>
      </c>
      <c r="I20" s="1">
        <f>G20*H20</f>
        <v>622.5643</v>
      </c>
      <c r="J20" s="1">
        <v>9.7799999999999994</v>
      </c>
      <c r="N20" s="1">
        <f>SUM(S20:W20)/5</f>
        <v>11.762</v>
      </c>
      <c r="O20" s="1">
        <f>SUM(Y20:AC20)/5</f>
        <v>10.388000000000002</v>
      </c>
      <c r="P20" s="1">
        <f>I20/N20</f>
        <v>52.930139432069375</v>
      </c>
      <c r="Q20" s="1">
        <f>I20/O20</f>
        <v>59.93110319599537</v>
      </c>
      <c r="S20" s="1">
        <v>16.690000000000001</v>
      </c>
      <c r="T20" s="1">
        <v>13.26</v>
      </c>
      <c r="U20" s="1">
        <v>11.34</v>
      </c>
      <c r="V20" s="1">
        <v>9.8699999999999992</v>
      </c>
      <c r="W20" s="1">
        <v>7.65</v>
      </c>
      <c r="Y20" s="11">
        <v>15.13</v>
      </c>
      <c r="Z20" s="11">
        <v>12.07</v>
      </c>
      <c r="AA20" s="11">
        <v>9.81</v>
      </c>
      <c r="AB20" s="11">
        <v>8.3000000000000007</v>
      </c>
      <c r="AC20" s="11">
        <v>6.63</v>
      </c>
    </row>
    <row r="21" spans="1:29">
      <c r="C21" s="8">
        <v>43877</v>
      </c>
      <c r="D21" s="1" t="s">
        <v>24</v>
      </c>
      <c r="E21" s="2" t="s">
        <v>25</v>
      </c>
      <c r="F21" s="2" t="s">
        <v>155</v>
      </c>
      <c r="G21" s="1">
        <v>21.97</v>
      </c>
      <c r="I21" s="1">
        <v>607.6</v>
      </c>
      <c r="J21" s="1">
        <v>6.77</v>
      </c>
      <c r="N21" s="1">
        <f t="shared" ref="N21" si="14">SUM(S21:W21)/5</f>
        <v>9.4539999999999971</v>
      </c>
      <c r="O21" s="1">
        <f t="shared" ref="O21" si="15">SUM(Y21:AC21)/5</f>
        <v>8.3539999999999992</v>
      </c>
      <c r="P21" s="1">
        <f t="shared" ref="P21" si="16">I21/N21</f>
        <v>64.269092447641228</v>
      </c>
      <c r="Q21" s="1">
        <f t="shared" ref="Q21" si="17">I21/O21</f>
        <v>72.731625568589905</v>
      </c>
      <c r="S21" s="1">
        <v>13.11</v>
      </c>
      <c r="T21" s="1">
        <v>12.51</v>
      </c>
      <c r="U21" s="1">
        <v>9.9499999999999993</v>
      </c>
      <c r="V21" s="1">
        <v>6.08</v>
      </c>
      <c r="W21" s="1">
        <v>5.62</v>
      </c>
      <c r="Y21" s="11">
        <v>12.95</v>
      </c>
      <c r="Z21" s="11">
        <v>10.85</v>
      </c>
      <c r="AA21" s="11">
        <v>7.78</v>
      </c>
      <c r="AB21" s="11">
        <v>5.47</v>
      </c>
      <c r="AC21" s="11">
        <v>4.72</v>
      </c>
    </row>
    <row r="22" spans="1:29">
      <c r="C22" s="8">
        <v>43877</v>
      </c>
      <c r="D22" s="1" t="s">
        <v>36</v>
      </c>
      <c r="E22" s="2" t="s">
        <v>37</v>
      </c>
      <c r="F22" s="2" t="s">
        <v>155</v>
      </c>
      <c r="G22" s="1">
        <v>33.93</v>
      </c>
      <c r="H22" s="1">
        <v>9.49</v>
      </c>
      <c r="I22" s="1">
        <v>322</v>
      </c>
      <c r="J22" s="1">
        <v>5.05</v>
      </c>
      <c r="N22" s="1">
        <f t="shared" ref="N22:N32" si="18">SUM(S22:W22)/5</f>
        <v>11.096</v>
      </c>
      <c r="O22" s="1">
        <f t="shared" ref="O22:O32" si="19">SUM(Y22:AC22)/5</f>
        <v>10.510000000000002</v>
      </c>
      <c r="P22" s="1">
        <f t="shared" si="0"/>
        <v>29.019466474405192</v>
      </c>
      <c r="Q22" s="1">
        <f t="shared" si="1"/>
        <v>30.637488106565172</v>
      </c>
      <c r="S22" s="1">
        <v>14.84</v>
      </c>
      <c r="T22" s="1">
        <v>14.61</v>
      </c>
      <c r="U22" s="1">
        <v>12.07</v>
      </c>
      <c r="V22" s="1">
        <v>8.2799999999999994</v>
      </c>
      <c r="W22" s="1">
        <v>5.68</v>
      </c>
      <c r="Y22" s="11">
        <v>13.28</v>
      </c>
      <c r="Z22" s="11">
        <v>14.06</v>
      </c>
      <c r="AA22" s="11">
        <v>11.47</v>
      </c>
      <c r="AB22" s="11">
        <v>8.17</v>
      </c>
      <c r="AC22" s="11">
        <v>5.57</v>
      </c>
    </row>
    <row r="23" spans="1:29">
      <c r="C23" s="8">
        <v>43877</v>
      </c>
      <c r="D23" s="1" t="s">
        <v>42</v>
      </c>
      <c r="E23" s="2" t="s">
        <v>43</v>
      </c>
      <c r="F23" s="2" t="s">
        <v>155</v>
      </c>
      <c r="G23" s="1">
        <v>62.73</v>
      </c>
      <c r="H23" s="1">
        <v>60.2</v>
      </c>
      <c r="I23" s="1">
        <v>3773.7</v>
      </c>
      <c r="J23" s="1">
        <v>3.7</v>
      </c>
      <c r="N23" s="1">
        <f t="shared" si="18"/>
        <v>182.66</v>
      </c>
      <c r="O23" s="1">
        <f t="shared" si="19"/>
        <v>177.70599999999999</v>
      </c>
      <c r="P23" s="1">
        <f t="shared" si="0"/>
        <v>20.659695609328807</v>
      </c>
      <c r="Q23" s="1">
        <f t="shared" si="1"/>
        <v>21.235636388191732</v>
      </c>
      <c r="S23" s="1">
        <v>263.79000000000002</v>
      </c>
      <c r="T23" s="1">
        <v>225.08</v>
      </c>
      <c r="U23" s="1">
        <v>155.66</v>
      </c>
      <c r="V23" s="1">
        <v>126.24</v>
      </c>
      <c r="W23" s="1">
        <v>142.53</v>
      </c>
      <c r="Y23" s="11">
        <v>255.81</v>
      </c>
      <c r="Z23" s="11">
        <v>211.7</v>
      </c>
      <c r="AA23" s="11">
        <v>156.43</v>
      </c>
      <c r="AB23" s="11">
        <v>123.14</v>
      </c>
      <c r="AC23" s="11">
        <v>141.44999999999999</v>
      </c>
    </row>
    <row r="24" spans="1:29">
      <c r="C24" s="40">
        <v>43897</v>
      </c>
      <c r="D24" s="4" t="s">
        <v>270</v>
      </c>
      <c r="F24" s="35" t="s">
        <v>149</v>
      </c>
      <c r="G24" s="1">
        <v>7.13</v>
      </c>
      <c r="H24" s="1">
        <v>442</v>
      </c>
      <c r="I24" s="1">
        <f>G24*H24</f>
        <v>3151.46</v>
      </c>
      <c r="J24" s="1">
        <v>1.76</v>
      </c>
      <c r="N24" s="1">
        <f>SUM(S24:W24)/2</f>
        <v>189</v>
      </c>
      <c r="O24" s="1">
        <f>SUM(Y24:AC24)/2</f>
        <v>128.38</v>
      </c>
      <c r="P24" s="1">
        <f>I24/N24</f>
        <v>16.674391534391535</v>
      </c>
      <c r="Q24" s="1">
        <f>I24/O24</f>
        <v>24.547904658046427</v>
      </c>
      <c r="S24" s="1">
        <v>195</v>
      </c>
      <c r="T24" s="6" t="s">
        <v>116</v>
      </c>
      <c r="U24" s="6" t="s">
        <v>116</v>
      </c>
      <c r="V24" s="6" t="s">
        <v>116</v>
      </c>
      <c r="W24" s="1">
        <v>183</v>
      </c>
      <c r="Y24" s="11">
        <v>130.35</v>
      </c>
      <c r="Z24" s="6" t="s">
        <v>116</v>
      </c>
      <c r="AA24" s="6" t="s">
        <v>116</v>
      </c>
      <c r="AB24" s="6" t="s">
        <v>116</v>
      </c>
      <c r="AC24" s="11">
        <v>126.41</v>
      </c>
    </row>
    <row r="25" spans="1:29" outlineLevel="1">
      <c r="C25" s="8">
        <v>43877</v>
      </c>
      <c r="D25" s="1" t="s">
        <v>40</v>
      </c>
      <c r="E25" s="2" t="s">
        <v>41</v>
      </c>
      <c r="F25" s="2" t="s">
        <v>149</v>
      </c>
      <c r="G25" s="1">
        <v>81</v>
      </c>
      <c r="H25" s="1">
        <v>182.8</v>
      </c>
      <c r="I25" s="1">
        <f>G25*H25</f>
        <v>14806.800000000001</v>
      </c>
      <c r="J25" s="1">
        <v>2.31</v>
      </c>
      <c r="N25" s="1">
        <f t="shared" ref="N25" si="20">SUM(S25:W25)/5</f>
        <v>811.81200000000013</v>
      </c>
      <c r="O25" s="1">
        <f t="shared" ref="O25" si="21">SUM(Y25:AC25)/5</f>
        <v>702.71400000000006</v>
      </c>
      <c r="P25" s="1">
        <f t="shared" ref="P25" si="22">I25/N25</f>
        <v>18.239198238015696</v>
      </c>
      <c r="Q25" s="1">
        <f t="shared" ref="Q25" si="23">I25/O25</f>
        <v>21.070876629752643</v>
      </c>
      <c r="S25" s="1">
        <v>1204.52</v>
      </c>
      <c r="T25" s="1">
        <v>999.78</v>
      </c>
      <c r="U25" s="1">
        <v>723.68</v>
      </c>
      <c r="V25" s="1">
        <v>651.78</v>
      </c>
      <c r="W25" s="1">
        <v>479.3</v>
      </c>
      <c r="Y25" s="11">
        <v>1075.97</v>
      </c>
      <c r="Z25" s="11">
        <v>891.37</v>
      </c>
      <c r="AA25" s="11">
        <v>615.16</v>
      </c>
      <c r="AB25" s="11">
        <v>538.91999999999996</v>
      </c>
      <c r="AC25" s="11">
        <v>392.15</v>
      </c>
    </row>
    <row r="26" spans="1:29">
      <c r="C26" s="90">
        <v>43899</v>
      </c>
      <c r="D26" s="1" t="s">
        <v>40</v>
      </c>
      <c r="E26" s="2" t="s">
        <v>41</v>
      </c>
      <c r="F26" s="2" t="s">
        <v>149</v>
      </c>
      <c r="G26" s="1">
        <v>78.14</v>
      </c>
      <c r="H26" s="1">
        <v>182.8</v>
      </c>
      <c r="I26" s="1">
        <f>G26*H26</f>
        <v>14283.992</v>
      </c>
      <c r="J26" s="1">
        <v>2.12</v>
      </c>
      <c r="N26" s="1">
        <f t="shared" ref="N26" si="24">SUM(S26:W26)/5</f>
        <v>811.81200000000013</v>
      </c>
      <c r="O26" s="1">
        <f t="shared" ref="O26" si="25">SUM(Y26:AC26)/5</f>
        <v>702.71400000000006</v>
      </c>
      <c r="P26" s="1">
        <f t="shared" ref="P26" si="26">I26/N26</f>
        <v>17.595196917512919</v>
      </c>
      <c r="Q26" s="1">
        <f t="shared" ref="Q26" si="27">I26/O26</f>
        <v>20.326892590726811</v>
      </c>
      <c r="S26" s="1">
        <v>1204.52</v>
      </c>
      <c r="T26" s="1">
        <v>999.78</v>
      </c>
      <c r="U26" s="1">
        <v>723.68</v>
      </c>
      <c r="V26" s="1">
        <v>651.78</v>
      </c>
      <c r="W26" s="1">
        <v>479.3</v>
      </c>
      <c r="Y26" s="11">
        <v>1075.97</v>
      </c>
      <c r="Z26" s="11">
        <v>891.37</v>
      </c>
      <c r="AA26" s="11">
        <v>615.16</v>
      </c>
      <c r="AB26" s="11">
        <v>538.91999999999996</v>
      </c>
      <c r="AC26" s="11">
        <v>392.15</v>
      </c>
    </row>
    <row r="27" spans="1:29" outlineLevel="1">
      <c r="C27" s="8">
        <v>43877</v>
      </c>
      <c r="D27" s="1" t="s">
        <v>44</v>
      </c>
      <c r="E27" s="2" t="s">
        <v>45</v>
      </c>
      <c r="F27" s="2" t="s">
        <v>182</v>
      </c>
      <c r="G27" s="1">
        <v>8.7100000000000009</v>
      </c>
      <c r="I27" s="1">
        <v>638.70000000000005</v>
      </c>
      <c r="J27" s="1">
        <v>2.83</v>
      </c>
      <c r="N27" s="1">
        <f t="shared" si="18"/>
        <v>19.934000000000005</v>
      </c>
      <c r="O27" s="1">
        <f t="shared" si="19"/>
        <v>20.396000000000004</v>
      </c>
      <c r="P27" s="1">
        <f t="shared" si="0"/>
        <v>32.040734423597868</v>
      </c>
      <c r="Q27" s="1">
        <f t="shared" si="1"/>
        <v>31.314963718376148</v>
      </c>
      <c r="S27" s="1">
        <v>36.96</v>
      </c>
      <c r="T27" s="1">
        <v>29.23</v>
      </c>
      <c r="U27" s="1">
        <v>17.18</v>
      </c>
      <c r="V27" s="1">
        <v>15.15</v>
      </c>
      <c r="W27" s="1">
        <v>1.1499999999999999</v>
      </c>
      <c r="Y27" s="11">
        <v>39.020000000000003</v>
      </c>
      <c r="Z27" s="11">
        <v>31.41</v>
      </c>
      <c r="AA27" s="11">
        <v>17.18</v>
      </c>
      <c r="AB27" s="11">
        <v>13.22</v>
      </c>
      <c r="AC27" s="11">
        <v>1.1499999999999999</v>
      </c>
    </row>
    <row r="28" spans="1:29">
      <c r="A28" t="s">
        <v>125</v>
      </c>
      <c r="B28" s="13">
        <v>9.8000000000000007</v>
      </c>
      <c r="C28" s="8">
        <v>43883</v>
      </c>
      <c r="D28" s="1" t="s">
        <v>44</v>
      </c>
      <c r="E28" s="2" t="s">
        <v>45</v>
      </c>
      <c r="F28" s="2" t="s">
        <v>182</v>
      </c>
      <c r="G28" s="1">
        <v>8.9700000000000006</v>
      </c>
      <c r="H28" s="1">
        <v>73.3</v>
      </c>
      <c r="I28" s="1">
        <f>G28*H28</f>
        <v>657.50099999999998</v>
      </c>
      <c r="J28" s="1">
        <v>2.83</v>
      </c>
      <c r="N28" s="1">
        <f>SUM(R28:V28)/5</f>
        <v>26.704000000000001</v>
      </c>
      <c r="O28" s="1">
        <f>SUM(X28:AB28)/5</f>
        <v>27.166000000000004</v>
      </c>
      <c r="P28" s="1">
        <f t="shared" ref="P28" si="28">I28/N28</f>
        <v>24.621816956261235</v>
      </c>
      <c r="Q28" s="1">
        <f t="shared" ref="Q28" si="29">I28/O28</f>
        <v>24.203084738275781</v>
      </c>
      <c r="R28" s="1">
        <v>35</v>
      </c>
      <c r="S28" s="1">
        <v>36.96</v>
      </c>
      <c r="T28" s="1">
        <v>29.23</v>
      </c>
      <c r="U28" s="1">
        <v>17.18</v>
      </c>
      <c r="V28" s="1">
        <v>15.15</v>
      </c>
      <c r="W28" s="1">
        <v>1.1499999999999999</v>
      </c>
      <c r="X28" s="1">
        <v>35</v>
      </c>
      <c r="Y28" s="11">
        <v>39.020000000000003</v>
      </c>
      <c r="Z28" s="11">
        <v>31.41</v>
      </c>
      <c r="AA28" s="11">
        <v>17.18</v>
      </c>
      <c r="AB28" s="11">
        <v>13.22</v>
      </c>
      <c r="AC28" s="11">
        <v>1.1499999999999999</v>
      </c>
    </row>
    <row r="29" spans="1:29">
      <c r="C29" s="9">
        <v>43883</v>
      </c>
      <c r="D29" s="1" t="s">
        <v>67</v>
      </c>
      <c r="E29" s="7">
        <v>600157</v>
      </c>
      <c r="F29" s="2" t="s">
        <v>229</v>
      </c>
      <c r="G29" s="1">
        <v>1.48</v>
      </c>
      <c r="I29" s="1">
        <v>183.9</v>
      </c>
      <c r="J29" s="1">
        <v>0.77</v>
      </c>
      <c r="N29" s="1">
        <f>SUM(S29:W29)/5</f>
        <v>6.5180000000000007</v>
      </c>
      <c r="O29" s="1">
        <f>SUM(Y29:AC29)/5</f>
        <v>0.626</v>
      </c>
      <c r="P29" s="4">
        <f>I29/N29</f>
        <v>28.214176127646514</v>
      </c>
      <c r="Q29" s="4">
        <f t="shared" ref="Q29" si="30">I29/O29</f>
        <v>293.76996805111821</v>
      </c>
      <c r="S29" s="1">
        <v>1.59</v>
      </c>
      <c r="T29" s="1">
        <v>8.67</v>
      </c>
      <c r="U29" s="1">
        <v>7.65</v>
      </c>
      <c r="V29" s="1">
        <v>9.84</v>
      </c>
      <c r="W29" s="1">
        <v>4.84</v>
      </c>
      <c r="Y29" s="11">
        <v>-6.2</v>
      </c>
      <c r="Z29" s="11">
        <v>6.54</v>
      </c>
      <c r="AA29" s="11">
        <v>-1.94</v>
      </c>
      <c r="AB29" s="11">
        <v>3.6</v>
      </c>
      <c r="AC29" s="11">
        <v>1.1299999999999999</v>
      </c>
    </row>
    <row r="30" spans="1:29">
      <c r="C30" s="8">
        <v>43877</v>
      </c>
      <c r="D30" s="1" t="s">
        <v>38</v>
      </c>
      <c r="E30" s="2" t="s">
        <v>39</v>
      </c>
      <c r="F30" s="2" t="s">
        <v>229</v>
      </c>
      <c r="G30" s="1">
        <v>16.72</v>
      </c>
      <c r="I30" s="1">
        <v>3325.5</v>
      </c>
      <c r="J30" s="1">
        <v>0.96</v>
      </c>
      <c r="N30" s="1">
        <f>SUM(S30:W30)/5</f>
        <v>415.88799999999992</v>
      </c>
      <c r="O30" s="1">
        <f>SUM(Y30:AC30)/5</f>
        <v>332.49799999999999</v>
      </c>
      <c r="P30" s="1">
        <f>I30/N30</f>
        <v>7.9961431923979545</v>
      </c>
      <c r="Q30" s="1">
        <f>I30/O30</f>
        <v>10.00156391918147</v>
      </c>
      <c r="S30" s="1">
        <v>540.41</v>
      </c>
      <c r="T30" s="1">
        <v>540.5</v>
      </c>
      <c r="U30" s="1">
        <v>295.36</v>
      </c>
      <c r="V30" s="1">
        <v>232.64</v>
      </c>
      <c r="W30" s="1">
        <v>470.53</v>
      </c>
      <c r="Y30" s="11">
        <v>460.65</v>
      </c>
      <c r="Z30" s="11">
        <v>451</v>
      </c>
      <c r="AA30" s="11">
        <v>233.78</v>
      </c>
      <c r="AB30" s="11">
        <v>151.09</v>
      </c>
      <c r="AC30" s="11">
        <v>365.97</v>
      </c>
    </row>
    <row r="31" spans="1:29">
      <c r="C31" s="8">
        <v>43877</v>
      </c>
      <c r="D31" s="1" t="s">
        <v>51</v>
      </c>
      <c r="E31" s="2" t="s">
        <v>52</v>
      </c>
      <c r="F31" s="2" t="s">
        <v>153</v>
      </c>
      <c r="G31" s="1">
        <v>123.43</v>
      </c>
      <c r="H31" s="1">
        <v>38.799999999999997</v>
      </c>
      <c r="I31" s="1">
        <f>G31*H31</f>
        <v>4789.0839999999998</v>
      </c>
      <c r="J31" s="1">
        <v>6.9</v>
      </c>
      <c r="N31" s="1">
        <f t="shared" si="18"/>
        <v>87.299999999999983</v>
      </c>
      <c r="O31" s="1">
        <f t="shared" si="19"/>
        <v>83.580000000000013</v>
      </c>
      <c r="P31" s="1">
        <f t="shared" si="0"/>
        <v>54.857777777777784</v>
      </c>
      <c r="Q31" s="1">
        <f t="shared" si="1"/>
        <v>57.299401770758543</v>
      </c>
      <c r="S31" s="1">
        <v>140.38999999999999</v>
      </c>
      <c r="T31" s="1">
        <v>100.86</v>
      </c>
      <c r="U31" s="1">
        <v>70.569999999999993</v>
      </c>
      <c r="V31" s="1">
        <v>64.099999999999994</v>
      </c>
      <c r="W31" s="1">
        <v>60.58</v>
      </c>
      <c r="Y31" s="11">
        <v>133.99</v>
      </c>
      <c r="Z31" s="11">
        <v>96.42</v>
      </c>
      <c r="AA31" s="11">
        <v>67.239999999999995</v>
      </c>
      <c r="AB31" s="11">
        <v>61.64</v>
      </c>
      <c r="AC31" s="11">
        <v>58.61</v>
      </c>
    </row>
    <row r="32" spans="1:29">
      <c r="C32" s="8">
        <v>43877</v>
      </c>
      <c r="D32" s="1" t="s">
        <v>53</v>
      </c>
      <c r="E32" s="2" t="s">
        <v>54</v>
      </c>
      <c r="F32" s="2" t="s">
        <v>153</v>
      </c>
      <c r="G32" s="1">
        <v>77.72</v>
      </c>
      <c r="H32" s="1">
        <v>14.6</v>
      </c>
      <c r="I32" s="1">
        <f>G32*H32</f>
        <v>1134.712</v>
      </c>
      <c r="J32" s="1">
        <v>6.13</v>
      </c>
      <c r="N32" s="1">
        <f t="shared" si="18"/>
        <v>21.234000000000002</v>
      </c>
      <c r="O32" s="1">
        <f t="shared" si="19"/>
        <v>20.466000000000001</v>
      </c>
      <c r="P32" s="1">
        <f t="shared" si="0"/>
        <v>53.438447772440419</v>
      </c>
      <c r="Q32" s="1">
        <f t="shared" si="1"/>
        <v>55.443760383074363</v>
      </c>
      <c r="S32" s="1">
        <v>35.1</v>
      </c>
      <c r="T32" s="1">
        <v>26.02</v>
      </c>
      <c r="U32" s="1">
        <v>19.79</v>
      </c>
      <c r="V32" s="1">
        <v>15.5</v>
      </c>
      <c r="W32" s="1">
        <v>9.76</v>
      </c>
      <c r="Y32" s="11">
        <v>34.83</v>
      </c>
      <c r="Z32" s="11">
        <v>25.04</v>
      </c>
      <c r="AA32" s="11">
        <v>19.37</v>
      </c>
      <c r="AB32" s="11">
        <v>14.48</v>
      </c>
      <c r="AC32" s="11">
        <v>8.61</v>
      </c>
    </row>
    <row r="33" spans="1:29">
      <c r="C33" s="8">
        <v>43877</v>
      </c>
      <c r="D33" s="1" t="s">
        <v>28</v>
      </c>
      <c r="E33" s="2" t="s">
        <v>29</v>
      </c>
      <c r="F33" s="2" t="s">
        <v>153</v>
      </c>
      <c r="G33" s="1">
        <v>1088</v>
      </c>
      <c r="H33" s="1">
        <v>12.6</v>
      </c>
      <c r="I33" s="1">
        <f>G33*H33</f>
        <v>13708.8</v>
      </c>
      <c r="J33" s="1">
        <v>10.91</v>
      </c>
      <c r="N33" s="1">
        <f t="shared" ref="N33:N41" si="31">SUM(S33:W33)/5</f>
        <v>234.98200000000003</v>
      </c>
      <c r="O33" s="1">
        <f t="shared" ref="O33:O41" si="32">SUM(Y33:AC33)/5</f>
        <v>221.804</v>
      </c>
      <c r="P33" s="1">
        <f t="shared" si="0"/>
        <v>58.33978772842174</v>
      </c>
      <c r="Q33" s="1">
        <f t="shared" si="1"/>
        <v>61.805918739066918</v>
      </c>
      <c r="S33" s="1">
        <v>378.3</v>
      </c>
      <c r="T33" s="1">
        <v>290.06</v>
      </c>
      <c r="U33" s="1">
        <v>179.31</v>
      </c>
      <c r="V33" s="1">
        <v>164.55</v>
      </c>
      <c r="W33" s="1">
        <v>162.69</v>
      </c>
      <c r="Y33" s="11">
        <v>355.85</v>
      </c>
      <c r="Z33" s="11">
        <v>272.24</v>
      </c>
      <c r="AA33" s="11">
        <v>169.55</v>
      </c>
      <c r="AB33" s="11">
        <v>156.16999999999999</v>
      </c>
      <c r="AC33" s="11">
        <v>155.21</v>
      </c>
    </row>
    <row r="34" spans="1:29">
      <c r="C34" s="8">
        <v>43877</v>
      </c>
      <c r="D34" s="1" t="s">
        <v>57</v>
      </c>
      <c r="E34" s="2" t="s">
        <v>58</v>
      </c>
      <c r="F34" s="2" t="s">
        <v>153</v>
      </c>
      <c r="G34" s="1">
        <v>121.3</v>
      </c>
      <c r="H34" s="1">
        <v>5.04</v>
      </c>
      <c r="I34" s="1">
        <f>G34*H34</f>
        <v>611.35199999999998</v>
      </c>
      <c r="J34" s="1">
        <v>7.11</v>
      </c>
      <c r="N34" s="1">
        <f t="shared" si="31"/>
        <v>10.178000000000001</v>
      </c>
      <c r="O34" s="1">
        <f t="shared" si="32"/>
        <v>9.5019999999999989</v>
      </c>
      <c r="P34" s="1">
        <f t="shared" si="0"/>
        <v>60.066024759284723</v>
      </c>
      <c r="Q34" s="1">
        <f t="shared" si="1"/>
        <v>64.339296990107357</v>
      </c>
      <c r="S34" s="1">
        <v>17.41</v>
      </c>
      <c r="T34" s="1">
        <v>11.85</v>
      </c>
      <c r="U34" s="1">
        <v>8.5</v>
      </c>
      <c r="V34" s="1">
        <v>7.16</v>
      </c>
      <c r="W34" s="1">
        <v>5.97</v>
      </c>
      <c r="Y34" s="11">
        <v>16.38</v>
      </c>
      <c r="Z34" s="11">
        <v>10.69</v>
      </c>
      <c r="AA34" s="11">
        <v>7.93</v>
      </c>
      <c r="AB34" s="11">
        <v>6.83</v>
      </c>
      <c r="AC34" s="11">
        <v>5.68</v>
      </c>
    </row>
    <row r="35" spans="1:29">
      <c r="C35" s="41">
        <v>43896</v>
      </c>
      <c r="D35" s="4" t="s">
        <v>239</v>
      </c>
      <c r="E35" s="7" t="s">
        <v>240</v>
      </c>
      <c r="F35" s="35" t="s">
        <v>154</v>
      </c>
      <c r="G35" s="1">
        <v>96.2</v>
      </c>
      <c r="H35" s="1">
        <v>8.7200000000000006</v>
      </c>
      <c r="I35" s="1">
        <f>G35*H35</f>
        <v>838.86400000000003</v>
      </c>
      <c r="J35" s="1">
        <v>11.48</v>
      </c>
      <c r="N35" s="1">
        <f>SUM(S35:W35)/5</f>
        <v>8.2279999999999998</v>
      </c>
      <c r="O35" s="1">
        <f>SUM(Y35:AC35)/5</f>
        <v>7.7799999999999994</v>
      </c>
      <c r="P35" s="1">
        <f>I35/N35</f>
        <v>101.95235780262519</v>
      </c>
      <c r="Q35" s="1">
        <f>I35/O35</f>
        <v>107.82313624678665</v>
      </c>
      <c r="S35" s="1">
        <v>15.6</v>
      </c>
      <c r="T35" s="1">
        <v>10.119999999999999</v>
      </c>
      <c r="U35" s="1">
        <v>6.42</v>
      </c>
      <c r="V35" s="1">
        <v>5.42</v>
      </c>
      <c r="W35" s="1">
        <v>3.58</v>
      </c>
      <c r="Y35" s="11">
        <v>14.6</v>
      </c>
      <c r="Z35" s="11">
        <v>9.43</v>
      </c>
      <c r="AA35" s="11">
        <v>6.03</v>
      </c>
      <c r="AB35" s="11">
        <v>5.19</v>
      </c>
      <c r="AC35" s="11">
        <v>3.65</v>
      </c>
    </row>
    <row r="36" spans="1:29">
      <c r="C36" s="8">
        <v>43877</v>
      </c>
      <c r="D36" s="1" t="s">
        <v>59</v>
      </c>
      <c r="E36" s="2" t="s">
        <v>60</v>
      </c>
      <c r="F36" s="2" t="s">
        <v>168</v>
      </c>
      <c r="G36" s="1">
        <v>22.98</v>
      </c>
      <c r="I36" s="1">
        <v>2784.5</v>
      </c>
      <c r="J36" s="1">
        <v>1.72</v>
      </c>
      <c r="N36" s="1">
        <f t="shared" si="31"/>
        <v>130.11000000000001</v>
      </c>
      <c r="O36" s="1">
        <f t="shared" si="32"/>
        <v>121.05200000000002</v>
      </c>
      <c r="P36" s="1">
        <f t="shared" si="0"/>
        <v>21.401122127430632</v>
      </c>
      <c r="Q36" s="1">
        <f t="shared" si="1"/>
        <v>23.002511317450349</v>
      </c>
      <c r="S36" s="1">
        <v>98.76</v>
      </c>
      <c r="T36" s="1">
        <v>119.77</v>
      </c>
      <c r="U36" s="1">
        <v>109.81</v>
      </c>
      <c r="V36" s="1">
        <v>203.6</v>
      </c>
      <c r="W36" s="1">
        <v>118.61</v>
      </c>
      <c r="Y36" s="11">
        <v>89.98</v>
      </c>
      <c r="Z36" s="11">
        <v>114.5</v>
      </c>
      <c r="AA36" s="11">
        <v>103.42</v>
      </c>
      <c r="AB36" s="11">
        <v>200.77</v>
      </c>
      <c r="AC36" s="11">
        <v>96.59</v>
      </c>
    </row>
    <row r="37" spans="1:29">
      <c r="C37" s="8">
        <v>43877</v>
      </c>
      <c r="D37" s="1" t="s">
        <v>61</v>
      </c>
      <c r="E37" s="2">
        <v>600900</v>
      </c>
      <c r="F37" s="2" t="s">
        <v>231</v>
      </c>
      <c r="G37" s="4">
        <v>17.62</v>
      </c>
      <c r="H37" s="4"/>
      <c r="I37" s="4">
        <v>3876.4</v>
      </c>
      <c r="J37" s="1">
        <v>2.59</v>
      </c>
      <c r="N37" s="4">
        <f t="shared" si="31"/>
        <v>197.59999999999997</v>
      </c>
      <c r="O37" s="4">
        <f t="shared" si="32"/>
        <v>188.31599999999997</v>
      </c>
      <c r="P37" s="4">
        <f t="shared" si="0"/>
        <v>19.617408906882595</v>
      </c>
      <c r="Q37" s="4">
        <f t="shared" si="1"/>
        <v>20.584549374455705</v>
      </c>
      <c r="R37" s="4"/>
      <c r="S37" s="4">
        <v>226.44</v>
      </c>
      <c r="T37" s="4">
        <v>222.75</v>
      </c>
      <c r="U37" s="4">
        <v>209.38</v>
      </c>
      <c r="V37" s="4">
        <v>211.13</v>
      </c>
      <c r="W37" s="4">
        <v>118.3</v>
      </c>
      <c r="X37" s="4"/>
      <c r="Y37" s="11">
        <v>220.55</v>
      </c>
      <c r="Z37" s="11">
        <v>222.32</v>
      </c>
      <c r="AA37" s="11">
        <v>204.95</v>
      </c>
      <c r="AB37" s="11">
        <v>175.48</v>
      </c>
      <c r="AC37" s="11">
        <v>118.28</v>
      </c>
    </row>
    <row r="38" spans="1:29">
      <c r="C38" s="40">
        <v>43897</v>
      </c>
      <c r="D38" s="4" t="s">
        <v>274</v>
      </c>
      <c r="F38" s="35" t="s">
        <v>231</v>
      </c>
      <c r="G38" s="1">
        <v>2.15</v>
      </c>
      <c r="H38" s="1">
        <v>197</v>
      </c>
      <c r="I38" s="1">
        <f>G38*H38</f>
        <v>423.54999999999995</v>
      </c>
      <c r="J38" s="1">
        <v>0.79</v>
      </c>
      <c r="N38" s="1">
        <f>SUM(S38:W38)/5</f>
        <v>56.206000000000003</v>
      </c>
      <c r="O38" s="1">
        <f>SUM(Y38:AC38)/5</f>
        <v>31.490000000000002</v>
      </c>
      <c r="P38" s="1">
        <f>I38/N38</f>
        <v>7.5356723481478838</v>
      </c>
      <c r="Q38" s="1">
        <f>I38/O38</f>
        <v>13.45030168307399</v>
      </c>
      <c r="S38" s="1">
        <v>18.09</v>
      </c>
      <c r="T38" s="1">
        <v>27.64</v>
      </c>
      <c r="U38" s="1">
        <v>70.2</v>
      </c>
      <c r="V38" s="1">
        <v>73.900000000000006</v>
      </c>
      <c r="W38" s="1">
        <v>91.2</v>
      </c>
      <c r="Y38" s="11">
        <v>3.77</v>
      </c>
      <c r="Z38" s="11">
        <v>15.6</v>
      </c>
      <c r="AA38" s="11">
        <v>44.2</v>
      </c>
      <c r="AB38" s="11">
        <v>39</v>
      </c>
      <c r="AC38" s="11">
        <v>54.88</v>
      </c>
    </row>
    <row r="39" spans="1:29">
      <c r="C39" s="8">
        <v>43878</v>
      </c>
      <c r="D39" s="1" t="s">
        <v>62</v>
      </c>
      <c r="E39" s="2">
        <v>601618</v>
      </c>
      <c r="F39" s="2" t="s">
        <v>171</v>
      </c>
      <c r="G39" s="1">
        <v>2.56</v>
      </c>
      <c r="I39" s="1">
        <v>530</v>
      </c>
      <c r="J39" s="1">
        <v>0.75</v>
      </c>
      <c r="N39" s="1">
        <f t="shared" si="31"/>
        <v>59.087999999999987</v>
      </c>
      <c r="O39" s="1">
        <f t="shared" si="32"/>
        <v>45.753999999999998</v>
      </c>
      <c r="P39" s="4">
        <f t="shared" si="0"/>
        <v>8.9696723531004618</v>
      </c>
      <c r="Q39" s="4">
        <f t="shared" si="1"/>
        <v>11.583686672203523</v>
      </c>
      <c r="S39" s="1">
        <v>75.709999999999994</v>
      </c>
      <c r="T39" s="1">
        <v>67.12</v>
      </c>
      <c r="U39" s="1">
        <v>59.7</v>
      </c>
      <c r="V39" s="1">
        <v>49.5</v>
      </c>
      <c r="W39" s="1">
        <v>43.41</v>
      </c>
      <c r="Y39" s="11">
        <v>61.52</v>
      </c>
      <c r="Z39" s="11">
        <v>54.67</v>
      </c>
      <c r="AA39" s="11">
        <v>45.7</v>
      </c>
      <c r="AB39" s="11">
        <v>38.21</v>
      </c>
      <c r="AC39" s="11">
        <v>28.67</v>
      </c>
    </row>
    <row r="40" spans="1:29">
      <c r="C40" s="8">
        <v>43878</v>
      </c>
      <c r="D40" s="1" t="s">
        <v>63</v>
      </c>
      <c r="E40" s="2">
        <v>601800</v>
      </c>
      <c r="F40" s="2" t="s">
        <v>171</v>
      </c>
      <c r="G40" s="1">
        <v>8.09</v>
      </c>
      <c r="I40" s="1">
        <v>1308.5</v>
      </c>
      <c r="J40" s="1">
        <v>0.69</v>
      </c>
      <c r="N40" s="1">
        <f t="shared" si="31"/>
        <v>176.76000000000002</v>
      </c>
      <c r="O40" s="1">
        <f t="shared" si="32"/>
        <v>146.52000000000001</v>
      </c>
      <c r="P40" s="4">
        <f t="shared" si="0"/>
        <v>7.402692916949535</v>
      </c>
      <c r="Q40" s="4">
        <f t="shared" si="1"/>
        <v>8.9305214305214307</v>
      </c>
      <c r="S40" s="1">
        <v>202.94</v>
      </c>
      <c r="T40" s="1">
        <v>213.19</v>
      </c>
      <c r="U40" s="1">
        <v>172.22</v>
      </c>
      <c r="V40" s="1">
        <v>157.83000000000001</v>
      </c>
      <c r="W40" s="1">
        <v>137.62</v>
      </c>
      <c r="Y40" s="11">
        <v>176.31</v>
      </c>
      <c r="Z40" s="11">
        <v>150.26</v>
      </c>
      <c r="AA40" s="11">
        <v>151.30000000000001</v>
      </c>
      <c r="AB40" s="11">
        <v>138.38</v>
      </c>
      <c r="AC40" s="11">
        <v>116.35</v>
      </c>
    </row>
    <row r="41" spans="1:29">
      <c r="C41" s="8">
        <v>43878</v>
      </c>
      <c r="D41" s="1" t="s">
        <v>64</v>
      </c>
      <c r="E41" s="2">
        <v>601186</v>
      </c>
      <c r="F41" s="2" t="s">
        <v>171</v>
      </c>
      <c r="G41" s="1">
        <v>9.2899999999999991</v>
      </c>
      <c r="I41" s="1">
        <v>1261.5</v>
      </c>
      <c r="J41" s="1">
        <v>0.78</v>
      </c>
      <c r="N41" s="1">
        <f t="shared" si="31"/>
        <v>154.084</v>
      </c>
      <c r="O41" s="1">
        <f t="shared" si="32"/>
        <v>133.21799999999999</v>
      </c>
      <c r="P41" s="4">
        <f t="shared" si="0"/>
        <v>8.1870927546013856</v>
      </c>
      <c r="Q41" s="4">
        <f t="shared" si="1"/>
        <v>9.4694410665225419</v>
      </c>
      <c r="S41" s="1">
        <v>198.38</v>
      </c>
      <c r="T41" s="1">
        <v>169.19</v>
      </c>
      <c r="U41" s="1">
        <v>148.51</v>
      </c>
      <c r="V41" s="1">
        <v>133.74</v>
      </c>
      <c r="W41" s="1">
        <v>120.6</v>
      </c>
      <c r="Y41" s="11">
        <v>166.95</v>
      </c>
      <c r="Z41" s="11">
        <v>147.71</v>
      </c>
      <c r="AA41" s="11">
        <v>129.29</v>
      </c>
      <c r="AB41" s="11">
        <v>115.84</v>
      </c>
      <c r="AC41" s="11">
        <v>106.3</v>
      </c>
    </row>
    <row r="42" spans="1:29">
      <c r="C42" s="9">
        <v>43883</v>
      </c>
      <c r="D42" s="1" t="s">
        <v>85</v>
      </c>
      <c r="E42" s="2" t="s">
        <v>86</v>
      </c>
      <c r="F42" s="2" t="s">
        <v>171</v>
      </c>
      <c r="G42" s="1">
        <v>3.68</v>
      </c>
      <c r="H42" s="1">
        <v>30.6</v>
      </c>
      <c r="I42" s="1">
        <f>G42*H42</f>
        <v>112.608</v>
      </c>
      <c r="J42" s="1">
        <v>0.73</v>
      </c>
      <c r="N42" s="1">
        <f>SUM(S42:W42)/5</f>
        <v>10.272</v>
      </c>
      <c r="O42" s="1">
        <f>SUM(Y42:AC42)/5</f>
        <v>8.9779999999999998</v>
      </c>
      <c r="P42" s="1">
        <f>I42/N42</f>
        <v>10.962616822429906</v>
      </c>
      <c r="Q42" s="1">
        <f>I42/O42</f>
        <v>12.542659835152596</v>
      </c>
      <c r="S42" s="1">
        <v>9.01</v>
      </c>
      <c r="T42" s="1">
        <v>9.69</v>
      </c>
      <c r="U42" s="1">
        <v>11.23</v>
      </c>
      <c r="V42" s="1">
        <v>10.84</v>
      </c>
      <c r="W42" s="1">
        <v>10.59</v>
      </c>
      <c r="Y42" s="11">
        <v>7.92</v>
      </c>
      <c r="Z42" s="11">
        <v>7.47</v>
      </c>
      <c r="AA42" s="11">
        <v>10.16</v>
      </c>
      <c r="AB42" s="11">
        <v>9.82</v>
      </c>
      <c r="AC42" s="11">
        <v>9.52</v>
      </c>
    </row>
    <row r="43" spans="1:29">
      <c r="C43" s="40">
        <v>43897</v>
      </c>
      <c r="D43" s="4" t="s">
        <v>264</v>
      </c>
      <c r="F43" s="35" t="s">
        <v>266</v>
      </c>
      <c r="G43" s="1">
        <v>3.82</v>
      </c>
      <c r="H43" s="1">
        <v>37.1</v>
      </c>
      <c r="I43" s="1">
        <f>G43*H43</f>
        <v>141.72200000000001</v>
      </c>
      <c r="J43" s="1">
        <v>0.94</v>
      </c>
      <c r="N43" s="1">
        <f>SUM(S43:W43)/5</f>
        <v>10.925999999999998</v>
      </c>
      <c r="O43" s="1">
        <f>SUM(Y43:AC43)/5</f>
        <v>9.5739999999999981</v>
      </c>
      <c r="P43" s="1">
        <f>I43/N43</f>
        <v>12.971078162181954</v>
      </c>
      <c r="Q43" s="1">
        <f>I43/O43</f>
        <v>14.802799247963238</v>
      </c>
      <c r="S43" s="1">
        <v>12.07</v>
      </c>
      <c r="T43" s="1">
        <v>11.28</v>
      </c>
      <c r="U43" s="1">
        <v>11.37</v>
      </c>
      <c r="V43" s="1">
        <v>10.66</v>
      </c>
      <c r="W43" s="1">
        <v>9.25</v>
      </c>
      <c r="Y43" s="11">
        <v>11.51</v>
      </c>
      <c r="Z43" s="11">
        <v>10.62</v>
      </c>
      <c r="AA43" s="11">
        <v>10.36</v>
      </c>
      <c r="AB43" s="11">
        <v>9.91</v>
      </c>
      <c r="AC43" s="11">
        <v>5.47</v>
      </c>
    </row>
    <row r="44" spans="1:29">
      <c r="A44" t="s">
        <v>122</v>
      </c>
      <c r="B44" s="13" t="s">
        <v>97</v>
      </c>
      <c r="C44" s="10">
        <v>43884</v>
      </c>
      <c r="D44" s="4" t="s">
        <v>93</v>
      </c>
      <c r="E44" s="7" t="s">
        <v>94</v>
      </c>
      <c r="F44" s="2" t="s">
        <v>171</v>
      </c>
      <c r="G44" s="1">
        <v>16.010000000000002</v>
      </c>
      <c r="H44" s="1">
        <v>5.52</v>
      </c>
      <c r="I44" s="1">
        <f>G44*H44</f>
        <v>88.375200000000007</v>
      </c>
      <c r="J44" s="1">
        <v>6.94</v>
      </c>
      <c r="N44" s="1">
        <f>SUM(S44:W44)/5</f>
        <v>-9.9579999999999988E-2</v>
      </c>
      <c r="O44" s="1">
        <f>SUM(Y44:AC44)/5</f>
        <v>-1.0245200000000001</v>
      </c>
      <c r="P44" s="1">
        <f>I44/N44</f>
        <v>-887.47941353685496</v>
      </c>
      <c r="Q44" s="1">
        <f>I44/O44</f>
        <v>-86.260102291804941</v>
      </c>
      <c r="S44" s="1">
        <v>0.2319</v>
      </c>
      <c r="T44" s="1">
        <v>1.05</v>
      </c>
      <c r="U44" s="1">
        <v>0.1152</v>
      </c>
      <c r="V44" s="1">
        <v>-1.95</v>
      </c>
      <c r="W44" s="1">
        <v>5.5E-2</v>
      </c>
      <c r="Y44" s="11">
        <v>-0.2175</v>
      </c>
      <c r="Z44" s="11">
        <v>-0.436</v>
      </c>
      <c r="AA44" s="11">
        <v>-0.76910000000000001</v>
      </c>
      <c r="AB44" s="11">
        <v>-2.16</v>
      </c>
      <c r="AC44" s="11">
        <v>-1.54</v>
      </c>
    </row>
    <row r="45" spans="1:29">
      <c r="C45" s="9">
        <v>43883</v>
      </c>
      <c r="D45" s="1" t="s">
        <v>69</v>
      </c>
      <c r="E45" s="2">
        <v>600585</v>
      </c>
      <c r="F45" s="2" t="s">
        <v>171</v>
      </c>
      <c r="G45" s="1">
        <v>52.26</v>
      </c>
      <c r="H45" s="1">
        <v>53</v>
      </c>
      <c r="I45" s="1">
        <f>G45*H45</f>
        <v>2769.7799999999997</v>
      </c>
      <c r="J45" s="1">
        <v>2.17</v>
      </c>
      <c r="N45" s="1">
        <f>SUM(S45:W45)/5</f>
        <v>150.46600000000001</v>
      </c>
      <c r="O45" s="1">
        <f>SUM(Y45:AC45)/5</f>
        <v>134.53199999999998</v>
      </c>
      <c r="P45" s="4">
        <f>I45/N45</f>
        <v>18.408012441348873</v>
      </c>
      <c r="Q45" s="4">
        <f>I45/O45</f>
        <v>20.58826152885559</v>
      </c>
      <c r="S45" s="1">
        <v>306.36</v>
      </c>
      <c r="T45" s="1">
        <v>164.3</v>
      </c>
      <c r="U45" s="1">
        <v>89.51</v>
      </c>
      <c r="V45" s="1">
        <v>76.28</v>
      </c>
      <c r="W45" s="1">
        <v>115.88</v>
      </c>
      <c r="Y45" s="11">
        <v>298.2</v>
      </c>
      <c r="Z45" s="11">
        <v>140.78</v>
      </c>
      <c r="AA45" s="11">
        <v>76.81</v>
      </c>
      <c r="AB45" s="11">
        <v>53</v>
      </c>
      <c r="AC45" s="11">
        <v>103.87</v>
      </c>
    </row>
    <row r="46" spans="1:29" outlineLevel="1">
      <c r="C46" s="8">
        <v>43878</v>
      </c>
      <c r="D46" s="1" t="s">
        <v>65</v>
      </c>
      <c r="E46" s="2">
        <v>601138</v>
      </c>
      <c r="F46" s="2" t="s">
        <v>190</v>
      </c>
      <c r="G46" s="1">
        <v>19.190000000000001</v>
      </c>
      <c r="H46" s="1">
        <v>199</v>
      </c>
      <c r="I46" s="1">
        <f>G46*H46</f>
        <v>3818.8100000000004</v>
      </c>
      <c r="J46" s="1">
        <v>4.7300000000000004</v>
      </c>
      <c r="N46" s="1">
        <f t="shared" ref="N46:N47" si="33">SUM(S46:W46)/5</f>
        <v>150.46600000000001</v>
      </c>
      <c r="O46" s="1">
        <f t="shared" ref="O46:O47" si="34">SUM(Y46:AC46)/5</f>
        <v>134.53199999999998</v>
      </c>
      <c r="P46" s="4">
        <f t="shared" ref="P46:P47" si="35">I46/N46</f>
        <v>25.379886485983544</v>
      </c>
      <c r="Q46" s="4">
        <f t="shared" ref="Q46:Q47" si="36">I46/O46</f>
        <v>28.385885885885891</v>
      </c>
      <c r="S46" s="1">
        <v>306.36</v>
      </c>
      <c r="T46" s="1">
        <v>164.3</v>
      </c>
      <c r="U46" s="1">
        <v>89.51</v>
      </c>
      <c r="V46" s="1">
        <v>76.28</v>
      </c>
      <c r="W46" s="1">
        <v>115.88</v>
      </c>
      <c r="Y46" s="11">
        <v>298.2</v>
      </c>
      <c r="Z46" s="11">
        <v>140.78</v>
      </c>
      <c r="AA46" s="11">
        <v>76.81</v>
      </c>
      <c r="AB46" s="11">
        <v>53</v>
      </c>
      <c r="AC46" s="11">
        <v>103.87</v>
      </c>
    </row>
    <row r="47" spans="1:29">
      <c r="C47" s="8">
        <v>43896</v>
      </c>
      <c r="D47" s="1" t="s">
        <v>65</v>
      </c>
      <c r="E47" s="2">
        <v>601138</v>
      </c>
      <c r="F47" s="2" t="s">
        <v>190</v>
      </c>
      <c r="G47" s="1">
        <v>16.989999999999998</v>
      </c>
      <c r="H47" s="1">
        <v>199</v>
      </c>
      <c r="I47" s="1">
        <f>G47*H47</f>
        <v>3381.0099999999998</v>
      </c>
      <c r="J47" s="1">
        <v>4.18</v>
      </c>
      <c r="N47" s="1">
        <f t="shared" si="33"/>
        <v>150.46600000000001</v>
      </c>
      <c r="O47" s="1">
        <f t="shared" si="34"/>
        <v>134.53199999999998</v>
      </c>
      <c r="P47" s="4">
        <f t="shared" si="35"/>
        <v>22.470259061847855</v>
      </c>
      <c r="Q47" s="4">
        <f t="shared" si="36"/>
        <v>25.131641542532634</v>
      </c>
      <c r="S47" s="1">
        <v>306.36</v>
      </c>
      <c r="T47" s="1">
        <v>164.3</v>
      </c>
      <c r="U47" s="1">
        <v>89.51</v>
      </c>
      <c r="V47" s="1">
        <v>76.28</v>
      </c>
      <c r="W47" s="1">
        <v>115.88</v>
      </c>
      <c r="Y47" s="11">
        <v>298.2</v>
      </c>
      <c r="Z47" s="11">
        <v>140.78</v>
      </c>
      <c r="AA47" s="11">
        <v>76.81</v>
      </c>
      <c r="AB47" s="11">
        <v>53</v>
      </c>
      <c r="AC47" s="11">
        <v>103.87</v>
      </c>
    </row>
    <row r="48" spans="1:29" outlineLevel="1">
      <c r="A48" t="s">
        <v>119</v>
      </c>
      <c r="B48" s="13">
        <v>20</v>
      </c>
      <c r="C48" s="9">
        <v>43883</v>
      </c>
      <c r="D48" s="1" t="s">
        <v>72</v>
      </c>
      <c r="E48" s="2" t="s">
        <v>74</v>
      </c>
      <c r="F48" s="2" t="s">
        <v>190</v>
      </c>
      <c r="G48" s="1">
        <v>14</v>
      </c>
      <c r="H48" s="1">
        <v>2.89</v>
      </c>
      <c r="I48" s="1">
        <f>G48*H48</f>
        <v>40.46</v>
      </c>
      <c r="J48" s="1">
        <v>3.39</v>
      </c>
      <c r="N48" s="1">
        <f>SUM(S48:W48)/5</f>
        <v>1.12443</v>
      </c>
      <c r="O48" s="1">
        <f>SUM(Y48:AC48)/5</f>
        <v>1.05206</v>
      </c>
      <c r="P48" s="4">
        <f>I48/N48</f>
        <v>35.982675666782278</v>
      </c>
      <c r="Q48" s="4">
        <f>I48/O48</f>
        <v>38.457882630268237</v>
      </c>
      <c r="S48" s="1">
        <v>1.1299999999999999</v>
      </c>
      <c r="T48" s="1">
        <v>1.53</v>
      </c>
      <c r="U48" s="1">
        <v>1.29</v>
      </c>
      <c r="V48" s="1">
        <v>0.91254999999999997</v>
      </c>
      <c r="W48" s="1">
        <v>0.75960000000000005</v>
      </c>
      <c r="Y48" s="11">
        <v>1</v>
      </c>
      <c r="Z48" s="11">
        <v>1.46</v>
      </c>
      <c r="AA48" s="11">
        <v>1.2</v>
      </c>
      <c r="AB48" s="11">
        <v>0.8609</v>
      </c>
      <c r="AC48" s="11">
        <v>0.73939999999999995</v>
      </c>
    </row>
    <row r="49" spans="1:29">
      <c r="B49" s="13"/>
      <c r="C49" s="9">
        <v>43883</v>
      </c>
      <c r="D49" s="1" t="s">
        <v>72</v>
      </c>
      <c r="E49" s="2" t="s">
        <v>74</v>
      </c>
      <c r="F49" s="2" t="s">
        <v>190</v>
      </c>
      <c r="G49" s="1">
        <v>11.55</v>
      </c>
      <c r="H49" s="1">
        <v>2.89</v>
      </c>
      <c r="I49" s="1">
        <f>G49*H49</f>
        <v>33.3795</v>
      </c>
      <c r="J49" s="1">
        <v>3.39</v>
      </c>
      <c r="N49" s="1">
        <f>SUM(S49:W49)/5</f>
        <v>1.12443</v>
      </c>
      <c r="O49" s="1">
        <f>SUM(Y49:AC49)/5</f>
        <v>1.05206</v>
      </c>
      <c r="P49" s="4">
        <f>I49/N49</f>
        <v>29.68570742509538</v>
      </c>
      <c r="Q49" s="4">
        <f>I49/O49</f>
        <v>31.727753169971294</v>
      </c>
      <c r="S49" s="1">
        <v>1.1299999999999999</v>
      </c>
      <c r="T49" s="1">
        <v>1.53</v>
      </c>
      <c r="U49" s="1">
        <v>1.29</v>
      </c>
      <c r="V49" s="1">
        <v>0.91254999999999997</v>
      </c>
      <c r="W49" s="1">
        <v>0.75960000000000005</v>
      </c>
      <c r="Y49" s="11">
        <v>1</v>
      </c>
      <c r="Z49" s="11">
        <v>1.46</v>
      </c>
      <c r="AA49" s="11">
        <v>1.2</v>
      </c>
      <c r="AB49" s="11">
        <v>0.8609</v>
      </c>
      <c r="AC49" s="11">
        <v>0.73939999999999995</v>
      </c>
    </row>
    <row r="50" spans="1:29">
      <c r="C50" s="9">
        <v>43883</v>
      </c>
      <c r="D50" s="1" t="s">
        <v>70</v>
      </c>
      <c r="E50" s="2">
        <v>600436</v>
      </c>
      <c r="F50" s="2" t="s">
        <v>163</v>
      </c>
      <c r="G50" s="1">
        <v>128.18</v>
      </c>
      <c r="H50" s="1">
        <v>6.03</v>
      </c>
      <c r="I50" s="1">
        <f t="shared" ref="I50:I72" si="37">G50*H50</f>
        <v>772.92540000000008</v>
      </c>
      <c r="J50" s="1">
        <v>11.77</v>
      </c>
      <c r="N50" s="1">
        <f t="shared" ref="N50:N66" si="38">SUM(S50:W50)/5</f>
        <v>6.6340000000000003</v>
      </c>
      <c r="O50" s="1">
        <f t="shared" ref="O50:O66" si="39">SUM(Y50:AC50)/5</f>
        <v>6.5239999999999991</v>
      </c>
      <c r="P50" s="4">
        <f>I50/N50</f>
        <v>116.50970756707869</v>
      </c>
      <c r="Q50" s="4">
        <f>I50/O50</f>
        <v>118.47415695892093</v>
      </c>
      <c r="S50" s="1">
        <v>11.29</v>
      </c>
      <c r="T50" s="1">
        <v>7.8</v>
      </c>
      <c r="U50" s="1">
        <v>5.07</v>
      </c>
      <c r="V50" s="1">
        <v>4.63</v>
      </c>
      <c r="W50" s="1">
        <v>4.38</v>
      </c>
      <c r="Y50" s="11">
        <v>11.24</v>
      </c>
      <c r="Z50" s="11">
        <v>7.75</v>
      </c>
      <c r="AA50" s="11">
        <v>5.22</v>
      </c>
      <c r="AB50" s="11">
        <v>4.59</v>
      </c>
      <c r="AC50" s="11">
        <v>3.82</v>
      </c>
    </row>
    <row r="51" spans="1:29">
      <c r="C51" s="9">
        <v>43883</v>
      </c>
      <c r="D51" s="1" t="s">
        <v>71</v>
      </c>
      <c r="E51" s="2" t="s">
        <v>73</v>
      </c>
      <c r="F51" s="2" t="s">
        <v>147</v>
      </c>
      <c r="G51" s="1">
        <v>40.9</v>
      </c>
      <c r="H51" s="1">
        <v>5.07</v>
      </c>
      <c r="I51" s="1">
        <f t="shared" si="37"/>
        <v>207.363</v>
      </c>
      <c r="J51" s="1">
        <v>5.67</v>
      </c>
      <c r="N51" s="1">
        <f t="shared" si="38"/>
        <v>2.8879999999999999</v>
      </c>
      <c r="O51" s="1">
        <f t="shared" si="39"/>
        <v>2.1644999999999999</v>
      </c>
      <c r="P51" s="4">
        <f>I51/N51</f>
        <v>71.80159279778394</v>
      </c>
      <c r="Q51" s="4">
        <f>I51/O51</f>
        <v>95.801801801801801</v>
      </c>
      <c r="S51" s="1">
        <v>4.0199999999999996</v>
      </c>
      <c r="T51" s="1">
        <v>1.1499999999999999</v>
      </c>
      <c r="U51" s="1">
        <v>4.42</v>
      </c>
      <c r="V51" s="1">
        <v>3.08</v>
      </c>
      <c r="W51" s="1">
        <v>1.77</v>
      </c>
      <c r="Y51" s="11">
        <v>3.17</v>
      </c>
      <c r="Z51" s="11">
        <v>0.86250000000000004</v>
      </c>
      <c r="AA51" s="11">
        <v>3.29</v>
      </c>
      <c r="AB51" s="11">
        <v>2.2799999999999998</v>
      </c>
      <c r="AC51" s="11">
        <v>1.22</v>
      </c>
    </row>
    <row r="52" spans="1:29">
      <c r="C52" s="9">
        <v>43883</v>
      </c>
      <c r="D52" s="1" t="s">
        <v>75</v>
      </c>
      <c r="E52" s="2" t="s">
        <v>76</v>
      </c>
      <c r="F52" s="35" t="s">
        <v>157</v>
      </c>
      <c r="G52" s="1">
        <v>72.69</v>
      </c>
      <c r="H52" s="1">
        <v>19.3</v>
      </c>
      <c r="I52" s="1">
        <f t="shared" si="37"/>
        <v>1402.9169999999999</v>
      </c>
      <c r="J52" s="1">
        <v>4.5199999999999996</v>
      </c>
      <c r="N52" s="1">
        <f t="shared" si="38"/>
        <v>32.378</v>
      </c>
      <c r="O52" s="1">
        <f t="shared" si="39"/>
        <v>30.619999999999997</v>
      </c>
      <c r="P52" s="4">
        <f t="shared" ref="P52:P71" si="40">I52/N52</f>
        <v>43.3293285564272</v>
      </c>
      <c r="Q52" s="4">
        <f t="shared" ref="Q52:Q71" si="41">I52/O52</f>
        <v>45.817015022860879</v>
      </c>
      <c r="S52" s="1">
        <v>44.32</v>
      </c>
      <c r="T52" s="1">
        <v>38.57</v>
      </c>
      <c r="U52" s="1">
        <v>29.66</v>
      </c>
      <c r="V52" s="1">
        <v>26.84</v>
      </c>
      <c r="W52" s="1">
        <v>22.5</v>
      </c>
      <c r="Y52" s="11">
        <v>42.35</v>
      </c>
      <c r="Z52" s="11">
        <v>36.85</v>
      </c>
      <c r="AA52" s="11">
        <v>28.05</v>
      </c>
      <c r="AB52" s="11">
        <v>24.9</v>
      </c>
      <c r="AC52" s="11">
        <v>20.95</v>
      </c>
    </row>
    <row r="53" spans="1:29">
      <c r="C53" s="9">
        <v>43883</v>
      </c>
      <c r="D53" s="1" t="s">
        <v>77</v>
      </c>
      <c r="E53" s="2" t="s">
        <v>78</v>
      </c>
      <c r="F53" s="2" t="s">
        <v>161</v>
      </c>
      <c r="G53" s="1">
        <v>85.07</v>
      </c>
      <c r="H53" s="1">
        <v>19.5</v>
      </c>
      <c r="I53" s="1">
        <f t="shared" si="37"/>
        <v>1658.8649999999998</v>
      </c>
      <c r="J53" s="1">
        <v>8.35</v>
      </c>
      <c r="N53" s="1">
        <f t="shared" si="38"/>
        <v>24.592000000000006</v>
      </c>
      <c r="O53" s="1">
        <f t="shared" si="39"/>
        <v>20.7</v>
      </c>
      <c r="P53" s="4">
        <f t="shared" si="40"/>
        <v>67.455473324658399</v>
      </c>
      <c r="Q53" s="4">
        <f t="shared" si="41"/>
        <v>80.138405797101441</v>
      </c>
      <c r="S53" s="1">
        <v>39.35</v>
      </c>
      <c r="T53" s="1">
        <v>29.35</v>
      </c>
      <c r="U53" s="1">
        <v>20.350000000000001</v>
      </c>
      <c r="V53" s="1">
        <v>17.21</v>
      </c>
      <c r="W53" s="1">
        <v>16.7</v>
      </c>
      <c r="Y53" s="11">
        <v>31.44</v>
      </c>
      <c r="Z53" s="11">
        <v>24.6</v>
      </c>
      <c r="AA53" s="11">
        <v>17.96</v>
      </c>
      <c r="AB53" s="11">
        <v>14.94</v>
      </c>
      <c r="AC53" s="11">
        <v>14.56</v>
      </c>
    </row>
    <row r="54" spans="1:29">
      <c r="C54" s="9">
        <v>43883</v>
      </c>
      <c r="D54" s="1" t="s">
        <v>79</v>
      </c>
      <c r="E54" s="2" t="s">
        <v>81</v>
      </c>
      <c r="F54" s="35" t="s">
        <v>236</v>
      </c>
      <c r="G54" s="1">
        <v>39.4</v>
      </c>
      <c r="H54" s="1">
        <v>93.5</v>
      </c>
      <c r="I54" s="1">
        <f t="shared" si="37"/>
        <v>3683.9</v>
      </c>
      <c r="J54" s="1">
        <v>9.1</v>
      </c>
      <c r="N54" s="1">
        <f t="shared" si="38"/>
        <v>77.494</v>
      </c>
      <c r="O54" s="1">
        <f t="shared" si="39"/>
        <v>75.022000000000006</v>
      </c>
      <c r="P54" s="4">
        <f t="shared" si="40"/>
        <v>47.537873899914835</v>
      </c>
      <c r="Q54" s="4">
        <f t="shared" si="41"/>
        <v>49.104262749593452</v>
      </c>
      <c r="S54" s="1">
        <v>113.82</v>
      </c>
      <c r="T54" s="1">
        <v>93.78</v>
      </c>
      <c r="U54" s="1">
        <v>74.239999999999995</v>
      </c>
      <c r="V54" s="1">
        <v>58.82</v>
      </c>
      <c r="W54" s="1">
        <v>46.81</v>
      </c>
      <c r="Y54" s="11">
        <v>109.83</v>
      </c>
      <c r="Z54" s="11">
        <v>91.77</v>
      </c>
      <c r="AA54" s="11">
        <v>72.709999999999994</v>
      </c>
      <c r="AB54" s="11">
        <v>56.05</v>
      </c>
      <c r="AC54" s="11">
        <v>44.75</v>
      </c>
    </row>
    <row r="55" spans="1:29">
      <c r="C55" s="9">
        <v>43883</v>
      </c>
      <c r="D55" s="1" t="s">
        <v>80</v>
      </c>
      <c r="E55" s="2" t="s">
        <v>82</v>
      </c>
      <c r="F55" s="35" t="s">
        <v>236</v>
      </c>
      <c r="G55" s="1">
        <v>22.09</v>
      </c>
      <c r="H55" s="1">
        <v>30.1</v>
      </c>
      <c r="I55" s="1">
        <f t="shared" si="37"/>
        <v>664.90899999999999</v>
      </c>
      <c r="J55" s="1">
        <v>4.6900000000000004</v>
      </c>
      <c r="N55" s="1">
        <f t="shared" si="38"/>
        <v>18.613999999999997</v>
      </c>
      <c r="O55" s="1">
        <f t="shared" si="39"/>
        <v>18.017999999999997</v>
      </c>
      <c r="P55" s="4">
        <f t="shared" si="40"/>
        <v>35.720908993230907</v>
      </c>
      <c r="Q55" s="4">
        <f t="shared" si="41"/>
        <v>36.90248640248641</v>
      </c>
      <c r="S55" s="1">
        <v>25.95</v>
      </c>
      <c r="T55" s="1">
        <v>23.77</v>
      </c>
      <c r="U55" s="1">
        <v>18.100000000000001</v>
      </c>
      <c r="V55" s="1">
        <v>13.81</v>
      </c>
      <c r="W55" s="1">
        <v>11.44</v>
      </c>
      <c r="Y55" s="11">
        <v>24.95</v>
      </c>
      <c r="Z55" s="11">
        <v>23.4</v>
      </c>
      <c r="AA55" s="11">
        <v>17.190000000000001</v>
      </c>
      <c r="AB55" s="11">
        <v>13.5</v>
      </c>
      <c r="AC55" s="11">
        <v>11.05</v>
      </c>
    </row>
    <row r="56" spans="1:29">
      <c r="C56" s="9">
        <v>43883</v>
      </c>
      <c r="D56" s="1" t="s">
        <v>83</v>
      </c>
      <c r="E56" s="2" t="s">
        <v>84</v>
      </c>
      <c r="F56" s="2" t="s">
        <v>172</v>
      </c>
      <c r="G56" s="1">
        <v>50.35</v>
      </c>
      <c r="H56" s="1">
        <v>53.5</v>
      </c>
      <c r="I56" s="1">
        <f t="shared" si="37"/>
        <v>2693.7249999999999</v>
      </c>
      <c r="J56" s="1">
        <v>14.71</v>
      </c>
      <c r="N56" s="1">
        <f t="shared" si="38"/>
        <v>15.228</v>
      </c>
      <c r="O56" s="1">
        <f t="shared" si="39"/>
        <v>13.35</v>
      </c>
      <c r="P56" s="4">
        <f t="shared" si="40"/>
        <v>176.89289466771737</v>
      </c>
      <c r="Q56" s="4">
        <f t="shared" si="41"/>
        <v>201.77715355805245</v>
      </c>
      <c r="S56" s="1">
        <v>28.13</v>
      </c>
      <c r="T56" s="1">
        <v>17.48</v>
      </c>
      <c r="U56" s="1">
        <v>11.82</v>
      </c>
      <c r="V56" s="1">
        <v>11.32</v>
      </c>
      <c r="W56" s="1">
        <v>7.39</v>
      </c>
      <c r="Y56" s="11">
        <v>25.54</v>
      </c>
      <c r="Z56" s="11">
        <v>14.37</v>
      </c>
      <c r="AA56" s="11">
        <v>10.72</v>
      </c>
      <c r="AB56" s="11">
        <v>10.1</v>
      </c>
      <c r="AC56" s="11">
        <v>6.02</v>
      </c>
    </row>
    <row r="57" spans="1:29">
      <c r="A57" t="s">
        <v>123</v>
      </c>
      <c r="B57" s="13">
        <v>15</v>
      </c>
      <c r="C57" s="10">
        <v>43884</v>
      </c>
      <c r="D57" s="1" t="s">
        <v>87</v>
      </c>
      <c r="E57" s="2" t="s">
        <v>88</v>
      </c>
      <c r="F57" s="2" t="s">
        <v>175</v>
      </c>
      <c r="G57" s="1">
        <v>13.4</v>
      </c>
      <c r="H57" s="1">
        <v>5.51</v>
      </c>
      <c r="I57" s="1">
        <f t="shared" si="37"/>
        <v>73.834000000000003</v>
      </c>
      <c r="J57" s="1">
        <v>8.06</v>
      </c>
      <c r="N57" s="1">
        <f t="shared" si="38"/>
        <v>0.57133999999999996</v>
      </c>
      <c r="O57" s="1">
        <f t="shared" si="39"/>
        <v>0.24657999999999997</v>
      </c>
      <c r="P57" s="1">
        <f t="shared" si="40"/>
        <v>129.2295305772395</v>
      </c>
      <c r="Q57" s="1">
        <f t="shared" si="41"/>
        <v>299.43223294671105</v>
      </c>
      <c r="S57" s="1">
        <v>0.20080000000000001</v>
      </c>
      <c r="T57" s="1">
        <v>0.41949999999999998</v>
      </c>
      <c r="U57" s="1">
        <v>0.56410000000000005</v>
      </c>
      <c r="V57" s="1">
        <v>1.01</v>
      </c>
      <c r="W57" s="1">
        <v>0.6623</v>
      </c>
      <c r="Y57" s="11">
        <v>-0.12970000000000001</v>
      </c>
      <c r="Z57" s="11">
        <v>0.1094</v>
      </c>
      <c r="AA57" s="11">
        <v>0.19270000000000001</v>
      </c>
      <c r="AB57" s="11">
        <v>0.61829999999999996</v>
      </c>
      <c r="AC57" s="11">
        <v>0.44219999999999998</v>
      </c>
    </row>
    <row r="58" spans="1:29">
      <c r="B58" s="13" t="s">
        <v>98</v>
      </c>
      <c r="C58" s="10">
        <v>43884</v>
      </c>
      <c r="D58" s="4" t="s">
        <v>89</v>
      </c>
      <c r="E58" s="2" t="s">
        <v>90</v>
      </c>
      <c r="F58" s="2" t="s">
        <v>175</v>
      </c>
      <c r="G58" s="4">
        <v>39.950000000000003</v>
      </c>
      <c r="H58" s="4">
        <v>11.82</v>
      </c>
      <c r="I58" s="4">
        <f t="shared" si="37"/>
        <v>472.20900000000006</v>
      </c>
      <c r="J58" s="4">
        <v>8.4499999999999993</v>
      </c>
      <c r="N58" s="4">
        <f t="shared" si="38"/>
        <v>4.5540000000000003</v>
      </c>
      <c r="O58" s="4">
        <f t="shared" si="39"/>
        <v>3.4840000000000004</v>
      </c>
      <c r="P58" s="4">
        <f t="shared" si="40"/>
        <v>103.69104084321476</v>
      </c>
      <c r="Q58" s="4">
        <f t="shared" si="41"/>
        <v>135.53645235361654</v>
      </c>
      <c r="S58" s="4">
        <v>4.6900000000000004</v>
      </c>
      <c r="T58" s="4">
        <v>4.93</v>
      </c>
      <c r="U58" s="1">
        <v>4.6100000000000003</v>
      </c>
      <c r="V58" s="1">
        <v>4.4400000000000004</v>
      </c>
      <c r="W58" s="4">
        <v>4.0999999999999996</v>
      </c>
      <c r="Y58" s="11">
        <v>3.59</v>
      </c>
      <c r="Z58" s="11">
        <v>3.45</v>
      </c>
      <c r="AA58" s="11">
        <v>3.62</v>
      </c>
      <c r="AB58" s="11">
        <v>3.51</v>
      </c>
      <c r="AC58" s="11">
        <v>3.25</v>
      </c>
    </row>
    <row r="59" spans="1:29">
      <c r="C59" s="10">
        <v>43884</v>
      </c>
      <c r="D59" s="4" t="s">
        <v>91</v>
      </c>
      <c r="E59" s="7" t="s">
        <v>92</v>
      </c>
      <c r="F59" s="2" t="s">
        <v>175</v>
      </c>
      <c r="G59" s="4">
        <v>8.86</v>
      </c>
      <c r="H59" s="4">
        <v>10.8</v>
      </c>
      <c r="I59" s="4">
        <f t="shared" si="37"/>
        <v>95.688000000000002</v>
      </c>
      <c r="J59" s="4">
        <v>2.72</v>
      </c>
      <c r="N59" s="4">
        <f t="shared" si="38"/>
        <v>1.1267960000000001</v>
      </c>
      <c r="O59" s="4">
        <f t="shared" si="39"/>
        <v>0.89206000000000008</v>
      </c>
      <c r="P59" s="4">
        <f t="shared" si="40"/>
        <v>84.9204292525</v>
      </c>
      <c r="Q59" s="4">
        <f t="shared" si="41"/>
        <v>107.26632737708225</v>
      </c>
      <c r="S59" s="4">
        <v>1.48</v>
      </c>
      <c r="T59" s="4">
        <v>1.32</v>
      </c>
      <c r="U59" s="1">
        <v>1.0900000000000001</v>
      </c>
      <c r="V59" s="1">
        <v>1.41</v>
      </c>
      <c r="W59" s="4">
        <v>0.33398</v>
      </c>
      <c r="Y59" s="11">
        <v>1.1100000000000001</v>
      </c>
      <c r="Z59" s="11">
        <v>1.1200000000000001</v>
      </c>
      <c r="AA59" s="11">
        <v>0.96309999999999996</v>
      </c>
      <c r="AB59" s="11">
        <v>0.86829999999999996</v>
      </c>
      <c r="AC59" s="11">
        <v>0.39889999999999998</v>
      </c>
    </row>
    <row r="60" spans="1:29">
      <c r="C60" s="10">
        <v>43884</v>
      </c>
      <c r="D60" s="4" t="s">
        <v>95</v>
      </c>
      <c r="E60" s="7" t="s">
        <v>96</v>
      </c>
      <c r="F60" s="2" t="s">
        <v>237</v>
      </c>
      <c r="G60" s="1">
        <v>13.95</v>
      </c>
      <c r="H60" s="1">
        <v>16.399999999999999</v>
      </c>
      <c r="I60" s="1">
        <f t="shared" si="37"/>
        <v>228.77999999999997</v>
      </c>
      <c r="J60" s="1">
        <v>4.47</v>
      </c>
      <c r="N60" s="1">
        <f t="shared" si="38"/>
        <v>4.3360000000000003</v>
      </c>
      <c r="O60" s="1">
        <f t="shared" si="39"/>
        <v>3.5250599999999999</v>
      </c>
      <c r="P60" s="1">
        <f t="shared" si="40"/>
        <v>52.762915129151281</v>
      </c>
      <c r="Q60" s="1">
        <f t="shared" si="41"/>
        <v>64.901022961311298</v>
      </c>
      <c r="S60" s="1">
        <v>4.99</v>
      </c>
      <c r="T60" s="1">
        <v>1.1399999999999999</v>
      </c>
      <c r="U60" s="1">
        <v>6.89</v>
      </c>
      <c r="V60" s="1">
        <v>5.29</v>
      </c>
      <c r="W60" s="1">
        <v>3.37</v>
      </c>
      <c r="Y60" s="11">
        <v>4.26</v>
      </c>
      <c r="Z60" s="11">
        <v>0.62529999999999997</v>
      </c>
      <c r="AA60" s="11">
        <v>5.74</v>
      </c>
      <c r="AB60" s="11">
        <v>4.1900000000000004</v>
      </c>
      <c r="AC60" s="11">
        <v>2.81</v>
      </c>
    </row>
    <row r="61" spans="1:29">
      <c r="B61" s="13" t="s">
        <v>105</v>
      </c>
      <c r="C61" s="10">
        <v>43884</v>
      </c>
      <c r="D61" s="4" t="s">
        <v>99</v>
      </c>
      <c r="E61" s="7" t="s">
        <v>101</v>
      </c>
      <c r="F61" s="2" t="s">
        <v>180</v>
      </c>
      <c r="G61" s="1">
        <v>7.28</v>
      </c>
      <c r="H61" s="1">
        <v>6.62</v>
      </c>
      <c r="I61" s="1">
        <f t="shared" si="37"/>
        <v>48.193600000000004</v>
      </c>
      <c r="J61" s="1">
        <v>1.71</v>
      </c>
      <c r="N61" s="1">
        <f t="shared" si="38"/>
        <v>-1.8279999999999998</v>
      </c>
      <c r="O61" s="1">
        <f t="shared" si="39"/>
        <v>-2.0100000000000002</v>
      </c>
      <c r="P61" s="1">
        <f t="shared" si="40"/>
        <v>-26.36411378555799</v>
      </c>
      <c r="Q61" s="1">
        <f t="shared" si="41"/>
        <v>-23.976915422885572</v>
      </c>
      <c r="S61" s="1">
        <v>-13.62</v>
      </c>
      <c r="T61" s="1">
        <v>-2.02</v>
      </c>
      <c r="U61" s="1">
        <v>2.4</v>
      </c>
      <c r="V61" s="1">
        <v>2.17</v>
      </c>
      <c r="W61" s="1">
        <v>1.93</v>
      </c>
      <c r="Y61" s="11">
        <v>-13.62</v>
      </c>
      <c r="Z61" s="11">
        <v>-2.27</v>
      </c>
      <c r="AA61" s="11">
        <v>2.2799999999999998</v>
      </c>
      <c r="AB61" s="11">
        <v>1.93</v>
      </c>
      <c r="AC61" s="11">
        <v>1.63</v>
      </c>
    </row>
    <row r="62" spans="1:29">
      <c r="A62" t="s">
        <v>120</v>
      </c>
      <c r="B62" s="13" t="s">
        <v>337</v>
      </c>
      <c r="C62" s="10">
        <v>43884</v>
      </c>
      <c r="D62" s="4" t="s">
        <v>100</v>
      </c>
      <c r="E62" s="7" t="s">
        <v>102</v>
      </c>
      <c r="F62" s="1" t="s">
        <v>184</v>
      </c>
      <c r="G62" s="1">
        <v>2.25</v>
      </c>
      <c r="H62" s="1">
        <v>10.9</v>
      </c>
      <c r="I62" s="1">
        <f t="shared" si="37"/>
        <v>24.525000000000002</v>
      </c>
      <c r="J62" s="1">
        <v>0.56999999999999995</v>
      </c>
      <c r="N62" s="1">
        <f t="shared" si="38"/>
        <v>-2.0191240000000001</v>
      </c>
      <c r="O62" s="1">
        <f t="shared" si="39"/>
        <v>-1.9146852000000003</v>
      </c>
      <c r="P62" s="1">
        <f t="shared" si="40"/>
        <v>-12.146356538776223</v>
      </c>
      <c r="Q62" s="1">
        <f t="shared" si="41"/>
        <v>-12.808894120036024</v>
      </c>
      <c r="S62" s="1">
        <v>-11.07</v>
      </c>
      <c r="T62" s="1">
        <v>2.17</v>
      </c>
      <c r="U62" s="1">
        <v>-0.48442000000000002</v>
      </c>
      <c r="V62" s="1">
        <v>0.1129</v>
      </c>
      <c r="W62" s="1">
        <v>-0.82410000000000005</v>
      </c>
      <c r="Y62" s="11">
        <v>-11.43</v>
      </c>
      <c r="Z62" s="11">
        <v>2.25</v>
      </c>
      <c r="AA62" s="11">
        <v>0.42009999999999997</v>
      </c>
      <c r="AB62" s="11">
        <v>0.10484</v>
      </c>
      <c r="AC62" s="11">
        <v>-0.91836600000000002</v>
      </c>
    </row>
    <row r="63" spans="1:29">
      <c r="A63" t="s">
        <v>121</v>
      </c>
      <c r="B63" s="13" t="s">
        <v>106</v>
      </c>
      <c r="C63" s="10">
        <v>43884</v>
      </c>
      <c r="D63" s="4" t="s">
        <v>103</v>
      </c>
      <c r="E63" s="7" t="s">
        <v>104</v>
      </c>
      <c r="F63" s="1" t="s">
        <v>186</v>
      </c>
      <c r="G63" s="1">
        <v>2.68</v>
      </c>
      <c r="H63" s="1">
        <v>4.12</v>
      </c>
      <c r="I63" s="1">
        <f t="shared" si="37"/>
        <v>11.041600000000001</v>
      </c>
      <c r="J63" s="1">
        <v>79.25</v>
      </c>
      <c r="N63" s="1">
        <f t="shared" si="38"/>
        <v>-1.32952</v>
      </c>
      <c r="O63" s="1">
        <f t="shared" si="39"/>
        <v>-0.41112300000000002</v>
      </c>
      <c r="P63" s="1">
        <f t="shared" si="40"/>
        <v>-8.304952163186714</v>
      </c>
      <c r="Q63" s="1">
        <f t="shared" si="41"/>
        <v>-26.857169265645563</v>
      </c>
      <c r="S63" s="1">
        <v>-6.23</v>
      </c>
      <c r="T63" s="1">
        <v>-0.3135</v>
      </c>
      <c r="U63" s="1">
        <v>0.23480000000000001</v>
      </c>
      <c r="V63" s="1">
        <v>-0.9899</v>
      </c>
      <c r="W63" s="1">
        <v>0.65100000000000002</v>
      </c>
      <c r="Y63" s="11">
        <v>-0.88629999999999998</v>
      </c>
      <c r="Z63" s="11">
        <v>-0.28595999999999999</v>
      </c>
      <c r="AA63" s="11">
        <v>-0.27500000000000002</v>
      </c>
      <c r="AB63" s="11">
        <v>-0.98405500000000001</v>
      </c>
      <c r="AC63" s="11">
        <v>0.37569999999999998</v>
      </c>
    </row>
    <row r="64" spans="1:29">
      <c r="C64" s="10">
        <v>43884</v>
      </c>
      <c r="D64" s="4" t="s">
        <v>107</v>
      </c>
      <c r="E64" s="7" t="s">
        <v>108</v>
      </c>
      <c r="F64" s="2" t="s">
        <v>188</v>
      </c>
      <c r="G64" s="1">
        <v>26.9</v>
      </c>
      <c r="H64" s="1">
        <v>1.32</v>
      </c>
      <c r="I64" s="1">
        <f t="shared" si="37"/>
        <v>35.508000000000003</v>
      </c>
      <c r="J64" s="1">
        <v>2.82</v>
      </c>
      <c r="N64" s="1">
        <f t="shared" si="38"/>
        <v>1.2262580000000001</v>
      </c>
      <c r="O64" s="1">
        <f t="shared" si="39"/>
        <v>1.1109800000000001</v>
      </c>
      <c r="P64" s="1">
        <f t="shared" si="40"/>
        <v>28.956386013383806</v>
      </c>
      <c r="Q64" s="1">
        <f t="shared" si="41"/>
        <v>31.960971394624565</v>
      </c>
      <c r="S64" s="1">
        <v>2.09</v>
      </c>
      <c r="T64" s="1">
        <v>1.17</v>
      </c>
      <c r="U64" s="1">
        <v>0.77159999999999995</v>
      </c>
      <c r="V64" s="1">
        <v>1.1499999999999999</v>
      </c>
      <c r="W64" s="1">
        <v>0.94969000000000003</v>
      </c>
      <c r="Y64" s="11">
        <v>2.0499999999999998</v>
      </c>
      <c r="Z64" s="11">
        <v>1.1000000000000001</v>
      </c>
      <c r="AA64" s="11">
        <v>0.74790000000000001</v>
      </c>
      <c r="AB64" s="11">
        <v>0.88880000000000003</v>
      </c>
      <c r="AC64" s="11">
        <v>0.76819999999999999</v>
      </c>
    </row>
    <row r="65" spans="1:29">
      <c r="B65" s="13" t="s">
        <v>128</v>
      </c>
      <c r="C65" s="10">
        <v>43884</v>
      </c>
      <c r="D65" s="4" t="s">
        <v>109</v>
      </c>
      <c r="E65" s="7" t="s">
        <v>110</v>
      </c>
      <c r="F65" s="2" t="s">
        <v>188</v>
      </c>
      <c r="G65" s="1">
        <v>7.13</v>
      </c>
      <c r="H65" s="1">
        <v>3.55</v>
      </c>
      <c r="I65" s="1">
        <f t="shared" si="37"/>
        <v>25.311499999999999</v>
      </c>
      <c r="J65" s="1">
        <v>2.21</v>
      </c>
      <c r="N65" s="1">
        <f t="shared" si="38"/>
        <v>0.38122</v>
      </c>
      <c r="O65" s="1">
        <f t="shared" si="39"/>
        <v>0.25054000000000004</v>
      </c>
      <c r="P65" s="1">
        <f t="shared" si="40"/>
        <v>66.396044278894067</v>
      </c>
      <c r="Q65" s="1">
        <f t="shared" si="41"/>
        <v>101.02777999521032</v>
      </c>
      <c r="S65" s="1">
        <v>0.7772</v>
      </c>
      <c r="T65" s="1">
        <v>0.63849999999999996</v>
      </c>
      <c r="U65" s="1">
        <v>0.30070000000000002</v>
      </c>
      <c r="V65" s="1" t="s">
        <v>111</v>
      </c>
      <c r="W65" s="1">
        <v>0.18970000000000001</v>
      </c>
      <c r="Y65" s="11">
        <v>0.65139999999999998</v>
      </c>
      <c r="Z65" s="11">
        <v>0.35070000000000001</v>
      </c>
      <c r="AA65" s="11">
        <v>0.10249999999999999</v>
      </c>
      <c r="AB65" s="11">
        <v>0.1188</v>
      </c>
      <c r="AC65" s="11">
        <v>2.93E-2</v>
      </c>
    </row>
    <row r="66" spans="1:29">
      <c r="C66" s="10">
        <v>43884</v>
      </c>
      <c r="D66" s="4" t="s">
        <v>112</v>
      </c>
      <c r="E66" s="7" t="s">
        <v>113</v>
      </c>
      <c r="F66" s="2" t="s">
        <v>188</v>
      </c>
      <c r="G66" s="1">
        <v>9.9600000000000009</v>
      </c>
      <c r="H66" s="1">
        <v>24.5</v>
      </c>
      <c r="I66" s="1">
        <f t="shared" si="37"/>
        <v>244.02</v>
      </c>
      <c r="J66" s="1">
        <v>1.05</v>
      </c>
      <c r="N66" s="1">
        <f t="shared" si="38"/>
        <v>10.668000000000001</v>
      </c>
      <c r="O66" s="1">
        <f t="shared" si="39"/>
        <v>3.5513199999999996</v>
      </c>
      <c r="P66" s="1">
        <f t="shared" si="40"/>
        <v>22.874015748031496</v>
      </c>
      <c r="Q66" s="1">
        <f t="shared" si="41"/>
        <v>68.712478740299389</v>
      </c>
      <c r="S66" s="1">
        <v>24</v>
      </c>
      <c r="T66" s="1">
        <v>15.46</v>
      </c>
      <c r="U66" s="1">
        <v>7.55</v>
      </c>
      <c r="V66" s="1">
        <v>1.42</v>
      </c>
      <c r="W66" s="1">
        <v>4.91</v>
      </c>
      <c r="Y66" s="11">
        <v>8.59</v>
      </c>
      <c r="Z66" s="11">
        <v>3.82</v>
      </c>
      <c r="AA66" s="11">
        <v>-0.9234</v>
      </c>
      <c r="AB66" s="11">
        <v>1.37</v>
      </c>
      <c r="AC66" s="11">
        <v>4.9000000000000004</v>
      </c>
    </row>
    <row r="67" spans="1:29">
      <c r="C67" s="10">
        <v>43884</v>
      </c>
      <c r="D67" s="4" t="s">
        <v>114</v>
      </c>
      <c r="E67" s="7" t="s">
        <v>115</v>
      </c>
      <c r="F67" s="2" t="s">
        <v>188</v>
      </c>
      <c r="G67" s="1">
        <v>28.89</v>
      </c>
      <c r="H67" s="1">
        <v>0.83</v>
      </c>
      <c r="I67" s="1">
        <f t="shared" si="37"/>
        <v>23.9787</v>
      </c>
      <c r="J67" s="1">
        <v>2.08</v>
      </c>
      <c r="N67" s="1">
        <f>(S67+W67)/2</f>
        <v>1.0470999999999999</v>
      </c>
      <c r="O67" s="1">
        <f>(Y67+AC67)/2</f>
        <v>1.0159850000000001</v>
      </c>
      <c r="P67" s="1">
        <f t="shared" si="40"/>
        <v>22.900105052048517</v>
      </c>
      <c r="Q67" s="1">
        <f t="shared" si="41"/>
        <v>23.601431123490993</v>
      </c>
      <c r="S67" s="1">
        <v>1.39</v>
      </c>
      <c r="T67" s="6" t="s">
        <v>116</v>
      </c>
      <c r="U67" s="6" t="s">
        <v>116</v>
      </c>
      <c r="V67" s="6" t="s">
        <v>116</v>
      </c>
      <c r="W67" s="1">
        <v>0.70420000000000005</v>
      </c>
      <c r="Y67" s="11">
        <v>1.35</v>
      </c>
      <c r="Z67" s="6" t="s">
        <v>116</v>
      </c>
      <c r="AA67" s="6" t="s">
        <v>116</v>
      </c>
      <c r="AB67" s="6" t="s">
        <v>116</v>
      </c>
      <c r="AC67" s="11">
        <v>0.68196999999999997</v>
      </c>
    </row>
    <row r="68" spans="1:29">
      <c r="A68" t="s">
        <v>124</v>
      </c>
      <c r="B68" s="13" t="s">
        <v>241</v>
      </c>
      <c r="C68" s="10">
        <v>43884</v>
      </c>
      <c r="D68" s="4" t="s">
        <v>117</v>
      </c>
      <c r="E68" s="7" t="s">
        <v>118</v>
      </c>
      <c r="F68" s="2" t="s">
        <v>188</v>
      </c>
      <c r="G68" s="1">
        <v>10.1</v>
      </c>
      <c r="H68" s="1">
        <v>5.39</v>
      </c>
      <c r="I68" s="1">
        <f t="shared" si="37"/>
        <v>54.438999999999993</v>
      </c>
      <c r="J68" s="1">
        <v>1.68</v>
      </c>
      <c r="N68" s="1">
        <f>SUM(S68:W68)/5</f>
        <v>2.3560000000000003</v>
      </c>
      <c r="O68" s="1">
        <f>SUM(Y68:AC68)/5</f>
        <v>2.3779999999999997</v>
      </c>
      <c r="P68" s="1">
        <f t="shared" si="40"/>
        <v>23.106536502546682</v>
      </c>
      <c r="Q68" s="1">
        <f t="shared" si="41"/>
        <v>22.892767031118588</v>
      </c>
      <c r="S68" s="1">
        <v>3.21</v>
      </c>
      <c r="T68" s="1">
        <v>2.2799999999999998</v>
      </c>
      <c r="U68" s="1">
        <v>1.61</v>
      </c>
      <c r="V68" s="1">
        <v>2.36</v>
      </c>
      <c r="W68" s="1">
        <v>2.3199999999999998</v>
      </c>
      <c r="Y68" s="11">
        <v>3.22</v>
      </c>
      <c r="Z68" s="11">
        <v>2.2999999999999998</v>
      </c>
      <c r="AA68" s="11">
        <v>1.57</v>
      </c>
      <c r="AB68" s="11">
        <v>2.4500000000000002</v>
      </c>
      <c r="AC68" s="11">
        <v>2.35</v>
      </c>
    </row>
    <row r="69" spans="1:29">
      <c r="C69" s="40">
        <v>43897</v>
      </c>
      <c r="D69" s="4" t="s">
        <v>255</v>
      </c>
      <c r="E69" s="7" t="s">
        <v>256</v>
      </c>
      <c r="F69" s="2" t="s">
        <v>258</v>
      </c>
      <c r="G69" s="1">
        <v>15.28</v>
      </c>
      <c r="H69" s="1">
        <v>4.63</v>
      </c>
      <c r="I69" s="1">
        <f t="shared" si="37"/>
        <v>70.746399999999994</v>
      </c>
      <c r="J69" s="1">
        <v>3.28</v>
      </c>
      <c r="N69" s="1">
        <f>SUM(S69:W69)/5</f>
        <v>1.268</v>
      </c>
      <c r="O69" s="1">
        <f>SUM(Y69:AC69)/5</f>
        <v>0.90959999999999996</v>
      </c>
      <c r="P69" s="1">
        <f t="shared" si="40"/>
        <v>55.793690851735008</v>
      </c>
      <c r="Q69" s="1">
        <f t="shared" si="41"/>
        <v>77.777484608619176</v>
      </c>
      <c r="S69" s="1">
        <v>2.1800000000000002</v>
      </c>
      <c r="T69" s="1">
        <v>1.34</v>
      </c>
      <c r="U69" s="1">
        <v>0.97</v>
      </c>
      <c r="V69" s="1">
        <v>0.75</v>
      </c>
      <c r="W69" s="1">
        <v>1.1000000000000001</v>
      </c>
      <c r="Y69" s="11">
        <v>2.09</v>
      </c>
      <c r="Z69" s="11">
        <v>1.28</v>
      </c>
      <c r="AA69" s="11">
        <v>0.85</v>
      </c>
      <c r="AB69" s="11">
        <v>0.13300000000000001</v>
      </c>
      <c r="AC69" s="11">
        <v>0.19500000000000001</v>
      </c>
    </row>
    <row r="70" spans="1:29">
      <c r="C70" s="8">
        <v>43878</v>
      </c>
      <c r="D70" s="1" t="s">
        <v>66</v>
      </c>
      <c r="E70" s="2">
        <v>601933</v>
      </c>
      <c r="F70" s="2" t="s">
        <v>234</v>
      </c>
      <c r="G70" s="1">
        <v>9.1</v>
      </c>
      <c r="I70" s="1">
        <v>870.9</v>
      </c>
      <c r="J70" s="1">
        <v>4.25</v>
      </c>
      <c r="N70" s="1">
        <f>SUM(S70:W70)/5</f>
        <v>10.698</v>
      </c>
      <c r="O70" s="1">
        <f>SUM(Y70:AC70)/5</f>
        <v>10.238</v>
      </c>
      <c r="P70" s="4">
        <f>I70/N70</f>
        <v>81.407739764441942</v>
      </c>
      <c r="Q70" s="4">
        <f>I70/O70</f>
        <v>85.065442469232281</v>
      </c>
      <c r="S70" s="1">
        <v>9.9700000000000006</v>
      </c>
      <c r="T70" s="1">
        <v>16.850000000000001</v>
      </c>
      <c r="U70" s="1">
        <v>12.14</v>
      </c>
      <c r="V70" s="1">
        <v>6</v>
      </c>
      <c r="W70" s="1">
        <v>8.5299999999999994</v>
      </c>
      <c r="Y70" s="11">
        <v>8.9700000000000006</v>
      </c>
      <c r="Z70" s="11">
        <v>17.78</v>
      </c>
      <c r="AA70" s="11">
        <v>10.87</v>
      </c>
      <c r="AB70" s="11">
        <v>6.5</v>
      </c>
      <c r="AC70" s="11">
        <v>7.07</v>
      </c>
    </row>
    <row r="71" spans="1:29">
      <c r="C71" s="40">
        <v>43897</v>
      </c>
      <c r="D71" s="4" t="s">
        <v>260</v>
      </c>
      <c r="F71" s="35" t="s">
        <v>261</v>
      </c>
      <c r="G71" s="1">
        <v>9.4700000000000006</v>
      </c>
      <c r="H71" s="1">
        <v>13.6</v>
      </c>
      <c r="I71" s="1">
        <f t="shared" si="37"/>
        <v>128.792</v>
      </c>
      <c r="J71" s="1">
        <v>4.21</v>
      </c>
      <c r="N71" s="1">
        <f>SUM(S71:W71)/5</f>
        <v>1.9579999999999997</v>
      </c>
      <c r="O71" s="1">
        <f>SUM(Y71:AC71)/5</f>
        <v>1.6380000000000003</v>
      </c>
      <c r="P71" s="1">
        <f t="shared" si="40"/>
        <v>65.777323799795724</v>
      </c>
      <c r="Q71" s="1">
        <f t="shared" si="41"/>
        <v>78.627594627594618</v>
      </c>
      <c r="S71" s="1">
        <v>3.22</v>
      </c>
      <c r="T71" s="1">
        <v>1.64</v>
      </c>
      <c r="U71" s="1">
        <v>1.44</v>
      </c>
      <c r="V71" s="1">
        <v>1.79</v>
      </c>
      <c r="W71" s="1">
        <v>1.7</v>
      </c>
      <c r="Y71" s="11">
        <v>3.08</v>
      </c>
      <c r="Z71" s="11">
        <v>1.49</v>
      </c>
      <c r="AA71" s="11">
        <v>1.1100000000000001</v>
      </c>
      <c r="AB71" s="11">
        <v>1.36</v>
      </c>
      <c r="AC71" s="11">
        <v>1.1499999999999999</v>
      </c>
    </row>
    <row r="72" spans="1:29">
      <c r="C72" s="40">
        <v>43897</v>
      </c>
      <c r="D72" s="4" t="s">
        <v>262</v>
      </c>
      <c r="F72" s="35" t="s">
        <v>263</v>
      </c>
      <c r="G72" s="1">
        <v>3.85</v>
      </c>
      <c r="H72" s="1">
        <v>70.099999999999994</v>
      </c>
      <c r="I72" s="1">
        <f t="shared" si="37"/>
        <v>269.88499999999999</v>
      </c>
      <c r="J72" s="1">
        <v>1.49</v>
      </c>
      <c r="N72" s="1">
        <f t="shared" ref="N72:N82" si="42">SUM(S72:W72)/5</f>
        <v>21.521999999999998</v>
      </c>
      <c r="O72" s="1">
        <f>SUM(Y72:AC72)/5</f>
        <v>17.318000000000001</v>
      </c>
      <c r="P72" s="1">
        <f t="shared" ref="P72:P83" si="43">I72/N72</f>
        <v>12.539959111606729</v>
      </c>
      <c r="Q72" s="1">
        <f t="shared" ref="Q72:Q83" si="44">I72/O72</f>
        <v>15.584074373484235</v>
      </c>
      <c r="S72" s="1">
        <v>14.48</v>
      </c>
      <c r="T72" s="1">
        <v>21.44</v>
      </c>
      <c r="U72" s="1">
        <v>29.53</v>
      </c>
      <c r="V72" s="1">
        <v>26.14</v>
      </c>
      <c r="W72" s="1">
        <v>16.02</v>
      </c>
      <c r="Y72" s="11">
        <v>2.73</v>
      </c>
      <c r="Z72" s="11">
        <v>19.89</v>
      </c>
      <c r="AA72" s="11">
        <v>29.1</v>
      </c>
      <c r="AB72" s="11">
        <v>22.59</v>
      </c>
      <c r="AC72" s="11">
        <v>12.28</v>
      </c>
    </row>
    <row r="73" spans="1:29">
      <c r="C73" s="40">
        <v>43897</v>
      </c>
      <c r="D73" s="4" t="s">
        <v>269</v>
      </c>
      <c r="F73" s="7" t="s">
        <v>263</v>
      </c>
      <c r="G73" s="1">
        <v>6.85</v>
      </c>
      <c r="H73" s="1">
        <v>30.1</v>
      </c>
      <c r="I73" s="1">
        <f t="shared" ref="I73:I84" si="45">G73*H73</f>
        <v>206.185</v>
      </c>
      <c r="J73" s="1">
        <v>1.54</v>
      </c>
      <c r="N73" s="1">
        <f>SUM(S73:W73)/5</f>
        <v>12.962</v>
      </c>
      <c r="O73" s="1">
        <f>SUM(Y73:AC73)/5</f>
        <v>13.101999999999999</v>
      </c>
      <c r="P73" s="1">
        <f>I73/N73</f>
        <v>15.906881654065732</v>
      </c>
      <c r="Q73" s="1">
        <f>I73/O73</f>
        <v>15.736910395359489</v>
      </c>
      <c r="S73" s="1">
        <v>24.96</v>
      </c>
      <c r="T73" s="1">
        <v>12.5</v>
      </c>
      <c r="U73" s="1">
        <v>8.9</v>
      </c>
      <c r="V73" s="1">
        <v>9.5399999999999991</v>
      </c>
      <c r="W73" s="1">
        <v>8.91</v>
      </c>
      <c r="Y73" s="11">
        <v>24.69</v>
      </c>
      <c r="Z73" s="11">
        <v>13.36</v>
      </c>
      <c r="AA73" s="11">
        <v>8.64</v>
      </c>
      <c r="AB73" s="11">
        <v>9.02</v>
      </c>
      <c r="AC73" s="11">
        <v>9.8000000000000007</v>
      </c>
    </row>
    <row r="74" spans="1:29">
      <c r="C74" s="40">
        <v>43897</v>
      </c>
      <c r="D74" s="4" t="s">
        <v>267</v>
      </c>
      <c r="F74" s="7" t="s">
        <v>268</v>
      </c>
      <c r="G74" s="1">
        <v>23.34</v>
      </c>
      <c r="H74" s="1">
        <v>5.59</v>
      </c>
      <c r="I74" s="1">
        <f t="shared" si="45"/>
        <v>130.47059999999999</v>
      </c>
      <c r="J74" s="1">
        <v>3.01</v>
      </c>
      <c r="N74" s="1">
        <f>SUM(R74:V74)/5</f>
        <v>7.0220000000000011</v>
      </c>
      <c r="O74" s="1">
        <f>SUM(X74:AB74)/5</f>
        <v>6.3379999999999992</v>
      </c>
      <c r="P74" s="1">
        <f t="shared" si="43"/>
        <v>18.580262033608655</v>
      </c>
      <c r="Q74" s="1">
        <f t="shared" si="44"/>
        <v>20.585452824234775</v>
      </c>
      <c r="R74" s="1">
        <v>8.08</v>
      </c>
      <c r="S74" s="1">
        <v>9.1199999999999992</v>
      </c>
      <c r="T74" s="1">
        <v>10.44</v>
      </c>
      <c r="U74" s="1">
        <v>5.63</v>
      </c>
      <c r="V74" s="1">
        <v>1.84</v>
      </c>
      <c r="X74" s="1">
        <v>7.43</v>
      </c>
      <c r="Y74" s="11">
        <v>8.4700000000000006</v>
      </c>
      <c r="Z74" s="11">
        <v>9.3699999999999992</v>
      </c>
      <c r="AA74" s="11">
        <v>4.5</v>
      </c>
      <c r="AB74" s="11">
        <v>1.92</v>
      </c>
    </row>
    <row r="75" spans="1:29">
      <c r="C75" s="40">
        <v>43897</v>
      </c>
      <c r="D75" s="4" t="s">
        <v>271</v>
      </c>
      <c r="F75" s="35" t="s">
        <v>283</v>
      </c>
      <c r="G75" s="1">
        <v>8.84</v>
      </c>
      <c r="H75" s="1">
        <v>10.5</v>
      </c>
      <c r="I75" s="1">
        <f t="shared" si="45"/>
        <v>92.82</v>
      </c>
      <c r="J75" s="1">
        <v>2.0499999999999998</v>
      </c>
      <c r="N75" s="1">
        <f t="shared" si="42"/>
        <v>1.8779999999999997</v>
      </c>
      <c r="O75" s="1">
        <f t="shared" ref="O75:O82" si="46">SUM(Y75:AC75)/5</f>
        <v>1.6859999999999999</v>
      </c>
      <c r="P75" s="1">
        <f t="shared" si="43"/>
        <v>49.424920127795531</v>
      </c>
      <c r="Q75" s="1">
        <f t="shared" si="44"/>
        <v>55.053380782918147</v>
      </c>
      <c r="S75" s="1">
        <v>1.69</v>
      </c>
      <c r="T75" s="1">
        <v>1.49</v>
      </c>
      <c r="U75" s="1">
        <v>0.55000000000000004</v>
      </c>
      <c r="V75" s="1">
        <v>3.13</v>
      </c>
      <c r="W75" s="1">
        <v>2.5299999999999998</v>
      </c>
      <c r="Y75" s="11">
        <v>1.31</v>
      </c>
      <c r="Z75" s="11">
        <v>1.33</v>
      </c>
      <c r="AA75" s="11">
        <v>0.5</v>
      </c>
      <c r="AB75" s="11">
        <v>2.94</v>
      </c>
      <c r="AC75" s="11">
        <v>2.35</v>
      </c>
    </row>
    <row r="76" spans="1:29">
      <c r="C76" s="40">
        <v>43897</v>
      </c>
      <c r="D76" s="4" t="s">
        <v>272</v>
      </c>
      <c r="F76" s="35" t="s">
        <v>147</v>
      </c>
      <c r="G76" s="1">
        <v>31.95</v>
      </c>
      <c r="H76" s="1">
        <v>8.24</v>
      </c>
      <c r="I76" s="1">
        <f t="shared" si="45"/>
        <v>263.26800000000003</v>
      </c>
      <c r="J76" s="1">
        <v>5.49</v>
      </c>
      <c r="N76" s="1">
        <f t="shared" si="42"/>
        <v>5.734</v>
      </c>
      <c r="O76" s="1">
        <f t="shared" si="46"/>
        <v>4.9300000000000006</v>
      </c>
      <c r="P76" s="1">
        <f t="shared" si="43"/>
        <v>45.913498430415075</v>
      </c>
      <c r="Q76" s="1">
        <f t="shared" si="44"/>
        <v>53.401217038539556</v>
      </c>
      <c r="S76" s="1">
        <v>9</v>
      </c>
      <c r="T76" s="1">
        <v>8.93</v>
      </c>
      <c r="U76" s="1">
        <v>5.78</v>
      </c>
      <c r="V76" s="1">
        <v>3.19</v>
      </c>
      <c r="W76" s="1">
        <v>1.77</v>
      </c>
      <c r="Y76" s="11">
        <v>8.18</v>
      </c>
      <c r="Z76" s="11">
        <v>7.97</v>
      </c>
      <c r="AA76" s="11">
        <v>4.9400000000000004</v>
      </c>
      <c r="AB76" s="11">
        <v>2.44</v>
      </c>
      <c r="AC76" s="11">
        <v>1.1200000000000001</v>
      </c>
    </row>
    <row r="77" spans="1:29" outlineLevel="1">
      <c r="C77" s="40">
        <v>43897</v>
      </c>
      <c r="D77" s="4" t="s">
        <v>273</v>
      </c>
      <c r="F77" s="35" t="s">
        <v>281</v>
      </c>
      <c r="G77" s="1">
        <v>4.0999999999999996</v>
      </c>
      <c r="H77" s="1">
        <v>22.5</v>
      </c>
      <c r="I77" s="1">
        <f t="shared" si="45"/>
        <v>92.249999999999986</v>
      </c>
      <c r="J77" s="1">
        <v>0.9</v>
      </c>
      <c r="N77" s="1">
        <f t="shared" si="42"/>
        <v>9.6080000000000005</v>
      </c>
      <c r="O77" s="1">
        <f t="shared" si="46"/>
        <v>9.4540000000000006</v>
      </c>
      <c r="P77" s="1">
        <f t="shared" si="43"/>
        <v>9.6013738551207304</v>
      </c>
      <c r="Q77" s="1">
        <f t="shared" si="44"/>
        <v>9.7577744869896321</v>
      </c>
      <c r="S77" s="1">
        <v>8.0399999999999991</v>
      </c>
      <c r="T77" s="1">
        <v>11.67</v>
      </c>
      <c r="U77" s="1">
        <v>7.51</v>
      </c>
      <c r="V77" s="1">
        <v>11.54</v>
      </c>
      <c r="W77" s="1">
        <v>9.2799999999999994</v>
      </c>
      <c r="Y77" s="11">
        <v>8.07</v>
      </c>
      <c r="Z77" s="11">
        <v>11.48</v>
      </c>
      <c r="AA77" s="11">
        <v>7.19</v>
      </c>
      <c r="AB77" s="11">
        <v>11.57</v>
      </c>
      <c r="AC77" s="11">
        <v>8.9600000000000009</v>
      </c>
    </row>
    <row r="78" spans="1:29">
      <c r="C78" s="40">
        <v>43897</v>
      </c>
      <c r="D78" s="4" t="s">
        <v>273</v>
      </c>
      <c r="F78" s="35" t="s">
        <v>281</v>
      </c>
      <c r="G78" s="1">
        <v>4.2</v>
      </c>
      <c r="H78" s="1">
        <v>22.5</v>
      </c>
      <c r="I78" s="1">
        <f t="shared" ref="I78" si="47">G78*H78</f>
        <v>94.5</v>
      </c>
      <c r="J78" s="1">
        <v>0.92</v>
      </c>
      <c r="N78" s="1">
        <f>SUM(R78:V78)/5</f>
        <v>10.751999999999999</v>
      </c>
      <c r="O78" s="1">
        <f>SUM(X78:AB78)/5</f>
        <v>10.462</v>
      </c>
      <c r="P78" s="1">
        <f t="shared" ref="P78" si="48">I78/N78</f>
        <v>8.7890625000000018</v>
      </c>
      <c r="Q78" s="1">
        <f t="shared" ref="Q78" si="49">I78/O78</f>
        <v>9.0326897342764294</v>
      </c>
      <c r="R78" s="1">
        <v>15</v>
      </c>
      <c r="S78" s="1">
        <v>8.0399999999999991</v>
      </c>
      <c r="T78" s="1">
        <v>11.67</v>
      </c>
      <c r="U78" s="1">
        <v>7.51</v>
      </c>
      <c r="V78" s="1">
        <v>11.54</v>
      </c>
      <c r="W78" s="1">
        <v>9.2799999999999994</v>
      </c>
      <c r="X78" s="1">
        <v>14</v>
      </c>
      <c r="Y78" s="11">
        <v>8.07</v>
      </c>
      <c r="Z78" s="11">
        <v>11.48</v>
      </c>
      <c r="AA78" s="11">
        <v>7.19</v>
      </c>
      <c r="AB78" s="11">
        <v>11.57</v>
      </c>
      <c r="AC78" s="11">
        <v>8.9600000000000009</v>
      </c>
    </row>
    <row r="79" spans="1:29">
      <c r="C79" s="40">
        <v>43897</v>
      </c>
      <c r="D79" s="4" t="s">
        <v>275</v>
      </c>
      <c r="E79" s="4">
        <v>601858</v>
      </c>
      <c r="F79" s="35" t="s">
        <v>285</v>
      </c>
      <c r="G79" s="1">
        <v>11.02</v>
      </c>
      <c r="H79" s="1">
        <v>7.91</v>
      </c>
      <c r="I79" s="1">
        <f t="shared" si="45"/>
        <v>87.168199999999999</v>
      </c>
      <c r="J79" s="1">
        <v>2.37</v>
      </c>
      <c r="N79" s="1">
        <f t="shared" si="42"/>
        <v>3.1119999999999997</v>
      </c>
      <c r="O79" s="1">
        <f t="shared" si="46"/>
        <v>2.9</v>
      </c>
      <c r="P79" s="1">
        <f t="shared" si="43"/>
        <v>28.010347043701803</v>
      </c>
      <c r="Q79" s="1">
        <f t="shared" si="44"/>
        <v>30.058</v>
      </c>
      <c r="S79" s="1">
        <v>4.26</v>
      </c>
      <c r="T79" s="1">
        <v>3.6</v>
      </c>
      <c r="U79" s="1">
        <v>2.85</v>
      </c>
      <c r="V79" s="1">
        <v>2.56</v>
      </c>
      <c r="W79" s="1">
        <v>2.29</v>
      </c>
      <c r="Y79" s="11">
        <v>4</v>
      </c>
      <c r="Z79" s="11">
        <v>3.5</v>
      </c>
      <c r="AA79" s="11">
        <v>2.5499999999999998</v>
      </c>
      <c r="AB79" s="11">
        <v>2.35</v>
      </c>
      <c r="AC79" s="11">
        <v>2.1</v>
      </c>
    </row>
    <row r="80" spans="1:29">
      <c r="C80" s="40">
        <v>43897</v>
      </c>
      <c r="D80" s="4" t="s">
        <v>278</v>
      </c>
      <c r="E80" s="4"/>
      <c r="F80" s="35" t="s">
        <v>276</v>
      </c>
      <c r="G80" s="1">
        <v>4.79</v>
      </c>
      <c r="H80" s="1">
        <v>19</v>
      </c>
      <c r="I80" s="1">
        <f t="shared" si="45"/>
        <v>91.01</v>
      </c>
      <c r="J80" s="1">
        <v>1.07</v>
      </c>
      <c r="N80" s="1">
        <f t="shared" si="42"/>
        <v>-6.0660000000000007</v>
      </c>
      <c r="O80" s="1">
        <f t="shared" si="46"/>
        <v>-7.1960000000000006</v>
      </c>
      <c r="P80" s="1">
        <f t="shared" si="43"/>
        <v>-15.003297065611605</v>
      </c>
      <c r="Q80" s="1">
        <f t="shared" si="44"/>
        <v>-12.647304057809894</v>
      </c>
      <c r="S80" s="1">
        <v>-0.64</v>
      </c>
      <c r="T80" s="1">
        <v>3.06</v>
      </c>
      <c r="U80" s="1">
        <v>-10.25</v>
      </c>
      <c r="V80" s="1">
        <v>-18.38</v>
      </c>
      <c r="W80" s="1">
        <v>-4.12</v>
      </c>
      <c r="Y80" s="11">
        <v>-22.8</v>
      </c>
      <c r="Z80" s="11">
        <v>4.96</v>
      </c>
      <c r="AA80" s="11">
        <v>3.58</v>
      </c>
      <c r="AB80" s="11">
        <v>-17.66</v>
      </c>
      <c r="AC80" s="11">
        <v>-4.0599999999999996</v>
      </c>
    </row>
    <row r="81" spans="3:29">
      <c r="C81" s="40">
        <v>43897</v>
      </c>
      <c r="D81" s="4" t="s">
        <v>279</v>
      </c>
      <c r="E81" s="4"/>
      <c r="F81" s="35" t="s">
        <v>190</v>
      </c>
      <c r="G81" s="1">
        <v>30.7</v>
      </c>
      <c r="H81" s="1">
        <v>37.700000000000003</v>
      </c>
      <c r="I81" s="1">
        <f t="shared" si="45"/>
        <v>1157.3900000000001</v>
      </c>
      <c r="J81" s="1">
        <v>4.49</v>
      </c>
      <c r="N81" s="1">
        <f t="shared" si="42"/>
        <v>16.975999999999999</v>
      </c>
      <c r="O81" s="1">
        <f t="shared" si="46"/>
        <v>16.231999999999999</v>
      </c>
      <c r="P81" s="1">
        <f t="shared" si="43"/>
        <v>68.178016022620184</v>
      </c>
      <c r="Q81" s="1">
        <f t="shared" si="44"/>
        <v>71.302981764415975</v>
      </c>
      <c r="S81" s="1">
        <v>25.67</v>
      </c>
      <c r="T81" s="1">
        <v>35.5</v>
      </c>
      <c r="U81" s="1">
        <v>15.51</v>
      </c>
      <c r="V81" s="1">
        <v>5.21</v>
      </c>
      <c r="W81" s="1">
        <v>2.99</v>
      </c>
      <c r="Y81" s="11">
        <v>23.44</v>
      </c>
      <c r="Z81" s="11">
        <v>34.65</v>
      </c>
      <c r="AA81" s="11">
        <v>15.11</v>
      </c>
      <c r="AB81" s="11">
        <v>5.27</v>
      </c>
      <c r="AC81" s="11">
        <v>2.69</v>
      </c>
    </row>
    <row r="82" spans="3:29">
      <c r="C82" s="40">
        <v>43897</v>
      </c>
      <c r="D82" s="4" t="s">
        <v>287</v>
      </c>
      <c r="E82" s="4"/>
      <c r="F82" s="35" t="s">
        <v>258</v>
      </c>
      <c r="G82" s="1">
        <v>3.69</v>
      </c>
      <c r="H82" s="1">
        <v>14.42</v>
      </c>
      <c r="I82" s="1">
        <f t="shared" si="45"/>
        <v>53.209800000000001</v>
      </c>
      <c r="J82" s="1">
        <v>1.19</v>
      </c>
      <c r="N82" s="1">
        <f t="shared" si="42"/>
        <v>1.1339999999999999</v>
      </c>
      <c r="O82" s="1">
        <f t="shared" si="46"/>
        <v>1.282</v>
      </c>
      <c r="P82" s="1">
        <f t="shared" si="43"/>
        <v>46.922222222222224</v>
      </c>
      <c r="Q82" s="1">
        <f t="shared" si="44"/>
        <v>41.50530421216849</v>
      </c>
      <c r="S82" s="1">
        <v>-2.5</v>
      </c>
      <c r="T82" s="1">
        <v>0.5</v>
      </c>
      <c r="U82" s="1">
        <v>2.68</v>
      </c>
      <c r="V82" s="1">
        <v>2.75</v>
      </c>
      <c r="W82" s="1">
        <v>2.2400000000000002</v>
      </c>
      <c r="Y82" s="11">
        <v>-1.35</v>
      </c>
      <c r="Z82" s="11">
        <v>0.4</v>
      </c>
      <c r="AA82" s="11">
        <v>2.61</v>
      </c>
      <c r="AB82" s="11">
        <v>2.56</v>
      </c>
      <c r="AC82" s="11">
        <v>2.19</v>
      </c>
    </row>
    <row r="83" spans="3:29">
      <c r="C83" s="40">
        <v>43897</v>
      </c>
      <c r="D83" s="4" t="s">
        <v>324</v>
      </c>
      <c r="E83" s="4"/>
      <c r="F83" s="35" t="s">
        <v>325</v>
      </c>
      <c r="G83" s="1">
        <v>6.99</v>
      </c>
      <c r="H83" s="1">
        <v>16.190000000000001</v>
      </c>
      <c r="I83" s="1">
        <f t="shared" si="45"/>
        <v>113.16810000000001</v>
      </c>
      <c r="J83" s="1">
        <v>1.98</v>
      </c>
      <c r="N83" s="1">
        <f>SUM(R83:V83)/5</f>
        <v>4.9039999999999999</v>
      </c>
      <c r="O83" s="1">
        <f>SUM(X83:AB83)/5</f>
        <v>5.1579999999999995</v>
      </c>
      <c r="P83" s="1">
        <f t="shared" si="43"/>
        <v>23.076692495921698</v>
      </c>
      <c r="Q83" s="1">
        <f t="shared" si="44"/>
        <v>21.940306320279181</v>
      </c>
      <c r="R83" s="1">
        <v>7.71</v>
      </c>
      <c r="S83" s="1">
        <v>6.05</v>
      </c>
      <c r="T83" s="1">
        <v>3.42</v>
      </c>
      <c r="U83" s="1">
        <v>2.25</v>
      </c>
      <c r="V83" s="1">
        <v>5.09</v>
      </c>
      <c r="X83" s="11">
        <v>7.51</v>
      </c>
      <c r="Y83" s="11">
        <v>6.05</v>
      </c>
      <c r="Z83" s="11">
        <v>3.01</v>
      </c>
      <c r="AA83" s="11">
        <v>4.16</v>
      </c>
      <c r="AB83" s="11">
        <v>5.0599999999999996</v>
      </c>
    </row>
    <row r="84" spans="3:29">
      <c r="C84" s="1"/>
      <c r="D84" s="4" t="s">
        <v>342</v>
      </c>
      <c r="E84" s="4"/>
      <c r="F84" s="35" t="s">
        <v>343</v>
      </c>
      <c r="G84" s="1">
        <v>2.66</v>
      </c>
      <c r="H84" s="1">
        <v>22.36</v>
      </c>
      <c r="I84" s="1">
        <f t="shared" si="45"/>
        <v>59.477600000000002</v>
      </c>
      <c r="J84" s="1">
        <v>1.69</v>
      </c>
      <c r="N84" s="1">
        <f>SUM(R84:V84)/5</f>
        <v>1.8519999999999999</v>
      </c>
      <c r="O84" s="1">
        <f>SUM(X84:AB84)/5</f>
        <v>1.218</v>
      </c>
      <c r="P84" s="1">
        <f t="shared" ref="P84" si="50">I84/N84</f>
        <v>32.115334773218144</v>
      </c>
      <c r="Q84" s="1">
        <f t="shared" ref="Q84" si="51">I84/O84</f>
        <v>48.832183908045977</v>
      </c>
      <c r="S84" s="1">
        <v>1.81</v>
      </c>
      <c r="T84" s="1">
        <v>2.95</v>
      </c>
      <c r="U84" s="1">
        <v>2.4300000000000002</v>
      </c>
      <c r="V84" s="1">
        <v>2.0699999999999998</v>
      </c>
      <c r="W84" s="1">
        <v>2.85</v>
      </c>
      <c r="Y84" s="11">
        <v>1.0900000000000001</v>
      </c>
      <c r="Z84" s="11">
        <v>1.96</v>
      </c>
      <c r="AA84" s="11">
        <v>1.63</v>
      </c>
      <c r="AB84" s="11">
        <v>1.41</v>
      </c>
      <c r="AC84" s="11">
        <v>1.07</v>
      </c>
    </row>
    <row r="85" spans="3:29">
      <c r="C85" s="1"/>
      <c r="D85" s="4"/>
      <c r="E85" s="4"/>
      <c r="F85" s="35"/>
    </row>
    <row r="86" spans="3:29">
      <c r="C86" s="1"/>
      <c r="D86" s="4"/>
      <c r="E86" s="4"/>
      <c r="F86" s="35"/>
    </row>
    <row r="87" spans="3:29">
      <c r="C87" s="1"/>
      <c r="D87" s="4"/>
      <c r="E87" s="4"/>
      <c r="F87" s="35"/>
    </row>
    <row r="88" spans="3:29">
      <c r="C88" s="1"/>
      <c r="D88" s="4"/>
      <c r="E88" s="4"/>
      <c r="F88" s="35"/>
    </row>
    <row r="89" spans="3:29">
      <c r="C89" s="1"/>
      <c r="D89" s="4"/>
      <c r="E89" s="4"/>
      <c r="F89" s="35"/>
    </row>
    <row r="90" spans="3:29">
      <c r="C90" s="1"/>
      <c r="D90" s="4"/>
      <c r="E90" s="4"/>
      <c r="F90" s="35"/>
    </row>
    <row r="91" spans="3:29">
      <c r="C91" s="1"/>
      <c r="D91" s="4"/>
      <c r="E91" s="4"/>
      <c r="F91" s="35"/>
    </row>
    <row r="92" spans="3:29">
      <c r="C92" s="1"/>
      <c r="D92" s="4"/>
      <c r="E92" s="4"/>
      <c r="F92" s="35"/>
    </row>
    <row r="93" spans="3:29">
      <c r="C93" s="1"/>
      <c r="D93" s="4"/>
      <c r="E93" s="4"/>
      <c r="F93" s="35"/>
    </row>
    <row r="94" spans="3:29">
      <c r="C94" s="1"/>
      <c r="D94" s="4"/>
      <c r="E94" s="4"/>
      <c r="F94" s="35"/>
    </row>
    <row r="95" spans="3:29">
      <c r="C95" s="1"/>
      <c r="D95" s="4"/>
      <c r="E95" s="4"/>
      <c r="F95" s="35"/>
    </row>
    <row r="96" spans="3:29">
      <c r="C96" s="1"/>
      <c r="D96" s="4"/>
      <c r="E96" s="4"/>
      <c r="F96" s="35"/>
    </row>
    <row r="97" spans="3:6">
      <c r="C97" s="1"/>
      <c r="D97" s="4"/>
      <c r="E97" s="4"/>
      <c r="F97" s="35"/>
    </row>
    <row r="98" spans="3:6">
      <c r="C98" s="1"/>
      <c r="D98" s="4"/>
      <c r="E98" s="4"/>
      <c r="F98" s="35"/>
    </row>
    <row r="99" spans="3:6">
      <c r="C99" s="1"/>
      <c r="D99" s="4"/>
      <c r="E99" s="4"/>
      <c r="F99" s="35"/>
    </row>
    <row r="100" spans="3:6">
      <c r="C100" s="1"/>
      <c r="D100" s="4"/>
      <c r="E100" s="4"/>
      <c r="F100" s="35"/>
    </row>
    <row r="101" spans="3:6">
      <c r="C101" s="1"/>
      <c r="D101" s="4"/>
      <c r="E101" s="4"/>
      <c r="F101" s="35"/>
    </row>
    <row r="102" spans="3:6">
      <c r="C102" s="1"/>
      <c r="D102" s="4"/>
      <c r="E102" s="4"/>
      <c r="F102" s="4"/>
    </row>
    <row r="103" spans="3:6">
      <c r="C103" s="1"/>
      <c r="D103" s="4"/>
      <c r="E103" s="4"/>
      <c r="F103" s="4"/>
    </row>
    <row r="104" spans="3:6">
      <c r="C104" s="1"/>
      <c r="D104" s="4"/>
      <c r="E104" s="4"/>
      <c r="F104" s="4"/>
    </row>
    <row r="105" spans="3:6">
      <c r="C105" s="1"/>
      <c r="D105" s="4"/>
      <c r="E105" s="4"/>
      <c r="F105" s="4"/>
    </row>
    <row r="106" spans="3:6">
      <c r="C106" s="1"/>
      <c r="D106" s="4"/>
      <c r="E106" s="4"/>
      <c r="F106" s="4"/>
    </row>
    <row r="107" spans="3:6">
      <c r="D107" s="42"/>
      <c r="E107" s="42"/>
      <c r="F107" s="4"/>
    </row>
    <row r="108" spans="3:6">
      <c r="D108" s="4"/>
      <c r="E108" s="4"/>
      <c r="F108" s="4"/>
    </row>
    <row r="109" spans="3:6">
      <c r="D109" s="4"/>
      <c r="E109" s="4"/>
      <c r="F109" s="4"/>
    </row>
  </sheetData>
  <mergeCells count="2">
    <mergeCell ref="S3:W3"/>
    <mergeCell ref="Y3:AC3"/>
  </mergeCells>
  <phoneticPr fontId="1" type="noConversion"/>
  <conditionalFormatting sqref="D4 D110:D2009 D7:D78">
    <cfRule type="expression" dxfId="45" priority="45">
      <formula>IF($Q4&gt;200.01, 1, 0)</formula>
    </cfRule>
    <cfRule type="expression" dxfId="44" priority="46">
      <formula>IF($Q4&gt;100.01, IF($Q4&lt;=200, 1))</formula>
    </cfRule>
    <cfRule type="expression" dxfId="43" priority="62">
      <formula>IF($Q4&lt;11, IF($Q4&gt;0.01, 1))</formula>
    </cfRule>
    <cfRule type="expression" dxfId="42" priority="72">
      <formula>IF($Q4&gt;51, IF($Q4&lt;=100, 1))</formula>
    </cfRule>
    <cfRule type="expression" dxfId="41" priority="73">
      <formula>IF($Q4&gt;31, IF($Q4&lt;=50, 1))</formula>
    </cfRule>
    <cfRule type="expression" dxfId="40" priority="76">
      <formula>IF($Q4&gt;11, IF($Q4&lt;=31, 1))</formula>
    </cfRule>
  </conditionalFormatting>
  <conditionalFormatting sqref="P4:Q2009">
    <cfRule type="cellIs" dxfId="39" priority="85" operator="between">
      <formula>0.01</formula>
      <formula>11</formula>
    </cfRule>
    <cfRule type="cellIs" dxfId="38" priority="86" operator="between">
      <formula>51</formula>
      <formula>100</formula>
    </cfRule>
    <cfRule type="cellIs" dxfId="37" priority="87" operator="between">
      <formula>31</formula>
      <formula>50</formula>
    </cfRule>
    <cfRule type="cellIs" dxfId="36" priority="88" operator="between">
      <formula>11</formula>
      <formula>31</formula>
    </cfRule>
  </conditionalFormatting>
  <conditionalFormatting sqref="J4:J2009">
    <cfRule type="cellIs" dxfId="35" priority="54" operator="between">
      <formula>0.01</formula>
      <formula>1</formula>
    </cfRule>
  </conditionalFormatting>
  <conditionalFormatting sqref="S1:AC1048576 P1:Q1048576">
    <cfRule type="cellIs" dxfId="34" priority="52" operator="lessThan">
      <formula>0</formula>
    </cfRule>
  </conditionalFormatting>
  <conditionalFormatting sqref="P1:Q2 P4:Q1048576">
    <cfRule type="cellIs" dxfId="33" priority="47" operator="greaterThan">
      <formula>200.01</formula>
    </cfRule>
    <cfRule type="cellIs" dxfId="32" priority="48" operator="between">
      <formula>100.01</formula>
      <formula>200</formula>
    </cfRule>
  </conditionalFormatting>
  <conditionalFormatting sqref="D79:E109 F102:F109">
    <cfRule type="expression" dxfId="31" priority="33">
      <formula>IF($Q79&gt;200.01, 1, 0)</formula>
    </cfRule>
    <cfRule type="expression" dxfId="30" priority="34">
      <formula>IF($Q79&gt;100.01, IF($Q79&lt;=200, 1))</formula>
    </cfRule>
    <cfRule type="expression" dxfId="29" priority="35">
      <formula>IF($Q79&lt;11, IF($Q79&gt;0.01, 1))</formula>
    </cfRule>
    <cfRule type="expression" dxfId="28" priority="36">
      <formula>IF($Q79&gt;51, IF($Q79&lt;=100, 1))</formula>
    </cfRule>
    <cfRule type="expression" dxfId="27" priority="37">
      <formula>IF($Q79&gt;31, IF($Q79&lt;=50, 1))</formula>
    </cfRule>
    <cfRule type="expression" dxfId="26" priority="38">
      <formula>IF($Q79&gt;11, IF($Q79&lt;=31, 1))</formula>
    </cfRule>
  </conditionalFormatting>
  <conditionalFormatting sqref="D4 D7:D2007">
    <cfRule type="expression" dxfId="25" priority="32">
      <formula>IF($Q4&lt;0, 1, 0)</formula>
    </cfRule>
  </conditionalFormatting>
  <conditionalFormatting sqref="D5:D6">
    <cfRule type="expression" dxfId="24" priority="10">
      <formula>IF($Q5&gt;200.01, 1, 0)</formula>
    </cfRule>
    <cfRule type="expression" dxfId="23" priority="11">
      <formula>IF($Q5&gt;100.01, IF($Q5&lt;=200, 1))</formula>
    </cfRule>
    <cfRule type="expression" dxfId="22" priority="16">
      <formula>IF($Q5&lt;11, IF($Q5&gt;0.01, 1))</formula>
    </cfRule>
    <cfRule type="expression" dxfId="21" priority="17">
      <formula>IF($Q5&gt;51, IF($Q5&lt;=100, 1))</formula>
    </cfRule>
    <cfRule type="expression" dxfId="20" priority="18">
      <formula>IF($Q5&gt;31, IF($Q5&lt;=50, 1))</formula>
    </cfRule>
    <cfRule type="expression" dxfId="19" priority="19">
      <formula>IF($Q5&gt;11, IF($Q5&lt;=31, 1))</formula>
    </cfRule>
  </conditionalFormatting>
  <conditionalFormatting sqref="D5:D6">
    <cfRule type="expression" dxfId="18" priority="9">
      <formula>IF($Q5&lt;0, 1, 0)</formula>
    </cfRule>
  </conditionalFormatting>
  <conditionalFormatting sqref="D6">
    <cfRule type="expression" dxfId="17" priority="2">
      <formula>IF($Q6&gt;200.01, 1, 0)</formula>
    </cfRule>
    <cfRule type="expression" dxfId="16" priority="3">
      <formula>IF($Q6&gt;100.01, IF($Q6&lt;=200, 1))</formula>
    </cfRule>
    <cfRule type="expression" dxfId="15" priority="4">
      <formula>IF($Q6&lt;11, IF($Q6&gt;0.01, 1))</formula>
    </cfRule>
    <cfRule type="expression" dxfId="14" priority="5">
      <formula>IF($Q6&gt;51, IF($Q6&lt;=100, 1))</formula>
    </cfRule>
    <cfRule type="expression" dxfId="13" priority="6">
      <formula>IF($Q6&gt;31, IF($Q6&lt;=50, 1))</formula>
    </cfRule>
    <cfRule type="expression" dxfId="12" priority="7">
      <formula>IF($Q6&gt;11, IF($Q6&lt;=31, 1))</formula>
    </cfRule>
  </conditionalFormatting>
  <conditionalFormatting sqref="D6">
    <cfRule type="expression" dxfId="11" priority="1">
      <formula>IF($Q6&lt;0, 1, 0)</formula>
    </cfRule>
  </conditionalFormatting>
  <dataValidations count="1">
    <dataValidation type="list" allowBlank="1" showInputMessage="1" showErrorMessage="1" sqref="F75:F101 F4:F72">
      <formula1>板块!A1:A204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4"/>
  <sheetViews>
    <sheetView tabSelected="1" topLeftCell="I1" zoomScale="93" workbookViewId="0">
      <pane ySplit="1" topLeftCell="A41" activePane="bottomLeft" state="frozen"/>
      <selection pane="bottomLeft" activeCell="V43" sqref="V43"/>
    </sheetView>
  </sheetViews>
  <sheetFormatPr defaultColWidth="11" defaultRowHeight="14.25"/>
  <cols>
    <col min="1" max="1" width="12.5" style="1" bestFit="1" customWidth="1"/>
    <col min="2" max="2" width="11.625" customWidth="1"/>
    <col min="3" max="3" width="10.25" customWidth="1"/>
    <col min="4" max="4" width="10.5" style="20" bestFit="1" customWidth="1"/>
    <col min="5" max="5" width="10.5" bestFit="1" customWidth="1"/>
    <col min="6" max="6" width="26.5" customWidth="1"/>
    <col min="7" max="7" width="40.75" style="21" bestFit="1" customWidth="1"/>
    <col min="8" max="8" width="46.25" style="22" bestFit="1" customWidth="1"/>
    <col min="9" max="9" width="40.75" style="20" bestFit="1" customWidth="1"/>
    <col min="10" max="10" width="46.25" style="23" bestFit="1" customWidth="1"/>
    <col min="11" max="11" width="40.75" style="27" bestFit="1" customWidth="1"/>
    <col min="12" max="12" width="43.125" style="28" bestFit="1" customWidth="1"/>
  </cols>
  <sheetData>
    <row r="1" spans="1:12">
      <c r="A1" s="14" t="s">
        <v>224</v>
      </c>
      <c r="B1" s="22" t="s">
        <v>215</v>
      </c>
      <c r="C1" s="20" t="s">
        <v>214</v>
      </c>
      <c r="D1" s="21" t="s">
        <v>213</v>
      </c>
      <c r="E1" s="20" t="s">
        <v>212</v>
      </c>
      <c r="F1" s="23" t="s">
        <v>216</v>
      </c>
      <c r="G1" s="25" t="s">
        <v>349</v>
      </c>
      <c r="H1" s="26" t="s">
        <v>218</v>
      </c>
      <c r="I1"/>
      <c r="J1"/>
      <c r="K1"/>
      <c r="L1"/>
    </row>
    <row r="2" spans="1:12">
      <c r="A2" s="15">
        <v>43832</v>
      </c>
      <c r="B2" s="22">
        <v>282</v>
      </c>
      <c r="C2" s="20">
        <v>3458</v>
      </c>
      <c r="D2" s="21">
        <v>2</v>
      </c>
      <c r="E2" s="20">
        <v>98</v>
      </c>
      <c r="F2" s="23"/>
      <c r="G2" s="27"/>
      <c r="H2" s="28"/>
      <c r="I2"/>
      <c r="J2"/>
      <c r="K2"/>
      <c r="L2"/>
    </row>
    <row r="3" spans="1:12">
      <c r="A3" s="15">
        <v>43833</v>
      </c>
      <c r="B3" s="22">
        <v>1471</v>
      </c>
      <c r="C3" s="20">
        <v>2270</v>
      </c>
      <c r="D3" s="21">
        <v>3</v>
      </c>
      <c r="E3" s="20">
        <v>82</v>
      </c>
      <c r="F3" s="23"/>
      <c r="G3" s="27"/>
      <c r="H3" s="28"/>
      <c r="I3"/>
      <c r="J3"/>
      <c r="K3"/>
      <c r="L3"/>
    </row>
    <row r="4" spans="1:12">
      <c r="A4" s="15">
        <v>43836</v>
      </c>
      <c r="B4" s="22">
        <v>1486</v>
      </c>
      <c r="C4" s="20">
        <v>2257</v>
      </c>
      <c r="D4" s="21">
        <v>3</v>
      </c>
      <c r="E4" s="20">
        <v>94</v>
      </c>
      <c r="F4" s="23"/>
      <c r="G4" s="27"/>
      <c r="H4" s="28"/>
      <c r="I4"/>
      <c r="J4"/>
      <c r="K4"/>
      <c r="L4"/>
    </row>
    <row r="5" spans="1:12">
      <c r="A5" s="15">
        <v>43837</v>
      </c>
      <c r="B5" s="22">
        <v>669</v>
      </c>
      <c r="C5" s="20">
        <v>3074</v>
      </c>
      <c r="D5" s="21">
        <v>3</v>
      </c>
      <c r="E5" s="20">
        <v>102</v>
      </c>
      <c r="F5" s="23"/>
      <c r="G5" s="27"/>
      <c r="H5" s="28"/>
      <c r="I5"/>
      <c r="J5"/>
      <c r="K5"/>
      <c r="L5"/>
    </row>
    <row r="6" spans="1:12">
      <c r="A6" s="15">
        <v>43838</v>
      </c>
      <c r="B6" s="22">
        <v>2980</v>
      </c>
      <c r="C6" s="20">
        <v>762</v>
      </c>
      <c r="D6" s="21">
        <v>3</v>
      </c>
      <c r="E6" s="20">
        <v>65</v>
      </c>
      <c r="F6" s="23"/>
      <c r="G6" s="27"/>
      <c r="H6" s="28"/>
      <c r="I6"/>
      <c r="J6"/>
      <c r="K6"/>
      <c r="L6"/>
    </row>
    <row r="7" spans="1:12">
      <c r="A7" s="15">
        <v>43839</v>
      </c>
      <c r="B7" s="22">
        <v>448</v>
      </c>
      <c r="C7" s="20">
        <v>3294</v>
      </c>
      <c r="D7" s="21">
        <v>3</v>
      </c>
      <c r="E7" s="20">
        <v>84</v>
      </c>
      <c r="F7" s="23"/>
      <c r="G7" s="27"/>
      <c r="H7" s="28"/>
      <c r="I7"/>
      <c r="J7"/>
      <c r="K7"/>
      <c r="L7"/>
    </row>
    <row r="8" spans="1:12">
      <c r="A8" s="15">
        <v>43840</v>
      </c>
      <c r="B8" s="22">
        <v>2325</v>
      </c>
      <c r="C8" s="20">
        <v>1415</v>
      </c>
      <c r="D8" s="21">
        <v>13</v>
      </c>
      <c r="E8" s="20">
        <v>49</v>
      </c>
      <c r="F8" s="23"/>
      <c r="G8" s="27"/>
      <c r="H8" s="28"/>
      <c r="I8"/>
      <c r="J8"/>
      <c r="K8"/>
      <c r="L8"/>
    </row>
    <row r="9" spans="1:12">
      <c r="A9" s="15">
        <v>43843</v>
      </c>
      <c r="B9" s="22">
        <v>885</v>
      </c>
      <c r="C9" s="20">
        <v>2855</v>
      </c>
      <c r="D9" s="21">
        <v>14</v>
      </c>
      <c r="E9" s="20">
        <v>73</v>
      </c>
      <c r="F9" s="23"/>
      <c r="G9" s="27"/>
      <c r="H9" s="28"/>
      <c r="I9"/>
      <c r="J9"/>
      <c r="K9"/>
      <c r="L9"/>
    </row>
    <row r="10" spans="1:12">
      <c r="A10" s="15">
        <v>43844</v>
      </c>
      <c r="B10" s="22">
        <v>2037</v>
      </c>
      <c r="C10" s="20">
        <v>1706</v>
      </c>
      <c r="D10" s="21">
        <v>10</v>
      </c>
      <c r="E10" s="20">
        <v>63</v>
      </c>
      <c r="F10" s="23"/>
      <c r="G10" s="27"/>
      <c r="H10" s="28"/>
      <c r="I10"/>
      <c r="J10"/>
      <c r="K10"/>
      <c r="L10"/>
    </row>
    <row r="11" spans="1:12">
      <c r="A11" s="15">
        <v>43845</v>
      </c>
      <c r="B11" s="22">
        <v>2539</v>
      </c>
      <c r="C11" s="20">
        <v>1204</v>
      </c>
      <c r="D11" s="21">
        <v>10</v>
      </c>
      <c r="E11" s="20">
        <v>50</v>
      </c>
      <c r="F11" s="23"/>
      <c r="G11" s="27"/>
      <c r="H11" s="28"/>
      <c r="I11"/>
      <c r="J11"/>
      <c r="K11"/>
      <c r="L11"/>
    </row>
    <row r="12" spans="1:12">
      <c r="A12" s="15">
        <v>43846</v>
      </c>
      <c r="B12" s="22">
        <v>2554</v>
      </c>
      <c r="C12" s="20">
        <v>1190</v>
      </c>
      <c r="D12" s="21">
        <v>8</v>
      </c>
      <c r="E12" s="20">
        <v>48</v>
      </c>
      <c r="F12" s="23"/>
      <c r="G12" s="27"/>
      <c r="H12" s="28"/>
      <c r="I12"/>
      <c r="J12"/>
      <c r="K12"/>
      <c r="L12"/>
    </row>
    <row r="13" spans="1:12">
      <c r="A13" s="15">
        <v>43847</v>
      </c>
      <c r="B13" s="22">
        <v>2323</v>
      </c>
      <c r="C13" s="20">
        <v>1425</v>
      </c>
      <c r="D13" s="21">
        <v>18</v>
      </c>
      <c r="E13" s="20">
        <v>44</v>
      </c>
      <c r="F13" s="23"/>
      <c r="G13" s="27"/>
      <c r="H13" s="28"/>
      <c r="I13"/>
      <c r="J13"/>
      <c r="K13"/>
      <c r="L13"/>
    </row>
    <row r="14" spans="1:12">
      <c r="A14" s="15">
        <v>43850</v>
      </c>
      <c r="B14" s="22">
        <v>1098</v>
      </c>
      <c r="C14" s="20">
        <v>2653</v>
      </c>
      <c r="D14" s="21">
        <v>17</v>
      </c>
      <c r="E14" s="20">
        <v>74</v>
      </c>
      <c r="F14" s="23"/>
      <c r="G14" s="27"/>
      <c r="H14" s="28"/>
      <c r="I14"/>
      <c r="J14"/>
      <c r="K14"/>
      <c r="L14"/>
    </row>
    <row r="15" spans="1:12">
      <c r="A15" s="15">
        <v>43851</v>
      </c>
      <c r="B15" s="22">
        <v>2909</v>
      </c>
      <c r="C15" s="20">
        <v>844</v>
      </c>
      <c r="D15" s="21">
        <v>36</v>
      </c>
      <c r="E15" s="20">
        <v>60</v>
      </c>
      <c r="F15" s="23"/>
      <c r="G15" s="27"/>
      <c r="H15" s="28"/>
      <c r="I15"/>
      <c r="J15"/>
      <c r="K15"/>
      <c r="L15"/>
    </row>
    <row r="16" spans="1:12">
      <c r="A16" s="15">
        <v>43852</v>
      </c>
      <c r="B16" s="22">
        <v>1874</v>
      </c>
      <c r="C16" s="20">
        <v>1883</v>
      </c>
      <c r="D16" s="21">
        <v>34</v>
      </c>
      <c r="E16" s="20">
        <v>60</v>
      </c>
      <c r="F16" s="23"/>
      <c r="G16" s="27"/>
      <c r="H16" s="28"/>
      <c r="I16"/>
      <c r="J16"/>
      <c r="K16"/>
      <c r="L16"/>
    </row>
    <row r="17" spans="1:12">
      <c r="A17" s="15">
        <v>43853</v>
      </c>
      <c r="B17" s="22">
        <v>3438</v>
      </c>
      <c r="C17" s="20">
        <v>322</v>
      </c>
      <c r="D17" s="21">
        <v>101</v>
      </c>
      <c r="E17" s="20">
        <v>31</v>
      </c>
      <c r="F17" s="23"/>
      <c r="G17" s="27"/>
      <c r="H17" s="28"/>
      <c r="I17"/>
      <c r="J17"/>
      <c r="K17"/>
      <c r="L17"/>
    </row>
    <row r="18" spans="1:12">
      <c r="A18" s="15">
        <v>43864</v>
      </c>
      <c r="B18" s="22">
        <v>3596</v>
      </c>
      <c r="C18" s="20">
        <v>164</v>
      </c>
      <c r="D18" s="21">
        <v>3188</v>
      </c>
      <c r="E18" s="20">
        <v>84</v>
      </c>
      <c r="F18" s="24" t="s">
        <v>217</v>
      </c>
      <c r="G18" s="27" t="s">
        <v>219</v>
      </c>
      <c r="H18" s="28"/>
      <c r="I18"/>
      <c r="J18"/>
      <c r="K18"/>
      <c r="L18"/>
    </row>
    <row r="19" spans="1:12">
      <c r="A19" s="15">
        <v>43865</v>
      </c>
      <c r="B19" s="22">
        <v>2231</v>
      </c>
      <c r="C19" s="20">
        <v>1530</v>
      </c>
      <c r="D19" s="21">
        <v>97</v>
      </c>
      <c r="E19" s="20">
        <v>160</v>
      </c>
      <c r="F19" s="23"/>
      <c r="G19" s="27"/>
      <c r="H19" s="28"/>
      <c r="I19"/>
      <c r="J19"/>
      <c r="K19"/>
      <c r="L19"/>
    </row>
    <row r="20" spans="1:12">
      <c r="A20" s="15">
        <v>43866</v>
      </c>
      <c r="B20" s="22">
        <v>346</v>
      </c>
      <c r="C20" s="20">
        <v>3418</v>
      </c>
      <c r="D20" s="21">
        <v>2</v>
      </c>
      <c r="E20" s="20">
        <v>177</v>
      </c>
      <c r="F20" s="23"/>
      <c r="G20" s="27"/>
      <c r="H20" s="28"/>
      <c r="I20"/>
      <c r="J20"/>
      <c r="K20"/>
      <c r="L20"/>
    </row>
    <row r="21" spans="1:12">
      <c r="A21" s="15">
        <v>43867</v>
      </c>
      <c r="B21" s="22">
        <v>276</v>
      </c>
      <c r="C21" s="20">
        <v>3489</v>
      </c>
      <c r="D21" s="21">
        <v>4</v>
      </c>
      <c r="E21" s="20">
        <v>249</v>
      </c>
      <c r="F21" s="23"/>
      <c r="G21" s="27"/>
      <c r="H21" s="28"/>
      <c r="I21"/>
      <c r="J21"/>
      <c r="K21"/>
      <c r="L21"/>
    </row>
    <row r="22" spans="1:12">
      <c r="A22" s="15">
        <v>43868</v>
      </c>
      <c r="B22" s="22">
        <v>1348</v>
      </c>
      <c r="C22" s="20">
        <v>2418</v>
      </c>
      <c r="D22" s="21">
        <v>4</v>
      </c>
      <c r="E22" s="20">
        <v>186</v>
      </c>
      <c r="F22" s="23"/>
      <c r="G22" s="27"/>
      <c r="H22" s="28"/>
      <c r="I22"/>
      <c r="J22"/>
      <c r="K22"/>
      <c r="L22"/>
    </row>
    <row r="23" spans="1:12">
      <c r="A23" s="15">
        <v>43871</v>
      </c>
      <c r="B23" s="22">
        <v>847</v>
      </c>
      <c r="C23" s="20">
        <v>2920</v>
      </c>
      <c r="D23" s="21">
        <v>29</v>
      </c>
      <c r="E23" s="20">
        <v>181</v>
      </c>
      <c r="F23" s="23"/>
      <c r="G23" s="27"/>
      <c r="H23" s="28"/>
      <c r="I23"/>
      <c r="J23"/>
      <c r="K23"/>
      <c r="L23"/>
    </row>
    <row r="24" spans="1:12">
      <c r="A24" s="15">
        <v>43872</v>
      </c>
      <c r="B24" s="22">
        <v>2266</v>
      </c>
      <c r="C24" s="20">
        <v>1502</v>
      </c>
      <c r="D24" s="21">
        <v>37</v>
      </c>
      <c r="E24" s="20">
        <v>75</v>
      </c>
      <c r="F24" s="23"/>
      <c r="G24" s="27"/>
      <c r="H24" s="28"/>
      <c r="I24"/>
      <c r="J24"/>
      <c r="K24"/>
      <c r="L24"/>
    </row>
    <row r="25" spans="1:12">
      <c r="A25" s="15">
        <v>43873</v>
      </c>
      <c r="B25" s="22">
        <v>483</v>
      </c>
      <c r="C25" s="20">
        <v>3288</v>
      </c>
      <c r="D25" s="21">
        <v>1</v>
      </c>
      <c r="E25" s="20">
        <v>127</v>
      </c>
      <c r="F25" s="23"/>
      <c r="G25" s="27"/>
      <c r="H25" s="28"/>
      <c r="I25"/>
      <c r="J25"/>
      <c r="K25"/>
      <c r="L25"/>
    </row>
    <row r="26" spans="1:12">
      <c r="A26" s="15">
        <v>43874</v>
      </c>
      <c r="B26" s="22">
        <v>2875</v>
      </c>
      <c r="C26" s="20">
        <v>898</v>
      </c>
      <c r="D26" s="21">
        <v>4</v>
      </c>
      <c r="E26" s="20">
        <v>64</v>
      </c>
      <c r="F26" s="23"/>
      <c r="G26" s="27"/>
      <c r="H26" s="28"/>
      <c r="I26"/>
      <c r="J26"/>
      <c r="K26"/>
      <c r="L26"/>
    </row>
    <row r="27" spans="1:12">
      <c r="A27" s="15">
        <v>43875</v>
      </c>
      <c r="B27" s="22">
        <v>1897</v>
      </c>
      <c r="C27" s="20">
        <v>1877</v>
      </c>
      <c r="D27" s="21">
        <v>8</v>
      </c>
      <c r="E27" s="20">
        <v>68</v>
      </c>
      <c r="F27" s="23"/>
      <c r="G27" s="27"/>
      <c r="H27" s="28"/>
      <c r="I27"/>
      <c r="J27"/>
      <c r="K27"/>
      <c r="L27"/>
    </row>
    <row r="28" spans="1:12">
      <c r="A28" s="15">
        <v>43878</v>
      </c>
      <c r="B28" s="22">
        <v>81</v>
      </c>
      <c r="C28" s="20">
        <v>3691</v>
      </c>
      <c r="D28" s="21">
        <v>0</v>
      </c>
      <c r="E28" s="20">
        <v>182</v>
      </c>
      <c r="F28" s="23"/>
      <c r="G28" s="27"/>
      <c r="H28" s="28"/>
      <c r="I28"/>
      <c r="J28"/>
      <c r="K28"/>
      <c r="L28"/>
    </row>
    <row r="29" spans="1:12">
      <c r="A29" s="15">
        <v>43879</v>
      </c>
      <c r="B29" s="22">
        <v>865</v>
      </c>
      <c r="C29" s="20">
        <v>2910</v>
      </c>
      <c r="D29" s="21">
        <v>3</v>
      </c>
      <c r="E29" s="20">
        <v>142</v>
      </c>
      <c r="F29" s="23"/>
      <c r="G29" s="27"/>
      <c r="H29" s="28"/>
      <c r="I29"/>
      <c r="J29"/>
      <c r="K29"/>
      <c r="L29"/>
    </row>
    <row r="30" spans="1:12">
      <c r="A30" s="15">
        <v>43880</v>
      </c>
      <c r="B30" s="22">
        <v>2432</v>
      </c>
      <c r="C30" s="20">
        <v>1345</v>
      </c>
      <c r="D30" s="21">
        <v>16</v>
      </c>
      <c r="E30" s="20">
        <v>97</v>
      </c>
      <c r="F30" s="23"/>
      <c r="G30" s="27"/>
      <c r="H30" s="28"/>
      <c r="I30"/>
      <c r="J30"/>
      <c r="K30"/>
      <c r="L30"/>
    </row>
    <row r="31" spans="1:12">
      <c r="A31" s="15">
        <v>43881</v>
      </c>
      <c r="B31" s="22">
        <v>528</v>
      </c>
      <c r="C31" s="20">
        <v>3249</v>
      </c>
      <c r="D31" s="21">
        <v>1</v>
      </c>
      <c r="E31" s="20">
        <v>123</v>
      </c>
      <c r="F31" s="23"/>
      <c r="G31" s="27"/>
      <c r="H31" s="28"/>
      <c r="I31"/>
      <c r="J31"/>
      <c r="K31"/>
      <c r="L31"/>
    </row>
    <row r="32" spans="1:12">
      <c r="A32" s="15">
        <v>43882</v>
      </c>
      <c r="B32" s="22">
        <v>1297</v>
      </c>
      <c r="C32" s="20">
        <v>2483</v>
      </c>
      <c r="D32" s="21">
        <v>0</v>
      </c>
      <c r="E32" s="20">
        <v>106</v>
      </c>
      <c r="F32" s="23"/>
      <c r="G32" s="27"/>
      <c r="H32" s="28"/>
      <c r="I32"/>
      <c r="J32"/>
      <c r="K32"/>
      <c r="L32"/>
    </row>
    <row r="33" spans="1:12">
      <c r="A33" s="15">
        <v>43885</v>
      </c>
      <c r="B33" s="22">
        <v>1553</v>
      </c>
      <c r="C33" s="20">
        <v>2228</v>
      </c>
      <c r="D33" s="21">
        <v>3</v>
      </c>
      <c r="E33" s="20">
        <v>169</v>
      </c>
      <c r="F33" s="23"/>
      <c r="G33" s="27" t="s">
        <v>220</v>
      </c>
      <c r="H33" s="28"/>
      <c r="I33"/>
      <c r="J33"/>
      <c r="K33"/>
      <c r="L33"/>
    </row>
    <row r="34" spans="1:12">
      <c r="A34" s="15">
        <v>43886</v>
      </c>
      <c r="B34" s="22">
        <v>2605</v>
      </c>
      <c r="C34" s="20">
        <v>1176</v>
      </c>
      <c r="D34" s="21">
        <v>2</v>
      </c>
      <c r="E34" s="20">
        <v>147</v>
      </c>
      <c r="F34" s="23"/>
      <c r="G34" s="27"/>
      <c r="H34" s="28"/>
      <c r="I34"/>
      <c r="J34"/>
      <c r="K34"/>
      <c r="L34"/>
    </row>
    <row r="35" spans="1:12">
      <c r="A35" s="15">
        <v>43887</v>
      </c>
      <c r="B35" s="22">
        <v>2344</v>
      </c>
      <c r="C35" s="20">
        <v>1438</v>
      </c>
      <c r="D35" s="21">
        <v>93</v>
      </c>
      <c r="E35" s="20">
        <v>91</v>
      </c>
      <c r="F35" s="24" t="s">
        <v>129</v>
      </c>
      <c r="G35" s="27" t="s">
        <v>221</v>
      </c>
      <c r="H35" s="28" t="s">
        <v>222</v>
      </c>
      <c r="I35"/>
      <c r="J35"/>
      <c r="K35"/>
      <c r="L35"/>
    </row>
    <row r="36" spans="1:12">
      <c r="A36" s="15">
        <v>43888</v>
      </c>
      <c r="B36" s="22">
        <v>1763</v>
      </c>
      <c r="C36" s="20">
        <v>2019</v>
      </c>
      <c r="D36" s="21">
        <v>24</v>
      </c>
      <c r="E36" s="20">
        <v>108</v>
      </c>
      <c r="F36" s="24"/>
      <c r="G36" s="27"/>
      <c r="H36" s="28"/>
      <c r="I36"/>
      <c r="J36"/>
      <c r="K36"/>
      <c r="L36"/>
    </row>
    <row r="37" spans="1:12">
      <c r="A37" s="15">
        <v>43889</v>
      </c>
      <c r="B37" s="30">
        <v>3541</v>
      </c>
      <c r="C37" s="31">
        <v>242</v>
      </c>
      <c r="D37" s="30">
        <v>245</v>
      </c>
      <c r="E37" s="29">
        <v>49</v>
      </c>
      <c r="F37" s="33" t="s">
        <v>334</v>
      </c>
      <c r="G37" s="27"/>
      <c r="H37" s="28"/>
      <c r="I37"/>
      <c r="J37"/>
      <c r="K37"/>
      <c r="L37"/>
    </row>
    <row r="38" spans="1:12">
      <c r="A38" s="15">
        <v>43892</v>
      </c>
      <c r="B38" s="22">
        <v>129</v>
      </c>
      <c r="C38" s="20">
        <v>3653</v>
      </c>
      <c r="D38" s="21">
        <v>1</v>
      </c>
      <c r="E38" s="20">
        <v>206</v>
      </c>
      <c r="F38" s="23"/>
      <c r="G38" s="27"/>
      <c r="H38" s="28"/>
      <c r="I38"/>
      <c r="J38"/>
      <c r="K38"/>
      <c r="L38"/>
    </row>
    <row r="39" spans="1:12">
      <c r="A39" s="15">
        <v>43893</v>
      </c>
      <c r="B39" s="22">
        <v>977</v>
      </c>
      <c r="C39" s="20">
        <v>2804</v>
      </c>
      <c r="D39" s="21">
        <v>0</v>
      </c>
      <c r="E39" s="20">
        <v>116</v>
      </c>
      <c r="F39" s="23"/>
      <c r="G39" s="27"/>
      <c r="H39" s="28"/>
      <c r="I39"/>
      <c r="J39"/>
      <c r="K39"/>
      <c r="L39"/>
    </row>
    <row r="40" spans="1:12">
      <c r="A40" s="15">
        <v>43894</v>
      </c>
      <c r="B40" s="22">
        <v>1181</v>
      </c>
      <c r="C40" s="20">
        <v>2597</v>
      </c>
      <c r="D40" s="21">
        <v>3</v>
      </c>
      <c r="E40" s="20">
        <v>119</v>
      </c>
      <c r="F40" s="23"/>
      <c r="G40" s="27"/>
      <c r="H40" s="28"/>
      <c r="I40"/>
      <c r="J40"/>
      <c r="K40"/>
      <c r="L40"/>
    </row>
    <row r="41" spans="1:12">
      <c r="A41" s="15">
        <v>43895</v>
      </c>
      <c r="B41" s="22">
        <v>681</v>
      </c>
      <c r="C41" s="20">
        <v>3098</v>
      </c>
      <c r="D41" s="21">
        <v>1</v>
      </c>
      <c r="E41" s="20">
        <v>171</v>
      </c>
      <c r="F41" s="23"/>
      <c r="G41" s="27"/>
      <c r="H41" s="28"/>
      <c r="I41"/>
      <c r="J41"/>
      <c r="K41"/>
      <c r="L41"/>
    </row>
    <row r="42" spans="1:12">
      <c r="A42" s="15">
        <v>43896</v>
      </c>
      <c r="B42" s="22">
        <v>2179</v>
      </c>
      <c r="C42" s="20">
        <v>1489</v>
      </c>
      <c r="D42" s="21">
        <v>3</v>
      </c>
      <c r="E42" s="20">
        <v>116</v>
      </c>
      <c r="F42" s="23"/>
      <c r="G42" s="27" t="s">
        <v>223</v>
      </c>
      <c r="H42" s="28" t="s">
        <v>211</v>
      </c>
      <c r="I42"/>
      <c r="J42"/>
      <c r="K42"/>
      <c r="L42"/>
    </row>
    <row r="43" spans="1:12" ht="28.5">
      <c r="A43" s="15">
        <v>43899</v>
      </c>
      <c r="B43" s="22">
        <v>3234</v>
      </c>
      <c r="C43" s="20">
        <v>523</v>
      </c>
      <c r="D43" s="21">
        <v>86</v>
      </c>
      <c r="E43" s="20">
        <v>91</v>
      </c>
      <c r="F43" s="53" t="s">
        <v>321</v>
      </c>
      <c r="G43" s="27" t="s">
        <v>323</v>
      </c>
      <c r="H43" s="28" t="s">
        <v>322</v>
      </c>
      <c r="I43"/>
      <c r="J43"/>
      <c r="K43"/>
      <c r="L43"/>
    </row>
    <row r="44" spans="1:12" ht="57">
      <c r="A44" s="15">
        <v>43900</v>
      </c>
      <c r="B44" s="22">
        <v>601</v>
      </c>
      <c r="C44" s="20">
        <v>3131</v>
      </c>
      <c r="D44" s="21">
        <v>25</v>
      </c>
      <c r="E44" s="20">
        <v>136</v>
      </c>
      <c r="F44" s="96" t="s">
        <v>333</v>
      </c>
      <c r="G44" s="27" t="s">
        <v>332</v>
      </c>
      <c r="H44" s="28" t="s">
        <v>331</v>
      </c>
      <c r="I44"/>
      <c r="J44"/>
      <c r="K44"/>
      <c r="L44"/>
    </row>
    <row r="45" spans="1:12">
      <c r="A45" s="15">
        <v>43901</v>
      </c>
      <c r="B45" s="22">
        <v>2646</v>
      </c>
      <c r="C45" s="20">
        <v>1032</v>
      </c>
      <c r="D45" s="21">
        <v>10</v>
      </c>
      <c r="E45" s="20">
        <v>46</v>
      </c>
      <c r="F45" s="23"/>
      <c r="G45" s="27" t="s">
        <v>340</v>
      </c>
      <c r="H45" s="28" t="s">
        <v>339</v>
      </c>
      <c r="I45"/>
      <c r="J45"/>
      <c r="K45"/>
      <c r="L45"/>
    </row>
    <row r="46" spans="1:12">
      <c r="A46" s="15">
        <v>43902</v>
      </c>
      <c r="B46" s="22">
        <v>3185</v>
      </c>
      <c r="C46" s="20">
        <v>565</v>
      </c>
      <c r="D46" s="21">
        <v>18</v>
      </c>
      <c r="E46" s="20">
        <v>67</v>
      </c>
      <c r="F46" s="23" t="s">
        <v>348</v>
      </c>
      <c r="G46" s="102" t="s">
        <v>347</v>
      </c>
      <c r="H46" s="28" t="s">
        <v>346</v>
      </c>
      <c r="I46"/>
      <c r="J46"/>
      <c r="K46"/>
      <c r="L46"/>
    </row>
    <row r="47" spans="1:12">
      <c r="A47" s="15">
        <v>43903</v>
      </c>
      <c r="B47" s="22">
        <v>800</v>
      </c>
      <c r="C47" s="20">
        <v>3000</v>
      </c>
      <c r="D47" s="21"/>
      <c r="E47" s="20"/>
      <c r="F47" s="23"/>
      <c r="G47" s="27"/>
      <c r="H47" s="28"/>
      <c r="I47"/>
      <c r="J47"/>
      <c r="K47"/>
      <c r="L47"/>
    </row>
    <row r="48" spans="1:12">
      <c r="A48" s="15">
        <v>43906</v>
      </c>
      <c r="B48" s="22"/>
      <c r="C48" s="20"/>
      <c r="D48" s="21"/>
      <c r="E48" s="20"/>
      <c r="F48" s="23"/>
      <c r="G48" s="27"/>
      <c r="H48" s="28"/>
      <c r="I48"/>
      <c r="J48"/>
      <c r="K48"/>
      <c r="L48"/>
    </row>
    <row r="49" spans="1:12">
      <c r="A49" s="15">
        <v>43907</v>
      </c>
      <c r="B49" s="22"/>
      <c r="C49" s="20"/>
      <c r="D49" s="21"/>
      <c r="E49" s="20"/>
      <c r="F49" s="23"/>
      <c r="G49" s="27"/>
      <c r="H49" s="28"/>
      <c r="I49"/>
      <c r="J49"/>
      <c r="K49"/>
      <c r="L49"/>
    </row>
    <row r="50" spans="1:12">
      <c r="A50" s="15">
        <v>43908</v>
      </c>
      <c r="B50" s="22"/>
      <c r="C50" s="20"/>
      <c r="D50" s="21"/>
      <c r="E50" s="20"/>
      <c r="F50" s="23"/>
      <c r="G50" s="27"/>
      <c r="H50" s="28"/>
      <c r="I50"/>
      <c r="J50"/>
      <c r="K50"/>
      <c r="L50"/>
    </row>
    <row r="51" spans="1:12">
      <c r="A51" s="15">
        <v>43909</v>
      </c>
      <c r="B51" s="22"/>
      <c r="C51" s="20"/>
      <c r="D51" s="21"/>
      <c r="E51" s="20"/>
      <c r="F51" s="23"/>
      <c r="G51" s="27"/>
      <c r="H51" s="28"/>
      <c r="I51"/>
      <c r="J51"/>
      <c r="K51"/>
      <c r="L51"/>
    </row>
    <row r="52" spans="1:12">
      <c r="A52" s="15">
        <v>43910</v>
      </c>
      <c r="B52" s="22"/>
      <c r="C52" s="20"/>
      <c r="D52" s="21"/>
      <c r="E52" s="20"/>
      <c r="F52" s="23"/>
      <c r="G52" s="27"/>
      <c r="H52" s="28"/>
      <c r="I52"/>
      <c r="J52"/>
      <c r="K52"/>
      <c r="L52"/>
    </row>
    <row r="53" spans="1:12">
      <c r="A53" s="15">
        <v>43913</v>
      </c>
      <c r="B53" s="22"/>
      <c r="C53" s="20"/>
      <c r="D53" s="21"/>
      <c r="E53" s="20"/>
      <c r="F53" s="23"/>
      <c r="G53" s="27"/>
      <c r="H53" s="28"/>
      <c r="I53"/>
      <c r="J53"/>
      <c r="K53"/>
      <c r="L53"/>
    </row>
    <row r="54" spans="1:12">
      <c r="A54" s="15">
        <v>43914</v>
      </c>
      <c r="B54" s="22"/>
      <c r="C54" s="20"/>
      <c r="D54" s="21"/>
      <c r="E54" s="20"/>
      <c r="F54" s="23"/>
      <c r="G54" s="27"/>
      <c r="H54" s="28"/>
      <c r="I54"/>
      <c r="J54"/>
      <c r="K54"/>
      <c r="L54"/>
    </row>
    <row r="55" spans="1:12">
      <c r="A55" s="15">
        <v>43915</v>
      </c>
      <c r="B55" s="22"/>
      <c r="C55" s="20"/>
      <c r="D55" s="21"/>
      <c r="E55" s="20"/>
      <c r="F55" s="23"/>
      <c r="G55" s="27"/>
      <c r="H55" s="28"/>
      <c r="I55"/>
      <c r="J55"/>
      <c r="K55"/>
      <c r="L55"/>
    </row>
    <row r="56" spans="1:12">
      <c r="A56" s="15">
        <v>43916</v>
      </c>
      <c r="B56" s="22"/>
      <c r="C56" s="20"/>
      <c r="D56" s="21"/>
      <c r="E56" s="20"/>
      <c r="F56" s="23"/>
      <c r="G56" s="27"/>
      <c r="H56" s="28"/>
      <c r="I56"/>
      <c r="J56"/>
      <c r="K56"/>
      <c r="L56"/>
    </row>
    <row r="57" spans="1:12">
      <c r="A57" s="15">
        <v>43917</v>
      </c>
      <c r="B57" s="22"/>
      <c r="C57" s="20"/>
      <c r="D57" s="21"/>
      <c r="E57" s="20"/>
      <c r="F57" s="23"/>
      <c r="G57" s="27"/>
      <c r="H57" s="28"/>
      <c r="I57"/>
      <c r="J57"/>
      <c r="K57"/>
      <c r="L57"/>
    </row>
    <row r="58" spans="1:12">
      <c r="A58" s="15">
        <v>43918</v>
      </c>
      <c r="B58" s="22"/>
      <c r="C58" s="20"/>
      <c r="D58" s="21"/>
      <c r="E58" s="20"/>
      <c r="F58" s="23"/>
      <c r="G58" s="27"/>
      <c r="H58" s="28"/>
      <c r="I58"/>
      <c r="J58"/>
      <c r="K58"/>
      <c r="L58"/>
    </row>
    <row r="59" spans="1:12">
      <c r="A59" s="15">
        <v>43919</v>
      </c>
      <c r="B59" s="22"/>
      <c r="C59" s="20"/>
      <c r="D59" s="21"/>
      <c r="E59" s="20"/>
      <c r="F59" s="23"/>
      <c r="G59" s="27"/>
      <c r="H59" s="28"/>
      <c r="I59"/>
      <c r="J59"/>
      <c r="K59"/>
      <c r="L59"/>
    </row>
    <row r="60" spans="1:12">
      <c r="A60" s="15">
        <v>43920</v>
      </c>
      <c r="B60" s="22"/>
      <c r="C60" s="20"/>
      <c r="D60" s="21"/>
      <c r="E60" s="20"/>
      <c r="F60" s="23"/>
      <c r="G60" s="27"/>
      <c r="H60" s="28"/>
      <c r="I60"/>
      <c r="J60"/>
      <c r="K60"/>
      <c r="L60"/>
    </row>
    <row r="61" spans="1:12">
      <c r="A61" s="15">
        <v>43921</v>
      </c>
      <c r="B61" s="22"/>
      <c r="C61" s="20"/>
      <c r="D61" s="21"/>
      <c r="E61" s="20"/>
      <c r="F61" s="23"/>
      <c r="G61" s="27"/>
      <c r="H61" s="28"/>
      <c r="I61"/>
      <c r="J61"/>
      <c r="K61"/>
      <c r="L61"/>
    </row>
    <row r="62" spans="1:12">
      <c r="A62" s="15"/>
      <c r="B62" s="30"/>
      <c r="C62" s="31"/>
      <c r="D62" s="30"/>
      <c r="E62" s="29"/>
      <c r="F62" s="32"/>
      <c r="G62" s="27"/>
      <c r="H62" s="28"/>
      <c r="I62"/>
      <c r="J62"/>
      <c r="K62"/>
      <c r="L62"/>
    </row>
    <row r="63" spans="1:12">
      <c r="A63" s="15"/>
      <c r="B63" s="30"/>
      <c r="C63" s="31"/>
      <c r="D63" s="30"/>
      <c r="E63" s="29"/>
      <c r="F63" s="32"/>
      <c r="G63" s="27"/>
      <c r="H63" s="28"/>
      <c r="I63"/>
      <c r="J63"/>
      <c r="K63"/>
      <c r="L63"/>
    </row>
    <row r="64" spans="1:12">
      <c r="A64" s="15"/>
      <c r="B64" s="30"/>
      <c r="C64" s="31"/>
      <c r="D64" s="30"/>
      <c r="E64" s="29"/>
      <c r="F64" s="32"/>
      <c r="G64" s="27"/>
      <c r="H64" s="28"/>
      <c r="I64"/>
      <c r="J64"/>
      <c r="K64"/>
      <c r="L64"/>
    </row>
    <row r="65" spans="1:12">
      <c r="A65" s="15"/>
      <c r="B65" s="30"/>
      <c r="C65" s="31"/>
      <c r="D65" s="30"/>
      <c r="E65" s="29"/>
      <c r="F65" s="32"/>
      <c r="G65" s="27"/>
      <c r="H65" s="28"/>
      <c r="I65"/>
      <c r="J65"/>
      <c r="K65"/>
      <c r="L65"/>
    </row>
    <row r="66" spans="1:12">
      <c r="A66" s="15"/>
      <c r="B66" s="30"/>
      <c r="C66" s="31"/>
      <c r="D66" s="30"/>
      <c r="E66" s="29"/>
      <c r="F66" s="32"/>
      <c r="G66" s="27"/>
      <c r="H66" s="28"/>
      <c r="I66"/>
      <c r="J66"/>
      <c r="K66"/>
      <c r="L66"/>
    </row>
    <row r="67" spans="1:12">
      <c r="A67" s="15"/>
      <c r="B67" s="30"/>
      <c r="C67" s="31"/>
      <c r="D67" s="30"/>
      <c r="E67" s="29"/>
      <c r="F67" s="32"/>
      <c r="G67" s="27"/>
      <c r="H67" s="28"/>
      <c r="I67"/>
      <c r="J67"/>
      <c r="K67"/>
      <c r="L67"/>
    </row>
    <row r="68" spans="1:12">
      <c r="A68" s="15"/>
      <c r="B68" s="30"/>
      <c r="C68" s="31"/>
      <c r="D68" s="30"/>
      <c r="E68" s="29"/>
      <c r="F68" s="32"/>
      <c r="G68" s="27"/>
      <c r="H68" s="28"/>
      <c r="I68"/>
      <c r="J68"/>
      <c r="K68"/>
      <c r="L68"/>
    </row>
    <row r="69" spans="1:12">
      <c r="A69" s="15"/>
      <c r="B69" s="30"/>
      <c r="C69" s="31"/>
      <c r="D69" s="30"/>
      <c r="E69" s="29"/>
      <c r="F69" s="32"/>
      <c r="G69" s="27"/>
      <c r="H69" s="28"/>
      <c r="I69"/>
      <c r="J69"/>
      <c r="K69"/>
      <c r="L69"/>
    </row>
    <row r="70" spans="1:12">
      <c r="A70" s="15"/>
      <c r="B70" s="30"/>
      <c r="C70" s="31"/>
      <c r="D70" s="30"/>
      <c r="E70" s="29"/>
      <c r="F70" s="32"/>
      <c r="G70" s="27"/>
      <c r="H70" s="28"/>
      <c r="I70"/>
      <c r="J70"/>
      <c r="K70"/>
      <c r="L70"/>
    </row>
    <row r="71" spans="1:12">
      <c r="A71" s="15"/>
      <c r="B71" s="30"/>
      <c r="C71" s="31"/>
      <c r="D71" s="30"/>
      <c r="E71" s="29"/>
      <c r="F71" s="32"/>
      <c r="G71" s="27"/>
      <c r="H71" s="28"/>
      <c r="I71"/>
      <c r="J71"/>
      <c r="K71"/>
      <c r="L71"/>
    </row>
    <row r="72" spans="1:12">
      <c r="A72" s="15"/>
      <c r="B72" s="30"/>
      <c r="C72" s="31"/>
      <c r="D72" s="30"/>
      <c r="E72" s="29"/>
      <c r="F72" s="32"/>
      <c r="G72" s="27"/>
      <c r="H72" s="28"/>
      <c r="I72"/>
      <c r="J72"/>
      <c r="K72"/>
      <c r="L72"/>
    </row>
    <row r="73" spans="1:12">
      <c r="A73" s="15"/>
      <c r="B73" s="30"/>
      <c r="C73" s="31"/>
      <c r="D73" s="30"/>
      <c r="E73" s="29"/>
      <c r="F73" s="32"/>
      <c r="G73" s="27"/>
      <c r="H73" s="28"/>
      <c r="I73"/>
      <c r="J73"/>
      <c r="K73"/>
      <c r="L73"/>
    </row>
    <row r="74" spans="1:12">
      <c r="A74" s="15"/>
      <c r="B74" s="30"/>
      <c r="C74" s="31"/>
      <c r="D74" s="30"/>
      <c r="E74" s="29"/>
      <c r="F74" s="32"/>
      <c r="G74" s="27"/>
      <c r="H74" s="28"/>
      <c r="I74"/>
      <c r="J74"/>
      <c r="K74"/>
      <c r="L74"/>
    </row>
    <row r="75" spans="1:12">
      <c r="A75" s="15"/>
      <c r="B75" s="30"/>
      <c r="C75" s="31"/>
      <c r="D75" s="30"/>
      <c r="E75" s="29"/>
      <c r="F75" s="32"/>
      <c r="G75" s="27"/>
      <c r="H75" s="28"/>
      <c r="I75"/>
      <c r="J75"/>
      <c r="K75"/>
      <c r="L75"/>
    </row>
    <row r="76" spans="1:12">
      <c r="A76" s="15"/>
      <c r="B76" s="30"/>
      <c r="C76" s="31"/>
      <c r="D76" s="30"/>
      <c r="E76" s="29"/>
      <c r="F76" s="32"/>
      <c r="G76" s="27"/>
      <c r="H76" s="28"/>
      <c r="I76"/>
      <c r="J76"/>
      <c r="K76"/>
      <c r="L76"/>
    </row>
    <row r="77" spans="1:12">
      <c r="A77" s="15"/>
      <c r="B77" s="30"/>
      <c r="C77" s="31"/>
      <c r="D77" s="30"/>
      <c r="E77" s="29"/>
      <c r="F77" s="32"/>
      <c r="G77" s="27"/>
      <c r="H77" s="28"/>
      <c r="I77"/>
      <c r="J77"/>
      <c r="K77"/>
      <c r="L77"/>
    </row>
    <row r="78" spans="1:12">
      <c r="A78" s="15"/>
      <c r="B78" s="30"/>
      <c r="C78" s="31"/>
      <c r="D78" s="30"/>
      <c r="E78" s="29"/>
      <c r="F78" s="32"/>
      <c r="G78" s="27"/>
      <c r="H78" s="28"/>
      <c r="I78"/>
      <c r="J78"/>
      <c r="K78"/>
      <c r="L78"/>
    </row>
    <row r="79" spans="1:12">
      <c r="A79" s="15"/>
      <c r="B79" s="30"/>
      <c r="C79" s="31"/>
      <c r="D79" s="30"/>
      <c r="E79" s="29"/>
      <c r="F79" s="32"/>
      <c r="G79" s="27"/>
      <c r="H79" s="28"/>
      <c r="I79"/>
      <c r="J79"/>
      <c r="K79"/>
      <c r="L79"/>
    </row>
    <row r="80" spans="1:12">
      <c r="A80" s="15"/>
      <c r="B80" s="30"/>
      <c r="C80" s="31"/>
      <c r="D80" s="30"/>
      <c r="E80" s="29"/>
      <c r="F80" s="32"/>
      <c r="G80" s="27"/>
      <c r="H80" s="28"/>
      <c r="I80"/>
      <c r="J80"/>
      <c r="K80"/>
      <c r="L80"/>
    </row>
    <row r="81" spans="1:12">
      <c r="A81" s="15"/>
      <c r="B81" s="30"/>
      <c r="C81" s="31"/>
      <c r="D81" s="30"/>
      <c r="E81" s="29"/>
      <c r="F81" s="32"/>
      <c r="G81" s="27"/>
      <c r="H81" s="28"/>
      <c r="I81"/>
      <c r="J81"/>
      <c r="K81"/>
      <c r="L81"/>
    </row>
    <row r="82" spans="1:12">
      <c r="A82" s="15"/>
      <c r="B82" s="30"/>
      <c r="C82" s="31"/>
      <c r="D82" s="30"/>
      <c r="E82" s="29"/>
      <c r="F82" s="32"/>
      <c r="G82" s="27"/>
      <c r="H82" s="28"/>
      <c r="I82"/>
      <c r="J82"/>
      <c r="K82"/>
      <c r="L82"/>
    </row>
    <row r="83" spans="1:12">
      <c r="A83" s="15"/>
      <c r="B83" s="30"/>
      <c r="C83" s="31"/>
      <c r="D83" s="30"/>
      <c r="E83" s="29"/>
      <c r="F83" s="32"/>
      <c r="G83" s="27"/>
      <c r="H83" s="28"/>
      <c r="I83"/>
      <c r="J83"/>
      <c r="K83"/>
      <c r="L83"/>
    </row>
    <row r="84" spans="1:12">
      <c r="A84" s="15"/>
      <c r="B84" s="30"/>
      <c r="C84" s="31"/>
      <c r="D84" s="30"/>
      <c r="E84" s="29"/>
      <c r="F84" s="32"/>
      <c r="G84" s="27"/>
      <c r="H84" s="28"/>
      <c r="I84"/>
      <c r="J84"/>
      <c r="K84"/>
      <c r="L84"/>
    </row>
    <row r="85" spans="1:12">
      <c r="A85" s="15"/>
      <c r="B85" s="30"/>
      <c r="C85" s="31"/>
      <c r="D85" s="30"/>
      <c r="E85" s="29"/>
      <c r="F85" s="32"/>
      <c r="G85" s="27"/>
      <c r="H85" s="28"/>
      <c r="I85"/>
      <c r="J85"/>
      <c r="K85"/>
      <c r="L85"/>
    </row>
    <row r="86" spans="1:12">
      <c r="A86" s="15"/>
      <c r="B86" s="30"/>
      <c r="C86" s="31"/>
      <c r="D86" s="30"/>
      <c r="E86" s="29"/>
      <c r="F86" s="32"/>
      <c r="G86" s="27"/>
      <c r="H86" s="28"/>
      <c r="I86"/>
      <c r="J86"/>
      <c r="K86"/>
      <c r="L86"/>
    </row>
    <row r="87" spans="1:12">
      <c r="A87" s="15"/>
      <c r="B87" s="30"/>
      <c r="C87" s="31"/>
      <c r="D87" s="30"/>
      <c r="E87" s="29"/>
      <c r="F87" s="32"/>
      <c r="G87" s="27"/>
      <c r="H87" s="28"/>
      <c r="I87"/>
      <c r="J87"/>
      <c r="K87"/>
      <c r="L87"/>
    </row>
    <row r="88" spans="1:12">
      <c r="A88" s="15"/>
      <c r="B88" s="30"/>
      <c r="C88" s="31"/>
      <c r="D88" s="30"/>
      <c r="E88" s="29"/>
      <c r="F88" s="32"/>
      <c r="G88" s="27"/>
      <c r="H88" s="28"/>
      <c r="I88"/>
      <c r="J88"/>
      <c r="K88"/>
      <c r="L88"/>
    </row>
    <row r="89" spans="1:12">
      <c r="A89" s="15"/>
      <c r="B89" s="30"/>
      <c r="C89" s="31"/>
      <c r="D89" s="30"/>
      <c r="E89" s="29"/>
      <c r="F89" s="32"/>
      <c r="G89" s="27"/>
      <c r="H89" s="28"/>
      <c r="I89"/>
      <c r="J89"/>
      <c r="K89"/>
      <c r="L89"/>
    </row>
    <row r="90" spans="1:12">
      <c r="A90" s="15"/>
      <c r="B90" s="30"/>
      <c r="C90" s="31"/>
      <c r="D90" s="30"/>
      <c r="E90" s="29"/>
      <c r="F90" s="32"/>
      <c r="G90" s="27"/>
      <c r="H90" s="28"/>
      <c r="I90"/>
      <c r="J90"/>
      <c r="K90"/>
      <c r="L90"/>
    </row>
    <row r="91" spans="1:12">
      <c r="A91" s="15"/>
      <c r="B91" s="30"/>
      <c r="C91" s="31"/>
      <c r="D91" s="30"/>
      <c r="E91" s="29"/>
      <c r="F91" s="32"/>
      <c r="G91" s="27"/>
      <c r="H91" s="28"/>
      <c r="I91"/>
      <c r="J91"/>
      <c r="K91"/>
      <c r="L91"/>
    </row>
    <row r="92" spans="1:12">
      <c r="A92" s="15"/>
      <c r="B92" s="30"/>
      <c r="C92" s="31"/>
      <c r="D92" s="30"/>
      <c r="E92" s="29"/>
      <c r="F92" s="32"/>
      <c r="G92" s="27"/>
      <c r="H92" s="28"/>
      <c r="I92"/>
      <c r="J92"/>
      <c r="K92"/>
      <c r="L92"/>
    </row>
    <row r="93" spans="1:12">
      <c r="A93" s="15"/>
      <c r="B93" s="30"/>
      <c r="C93" s="31"/>
      <c r="D93" s="30"/>
      <c r="E93" s="29"/>
      <c r="F93" s="32"/>
      <c r="G93" s="27"/>
      <c r="H93" s="28"/>
      <c r="I93"/>
      <c r="J93"/>
      <c r="K93"/>
      <c r="L93"/>
    </row>
    <row r="94" spans="1:12">
      <c r="A94" s="15"/>
      <c r="B94" s="30"/>
      <c r="C94" s="31"/>
      <c r="D94" s="30"/>
      <c r="E94" s="29"/>
      <c r="F94" s="32"/>
      <c r="G94" s="27"/>
      <c r="H94" s="28"/>
      <c r="I94"/>
      <c r="J94"/>
      <c r="K94"/>
      <c r="L94"/>
    </row>
    <row r="95" spans="1:12">
      <c r="A95" s="15"/>
      <c r="B95" s="30"/>
      <c r="C95" s="31"/>
      <c r="D95" s="30"/>
      <c r="E95" s="29"/>
      <c r="F95" s="32"/>
      <c r="G95" s="27"/>
      <c r="H95" s="28"/>
      <c r="I95"/>
      <c r="J95"/>
      <c r="K95"/>
      <c r="L95"/>
    </row>
    <row r="96" spans="1:12">
      <c r="A96" s="15"/>
      <c r="B96" s="30"/>
      <c r="C96" s="31"/>
      <c r="D96" s="30"/>
      <c r="E96" s="29"/>
      <c r="F96" s="32"/>
      <c r="G96" s="27"/>
      <c r="H96" s="28"/>
      <c r="I96"/>
      <c r="J96"/>
      <c r="K96"/>
      <c r="L96"/>
    </row>
    <row r="97" spans="1:12">
      <c r="A97" s="15"/>
      <c r="B97" s="30"/>
      <c r="C97" s="31"/>
      <c r="D97" s="30"/>
      <c r="E97" s="29"/>
      <c r="F97" s="32"/>
      <c r="G97" s="27"/>
      <c r="H97" s="28"/>
      <c r="I97"/>
      <c r="J97"/>
      <c r="K97"/>
      <c r="L97"/>
    </row>
    <row r="98" spans="1:12">
      <c r="A98" s="15"/>
      <c r="B98" s="30"/>
      <c r="C98" s="31"/>
      <c r="D98" s="30"/>
      <c r="E98" s="29"/>
      <c r="F98" s="32"/>
      <c r="G98" s="27"/>
      <c r="H98" s="28"/>
      <c r="I98"/>
      <c r="J98"/>
      <c r="K98"/>
      <c r="L98"/>
    </row>
    <row r="99" spans="1:12">
      <c r="A99" s="15"/>
      <c r="B99" s="30"/>
      <c r="C99" s="31"/>
      <c r="D99" s="30"/>
      <c r="E99" s="29"/>
      <c r="F99" s="32"/>
      <c r="G99" s="27"/>
      <c r="H99" s="28"/>
      <c r="I99"/>
      <c r="J99"/>
      <c r="K99"/>
      <c r="L99"/>
    </row>
    <row r="100" spans="1:12">
      <c r="A100" s="15"/>
      <c r="B100" s="30"/>
      <c r="C100" s="31"/>
      <c r="D100" s="30"/>
      <c r="E100" s="29"/>
      <c r="F100" s="32"/>
      <c r="G100" s="27"/>
      <c r="H100" s="28"/>
      <c r="I100"/>
      <c r="J100"/>
      <c r="K100"/>
      <c r="L100"/>
    </row>
    <row r="101" spans="1:12">
      <c r="A101" s="15"/>
      <c r="B101" s="30"/>
      <c r="C101" s="31"/>
      <c r="D101" s="30"/>
      <c r="E101" s="29"/>
      <c r="F101" s="32"/>
      <c r="G101" s="27"/>
      <c r="H101" s="28"/>
      <c r="I101"/>
      <c r="J101"/>
      <c r="K101"/>
      <c r="L101"/>
    </row>
    <row r="102" spans="1:12">
      <c r="A102" s="15"/>
      <c r="B102" s="30"/>
      <c r="C102" s="31"/>
      <c r="D102" s="30"/>
      <c r="E102" s="29"/>
      <c r="F102" s="32"/>
      <c r="G102" s="27"/>
      <c r="H102" s="28"/>
      <c r="I102"/>
      <c r="J102"/>
      <c r="K102"/>
      <c r="L102"/>
    </row>
    <row r="103" spans="1:12">
      <c r="A103" s="15"/>
      <c r="B103" s="30"/>
      <c r="C103" s="31"/>
      <c r="D103" s="30"/>
      <c r="E103" s="29"/>
      <c r="F103" s="32"/>
      <c r="G103" s="27"/>
      <c r="H103" s="28"/>
      <c r="I103"/>
      <c r="J103"/>
      <c r="K103"/>
      <c r="L103"/>
    </row>
    <row r="104" spans="1:12">
      <c r="A104" s="15"/>
      <c r="B104" s="30"/>
      <c r="C104" s="31"/>
      <c r="D104" s="30"/>
      <c r="E104" s="29"/>
      <c r="F104" s="32"/>
      <c r="G104" s="27"/>
      <c r="H104" s="28"/>
      <c r="I104"/>
      <c r="J104"/>
      <c r="K104"/>
      <c r="L104"/>
    </row>
    <row r="105" spans="1:12">
      <c r="A105" s="15"/>
      <c r="B105" s="30"/>
      <c r="C105" s="31"/>
      <c r="D105" s="30"/>
      <c r="E105" s="29"/>
      <c r="F105" s="32"/>
      <c r="G105" s="27"/>
      <c r="H105" s="28"/>
      <c r="I105"/>
      <c r="J105"/>
      <c r="K105"/>
      <c r="L105"/>
    </row>
    <row r="106" spans="1:12">
      <c r="A106" s="15"/>
      <c r="B106" s="30"/>
      <c r="C106" s="31"/>
      <c r="D106" s="30"/>
      <c r="E106" s="29"/>
      <c r="F106" s="32"/>
      <c r="G106" s="27"/>
      <c r="H106" s="28"/>
      <c r="I106"/>
      <c r="J106"/>
      <c r="K106"/>
      <c r="L106"/>
    </row>
    <row r="107" spans="1:12">
      <c r="A107" s="15"/>
      <c r="B107" s="30"/>
      <c r="C107" s="31"/>
      <c r="D107" s="30"/>
      <c r="E107" s="29"/>
      <c r="F107" s="32"/>
      <c r="G107" s="27"/>
      <c r="H107" s="28"/>
      <c r="I107"/>
      <c r="J107"/>
      <c r="K107"/>
      <c r="L107"/>
    </row>
    <row r="108" spans="1:12">
      <c r="A108" s="15"/>
      <c r="B108" s="30"/>
      <c r="C108" s="31"/>
      <c r="D108" s="30"/>
      <c r="E108" s="29"/>
      <c r="F108" s="32"/>
      <c r="G108" s="27"/>
      <c r="H108" s="28"/>
      <c r="I108"/>
      <c r="J108"/>
      <c r="K108"/>
      <c r="L108"/>
    </row>
    <row r="109" spans="1:12">
      <c r="A109" s="15"/>
      <c r="B109" s="30"/>
      <c r="C109" s="31"/>
      <c r="D109" s="30"/>
      <c r="E109" s="29"/>
      <c r="F109" s="32"/>
      <c r="G109" s="27"/>
      <c r="H109" s="28"/>
      <c r="I109"/>
      <c r="J109"/>
      <c r="K109"/>
      <c r="L109"/>
    </row>
    <row r="110" spans="1:12">
      <c r="A110" s="15"/>
      <c r="B110" s="30"/>
      <c r="C110" s="31"/>
      <c r="D110" s="30"/>
      <c r="E110" s="29"/>
      <c r="F110" s="32"/>
      <c r="G110" s="27"/>
      <c r="H110" s="28"/>
      <c r="I110"/>
      <c r="J110"/>
      <c r="K110"/>
      <c r="L110"/>
    </row>
    <row r="111" spans="1:12">
      <c r="A111" s="15"/>
      <c r="B111" s="30"/>
      <c r="C111" s="31"/>
      <c r="D111" s="30"/>
      <c r="E111" s="29"/>
      <c r="F111" s="32"/>
      <c r="G111" s="27"/>
      <c r="H111" s="28"/>
      <c r="I111"/>
      <c r="J111"/>
      <c r="K111"/>
      <c r="L111"/>
    </row>
    <row r="112" spans="1:12">
      <c r="A112" s="15"/>
      <c r="B112" s="30"/>
      <c r="C112" s="31"/>
      <c r="D112" s="30"/>
      <c r="E112" s="29"/>
      <c r="F112" s="32"/>
      <c r="G112" s="27"/>
      <c r="H112" s="28"/>
      <c r="I112"/>
      <c r="J112"/>
      <c r="K112"/>
      <c r="L112"/>
    </row>
    <row r="113" spans="1:12">
      <c r="A113" s="15"/>
      <c r="B113" s="30"/>
      <c r="C113" s="31"/>
      <c r="D113" s="30"/>
      <c r="E113" s="29"/>
      <c r="F113" s="32"/>
      <c r="G113" s="27"/>
      <c r="H113" s="28"/>
      <c r="I113"/>
      <c r="J113"/>
      <c r="K113"/>
      <c r="L113"/>
    </row>
    <row r="114" spans="1:12">
      <c r="A114" s="15"/>
      <c r="B114" s="30"/>
      <c r="C114" s="31"/>
      <c r="D114" s="30"/>
      <c r="E114" s="29"/>
      <c r="F114" s="32"/>
      <c r="G114" s="27"/>
      <c r="H114" s="28"/>
      <c r="I114"/>
      <c r="J114"/>
      <c r="K114"/>
      <c r="L114"/>
    </row>
    <row r="115" spans="1:12">
      <c r="A115" s="15"/>
      <c r="B115" s="30"/>
      <c r="C115" s="31"/>
      <c r="D115" s="30"/>
      <c r="E115" s="29"/>
      <c r="F115" s="32"/>
      <c r="G115" s="27"/>
      <c r="H115" s="28"/>
      <c r="I115"/>
      <c r="J115"/>
      <c r="K115"/>
      <c r="L115"/>
    </row>
    <row r="116" spans="1:12">
      <c r="A116" s="15"/>
      <c r="B116" s="30"/>
      <c r="C116" s="31"/>
      <c r="D116" s="30"/>
      <c r="E116" s="29"/>
      <c r="F116" s="32"/>
      <c r="G116" s="27"/>
      <c r="H116" s="28"/>
      <c r="I116"/>
      <c r="J116"/>
      <c r="K116"/>
      <c r="L116"/>
    </row>
    <row r="117" spans="1:12">
      <c r="A117" s="15"/>
      <c r="B117" s="30"/>
      <c r="C117" s="31"/>
      <c r="D117" s="30"/>
      <c r="E117" s="29"/>
      <c r="F117" s="32"/>
      <c r="G117" s="27"/>
      <c r="H117" s="28"/>
      <c r="I117"/>
      <c r="J117"/>
      <c r="K117"/>
      <c r="L117"/>
    </row>
    <row r="118" spans="1:12">
      <c r="A118" s="15"/>
      <c r="B118" s="30"/>
      <c r="C118" s="31"/>
      <c r="D118" s="30"/>
      <c r="E118" s="29"/>
      <c r="F118" s="32"/>
      <c r="G118" s="27"/>
      <c r="H118" s="28"/>
      <c r="I118"/>
      <c r="J118"/>
      <c r="K118"/>
      <c r="L118"/>
    </row>
    <row r="119" spans="1:12">
      <c r="A119" s="15"/>
      <c r="B119" s="30"/>
      <c r="C119" s="31"/>
      <c r="D119" s="30"/>
      <c r="E119" s="29"/>
      <c r="F119" s="32"/>
      <c r="G119" s="27"/>
      <c r="H119" s="28"/>
      <c r="I119"/>
      <c r="J119"/>
      <c r="K119"/>
      <c r="L119"/>
    </row>
    <row r="120" spans="1:12">
      <c r="A120" s="15"/>
      <c r="B120" s="30"/>
      <c r="C120" s="31"/>
      <c r="D120" s="30"/>
      <c r="E120" s="29"/>
      <c r="F120" s="32"/>
      <c r="G120" s="27"/>
      <c r="H120" s="28"/>
      <c r="I120"/>
      <c r="J120"/>
      <c r="K120"/>
      <c r="L120"/>
    </row>
    <row r="121" spans="1:12">
      <c r="A121" s="15"/>
      <c r="B121" s="30"/>
      <c r="C121" s="31"/>
      <c r="D121" s="30"/>
      <c r="E121" s="29"/>
      <c r="F121" s="32"/>
      <c r="G121" s="27"/>
      <c r="H121" s="28"/>
      <c r="I121"/>
      <c r="J121"/>
      <c r="K121"/>
      <c r="L121"/>
    </row>
    <row r="122" spans="1:12">
      <c r="A122" s="15"/>
      <c r="B122" s="30"/>
      <c r="C122" s="31"/>
      <c r="D122" s="30"/>
      <c r="E122" s="29"/>
      <c r="F122" s="32"/>
      <c r="G122" s="27"/>
      <c r="H122" s="28"/>
      <c r="I122"/>
      <c r="J122"/>
      <c r="K122"/>
      <c r="L122"/>
    </row>
    <row r="123" spans="1:12">
      <c r="A123" s="15"/>
      <c r="B123" s="30"/>
      <c r="C123" s="31"/>
      <c r="D123" s="30"/>
      <c r="E123" s="29"/>
      <c r="F123" s="32"/>
      <c r="G123" s="27"/>
      <c r="H123" s="28"/>
      <c r="I123"/>
      <c r="J123"/>
      <c r="K123"/>
      <c r="L123"/>
    </row>
    <row r="124" spans="1:12">
      <c r="A124" s="15"/>
      <c r="B124" s="30"/>
      <c r="C124" s="31"/>
      <c r="D124" s="30"/>
      <c r="E124" s="29"/>
      <c r="F124" s="32"/>
      <c r="G124" s="27"/>
      <c r="H124" s="28"/>
      <c r="I124"/>
      <c r="J124"/>
      <c r="K124"/>
      <c r="L124"/>
    </row>
    <row r="125" spans="1:12">
      <c r="A125" s="15"/>
      <c r="B125" s="30"/>
      <c r="C125" s="31"/>
      <c r="D125" s="30"/>
      <c r="E125" s="29"/>
      <c r="F125" s="32"/>
      <c r="G125" s="27"/>
      <c r="H125" s="28"/>
      <c r="I125"/>
      <c r="J125"/>
      <c r="K125"/>
      <c r="L125"/>
    </row>
    <row r="126" spans="1:12">
      <c r="A126" s="15"/>
      <c r="B126" s="30"/>
      <c r="C126" s="31"/>
      <c r="D126" s="30"/>
      <c r="E126" s="29"/>
      <c r="F126" s="32"/>
      <c r="G126" s="27"/>
      <c r="H126" s="28"/>
      <c r="I126"/>
      <c r="J126"/>
      <c r="K126"/>
      <c r="L126"/>
    </row>
    <row r="127" spans="1:12">
      <c r="A127" s="15"/>
      <c r="B127" s="30"/>
      <c r="C127" s="31"/>
      <c r="D127" s="30"/>
      <c r="E127" s="29"/>
      <c r="F127" s="32"/>
      <c r="G127" s="27"/>
      <c r="H127" s="28"/>
      <c r="I127"/>
      <c r="J127"/>
      <c r="K127"/>
      <c r="L127"/>
    </row>
    <row r="128" spans="1:12">
      <c r="A128" s="15"/>
      <c r="B128" s="30"/>
      <c r="C128" s="31"/>
      <c r="D128" s="30"/>
      <c r="E128" s="29"/>
      <c r="F128" s="32"/>
      <c r="G128" s="27"/>
      <c r="H128" s="28"/>
      <c r="I128"/>
      <c r="J128"/>
      <c r="K128"/>
      <c r="L128"/>
    </row>
    <row r="129" spans="1:12">
      <c r="A129" s="15"/>
      <c r="B129" s="30"/>
      <c r="C129" s="31"/>
      <c r="D129" s="30"/>
      <c r="E129" s="29"/>
      <c r="F129" s="32"/>
      <c r="G129" s="27"/>
      <c r="H129" s="28"/>
      <c r="I129"/>
      <c r="J129"/>
      <c r="K129"/>
      <c r="L129"/>
    </row>
    <row r="130" spans="1:12">
      <c r="A130" s="15"/>
      <c r="B130" s="30"/>
      <c r="C130" s="31"/>
      <c r="D130" s="30"/>
      <c r="E130" s="29"/>
      <c r="F130" s="32"/>
      <c r="G130" s="27"/>
      <c r="H130" s="28"/>
      <c r="I130"/>
      <c r="J130"/>
      <c r="K130"/>
      <c r="L130"/>
    </row>
    <row r="131" spans="1:12">
      <c r="A131" s="15"/>
      <c r="B131" s="30"/>
      <c r="C131" s="31"/>
      <c r="D131" s="30"/>
      <c r="E131" s="29"/>
      <c r="F131" s="32"/>
      <c r="G131" s="27"/>
      <c r="H131" s="28"/>
      <c r="I131"/>
      <c r="J131"/>
      <c r="K131"/>
      <c r="L131"/>
    </row>
    <row r="132" spans="1:12">
      <c r="A132" s="15"/>
      <c r="B132" s="30"/>
      <c r="C132" s="31"/>
      <c r="D132" s="30"/>
      <c r="E132" s="29"/>
      <c r="F132" s="32"/>
      <c r="G132" s="27"/>
      <c r="H132" s="28"/>
      <c r="I132"/>
      <c r="J132"/>
      <c r="K132"/>
      <c r="L132"/>
    </row>
    <row r="133" spans="1:12">
      <c r="A133" s="15"/>
      <c r="B133" s="30"/>
      <c r="C133" s="31"/>
      <c r="D133" s="30"/>
      <c r="E133" s="29"/>
      <c r="F133" s="32"/>
      <c r="G133" s="27"/>
      <c r="H133" s="28"/>
      <c r="I133"/>
      <c r="J133"/>
      <c r="K133"/>
      <c r="L133"/>
    </row>
    <row r="134" spans="1:12">
      <c r="A134" s="15"/>
      <c r="B134" s="30"/>
      <c r="C134" s="31"/>
      <c r="D134" s="30"/>
      <c r="E134" s="29"/>
      <c r="F134" s="32"/>
      <c r="G134" s="27"/>
      <c r="H134" s="28"/>
      <c r="I134"/>
      <c r="J134"/>
      <c r="K134"/>
      <c r="L134"/>
    </row>
    <row r="135" spans="1:12">
      <c r="A135" s="15"/>
      <c r="B135" s="30"/>
      <c r="C135" s="31"/>
      <c r="D135" s="30"/>
      <c r="E135" s="29"/>
      <c r="F135" s="32"/>
      <c r="G135" s="27"/>
      <c r="H135" s="28"/>
      <c r="I135"/>
      <c r="J135"/>
      <c r="K135"/>
      <c r="L135"/>
    </row>
    <row r="136" spans="1:12">
      <c r="A136" s="15"/>
      <c r="B136" s="30"/>
      <c r="C136" s="31"/>
      <c r="D136" s="30"/>
      <c r="E136" s="29"/>
      <c r="F136" s="32"/>
      <c r="G136" s="27"/>
      <c r="H136" s="28"/>
      <c r="I136"/>
      <c r="J136"/>
      <c r="K136"/>
      <c r="L136"/>
    </row>
    <row r="137" spans="1:12">
      <c r="A137" s="15"/>
      <c r="B137" s="30"/>
      <c r="C137" s="31"/>
      <c r="D137" s="30"/>
      <c r="E137" s="29"/>
      <c r="F137" s="32"/>
      <c r="G137" s="27"/>
      <c r="H137" s="28"/>
      <c r="I137"/>
      <c r="J137"/>
      <c r="K137"/>
      <c r="L137"/>
    </row>
    <row r="138" spans="1:12">
      <c r="A138" s="15"/>
      <c r="B138" s="30"/>
      <c r="C138" s="31"/>
      <c r="D138" s="30"/>
      <c r="E138" s="29"/>
      <c r="F138" s="32"/>
      <c r="G138" s="27"/>
      <c r="H138" s="28"/>
      <c r="I138"/>
      <c r="J138"/>
      <c r="K138"/>
      <c r="L138"/>
    </row>
    <row r="139" spans="1:12">
      <c r="A139" s="15"/>
      <c r="B139" s="30"/>
      <c r="C139" s="31"/>
      <c r="D139" s="30"/>
      <c r="E139" s="29"/>
      <c r="F139" s="32"/>
      <c r="G139" s="27"/>
      <c r="H139" s="28"/>
      <c r="I139"/>
      <c r="J139"/>
      <c r="K139"/>
      <c r="L139"/>
    </row>
    <row r="140" spans="1:12">
      <c r="A140" s="15"/>
      <c r="B140" s="30"/>
      <c r="C140" s="31"/>
      <c r="D140" s="30"/>
      <c r="E140" s="29"/>
      <c r="F140" s="32"/>
      <c r="G140" s="27"/>
      <c r="H140" s="28"/>
      <c r="I140"/>
      <c r="J140"/>
      <c r="K140"/>
      <c r="L140"/>
    </row>
    <row r="141" spans="1:12">
      <c r="A141" s="15"/>
      <c r="B141" s="30"/>
      <c r="C141" s="31"/>
      <c r="D141" s="30"/>
      <c r="E141" s="29"/>
      <c r="F141" s="32"/>
      <c r="G141" s="27"/>
      <c r="H141" s="28"/>
      <c r="I141"/>
      <c r="J141"/>
      <c r="K141"/>
      <c r="L141"/>
    </row>
    <row r="142" spans="1:12">
      <c r="A142" s="15"/>
      <c r="B142" s="30"/>
      <c r="C142" s="31"/>
      <c r="D142" s="30"/>
      <c r="E142" s="29"/>
      <c r="F142" s="32"/>
      <c r="G142" s="27"/>
      <c r="H142" s="28"/>
      <c r="I142"/>
      <c r="J142"/>
      <c r="K142"/>
      <c r="L142"/>
    </row>
    <row r="143" spans="1:12">
      <c r="A143" s="15"/>
      <c r="B143" s="30"/>
      <c r="C143" s="31"/>
      <c r="D143" s="30"/>
      <c r="E143" s="29"/>
      <c r="F143" s="32"/>
      <c r="G143" s="27"/>
      <c r="H143" s="28"/>
      <c r="I143"/>
      <c r="J143"/>
      <c r="K143"/>
      <c r="L143"/>
    </row>
    <row r="144" spans="1:12">
      <c r="A144" s="15"/>
      <c r="B144" s="30"/>
      <c r="C144" s="31"/>
      <c r="D144" s="30"/>
      <c r="E144" s="29"/>
      <c r="F144" s="32"/>
      <c r="G144" s="27"/>
      <c r="H144" s="28"/>
      <c r="I144"/>
      <c r="J144"/>
      <c r="K144"/>
      <c r="L144"/>
    </row>
    <row r="145" spans="1:12">
      <c r="A145" s="15"/>
      <c r="B145" s="30"/>
      <c r="C145" s="31"/>
      <c r="D145" s="30"/>
      <c r="E145" s="29"/>
      <c r="F145" s="32"/>
      <c r="G145" s="27"/>
      <c r="H145" s="28"/>
      <c r="I145"/>
      <c r="J145"/>
      <c r="K145"/>
      <c r="L145"/>
    </row>
    <row r="146" spans="1:12">
      <c r="A146" s="15"/>
      <c r="B146" s="30"/>
      <c r="C146" s="31"/>
      <c r="D146" s="30"/>
      <c r="E146" s="29"/>
      <c r="F146" s="32"/>
      <c r="G146" s="27"/>
      <c r="H146" s="28"/>
      <c r="I146"/>
      <c r="J146"/>
      <c r="K146"/>
      <c r="L146"/>
    </row>
    <row r="147" spans="1:12">
      <c r="A147" s="15"/>
      <c r="B147" s="30"/>
      <c r="C147" s="31"/>
      <c r="D147" s="30"/>
      <c r="E147" s="29"/>
      <c r="F147" s="32"/>
      <c r="G147" s="27"/>
      <c r="H147" s="28"/>
      <c r="I147"/>
      <c r="J147"/>
      <c r="K147"/>
      <c r="L147"/>
    </row>
    <row r="148" spans="1:12">
      <c r="A148" s="15"/>
      <c r="B148" s="30"/>
      <c r="C148" s="31"/>
      <c r="D148" s="30"/>
      <c r="E148" s="29"/>
      <c r="F148" s="32"/>
      <c r="G148" s="27"/>
      <c r="H148" s="28"/>
      <c r="I148"/>
      <c r="J148"/>
      <c r="K148"/>
      <c r="L148"/>
    </row>
    <row r="149" spans="1:12">
      <c r="A149" s="15"/>
      <c r="B149" s="30"/>
      <c r="C149" s="31"/>
      <c r="D149" s="30"/>
      <c r="E149" s="29"/>
      <c r="F149" s="32"/>
      <c r="G149" s="27"/>
      <c r="H149" s="28"/>
      <c r="I149"/>
      <c r="J149"/>
      <c r="K149"/>
      <c r="L149"/>
    </row>
    <row r="150" spans="1:12">
      <c r="A150" s="15"/>
      <c r="B150" s="30"/>
      <c r="C150" s="31"/>
      <c r="D150" s="30"/>
      <c r="E150" s="29"/>
      <c r="F150" s="32"/>
      <c r="G150" s="27"/>
      <c r="H150" s="28"/>
      <c r="I150"/>
      <c r="J150"/>
      <c r="K150"/>
      <c r="L150"/>
    </row>
    <row r="151" spans="1:12">
      <c r="A151" s="15"/>
      <c r="B151" s="30"/>
      <c r="C151" s="31"/>
      <c r="D151" s="30"/>
      <c r="E151" s="29"/>
      <c r="F151" s="32"/>
      <c r="G151" s="27"/>
      <c r="H151" s="28"/>
      <c r="I151"/>
      <c r="J151"/>
      <c r="K151"/>
      <c r="L151"/>
    </row>
    <row r="152" spans="1:12">
      <c r="A152" s="15"/>
      <c r="B152" s="30"/>
      <c r="C152" s="31"/>
      <c r="D152" s="30"/>
      <c r="E152" s="29"/>
      <c r="F152" s="32"/>
      <c r="G152" s="27"/>
      <c r="H152" s="28"/>
      <c r="I152"/>
      <c r="J152"/>
      <c r="K152"/>
      <c r="L152"/>
    </row>
    <row r="153" spans="1:12">
      <c r="A153" s="15"/>
      <c r="B153" s="30"/>
      <c r="C153" s="31"/>
      <c r="D153" s="30"/>
      <c r="E153" s="29"/>
      <c r="F153" s="32"/>
      <c r="G153" s="27"/>
      <c r="H153" s="28"/>
      <c r="I153"/>
      <c r="J153"/>
      <c r="K153"/>
      <c r="L153"/>
    </row>
    <row r="154" spans="1:12">
      <c r="A154" s="15"/>
      <c r="B154" s="30"/>
      <c r="C154" s="31"/>
      <c r="D154" s="30"/>
      <c r="E154" s="29"/>
      <c r="F154" s="32"/>
      <c r="G154" s="27"/>
      <c r="H154" s="28"/>
      <c r="I154"/>
      <c r="J154"/>
      <c r="K154"/>
      <c r="L154"/>
    </row>
    <row r="155" spans="1:12">
      <c r="A155" s="15"/>
      <c r="B155" s="30"/>
      <c r="C155" s="31"/>
      <c r="D155" s="30"/>
      <c r="E155" s="29"/>
      <c r="F155" s="32"/>
      <c r="G155" s="27"/>
      <c r="H155" s="28"/>
      <c r="I155"/>
      <c r="J155"/>
      <c r="K155"/>
      <c r="L155"/>
    </row>
    <row r="156" spans="1:12">
      <c r="A156" s="15"/>
      <c r="B156" s="30"/>
      <c r="C156" s="31"/>
      <c r="D156" s="30"/>
      <c r="E156" s="29"/>
      <c r="F156" s="32"/>
      <c r="G156" s="27"/>
      <c r="H156" s="28"/>
      <c r="I156"/>
      <c r="J156"/>
      <c r="K156"/>
      <c r="L156"/>
    </row>
    <row r="157" spans="1:12">
      <c r="A157" s="15"/>
      <c r="B157" s="30"/>
      <c r="C157" s="31"/>
      <c r="D157" s="30"/>
      <c r="E157" s="29"/>
      <c r="F157" s="32"/>
      <c r="G157" s="27"/>
      <c r="H157" s="28"/>
      <c r="I157"/>
      <c r="J157"/>
      <c r="K157"/>
      <c r="L157"/>
    </row>
    <row r="158" spans="1:12">
      <c r="A158" s="15"/>
      <c r="B158" s="30"/>
      <c r="C158" s="31"/>
      <c r="D158" s="30"/>
      <c r="E158" s="29"/>
      <c r="F158" s="32"/>
      <c r="G158" s="27"/>
      <c r="H158" s="28"/>
      <c r="I158"/>
      <c r="J158"/>
      <c r="K158"/>
      <c r="L158"/>
    </row>
    <row r="159" spans="1:12">
      <c r="A159" s="15"/>
      <c r="B159" s="30"/>
      <c r="C159" s="31"/>
      <c r="D159" s="30"/>
      <c r="E159" s="29"/>
      <c r="F159" s="32"/>
      <c r="G159" s="27"/>
      <c r="H159" s="28"/>
      <c r="I159"/>
      <c r="J159"/>
      <c r="K159"/>
      <c r="L159"/>
    </row>
    <row r="160" spans="1:12">
      <c r="A160" s="15"/>
      <c r="B160" s="30"/>
      <c r="C160" s="31"/>
      <c r="D160" s="30"/>
      <c r="E160" s="29"/>
      <c r="F160" s="32"/>
      <c r="G160" s="27"/>
      <c r="H160" s="28"/>
      <c r="I160"/>
      <c r="J160"/>
      <c r="K160"/>
      <c r="L160"/>
    </row>
    <row r="161" spans="1:12">
      <c r="A161" s="15"/>
      <c r="B161" s="30"/>
      <c r="C161" s="31"/>
      <c r="D161" s="30"/>
      <c r="E161" s="29"/>
      <c r="F161" s="32"/>
      <c r="G161" s="27"/>
      <c r="H161" s="28"/>
      <c r="I161"/>
      <c r="J161"/>
      <c r="K161"/>
      <c r="L161"/>
    </row>
    <row r="162" spans="1:12">
      <c r="A162" s="15"/>
      <c r="B162" s="30"/>
      <c r="C162" s="31"/>
      <c r="D162" s="30"/>
      <c r="E162" s="29"/>
      <c r="F162" s="32"/>
      <c r="G162" s="27"/>
      <c r="H162" s="28"/>
      <c r="I162"/>
      <c r="J162"/>
      <c r="K162"/>
      <c r="L162"/>
    </row>
    <row r="163" spans="1:12">
      <c r="A163" s="15"/>
      <c r="B163" s="30"/>
      <c r="C163" s="31"/>
      <c r="D163" s="30"/>
      <c r="E163" s="29"/>
      <c r="F163" s="32"/>
      <c r="G163" s="27"/>
      <c r="H163" s="28"/>
      <c r="I163"/>
      <c r="J163"/>
      <c r="K163"/>
      <c r="L163"/>
    </row>
    <row r="164" spans="1:12">
      <c r="A164" s="15"/>
      <c r="B164" s="30"/>
      <c r="C164" s="31"/>
      <c r="D164" s="30"/>
      <c r="E164" s="29"/>
      <c r="F164" s="32"/>
      <c r="G164" s="27"/>
      <c r="H164" s="28"/>
      <c r="I164"/>
      <c r="J164"/>
      <c r="K164"/>
      <c r="L164"/>
    </row>
    <row r="165" spans="1:12">
      <c r="A165" s="15"/>
      <c r="B165" s="30"/>
      <c r="C165" s="31"/>
      <c r="D165" s="30"/>
      <c r="E165" s="29"/>
      <c r="F165" s="32"/>
      <c r="G165" s="27"/>
      <c r="H165" s="28"/>
      <c r="I165"/>
      <c r="J165"/>
      <c r="K165"/>
      <c r="L165"/>
    </row>
    <row r="166" spans="1:12">
      <c r="A166" s="15"/>
      <c r="B166" s="30"/>
      <c r="C166" s="31"/>
      <c r="D166" s="30"/>
      <c r="E166" s="29"/>
      <c r="F166" s="32"/>
      <c r="G166" s="27"/>
      <c r="H166" s="28"/>
      <c r="I166"/>
      <c r="J166"/>
      <c r="K166"/>
      <c r="L166"/>
    </row>
    <row r="167" spans="1:12">
      <c r="A167" s="15"/>
      <c r="B167" s="30"/>
      <c r="C167" s="31"/>
      <c r="D167" s="30"/>
      <c r="E167" s="29"/>
      <c r="F167" s="32"/>
      <c r="G167" s="27"/>
      <c r="H167" s="28"/>
      <c r="I167"/>
      <c r="J167"/>
      <c r="K167"/>
      <c r="L167"/>
    </row>
    <row r="168" spans="1:12">
      <c r="A168" s="15"/>
      <c r="B168" s="30"/>
      <c r="C168" s="31"/>
      <c r="D168" s="30"/>
      <c r="E168" s="29"/>
      <c r="F168" s="32"/>
      <c r="G168" s="27"/>
      <c r="H168" s="28"/>
      <c r="I168"/>
      <c r="J168"/>
      <c r="K168"/>
      <c r="L168"/>
    </row>
    <row r="169" spans="1:12">
      <c r="A169" s="15"/>
      <c r="B169" s="30"/>
      <c r="C169" s="31"/>
      <c r="D169" s="30"/>
      <c r="E169" s="29"/>
      <c r="F169" s="32"/>
      <c r="G169" s="27"/>
      <c r="H169" s="28"/>
      <c r="I169"/>
      <c r="J169"/>
      <c r="K169"/>
      <c r="L169"/>
    </row>
    <row r="170" spans="1:12">
      <c r="A170" s="15"/>
      <c r="B170" s="30"/>
      <c r="C170" s="31"/>
      <c r="D170" s="30"/>
      <c r="E170" s="29"/>
      <c r="F170" s="32"/>
      <c r="G170" s="27"/>
      <c r="H170" s="28"/>
      <c r="I170"/>
      <c r="J170"/>
      <c r="K170"/>
      <c r="L170"/>
    </row>
    <row r="171" spans="1:12">
      <c r="A171" s="15"/>
      <c r="B171" s="30"/>
      <c r="C171" s="31"/>
      <c r="D171" s="30"/>
      <c r="E171" s="29"/>
      <c r="F171" s="32"/>
      <c r="G171" s="27"/>
      <c r="H171" s="28"/>
      <c r="I171"/>
      <c r="J171"/>
      <c r="K171"/>
      <c r="L171"/>
    </row>
    <row r="172" spans="1:12">
      <c r="A172" s="15"/>
      <c r="B172" s="30"/>
      <c r="C172" s="31"/>
      <c r="D172" s="30"/>
      <c r="E172" s="29"/>
      <c r="F172" s="32"/>
      <c r="G172" s="27"/>
      <c r="H172" s="28"/>
      <c r="I172"/>
      <c r="J172"/>
      <c r="K172"/>
      <c r="L172"/>
    </row>
    <row r="173" spans="1:12">
      <c r="A173" s="15"/>
      <c r="B173" s="30"/>
      <c r="C173" s="31"/>
      <c r="D173" s="30"/>
      <c r="E173" s="29"/>
      <c r="F173" s="32"/>
      <c r="G173" s="27"/>
      <c r="H173" s="28"/>
      <c r="I173"/>
      <c r="J173"/>
      <c r="K173"/>
      <c r="L173"/>
    </row>
    <row r="174" spans="1:12">
      <c r="A174" s="15"/>
      <c r="B174" s="30"/>
      <c r="C174" s="31"/>
      <c r="D174" s="30"/>
      <c r="E174" s="29"/>
      <c r="F174" s="32"/>
      <c r="G174" s="27"/>
      <c r="H174" s="28"/>
      <c r="I174"/>
      <c r="J174"/>
      <c r="K174"/>
      <c r="L174"/>
    </row>
    <row r="175" spans="1:12">
      <c r="A175" s="15"/>
      <c r="B175" s="30"/>
      <c r="C175" s="31"/>
      <c r="D175" s="30"/>
      <c r="E175" s="29"/>
      <c r="F175" s="32"/>
      <c r="G175" s="27"/>
      <c r="H175" s="28"/>
      <c r="I175"/>
      <c r="J175"/>
      <c r="K175"/>
      <c r="L175"/>
    </row>
    <row r="176" spans="1:12">
      <c r="A176" s="15"/>
      <c r="B176" s="30"/>
      <c r="C176" s="31"/>
      <c r="D176" s="30"/>
      <c r="E176" s="29"/>
      <c r="F176" s="32"/>
      <c r="G176" s="27"/>
      <c r="H176" s="28"/>
      <c r="I176"/>
      <c r="J176"/>
      <c r="K176"/>
      <c r="L176"/>
    </row>
    <row r="177" spans="1:12">
      <c r="A177" s="15"/>
      <c r="B177" s="30"/>
      <c r="C177" s="31"/>
      <c r="D177" s="30"/>
      <c r="E177" s="29"/>
      <c r="F177" s="32"/>
      <c r="G177" s="27"/>
      <c r="H177" s="28"/>
      <c r="I177"/>
      <c r="J177"/>
      <c r="K177"/>
      <c r="L177"/>
    </row>
    <row r="178" spans="1:12">
      <c r="A178" s="15"/>
      <c r="B178" s="30"/>
      <c r="C178" s="31"/>
      <c r="D178" s="30"/>
      <c r="E178" s="29"/>
      <c r="F178" s="32"/>
      <c r="G178" s="27"/>
      <c r="H178" s="28"/>
      <c r="I178"/>
      <c r="J178"/>
      <c r="K178"/>
      <c r="L178"/>
    </row>
    <row r="179" spans="1:12">
      <c r="A179" s="15"/>
      <c r="B179" s="30"/>
      <c r="C179" s="31"/>
      <c r="D179" s="30"/>
      <c r="E179" s="29"/>
      <c r="F179" s="32"/>
      <c r="G179" s="27"/>
      <c r="H179" s="28"/>
      <c r="I179"/>
      <c r="J179"/>
      <c r="K179"/>
      <c r="L179"/>
    </row>
    <row r="180" spans="1:12">
      <c r="A180" s="15"/>
      <c r="B180" s="30"/>
      <c r="C180" s="31"/>
      <c r="D180" s="30"/>
      <c r="E180" s="29"/>
      <c r="F180" s="32"/>
      <c r="G180" s="27"/>
      <c r="H180" s="28"/>
      <c r="I180"/>
      <c r="J180"/>
      <c r="K180"/>
      <c r="L180"/>
    </row>
    <row r="181" spans="1:12">
      <c r="A181" s="15"/>
      <c r="B181" s="30"/>
      <c r="C181" s="31"/>
      <c r="D181" s="30"/>
      <c r="E181" s="29"/>
      <c r="F181" s="32"/>
      <c r="G181" s="27"/>
      <c r="H181" s="28"/>
      <c r="I181"/>
      <c r="J181"/>
      <c r="K181"/>
      <c r="L181"/>
    </row>
    <row r="182" spans="1:12">
      <c r="A182" s="15"/>
      <c r="B182" s="30"/>
      <c r="C182" s="31"/>
      <c r="D182" s="30"/>
      <c r="E182" s="29"/>
      <c r="F182" s="32"/>
      <c r="G182" s="27"/>
      <c r="H182" s="28"/>
      <c r="I182"/>
      <c r="J182"/>
      <c r="K182"/>
      <c r="L182"/>
    </row>
    <row r="183" spans="1:12">
      <c r="A183" s="15"/>
      <c r="B183" s="30"/>
      <c r="C183" s="31"/>
      <c r="D183" s="30"/>
      <c r="E183" s="29"/>
      <c r="F183" s="32"/>
      <c r="G183" s="27"/>
      <c r="H183" s="28"/>
      <c r="I183"/>
      <c r="J183"/>
      <c r="K183"/>
      <c r="L183"/>
    </row>
    <row r="184" spans="1:12">
      <c r="A184" s="15"/>
      <c r="B184" s="30"/>
      <c r="C184" s="31"/>
      <c r="D184" s="30"/>
      <c r="E184" s="29"/>
      <c r="F184" s="32"/>
      <c r="G184" s="27"/>
      <c r="H184" s="28"/>
      <c r="I184"/>
      <c r="J184"/>
      <c r="K184"/>
      <c r="L184"/>
    </row>
    <row r="185" spans="1:12">
      <c r="A185" s="15"/>
      <c r="B185" s="30"/>
      <c r="C185" s="31"/>
      <c r="D185" s="30"/>
      <c r="E185" s="29"/>
      <c r="F185" s="32"/>
      <c r="G185" s="27"/>
      <c r="H185" s="28"/>
      <c r="I185"/>
      <c r="J185"/>
      <c r="K185"/>
      <c r="L185"/>
    </row>
    <row r="186" spans="1:12">
      <c r="A186" s="15"/>
      <c r="B186" s="30"/>
      <c r="C186" s="31"/>
      <c r="D186" s="30"/>
      <c r="E186" s="29"/>
      <c r="F186" s="32"/>
      <c r="G186" s="27"/>
      <c r="H186" s="28"/>
      <c r="I186"/>
      <c r="J186"/>
      <c r="K186"/>
      <c r="L186"/>
    </row>
    <row r="187" spans="1:12">
      <c r="A187" s="15"/>
      <c r="B187" s="30"/>
      <c r="C187" s="31"/>
      <c r="D187" s="30"/>
      <c r="E187" s="29"/>
      <c r="F187" s="32"/>
      <c r="G187" s="27"/>
      <c r="H187" s="28"/>
      <c r="I187"/>
      <c r="J187"/>
      <c r="K187"/>
      <c r="L187"/>
    </row>
    <row r="188" spans="1:12">
      <c r="A188" s="15"/>
      <c r="B188" s="30"/>
      <c r="C188" s="31"/>
      <c r="D188" s="30"/>
      <c r="E188" s="29"/>
      <c r="F188" s="32"/>
      <c r="G188" s="27"/>
      <c r="H188" s="28"/>
      <c r="I188"/>
      <c r="J188"/>
      <c r="K188"/>
      <c r="L188"/>
    </row>
    <row r="189" spans="1:12">
      <c r="A189" s="15"/>
      <c r="B189" s="30"/>
      <c r="C189" s="31"/>
      <c r="D189" s="30"/>
      <c r="E189" s="29"/>
      <c r="F189" s="32"/>
      <c r="G189" s="27"/>
      <c r="H189" s="28"/>
      <c r="I189"/>
      <c r="J189"/>
      <c r="K189"/>
      <c r="L189"/>
    </row>
    <row r="190" spans="1:12">
      <c r="A190" s="15"/>
      <c r="B190" s="30"/>
      <c r="C190" s="31"/>
      <c r="D190" s="30"/>
      <c r="E190" s="29"/>
      <c r="F190" s="32"/>
      <c r="G190" s="27"/>
      <c r="H190" s="28"/>
      <c r="I190"/>
      <c r="J190"/>
      <c r="K190"/>
      <c r="L190"/>
    </row>
    <row r="191" spans="1:12">
      <c r="A191" s="15"/>
      <c r="B191" s="30"/>
      <c r="C191" s="31"/>
      <c r="D191" s="30"/>
      <c r="E191" s="29"/>
      <c r="F191" s="32"/>
      <c r="G191" s="27"/>
      <c r="H191" s="28"/>
      <c r="I191"/>
      <c r="J191"/>
      <c r="K191"/>
      <c r="L191"/>
    </row>
    <row r="192" spans="1:12">
      <c r="A192" s="15"/>
      <c r="B192" s="30"/>
      <c r="C192" s="31"/>
      <c r="D192" s="30"/>
      <c r="E192" s="29"/>
      <c r="F192" s="32"/>
      <c r="G192" s="27"/>
      <c r="H192" s="28"/>
      <c r="I192"/>
      <c r="J192"/>
      <c r="K192"/>
      <c r="L192"/>
    </row>
    <row r="193" spans="1:12">
      <c r="A193" s="15"/>
      <c r="B193" s="30"/>
      <c r="C193" s="31"/>
      <c r="D193" s="30"/>
      <c r="E193" s="29"/>
      <c r="F193" s="32"/>
      <c r="G193" s="27"/>
      <c r="H193" s="28"/>
      <c r="I193"/>
      <c r="J193"/>
      <c r="K193"/>
      <c r="L193"/>
    </row>
    <row r="194" spans="1:12">
      <c r="A194" s="15"/>
      <c r="B194" s="30"/>
      <c r="C194" s="31"/>
      <c r="D194" s="30"/>
      <c r="E194" s="29"/>
      <c r="F194" s="32"/>
      <c r="G194" s="27"/>
      <c r="H194" s="28"/>
      <c r="I194"/>
      <c r="J194"/>
      <c r="K194"/>
      <c r="L194"/>
    </row>
    <row r="195" spans="1:12">
      <c r="A195" s="15"/>
      <c r="B195" s="30"/>
      <c r="C195" s="31"/>
      <c r="D195" s="30"/>
      <c r="E195" s="29"/>
      <c r="F195" s="32"/>
      <c r="G195" s="27"/>
      <c r="H195" s="28"/>
      <c r="I195"/>
      <c r="J195"/>
      <c r="K195"/>
      <c r="L195"/>
    </row>
    <row r="196" spans="1:12">
      <c r="A196" s="15"/>
      <c r="B196" s="30"/>
      <c r="C196" s="31"/>
      <c r="D196" s="30"/>
      <c r="E196" s="29"/>
      <c r="F196" s="32"/>
      <c r="G196" s="27"/>
      <c r="H196" s="28"/>
      <c r="I196"/>
      <c r="J196"/>
      <c r="K196"/>
      <c r="L196"/>
    </row>
    <row r="197" spans="1:12">
      <c r="A197" s="15"/>
      <c r="B197" s="30"/>
      <c r="C197" s="31"/>
      <c r="D197" s="30"/>
      <c r="E197" s="29"/>
      <c r="F197" s="32"/>
      <c r="G197" s="27"/>
      <c r="H197" s="28"/>
      <c r="I197"/>
      <c r="J197"/>
      <c r="K197"/>
      <c r="L197"/>
    </row>
    <row r="198" spans="1:12">
      <c r="A198" s="15"/>
      <c r="B198" s="30"/>
      <c r="C198" s="31"/>
      <c r="D198" s="30"/>
      <c r="E198" s="29"/>
      <c r="F198" s="32"/>
      <c r="G198" s="27"/>
      <c r="H198" s="28"/>
      <c r="I198"/>
      <c r="J198"/>
      <c r="K198"/>
      <c r="L198"/>
    </row>
    <row r="199" spans="1:12">
      <c r="A199" s="15"/>
      <c r="B199" s="30"/>
      <c r="C199" s="31"/>
      <c r="D199" s="30"/>
      <c r="E199" s="29"/>
      <c r="F199" s="32"/>
      <c r="G199" s="27"/>
      <c r="H199" s="28"/>
      <c r="I199"/>
      <c r="J199"/>
      <c r="K199"/>
      <c r="L199"/>
    </row>
    <row r="200" spans="1:12">
      <c r="A200" s="15"/>
      <c r="B200" s="30"/>
      <c r="C200" s="31"/>
      <c r="D200" s="30"/>
      <c r="E200" s="29"/>
      <c r="F200" s="32"/>
      <c r="G200" s="27"/>
      <c r="H200" s="28"/>
      <c r="I200"/>
      <c r="J200"/>
      <c r="K200"/>
      <c r="L200"/>
    </row>
    <row r="201" spans="1:12">
      <c r="A201" s="15"/>
      <c r="B201" s="30"/>
      <c r="C201" s="31"/>
      <c r="D201" s="30"/>
      <c r="E201" s="29"/>
      <c r="F201" s="32"/>
      <c r="G201" s="27"/>
      <c r="H201" s="28"/>
      <c r="I201"/>
      <c r="J201"/>
      <c r="K201"/>
      <c r="L201"/>
    </row>
    <row r="202" spans="1:12">
      <c r="A202" s="15"/>
      <c r="B202" s="30"/>
      <c r="C202" s="31"/>
      <c r="D202" s="30"/>
      <c r="E202" s="29"/>
      <c r="F202" s="32"/>
      <c r="G202" s="27"/>
      <c r="H202" s="28"/>
      <c r="I202"/>
      <c r="J202"/>
      <c r="K202"/>
      <c r="L202"/>
    </row>
    <row r="203" spans="1:12">
      <c r="A203" s="15"/>
      <c r="B203" s="30"/>
      <c r="C203" s="31"/>
      <c r="D203" s="30"/>
      <c r="E203" s="29"/>
      <c r="F203" s="32"/>
      <c r="G203" s="27"/>
      <c r="H203" s="28"/>
      <c r="I203"/>
      <c r="J203"/>
      <c r="K203"/>
      <c r="L203"/>
    </row>
    <row r="204" spans="1:12">
      <c r="A204" s="15"/>
      <c r="B204" s="30"/>
      <c r="C204" s="31"/>
      <c r="D204" s="30"/>
      <c r="E204" s="29"/>
      <c r="F204" s="32"/>
      <c r="G204" s="27"/>
      <c r="H204" s="28"/>
      <c r="I204"/>
      <c r="J204"/>
      <c r="K204"/>
      <c r="L204"/>
    </row>
    <row r="205" spans="1:12">
      <c r="A205" s="15"/>
      <c r="B205" s="30"/>
      <c r="C205" s="31"/>
      <c r="D205" s="30"/>
      <c r="E205" s="29"/>
      <c r="F205" s="32"/>
      <c r="G205" s="27"/>
      <c r="H205" s="28"/>
      <c r="I205"/>
      <c r="J205"/>
      <c r="K205"/>
      <c r="L205"/>
    </row>
    <row r="206" spans="1:12">
      <c r="A206" s="15"/>
      <c r="B206" s="30"/>
      <c r="C206" s="31"/>
      <c r="D206" s="30"/>
      <c r="E206" s="29"/>
      <c r="F206" s="32"/>
      <c r="G206" s="27"/>
      <c r="H206" s="28"/>
      <c r="I206"/>
      <c r="J206"/>
      <c r="K206"/>
      <c r="L206"/>
    </row>
    <row r="207" spans="1:12">
      <c r="A207" s="15"/>
      <c r="B207" s="30"/>
      <c r="C207" s="31"/>
      <c r="D207" s="30"/>
      <c r="E207" s="29"/>
      <c r="F207" s="32"/>
      <c r="G207" s="27"/>
      <c r="H207" s="28"/>
      <c r="I207"/>
      <c r="J207"/>
      <c r="K207"/>
      <c r="L207"/>
    </row>
    <row r="208" spans="1:12">
      <c r="A208" s="15"/>
      <c r="B208" s="30"/>
      <c r="C208" s="31"/>
      <c r="D208" s="30"/>
      <c r="E208" s="29"/>
      <c r="F208" s="32"/>
      <c r="G208" s="27"/>
      <c r="H208" s="28"/>
      <c r="I208"/>
      <c r="J208"/>
      <c r="K208"/>
      <c r="L208"/>
    </row>
    <row r="209" spans="1:12">
      <c r="A209" s="15"/>
      <c r="B209" s="30"/>
      <c r="C209" s="31"/>
      <c r="D209" s="30"/>
      <c r="E209" s="29"/>
      <c r="F209" s="32"/>
      <c r="G209" s="27"/>
      <c r="H209" s="28"/>
      <c r="I209"/>
      <c r="J209"/>
      <c r="K209"/>
      <c r="L209"/>
    </row>
    <row r="210" spans="1:12">
      <c r="A210" s="15"/>
      <c r="B210" s="30"/>
      <c r="C210" s="31"/>
      <c r="D210" s="30"/>
      <c r="E210" s="29"/>
      <c r="F210" s="32"/>
      <c r="G210" s="27"/>
      <c r="H210" s="28"/>
      <c r="I210"/>
      <c r="J210"/>
      <c r="K210"/>
      <c r="L210"/>
    </row>
    <row r="211" spans="1:12">
      <c r="A211" s="15"/>
      <c r="B211" s="30"/>
      <c r="C211" s="31"/>
      <c r="D211" s="30"/>
      <c r="E211" s="29"/>
      <c r="F211" s="32"/>
      <c r="G211" s="27"/>
      <c r="H211" s="28"/>
      <c r="I211"/>
      <c r="J211"/>
      <c r="K211"/>
      <c r="L211"/>
    </row>
    <row r="212" spans="1:12">
      <c r="A212" s="15"/>
      <c r="B212" s="30"/>
      <c r="C212" s="31"/>
      <c r="D212" s="30"/>
      <c r="E212" s="29"/>
      <c r="F212" s="32"/>
      <c r="G212" s="27"/>
      <c r="H212" s="28"/>
      <c r="I212"/>
      <c r="J212"/>
      <c r="K212"/>
      <c r="L212"/>
    </row>
    <row r="213" spans="1:12">
      <c r="A213" s="15"/>
      <c r="B213" s="30"/>
      <c r="C213" s="31"/>
      <c r="D213" s="30"/>
      <c r="E213" s="29"/>
      <c r="F213" s="32"/>
      <c r="G213" s="27"/>
      <c r="H213" s="28"/>
      <c r="I213"/>
      <c r="J213"/>
      <c r="K213"/>
      <c r="L213"/>
    </row>
    <row r="214" spans="1:12">
      <c r="A214" s="15"/>
      <c r="B214" s="30"/>
      <c r="C214" s="31"/>
      <c r="D214" s="30"/>
      <c r="E214" s="29"/>
      <c r="F214" s="32"/>
      <c r="G214" s="27"/>
      <c r="H214" s="28"/>
      <c r="I214"/>
      <c r="J214"/>
      <c r="K214"/>
      <c r="L214"/>
    </row>
    <row r="215" spans="1:12">
      <c r="A215" s="15"/>
      <c r="B215" s="30"/>
      <c r="C215" s="31"/>
      <c r="D215" s="30"/>
      <c r="E215" s="29"/>
      <c r="F215" s="32"/>
      <c r="G215" s="27"/>
      <c r="H215" s="28"/>
      <c r="I215"/>
      <c r="J215"/>
      <c r="K215"/>
      <c r="L215"/>
    </row>
    <row r="216" spans="1:12">
      <c r="A216" s="15"/>
      <c r="B216" s="30"/>
      <c r="C216" s="31"/>
      <c r="D216" s="30"/>
      <c r="E216" s="29"/>
      <c r="F216" s="32"/>
      <c r="G216" s="27"/>
      <c r="H216" s="28"/>
      <c r="I216"/>
      <c r="J216"/>
      <c r="K216"/>
      <c r="L216"/>
    </row>
    <row r="217" spans="1:12">
      <c r="A217" s="15"/>
      <c r="B217" s="30"/>
      <c r="C217" s="31"/>
      <c r="D217" s="30"/>
      <c r="E217" s="29"/>
      <c r="F217" s="32"/>
      <c r="G217" s="27"/>
      <c r="H217" s="28"/>
      <c r="I217"/>
      <c r="J217"/>
      <c r="K217"/>
      <c r="L217"/>
    </row>
    <row r="218" spans="1:12">
      <c r="A218" s="15"/>
      <c r="B218" s="30"/>
      <c r="C218" s="31"/>
      <c r="D218" s="30"/>
      <c r="E218" s="29"/>
      <c r="F218" s="32"/>
      <c r="G218" s="27"/>
      <c r="H218" s="28"/>
      <c r="I218"/>
      <c r="J218"/>
      <c r="K218"/>
      <c r="L218"/>
    </row>
    <row r="219" spans="1:12">
      <c r="A219" s="15"/>
      <c r="B219" s="30"/>
      <c r="C219" s="31"/>
      <c r="D219" s="30"/>
      <c r="E219" s="29"/>
      <c r="F219" s="32"/>
      <c r="G219" s="27"/>
      <c r="H219" s="28"/>
      <c r="I219"/>
      <c r="J219"/>
      <c r="K219"/>
      <c r="L219"/>
    </row>
    <row r="220" spans="1:12">
      <c r="A220" s="15"/>
      <c r="B220" s="30"/>
      <c r="C220" s="31"/>
      <c r="D220" s="30"/>
      <c r="E220" s="29"/>
      <c r="F220" s="32"/>
      <c r="G220" s="27"/>
      <c r="H220" s="28"/>
      <c r="I220"/>
      <c r="J220"/>
      <c r="K220"/>
      <c r="L220"/>
    </row>
    <row r="221" spans="1:12">
      <c r="A221" s="15"/>
      <c r="B221" s="30"/>
      <c r="C221" s="31"/>
      <c r="D221" s="30"/>
      <c r="E221" s="29"/>
      <c r="F221" s="32"/>
      <c r="G221" s="27"/>
      <c r="H221" s="28"/>
      <c r="I221"/>
      <c r="J221"/>
      <c r="K221"/>
      <c r="L221"/>
    </row>
    <row r="222" spans="1:12">
      <c r="A222" s="15"/>
      <c r="B222" s="30"/>
      <c r="C222" s="31"/>
      <c r="D222" s="30"/>
      <c r="E222" s="29"/>
      <c r="F222" s="32"/>
      <c r="G222" s="27"/>
      <c r="H222" s="28"/>
      <c r="I222"/>
      <c r="J222"/>
      <c r="K222"/>
      <c r="L222"/>
    </row>
    <row r="223" spans="1:12">
      <c r="A223" s="15"/>
      <c r="B223" s="30"/>
      <c r="C223" s="31"/>
      <c r="D223" s="30"/>
      <c r="E223" s="29"/>
      <c r="F223" s="32"/>
      <c r="G223" s="27"/>
      <c r="H223" s="28"/>
      <c r="I223"/>
      <c r="J223"/>
      <c r="K223"/>
      <c r="L223"/>
    </row>
    <row r="224" spans="1:12">
      <c r="A224" s="15"/>
      <c r="B224" s="30"/>
      <c r="C224" s="31"/>
      <c r="D224" s="30"/>
      <c r="E224" s="29"/>
      <c r="F224" s="32"/>
      <c r="G224" s="27"/>
      <c r="H224" s="28"/>
      <c r="I224"/>
      <c r="J224"/>
      <c r="K224"/>
      <c r="L224"/>
    </row>
    <row r="225" spans="1:12">
      <c r="A225" s="15"/>
      <c r="B225" s="30"/>
      <c r="C225" s="31"/>
      <c r="D225" s="30"/>
      <c r="E225" s="29"/>
      <c r="F225" s="32"/>
      <c r="G225" s="27"/>
      <c r="H225" s="28"/>
      <c r="I225"/>
      <c r="J225"/>
      <c r="K225"/>
      <c r="L225"/>
    </row>
    <row r="226" spans="1:12">
      <c r="A226" s="15"/>
      <c r="B226" s="30"/>
      <c r="C226" s="31"/>
      <c r="D226" s="30"/>
      <c r="E226" s="29"/>
      <c r="F226" s="32"/>
      <c r="G226" s="27"/>
      <c r="H226" s="28"/>
      <c r="I226"/>
      <c r="J226"/>
      <c r="K226"/>
      <c r="L226"/>
    </row>
    <row r="227" spans="1:12">
      <c r="A227" s="15"/>
      <c r="B227" s="30"/>
      <c r="C227" s="31"/>
      <c r="D227" s="30"/>
      <c r="E227" s="29"/>
      <c r="F227" s="32"/>
      <c r="G227" s="27"/>
      <c r="H227" s="28"/>
      <c r="I227"/>
      <c r="J227"/>
      <c r="K227"/>
      <c r="L227"/>
    </row>
    <row r="228" spans="1:12">
      <c r="A228" s="15"/>
      <c r="B228" s="30"/>
      <c r="C228" s="31"/>
      <c r="D228" s="30"/>
      <c r="E228" s="29"/>
      <c r="F228" s="32"/>
      <c r="G228" s="27"/>
      <c r="H228" s="28"/>
      <c r="I228"/>
      <c r="J228"/>
      <c r="K228"/>
      <c r="L228"/>
    </row>
    <row r="229" spans="1:12">
      <c r="A229" s="15"/>
      <c r="B229" s="30"/>
      <c r="C229" s="31"/>
      <c r="D229" s="30"/>
      <c r="E229" s="29"/>
      <c r="F229" s="32"/>
      <c r="G229" s="27"/>
      <c r="H229" s="28"/>
      <c r="I229"/>
      <c r="J229"/>
      <c r="K229"/>
      <c r="L229"/>
    </row>
    <row r="230" spans="1:12">
      <c r="A230" s="15"/>
      <c r="B230" s="30"/>
      <c r="C230" s="31"/>
      <c r="D230" s="30"/>
      <c r="E230" s="29"/>
      <c r="F230" s="32"/>
      <c r="G230" s="27"/>
      <c r="H230" s="28"/>
      <c r="I230"/>
      <c r="J230"/>
      <c r="K230"/>
      <c r="L230"/>
    </row>
    <row r="231" spans="1:12">
      <c r="A231" s="15"/>
      <c r="B231" s="30"/>
      <c r="C231" s="31"/>
      <c r="D231" s="30"/>
      <c r="E231" s="29"/>
      <c r="F231" s="32"/>
      <c r="G231" s="27"/>
      <c r="H231" s="28"/>
      <c r="I231"/>
      <c r="J231"/>
      <c r="K231"/>
      <c r="L231"/>
    </row>
    <row r="232" spans="1:12">
      <c r="A232" s="15"/>
      <c r="B232" s="30"/>
      <c r="C232" s="31"/>
      <c r="D232" s="30"/>
      <c r="E232" s="29"/>
      <c r="F232" s="32"/>
      <c r="G232" s="27"/>
      <c r="H232" s="28"/>
      <c r="I232"/>
      <c r="J232"/>
      <c r="K232"/>
      <c r="L232"/>
    </row>
    <row r="233" spans="1:12">
      <c r="A233" s="15"/>
      <c r="B233" s="30"/>
      <c r="C233" s="31"/>
      <c r="D233" s="30"/>
      <c r="E233" s="29"/>
      <c r="F233" s="32"/>
      <c r="G233" s="27"/>
      <c r="H233" s="28"/>
      <c r="I233"/>
      <c r="J233"/>
      <c r="K233"/>
      <c r="L233"/>
    </row>
    <row r="234" spans="1:12">
      <c r="A234" s="15"/>
      <c r="B234" s="30"/>
      <c r="C234" s="31"/>
      <c r="D234" s="30"/>
      <c r="E234" s="29"/>
      <c r="F234" s="32"/>
      <c r="G234" s="27"/>
      <c r="H234" s="28"/>
      <c r="I234"/>
      <c r="J234"/>
      <c r="K234"/>
      <c r="L234"/>
    </row>
    <row r="235" spans="1:12">
      <c r="A235" s="15"/>
      <c r="B235" s="30"/>
      <c r="C235" s="31"/>
      <c r="D235" s="30"/>
      <c r="E235" s="29"/>
      <c r="F235" s="32"/>
      <c r="G235" s="27"/>
      <c r="H235" s="28"/>
      <c r="I235"/>
      <c r="J235"/>
      <c r="K235"/>
      <c r="L235"/>
    </row>
    <row r="236" spans="1:12">
      <c r="A236" s="15"/>
      <c r="B236" s="30"/>
      <c r="C236" s="31"/>
      <c r="D236" s="30"/>
      <c r="E236" s="29"/>
      <c r="F236" s="32"/>
      <c r="G236" s="27"/>
      <c r="H236" s="28"/>
      <c r="I236"/>
      <c r="J236"/>
      <c r="K236"/>
      <c r="L236"/>
    </row>
    <row r="237" spans="1:12">
      <c r="A237" s="15"/>
      <c r="B237" s="30"/>
      <c r="C237" s="31"/>
      <c r="D237" s="30"/>
      <c r="E237" s="29"/>
      <c r="F237" s="32"/>
      <c r="G237" s="27"/>
      <c r="H237" s="28"/>
      <c r="I237"/>
      <c r="J237"/>
      <c r="K237"/>
      <c r="L237"/>
    </row>
    <row r="238" spans="1:12">
      <c r="A238" s="15"/>
      <c r="B238" s="30"/>
      <c r="C238" s="31"/>
      <c r="D238" s="30"/>
      <c r="E238" s="29"/>
      <c r="F238" s="32"/>
      <c r="G238" s="27"/>
      <c r="H238" s="28"/>
      <c r="I238"/>
      <c r="J238"/>
      <c r="K238"/>
      <c r="L238"/>
    </row>
    <row r="239" spans="1:12">
      <c r="A239" s="15"/>
      <c r="B239" s="30"/>
      <c r="C239" s="31"/>
      <c r="D239" s="30"/>
      <c r="E239" s="29"/>
      <c r="F239" s="32"/>
      <c r="G239" s="27"/>
      <c r="H239" s="28"/>
      <c r="I239"/>
      <c r="J239"/>
      <c r="K239"/>
      <c r="L239"/>
    </row>
    <row r="240" spans="1:12">
      <c r="A240" s="15"/>
      <c r="B240" s="30"/>
      <c r="C240" s="31"/>
      <c r="D240" s="30"/>
      <c r="E240" s="29"/>
      <c r="F240" s="32"/>
      <c r="G240" s="27"/>
      <c r="H240" s="28"/>
      <c r="I240"/>
      <c r="J240"/>
      <c r="K240"/>
      <c r="L240"/>
    </row>
    <row r="241" spans="1:12">
      <c r="A241" s="15"/>
      <c r="B241" s="30"/>
      <c r="C241" s="31"/>
      <c r="D241" s="30"/>
      <c r="E241" s="29"/>
      <c r="F241" s="32"/>
      <c r="G241" s="27"/>
      <c r="H241" s="28"/>
      <c r="I241"/>
      <c r="J241"/>
      <c r="K241"/>
      <c r="L241"/>
    </row>
    <row r="242" spans="1:12">
      <c r="A242" s="15"/>
      <c r="B242" s="30"/>
      <c r="C242" s="31"/>
      <c r="D242" s="30"/>
      <c r="E242" s="29"/>
      <c r="F242" s="32"/>
      <c r="G242" s="27"/>
      <c r="H242" s="28"/>
      <c r="I242"/>
      <c r="J242"/>
      <c r="K242"/>
      <c r="L242"/>
    </row>
    <row r="243" spans="1:12">
      <c r="A243" s="15"/>
      <c r="B243" s="30"/>
      <c r="C243" s="31"/>
      <c r="D243" s="30"/>
      <c r="E243" s="29"/>
      <c r="F243" s="32"/>
      <c r="G243" s="27"/>
      <c r="H243" s="28"/>
      <c r="I243"/>
      <c r="J243"/>
      <c r="K243"/>
      <c r="L243"/>
    </row>
    <row r="244" spans="1:12">
      <c r="A244" s="15"/>
      <c r="B244" s="30"/>
      <c r="C244" s="31"/>
      <c r="D244" s="30"/>
      <c r="E244" s="29"/>
      <c r="F244" s="32"/>
      <c r="G244" s="27"/>
      <c r="H244" s="28"/>
      <c r="I244"/>
      <c r="J244"/>
      <c r="K244"/>
      <c r="L244"/>
    </row>
    <row r="245" spans="1:12">
      <c r="A245" s="15"/>
      <c r="B245" s="30"/>
      <c r="C245" s="31"/>
      <c r="D245" s="30"/>
      <c r="E245" s="29"/>
      <c r="F245" s="32"/>
      <c r="G245" s="27"/>
      <c r="H245" s="28"/>
      <c r="I245"/>
      <c r="J245"/>
      <c r="K245"/>
      <c r="L245"/>
    </row>
    <row r="246" spans="1:12">
      <c r="A246" s="15"/>
      <c r="B246" s="30"/>
      <c r="C246" s="31"/>
      <c r="D246" s="30"/>
      <c r="E246" s="29"/>
      <c r="F246" s="32"/>
      <c r="G246" s="27"/>
      <c r="H246" s="28"/>
      <c r="I246"/>
      <c r="J246"/>
      <c r="K246"/>
      <c r="L246"/>
    </row>
    <row r="247" spans="1:12">
      <c r="A247" s="15"/>
      <c r="B247" s="30"/>
      <c r="C247" s="31"/>
      <c r="D247" s="30"/>
      <c r="E247" s="29"/>
      <c r="F247" s="32"/>
      <c r="G247" s="27"/>
      <c r="H247" s="28"/>
      <c r="I247"/>
      <c r="J247"/>
      <c r="K247"/>
      <c r="L247"/>
    </row>
    <row r="248" spans="1:12">
      <c r="A248" s="15"/>
      <c r="B248" s="30"/>
      <c r="C248" s="31"/>
      <c r="D248" s="30"/>
      <c r="E248" s="29"/>
      <c r="F248" s="32"/>
      <c r="G248" s="27"/>
      <c r="H248" s="28"/>
      <c r="I248"/>
      <c r="J248"/>
      <c r="K248"/>
      <c r="L248"/>
    </row>
    <row r="249" spans="1:12">
      <c r="A249" s="15"/>
      <c r="B249" s="30"/>
      <c r="C249" s="31"/>
      <c r="D249" s="30"/>
      <c r="E249" s="29"/>
      <c r="F249" s="32"/>
      <c r="G249" s="27"/>
      <c r="H249" s="28"/>
      <c r="I249"/>
      <c r="J249"/>
      <c r="K249"/>
      <c r="L249"/>
    </row>
    <row r="250" spans="1:12">
      <c r="A250" s="15"/>
      <c r="B250" s="30"/>
      <c r="C250" s="31"/>
      <c r="D250" s="30"/>
      <c r="E250" s="29"/>
      <c r="F250" s="32"/>
      <c r="G250" s="27"/>
      <c r="H250" s="28"/>
      <c r="I250"/>
      <c r="J250"/>
      <c r="K250"/>
      <c r="L250"/>
    </row>
    <row r="251" spans="1:12">
      <c r="A251" s="15"/>
      <c r="B251" s="30"/>
      <c r="C251" s="31"/>
      <c r="D251" s="30"/>
      <c r="E251" s="29"/>
      <c r="F251" s="32"/>
      <c r="G251" s="27"/>
      <c r="H251" s="28"/>
      <c r="I251"/>
      <c r="J251"/>
      <c r="K251"/>
      <c r="L251"/>
    </row>
    <row r="252" spans="1:12">
      <c r="A252" s="15"/>
      <c r="B252" s="30"/>
      <c r="C252" s="31"/>
      <c r="D252" s="30"/>
      <c r="E252" s="29"/>
      <c r="F252" s="32"/>
      <c r="G252" s="27"/>
      <c r="H252" s="28"/>
      <c r="I252"/>
      <c r="J252"/>
      <c r="K252"/>
      <c r="L252"/>
    </row>
    <row r="253" spans="1:12">
      <c r="A253" s="15"/>
      <c r="B253" s="30"/>
      <c r="C253" s="31"/>
      <c r="D253" s="30"/>
      <c r="E253" s="29"/>
      <c r="F253" s="32"/>
      <c r="G253" s="27"/>
      <c r="H253" s="28"/>
      <c r="I253"/>
      <c r="J253"/>
      <c r="K253"/>
      <c r="L253"/>
    </row>
    <row r="254" spans="1:12">
      <c r="A254" s="15"/>
      <c r="B254" s="30"/>
      <c r="C254" s="31"/>
      <c r="D254" s="30"/>
      <c r="E254" s="29"/>
      <c r="F254" s="32"/>
      <c r="G254" s="27"/>
      <c r="H254" s="28"/>
      <c r="I254"/>
      <c r="J254"/>
      <c r="K254"/>
      <c r="L254"/>
    </row>
    <row r="255" spans="1:12">
      <c r="A255" s="15"/>
      <c r="B255" s="30"/>
      <c r="C255" s="31"/>
      <c r="D255" s="30"/>
      <c r="E255" s="29"/>
      <c r="F255" s="32"/>
      <c r="G255" s="27"/>
      <c r="H255" s="28"/>
      <c r="I255"/>
      <c r="J255"/>
      <c r="K255"/>
      <c r="L255"/>
    </row>
    <row r="256" spans="1:12">
      <c r="A256" s="15"/>
      <c r="B256" s="30"/>
      <c r="C256" s="31"/>
      <c r="D256" s="30"/>
      <c r="E256" s="29"/>
      <c r="F256" s="32"/>
      <c r="G256" s="27"/>
      <c r="H256" s="28"/>
      <c r="I256"/>
      <c r="J256"/>
      <c r="K256"/>
      <c r="L256"/>
    </row>
    <row r="257" spans="1:12">
      <c r="A257" s="15"/>
      <c r="B257" s="30"/>
      <c r="C257" s="31"/>
      <c r="D257" s="30"/>
      <c r="E257" s="29"/>
      <c r="F257" s="32"/>
      <c r="G257" s="27"/>
      <c r="H257" s="28"/>
      <c r="I257"/>
      <c r="J257"/>
      <c r="K257"/>
      <c r="L257"/>
    </row>
    <row r="258" spans="1:12">
      <c r="A258" s="15"/>
      <c r="B258" s="30"/>
      <c r="C258" s="31"/>
      <c r="D258" s="30"/>
      <c r="E258" s="29"/>
      <c r="F258" s="32"/>
      <c r="G258" s="27"/>
      <c r="H258" s="28"/>
      <c r="I258"/>
      <c r="J258"/>
      <c r="K258"/>
      <c r="L258"/>
    </row>
    <row r="259" spans="1:12">
      <c r="A259" s="15"/>
      <c r="B259" s="30"/>
      <c r="C259" s="31"/>
      <c r="D259" s="30"/>
      <c r="E259" s="29"/>
      <c r="F259" s="32"/>
      <c r="G259" s="27"/>
      <c r="H259" s="28"/>
      <c r="I259"/>
      <c r="J259"/>
      <c r="K259"/>
      <c r="L259"/>
    </row>
    <row r="260" spans="1:12">
      <c r="A260" s="15"/>
      <c r="B260" s="30"/>
      <c r="C260" s="31"/>
      <c r="D260" s="30"/>
      <c r="E260" s="29"/>
      <c r="F260" s="32"/>
      <c r="G260" s="27"/>
      <c r="H260" s="28"/>
      <c r="I260"/>
      <c r="J260"/>
      <c r="K260"/>
      <c r="L260"/>
    </row>
    <row r="261" spans="1:12">
      <c r="A261" s="15"/>
      <c r="B261" s="30"/>
      <c r="C261" s="31"/>
      <c r="D261" s="30"/>
      <c r="E261" s="29"/>
      <c r="F261" s="32"/>
      <c r="G261" s="27"/>
      <c r="H261" s="28"/>
      <c r="I261"/>
      <c r="J261"/>
      <c r="K261"/>
      <c r="L261"/>
    </row>
    <row r="262" spans="1:12">
      <c r="A262" s="15"/>
      <c r="B262" s="30"/>
      <c r="C262" s="31"/>
      <c r="D262" s="30"/>
      <c r="E262" s="29"/>
      <c r="F262" s="32"/>
      <c r="G262" s="27"/>
      <c r="H262" s="28"/>
      <c r="I262"/>
      <c r="J262"/>
      <c r="K262"/>
      <c r="L262"/>
    </row>
    <row r="263" spans="1:12">
      <c r="A263" s="15"/>
      <c r="B263" s="30"/>
      <c r="C263" s="31"/>
      <c r="D263" s="30"/>
      <c r="E263" s="29"/>
      <c r="F263" s="32"/>
      <c r="G263" s="27"/>
      <c r="H263" s="28"/>
      <c r="I263"/>
      <c r="J263"/>
      <c r="K263"/>
      <c r="L263"/>
    </row>
    <row r="264" spans="1:12">
      <c r="A264" s="15"/>
      <c r="B264" s="30"/>
      <c r="C264" s="31"/>
      <c r="D264" s="30"/>
      <c r="E264" s="29"/>
      <c r="F264" s="32"/>
      <c r="G264" s="27"/>
      <c r="H264" s="28"/>
      <c r="I264"/>
      <c r="J264"/>
      <c r="K264"/>
      <c r="L264"/>
    </row>
    <row r="265" spans="1:12">
      <c r="A265" s="15"/>
      <c r="B265" s="30"/>
      <c r="C265" s="31"/>
      <c r="D265" s="30"/>
      <c r="E265" s="29"/>
      <c r="F265" s="32"/>
      <c r="G265" s="27"/>
      <c r="H265" s="28"/>
      <c r="I265"/>
      <c r="J265"/>
      <c r="K265"/>
      <c r="L265"/>
    </row>
    <row r="266" spans="1:12">
      <c r="A266" s="15"/>
      <c r="B266" s="30"/>
      <c r="C266" s="31"/>
      <c r="D266" s="30"/>
      <c r="E266" s="29"/>
      <c r="F266" s="32"/>
      <c r="G266" s="27"/>
      <c r="H266" s="28"/>
      <c r="I266"/>
      <c r="J266"/>
      <c r="K266"/>
      <c r="L266"/>
    </row>
    <row r="267" spans="1:12">
      <c r="A267" s="15"/>
      <c r="B267" s="30"/>
      <c r="C267" s="31"/>
      <c r="D267" s="30"/>
      <c r="E267" s="29"/>
      <c r="F267" s="32"/>
      <c r="G267" s="27"/>
      <c r="H267" s="28"/>
      <c r="I267"/>
      <c r="J267"/>
      <c r="K267"/>
      <c r="L267"/>
    </row>
    <row r="268" spans="1:12">
      <c r="A268" s="15"/>
      <c r="B268" s="30"/>
      <c r="C268" s="31"/>
      <c r="D268" s="30"/>
      <c r="E268" s="29"/>
      <c r="F268" s="32"/>
      <c r="G268" s="27"/>
      <c r="H268" s="28"/>
      <c r="I268"/>
      <c r="J268"/>
      <c r="K268"/>
      <c r="L268"/>
    </row>
    <row r="269" spans="1:12">
      <c r="A269" s="15"/>
      <c r="B269" s="30"/>
      <c r="C269" s="31"/>
      <c r="D269" s="30"/>
      <c r="E269" s="29"/>
      <c r="F269" s="32"/>
      <c r="G269" s="27"/>
      <c r="H269" s="28"/>
      <c r="I269"/>
      <c r="J269"/>
      <c r="K269"/>
      <c r="L269"/>
    </row>
    <row r="270" spans="1:12">
      <c r="A270" s="15"/>
      <c r="B270" s="30"/>
      <c r="C270" s="31"/>
      <c r="D270" s="30"/>
      <c r="E270" s="29"/>
      <c r="F270" s="32"/>
      <c r="G270" s="27"/>
      <c r="H270" s="28"/>
      <c r="I270"/>
      <c r="J270"/>
      <c r="K270"/>
      <c r="L270"/>
    </row>
    <row r="271" spans="1:12">
      <c r="A271" s="15"/>
      <c r="B271" s="30"/>
      <c r="C271" s="31"/>
      <c r="D271" s="30"/>
      <c r="E271" s="29"/>
      <c r="F271" s="32"/>
      <c r="G271" s="27"/>
      <c r="H271" s="28"/>
      <c r="I271"/>
      <c r="J271"/>
      <c r="K271"/>
      <c r="L271"/>
    </row>
    <row r="272" spans="1:12">
      <c r="A272" s="15"/>
      <c r="B272" s="30"/>
      <c r="C272" s="31"/>
      <c r="D272" s="30"/>
      <c r="E272" s="29"/>
      <c r="F272" s="32"/>
      <c r="G272" s="27"/>
      <c r="H272" s="28"/>
      <c r="I272"/>
      <c r="J272"/>
      <c r="K272"/>
      <c r="L272"/>
    </row>
    <row r="273" spans="1:12">
      <c r="A273" s="15"/>
      <c r="B273" s="30"/>
      <c r="C273" s="31"/>
      <c r="D273" s="30"/>
      <c r="E273" s="29"/>
      <c r="F273" s="32"/>
      <c r="G273" s="27"/>
      <c r="H273" s="28"/>
      <c r="I273"/>
      <c r="J273"/>
      <c r="K273"/>
      <c r="L273"/>
    </row>
    <row r="274" spans="1:12">
      <c r="A274" s="15"/>
      <c r="B274" s="30"/>
      <c r="C274" s="31"/>
      <c r="D274" s="30"/>
      <c r="E274" s="29"/>
      <c r="F274" s="32"/>
      <c r="G274" s="27"/>
      <c r="H274" s="28"/>
      <c r="I274"/>
      <c r="J274"/>
      <c r="K274"/>
      <c r="L274"/>
    </row>
    <row r="275" spans="1:12">
      <c r="A275" s="15"/>
      <c r="B275" s="30"/>
      <c r="C275" s="31"/>
      <c r="D275" s="30"/>
      <c r="E275" s="29"/>
      <c r="F275" s="32"/>
      <c r="G275" s="27"/>
      <c r="H275" s="28"/>
      <c r="I275"/>
      <c r="J275"/>
      <c r="K275"/>
      <c r="L275"/>
    </row>
    <row r="276" spans="1:12">
      <c r="A276" s="15"/>
      <c r="B276" s="30"/>
      <c r="C276" s="31"/>
      <c r="D276" s="30"/>
      <c r="E276" s="29"/>
      <c r="F276" s="32"/>
      <c r="G276" s="27"/>
      <c r="H276" s="28"/>
      <c r="I276"/>
      <c r="J276"/>
      <c r="K276"/>
      <c r="L276"/>
    </row>
    <row r="277" spans="1:12">
      <c r="A277" s="15"/>
      <c r="B277" s="30"/>
      <c r="C277" s="31"/>
      <c r="D277" s="30"/>
      <c r="E277" s="29"/>
      <c r="F277" s="32"/>
      <c r="G277" s="27"/>
      <c r="H277" s="28"/>
      <c r="I277"/>
      <c r="J277"/>
      <c r="K277"/>
      <c r="L277"/>
    </row>
    <row r="278" spans="1:12">
      <c r="A278" s="15"/>
      <c r="B278" s="30"/>
      <c r="C278" s="31"/>
      <c r="D278" s="30"/>
      <c r="E278" s="29"/>
      <c r="F278" s="32"/>
      <c r="G278" s="27"/>
      <c r="H278" s="28"/>
      <c r="I278"/>
      <c r="J278"/>
      <c r="K278"/>
      <c r="L278"/>
    </row>
    <row r="279" spans="1:12">
      <c r="A279" s="15"/>
      <c r="B279" s="30"/>
      <c r="C279" s="31"/>
      <c r="D279" s="30"/>
      <c r="E279" s="29"/>
      <c r="F279" s="32"/>
      <c r="G279" s="27"/>
      <c r="H279" s="28"/>
      <c r="I279"/>
      <c r="J279"/>
      <c r="K279"/>
      <c r="L279"/>
    </row>
    <row r="280" spans="1:12">
      <c r="A280" s="15"/>
      <c r="B280" s="30"/>
      <c r="C280" s="31"/>
      <c r="D280" s="30"/>
      <c r="E280" s="29"/>
      <c r="F280" s="32"/>
      <c r="G280" s="27"/>
      <c r="H280" s="28"/>
      <c r="I280"/>
      <c r="J280"/>
      <c r="K280"/>
      <c r="L280"/>
    </row>
    <row r="281" spans="1:12">
      <c r="A281" s="15"/>
      <c r="B281" s="30"/>
      <c r="C281" s="31"/>
      <c r="D281" s="30"/>
      <c r="E281" s="29"/>
      <c r="F281" s="32"/>
      <c r="G281" s="27"/>
      <c r="H281" s="28"/>
      <c r="I281"/>
      <c r="J281"/>
      <c r="K281"/>
      <c r="L281"/>
    </row>
    <row r="282" spans="1:12">
      <c r="A282" s="15"/>
      <c r="B282" s="30"/>
      <c r="C282" s="31"/>
      <c r="D282" s="30"/>
      <c r="E282" s="29"/>
      <c r="F282" s="32"/>
      <c r="G282" s="27"/>
      <c r="H282" s="28"/>
      <c r="I282"/>
      <c r="J282"/>
      <c r="K282"/>
      <c r="L282"/>
    </row>
    <row r="283" spans="1:12">
      <c r="A283" s="15"/>
      <c r="B283" s="30"/>
      <c r="C283" s="31"/>
      <c r="D283" s="30"/>
      <c r="E283" s="29"/>
      <c r="F283" s="32"/>
      <c r="G283" s="27"/>
      <c r="H283" s="28"/>
      <c r="I283"/>
      <c r="J283"/>
      <c r="K283"/>
      <c r="L283"/>
    </row>
    <row r="284" spans="1:12">
      <c r="A284" s="15"/>
      <c r="B284" s="30"/>
      <c r="C284" s="31"/>
      <c r="D284" s="30"/>
      <c r="E284" s="29"/>
      <c r="F284" s="32"/>
      <c r="G284" s="27"/>
      <c r="H284" s="28"/>
      <c r="I284"/>
      <c r="J284"/>
      <c r="K284"/>
      <c r="L284"/>
    </row>
    <row r="285" spans="1:12">
      <c r="A285" s="15"/>
      <c r="B285" s="30"/>
      <c r="C285" s="31"/>
      <c r="D285" s="30"/>
      <c r="E285" s="29"/>
      <c r="F285" s="32"/>
      <c r="G285" s="27"/>
      <c r="H285" s="28"/>
      <c r="I285"/>
      <c r="J285"/>
      <c r="K285"/>
      <c r="L285"/>
    </row>
    <row r="286" spans="1:12">
      <c r="A286" s="15"/>
      <c r="B286" s="30"/>
      <c r="C286" s="31"/>
      <c r="D286" s="30"/>
      <c r="E286" s="29"/>
      <c r="F286" s="32"/>
      <c r="G286" s="27"/>
      <c r="H286" s="28"/>
      <c r="I286"/>
      <c r="J286"/>
      <c r="K286"/>
      <c r="L286"/>
    </row>
    <row r="287" spans="1:12">
      <c r="A287" s="15"/>
      <c r="B287" s="30"/>
      <c r="C287" s="31"/>
      <c r="D287" s="30"/>
      <c r="E287" s="29"/>
      <c r="F287" s="32"/>
      <c r="G287" s="27"/>
      <c r="H287" s="28"/>
      <c r="I287"/>
      <c r="J287"/>
      <c r="K287"/>
      <c r="L287"/>
    </row>
    <row r="288" spans="1:12">
      <c r="A288" s="15"/>
      <c r="B288" s="30"/>
      <c r="C288" s="31"/>
      <c r="D288" s="30"/>
      <c r="E288" s="29"/>
      <c r="F288" s="32"/>
      <c r="G288" s="27"/>
      <c r="H288" s="28"/>
      <c r="I288"/>
      <c r="J288"/>
      <c r="K288"/>
      <c r="L288"/>
    </row>
    <row r="289" spans="1:12">
      <c r="A289" s="15"/>
      <c r="B289" s="30"/>
      <c r="C289" s="31"/>
      <c r="D289" s="30"/>
      <c r="E289" s="29"/>
      <c r="F289" s="32"/>
      <c r="G289" s="27"/>
      <c r="H289" s="28"/>
      <c r="I289"/>
      <c r="J289"/>
      <c r="K289"/>
      <c r="L289"/>
    </row>
    <row r="290" spans="1:12">
      <c r="A290" s="15"/>
      <c r="B290" s="30"/>
      <c r="C290" s="31"/>
      <c r="D290" s="30"/>
      <c r="E290" s="29"/>
      <c r="F290" s="32"/>
      <c r="G290" s="27"/>
      <c r="H290" s="28"/>
      <c r="I290"/>
      <c r="J290"/>
      <c r="K290"/>
      <c r="L290"/>
    </row>
    <row r="291" spans="1:12">
      <c r="A291" s="15"/>
      <c r="B291" s="30"/>
      <c r="C291" s="31"/>
      <c r="D291" s="30"/>
      <c r="E291" s="29"/>
      <c r="F291" s="32"/>
      <c r="G291" s="27"/>
      <c r="H291" s="28"/>
      <c r="I291"/>
      <c r="J291"/>
      <c r="K291"/>
      <c r="L291"/>
    </row>
    <row r="292" spans="1:12">
      <c r="A292" s="15"/>
      <c r="B292" s="30"/>
      <c r="C292" s="31"/>
      <c r="D292" s="30"/>
      <c r="E292" s="29"/>
      <c r="F292" s="32"/>
      <c r="G292" s="27"/>
      <c r="H292" s="28"/>
      <c r="I292"/>
      <c r="J292"/>
      <c r="K292"/>
      <c r="L292"/>
    </row>
    <row r="293" spans="1:12">
      <c r="A293" s="15"/>
      <c r="B293" s="30"/>
      <c r="C293" s="31"/>
      <c r="D293" s="30"/>
      <c r="E293" s="29"/>
      <c r="F293" s="32"/>
      <c r="G293" s="27"/>
      <c r="H293" s="28"/>
      <c r="I293"/>
      <c r="J293"/>
      <c r="K293"/>
      <c r="L293"/>
    </row>
    <row r="294" spans="1:12">
      <c r="A294" s="15"/>
      <c r="B294" s="30"/>
      <c r="C294" s="31"/>
      <c r="D294" s="30"/>
      <c r="E294" s="29"/>
      <c r="F294" s="32"/>
      <c r="G294" s="27"/>
      <c r="H294" s="28"/>
      <c r="I294"/>
      <c r="J294"/>
      <c r="K294"/>
      <c r="L294"/>
    </row>
    <row r="295" spans="1:12">
      <c r="A295" s="15"/>
      <c r="B295" s="30"/>
      <c r="C295" s="31"/>
      <c r="D295" s="30"/>
      <c r="E295" s="29"/>
      <c r="F295" s="32"/>
      <c r="G295" s="27"/>
      <c r="H295" s="28"/>
      <c r="I295"/>
      <c r="J295"/>
      <c r="K295"/>
      <c r="L295"/>
    </row>
    <row r="296" spans="1:12">
      <c r="A296" s="15"/>
      <c r="B296" s="30"/>
      <c r="C296" s="31"/>
      <c r="D296" s="30"/>
      <c r="E296" s="29"/>
      <c r="F296" s="32"/>
      <c r="G296" s="27"/>
      <c r="H296" s="28"/>
      <c r="I296"/>
      <c r="J296"/>
      <c r="K296"/>
      <c r="L296"/>
    </row>
    <row r="297" spans="1:12">
      <c r="A297" s="15"/>
      <c r="B297" s="30"/>
      <c r="C297" s="31"/>
      <c r="D297" s="30"/>
      <c r="E297" s="29"/>
      <c r="F297" s="32"/>
      <c r="G297" s="27"/>
      <c r="H297" s="28"/>
      <c r="I297"/>
      <c r="J297"/>
      <c r="K297"/>
      <c r="L297"/>
    </row>
    <row r="298" spans="1:12">
      <c r="A298" s="15"/>
      <c r="B298" s="30"/>
      <c r="C298" s="31"/>
      <c r="D298" s="30"/>
      <c r="E298" s="29"/>
      <c r="F298" s="32"/>
      <c r="G298" s="27"/>
      <c r="H298" s="28"/>
      <c r="I298"/>
      <c r="J298"/>
      <c r="K298"/>
      <c r="L298"/>
    </row>
    <row r="299" spans="1:12">
      <c r="A299" s="15"/>
      <c r="B299" s="30"/>
      <c r="C299" s="31"/>
      <c r="D299" s="30"/>
      <c r="E299" s="29"/>
      <c r="F299" s="32"/>
      <c r="G299" s="27"/>
      <c r="H299" s="28"/>
      <c r="I299"/>
      <c r="J299"/>
      <c r="K299"/>
      <c r="L299"/>
    </row>
    <row r="300" spans="1:12">
      <c r="A300" s="15"/>
      <c r="B300" s="30"/>
      <c r="C300" s="31"/>
      <c r="D300" s="30"/>
      <c r="E300" s="29"/>
      <c r="F300" s="32"/>
      <c r="G300" s="27"/>
      <c r="H300" s="28"/>
      <c r="I300"/>
      <c r="J300"/>
      <c r="K300"/>
      <c r="L300"/>
    </row>
    <row r="301" spans="1:12">
      <c r="A301" s="15"/>
      <c r="B301" s="30"/>
      <c r="C301" s="31"/>
      <c r="D301" s="30"/>
      <c r="E301" s="29"/>
      <c r="F301" s="32"/>
      <c r="G301" s="27"/>
      <c r="H301" s="28"/>
      <c r="I301"/>
      <c r="J301"/>
      <c r="K301"/>
      <c r="L301"/>
    </row>
    <row r="302" spans="1:12">
      <c r="A302" s="15"/>
      <c r="B302" s="30"/>
      <c r="C302" s="31"/>
      <c r="D302" s="30"/>
      <c r="E302" s="29"/>
      <c r="F302" s="32"/>
      <c r="G302" s="27"/>
      <c r="H302" s="28"/>
      <c r="I302"/>
      <c r="J302"/>
      <c r="K302"/>
      <c r="L302"/>
    </row>
    <row r="303" spans="1:12">
      <c r="A303" s="15"/>
      <c r="B303" s="30"/>
      <c r="C303" s="31"/>
      <c r="D303" s="30"/>
      <c r="E303" s="29"/>
      <c r="F303" s="32"/>
      <c r="G303" s="27"/>
      <c r="H303" s="28"/>
      <c r="I303"/>
      <c r="J303"/>
      <c r="K303"/>
      <c r="L303"/>
    </row>
    <row r="304" spans="1:12">
      <c r="A304" s="15"/>
      <c r="B304" s="30"/>
      <c r="C304" s="31"/>
      <c r="D304" s="30"/>
      <c r="E304" s="29"/>
      <c r="F304" s="32"/>
      <c r="G304" s="27"/>
      <c r="H304" s="28"/>
      <c r="I304"/>
      <c r="J304"/>
      <c r="K304"/>
      <c r="L304"/>
    </row>
    <row r="305" spans="1:12">
      <c r="A305" s="15"/>
      <c r="B305" s="30"/>
      <c r="C305" s="31"/>
      <c r="D305" s="30"/>
      <c r="E305" s="29"/>
      <c r="F305" s="32"/>
      <c r="G305" s="27"/>
      <c r="H305" s="28"/>
      <c r="I305"/>
      <c r="J305"/>
      <c r="K305"/>
      <c r="L305"/>
    </row>
    <row r="306" spans="1:12">
      <c r="A306" s="15"/>
      <c r="B306" s="30"/>
      <c r="C306" s="31"/>
      <c r="D306" s="30"/>
      <c r="E306" s="29"/>
      <c r="F306" s="32"/>
      <c r="G306" s="27"/>
      <c r="H306" s="28"/>
      <c r="I306"/>
      <c r="J306"/>
      <c r="K306"/>
      <c r="L306"/>
    </row>
    <row r="307" spans="1:12">
      <c r="A307" s="15"/>
      <c r="B307" s="30"/>
      <c r="C307" s="31"/>
      <c r="D307" s="30"/>
      <c r="E307" s="29"/>
      <c r="F307" s="32"/>
      <c r="G307" s="27"/>
      <c r="H307" s="28"/>
      <c r="I307"/>
      <c r="J307"/>
      <c r="K307"/>
      <c r="L307"/>
    </row>
    <row r="308" spans="1:12">
      <c r="A308" s="15"/>
      <c r="B308" s="30"/>
      <c r="C308" s="31"/>
      <c r="D308" s="30"/>
      <c r="E308" s="29"/>
      <c r="F308" s="32"/>
      <c r="G308" s="27"/>
      <c r="H308" s="28"/>
      <c r="I308"/>
      <c r="J308"/>
      <c r="K308"/>
      <c r="L308"/>
    </row>
    <row r="309" spans="1:12">
      <c r="A309" s="15"/>
      <c r="B309" s="30"/>
      <c r="C309" s="31"/>
      <c r="D309" s="30"/>
      <c r="E309" s="29"/>
      <c r="F309" s="32"/>
      <c r="G309" s="27"/>
      <c r="H309" s="28"/>
      <c r="I309"/>
      <c r="J309"/>
      <c r="K309"/>
      <c r="L309"/>
    </row>
    <row r="310" spans="1:12">
      <c r="A310" s="15"/>
      <c r="B310" s="30"/>
      <c r="C310" s="31"/>
      <c r="D310" s="30"/>
      <c r="E310" s="29"/>
      <c r="F310" s="32"/>
      <c r="G310" s="27"/>
      <c r="H310" s="28"/>
      <c r="I310"/>
      <c r="J310"/>
      <c r="K310"/>
      <c r="L310"/>
    </row>
    <row r="311" spans="1:12">
      <c r="A311" s="15"/>
      <c r="B311" s="30"/>
      <c r="C311" s="31"/>
      <c r="D311" s="30"/>
      <c r="E311" s="29"/>
      <c r="F311" s="32"/>
      <c r="G311" s="27"/>
      <c r="H311" s="28"/>
      <c r="I311"/>
      <c r="J311"/>
      <c r="K311"/>
      <c r="L311"/>
    </row>
    <row r="312" spans="1:12">
      <c r="A312" s="15"/>
      <c r="B312" s="30"/>
      <c r="C312" s="31"/>
      <c r="D312" s="30"/>
      <c r="E312" s="29"/>
      <c r="F312" s="32"/>
      <c r="G312" s="27"/>
      <c r="H312" s="28"/>
      <c r="I312"/>
      <c r="J312"/>
      <c r="K312"/>
      <c r="L312"/>
    </row>
    <row r="313" spans="1:12">
      <c r="A313" s="15"/>
      <c r="B313" s="30"/>
      <c r="C313" s="31"/>
      <c r="D313" s="30"/>
      <c r="E313" s="29"/>
      <c r="F313" s="32"/>
      <c r="G313" s="27"/>
      <c r="H313" s="28"/>
      <c r="I313"/>
      <c r="J313"/>
      <c r="K313"/>
      <c r="L313"/>
    </row>
    <row r="314" spans="1:12">
      <c r="A314" s="15"/>
      <c r="B314" s="30"/>
      <c r="C314" s="31"/>
      <c r="D314" s="30"/>
      <c r="E314" s="29"/>
      <c r="F314" s="32"/>
      <c r="G314" s="27"/>
      <c r="H314" s="28"/>
      <c r="I314"/>
      <c r="J314"/>
      <c r="K314"/>
      <c r="L314"/>
    </row>
    <row r="315" spans="1:12">
      <c r="A315" s="15"/>
      <c r="B315" s="30"/>
      <c r="C315" s="31"/>
      <c r="D315" s="30"/>
      <c r="E315" s="29"/>
      <c r="F315" s="32"/>
      <c r="G315" s="27"/>
      <c r="H315" s="28"/>
      <c r="I315"/>
      <c r="J315"/>
      <c r="K315"/>
      <c r="L315"/>
    </row>
    <row r="316" spans="1:12">
      <c r="A316" s="15"/>
      <c r="B316" s="30"/>
      <c r="C316" s="31"/>
      <c r="D316" s="30"/>
      <c r="E316" s="29"/>
      <c r="F316" s="32"/>
      <c r="G316" s="27"/>
      <c r="H316" s="28"/>
      <c r="I316"/>
      <c r="J316"/>
      <c r="K316"/>
      <c r="L316"/>
    </row>
    <row r="317" spans="1:12">
      <c r="A317" s="15"/>
      <c r="B317" s="30"/>
      <c r="C317" s="31"/>
      <c r="D317" s="30"/>
      <c r="E317" s="29"/>
      <c r="F317" s="32"/>
      <c r="G317" s="27"/>
      <c r="H317" s="28"/>
      <c r="I317"/>
      <c r="J317"/>
      <c r="K317"/>
      <c r="L317"/>
    </row>
    <row r="318" spans="1:12">
      <c r="A318" s="15"/>
      <c r="B318" s="30"/>
      <c r="C318" s="31"/>
      <c r="D318" s="30"/>
      <c r="E318" s="29"/>
      <c r="F318" s="32"/>
      <c r="G318" s="27"/>
      <c r="H318" s="28"/>
      <c r="I318"/>
      <c r="J318"/>
      <c r="K318"/>
      <c r="L318"/>
    </row>
    <row r="319" spans="1:12">
      <c r="A319" s="15"/>
      <c r="B319" s="30"/>
      <c r="C319" s="31"/>
      <c r="D319" s="30"/>
      <c r="E319" s="29"/>
      <c r="F319" s="32"/>
      <c r="G319" s="27"/>
      <c r="H319" s="28"/>
      <c r="I319"/>
      <c r="J319"/>
      <c r="K319"/>
      <c r="L319"/>
    </row>
    <row r="320" spans="1:12">
      <c r="A320" s="15"/>
      <c r="B320" s="30"/>
      <c r="C320" s="31"/>
      <c r="D320" s="30"/>
      <c r="E320" s="29"/>
      <c r="F320" s="32"/>
      <c r="G320" s="27"/>
      <c r="H320" s="28"/>
      <c r="I320"/>
      <c r="J320"/>
      <c r="K320"/>
      <c r="L320"/>
    </row>
    <row r="321" spans="1:12">
      <c r="A321" s="15"/>
      <c r="B321" s="30"/>
      <c r="C321" s="31"/>
      <c r="D321" s="30"/>
      <c r="E321" s="29"/>
      <c r="F321" s="32"/>
      <c r="G321" s="27"/>
      <c r="H321" s="28"/>
      <c r="I321"/>
      <c r="J321"/>
      <c r="K321"/>
      <c r="L321"/>
    </row>
    <row r="322" spans="1:12">
      <c r="A322" s="15"/>
      <c r="B322" s="30"/>
      <c r="C322" s="31"/>
      <c r="D322" s="30"/>
      <c r="E322" s="29"/>
      <c r="F322" s="32"/>
      <c r="G322" s="27"/>
      <c r="H322" s="28"/>
      <c r="I322"/>
      <c r="J322"/>
      <c r="K322"/>
      <c r="L322"/>
    </row>
    <row r="323" spans="1:12">
      <c r="A323" s="15"/>
      <c r="B323" s="30"/>
      <c r="C323" s="31"/>
      <c r="D323" s="30"/>
      <c r="E323" s="29"/>
      <c r="F323" s="32"/>
      <c r="G323" s="27"/>
      <c r="H323" s="28"/>
      <c r="I323"/>
      <c r="J323"/>
      <c r="K323"/>
      <c r="L323"/>
    </row>
    <row r="324" spans="1:12">
      <c r="A324" s="15"/>
      <c r="B324" s="30"/>
      <c r="C324" s="31"/>
      <c r="D324" s="30"/>
      <c r="E324" s="29"/>
      <c r="F324" s="32"/>
      <c r="G324" s="27"/>
      <c r="H324" s="28"/>
      <c r="I324"/>
      <c r="J324"/>
      <c r="K324"/>
      <c r="L324"/>
    </row>
    <row r="325" spans="1:12">
      <c r="A325" s="15"/>
      <c r="B325" s="30"/>
      <c r="C325" s="31"/>
      <c r="D325" s="30"/>
      <c r="E325" s="29"/>
      <c r="F325" s="32"/>
      <c r="G325" s="27"/>
      <c r="H325" s="28"/>
      <c r="I325"/>
      <c r="J325"/>
      <c r="K325"/>
      <c r="L325"/>
    </row>
    <row r="326" spans="1:12">
      <c r="A326" s="15"/>
      <c r="B326" s="30"/>
      <c r="C326" s="31"/>
      <c r="D326" s="30"/>
      <c r="E326" s="29"/>
      <c r="F326" s="32"/>
      <c r="G326" s="27"/>
      <c r="H326" s="28"/>
      <c r="I326"/>
      <c r="J326"/>
      <c r="K326"/>
      <c r="L326"/>
    </row>
    <row r="327" spans="1:12">
      <c r="A327" s="15"/>
      <c r="B327" s="30"/>
      <c r="C327" s="31"/>
      <c r="D327" s="30"/>
      <c r="E327" s="29"/>
      <c r="F327" s="32"/>
      <c r="G327" s="27"/>
      <c r="H327" s="28"/>
      <c r="I327"/>
      <c r="J327"/>
      <c r="K327"/>
      <c r="L327"/>
    </row>
    <row r="328" spans="1:12">
      <c r="A328" s="15"/>
      <c r="B328" s="30"/>
      <c r="C328" s="31"/>
      <c r="D328" s="30"/>
      <c r="E328" s="29"/>
      <c r="F328" s="32"/>
      <c r="G328" s="27"/>
      <c r="H328" s="28"/>
      <c r="I328"/>
      <c r="J328"/>
      <c r="K328"/>
      <c r="L328"/>
    </row>
    <row r="329" spans="1:12">
      <c r="A329" s="15"/>
      <c r="B329" s="30"/>
      <c r="C329" s="31"/>
      <c r="D329" s="30"/>
      <c r="E329" s="29"/>
      <c r="F329" s="32"/>
      <c r="G329" s="27"/>
      <c r="H329" s="28"/>
      <c r="I329"/>
      <c r="J329"/>
      <c r="K329"/>
      <c r="L329"/>
    </row>
    <row r="330" spans="1:12">
      <c r="A330" s="15"/>
      <c r="B330" s="30"/>
      <c r="C330" s="31"/>
      <c r="D330" s="30"/>
      <c r="E330" s="29"/>
      <c r="F330" s="32"/>
      <c r="G330" s="27"/>
      <c r="H330" s="28"/>
      <c r="I330"/>
      <c r="J330"/>
      <c r="K330"/>
      <c r="L330"/>
    </row>
    <row r="331" spans="1:12">
      <c r="A331" s="15"/>
      <c r="B331" s="30"/>
      <c r="C331" s="31"/>
      <c r="D331" s="30"/>
      <c r="E331" s="29"/>
      <c r="F331" s="32"/>
      <c r="G331" s="27"/>
      <c r="H331" s="28"/>
      <c r="I331"/>
      <c r="J331"/>
      <c r="K331"/>
      <c r="L331"/>
    </row>
    <row r="332" spans="1:12">
      <c r="A332" s="15"/>
      <c r="B332" s="30"/>
      <c r="C332" s="31"/>
      <c r="D332" s="30"/>
      <c r="E332" s="29"/>
      <c r="F332" s="32"/>
      <c r="G332" s="27"/>
      <c r="H332" s="28"/>
      <c r="I332"/>
      <c r="J332"/>
      <c r="K332"/>
      <c r="L332"/>
    </row>
    <row r="333" spans="1:12">
      <c r="A333" s="15"/>
      <c r="B333" s="30"/>
      <c r="C333" s="31"/>
      <c r="D333" s="30"/>
      <c r="E333" s="29"/>
      <c r="F333" s="32"/>
      <c r="G333" s="27"/>
      <c r="H333" s="28"/>
      <c r="I333"/>
      <c r="J333"/>
      <c r="K333"/>
      <c r="L333"/>
    </row>
    <row r="334" spans="1:12">
      <c r="A334" s="15"/>
      <c r="B334" s="30"/>
      <c r="C334" s="31"/>
      <c r="D334" s="30"/>
      <c r="E334" s="29"/>
      <c r="F334" s="32"/>
      <c r="G334" s="27"/>
      <c r="H334" s="28"/>
      <c r="I334"/>
      <c r="J334"/>
      <c r="K334"/>
      <c r="L334"/>
    </row>
    <row r="335" spans="1:12">
      <c r="A335" s="15"/>
      <c r="B335" s="30"/>
      <c r="C335" s="31"/>
      <c r="D335" s="30"/>
      <c r="E335" s="29"/>
      <c r="F335" s="32"/>
      <c r="G335" s="27"/>
      <c r="H335" s="28"/>
      <c r="I335"/>
      <c r="J335"/>
      <c r="K335"/>
      <c r="L335"/>
    </row>
    <row r="336" spans="1:12">
      <c r="A336" s="15"/>
      <c r="B336" s="30"/>
      <c r="C336" s="31"/>
      <c r="D336" s="30"/>
      <c r="E336" s="29"/>
      <c r="F336" s="32"/>
      <c r="G336" s="27"/>
      <c r="H336" s="28"/>
      <c r="I336"/>
      <c r="J336"/>
      <c r="K336"/>
      <c r="L336"/>
    </row>
    <row r="337" spans="1:12">
      <c r="A337" s="15"/>
      <c r="B337" s="30"/>
      <c r="C337" s="31"/>
      <c r="D337" s="30"/>
      <c r="E337" s="29"/>
      <c r="F337" s="32"/>
      <c r="G337" s="27"/>
      <c r="H337" s="28"/>
      <c r="I337"/>
      <c r="J337"/>
      <c r="K337"/>
      <c r="L337"/>
    </row>
    <row r="338" spans="1:12">
      <c r="A338" s="15"/>
      <c r="B338" s="30"/>
      <c r="C338" s="31"/>
      <c r="D338" s="30"/>
      <c r="E338" s="29"/>
      <c r="F338" s="32"/>
      <c r="G338" s="27"/>
      <c r="H338" s="28"/>
      <c r="I338"/>
      <c r="J338"/>
      <c r="K338"/>
      <c r="L338"/>
    </row>
    <row r="339" spans="1:12">
      <c r="A339" s="15"/>
      <c r="B339" s="30"/>
      <c r="C339" s="31"/>
      <c r="D339" s="30"/>
      <c r="E339" s="29"/>
      <c r="F339" s="32"/>
      <c r="G339" s="27"/>
      <c r="H339" s="28"/>
      <c r="I339"/>
      <c r="J339"/>
      <c r="K339"/>
      <c r="L339"/>
    </row>
    <row r="340" spans="1:12">
      <c r="A340" s="15"/>
      <c r="B340" s="30"/>
      <c r="C340" s="31"/>
      <c r="D340" s="30"/>
      <c r="E340" s="29"/>
      <c r="F340" s="32"/>
      <c r="G340" s="27"/>
      <c r="H340" s="28"/>
      <c r="I340"/>
      <c r="J340"/>
      <c r="K340"/>
      <c r="L340"/>
    </row>
    <row r="341" spans="1:12">
      <c r="A341" s="15"/>
      <c r="B341" s="30"/>
      <c r="C341" s="31"/>
      <c r="D341" s="30"/>
      <c r="E341" s="29"/>
      <c r="F341" s="32"/>
      <c r="G341" s="27"/>
      <c r="H341" s="28"/>
      <c r="I341"/>
      <c r="J341"/>
      <c r="K341"/>
      <c r="L341"/>
    </row>
    <row r="342" spans="1:12">
      <c r="A342" s="15"/>
      <c r="B342" s="30"/>
      <c r="C342" s="31"/>
      <c r="D342" s="30"/>
      <c r="E342" s="29"/>
      <c r="F342" s="32"/>
      <c r="G342" s="27"/>
      <c r="H342" s="28"/>
      <c r="I342"/>
      <c r="J342"/>
      <c r="K342"/>
      <c r="L342"/>
    </row>
    <row r="343" spans="1:12">
      <c r="A343" s="15"/>
      <c r="B343" s="30"/>
      <c r="C343" s="31"/>
      <c r="D343" s="30"/>
      <c r="E343" s="29"/>
      <c r="F343" s="32"/>
      <c r="G343" s="27"/>
      <c r="H343" s="28"/>
      <c r="I343"/>
      <c r="J343"/>
      <c r="K343"/>
      <c r="L343"/>
    </row>
    <row r="344" spans="1:12">
      <c r="A344" s="15"/>
      <c r="B344" s="30"/>
      <c r="C344" s="31"/>
      <c r="D344" s="30"/>
      <c r="E344" s="29"/>
      <c r="F344" s="32"/>
      <c r="G344" s="27"/>
      <c r="H344" s="28"/>
      <c r="I344"/>
      <c r="J344"/>
      <c r="K344"/>
      <c r="L344"/>
    </row>
    <row r="345" spans="1:12">
      <c r="A345" s="15"/>
      <c r="B345" s="30"/>
      <c r="C345" s="31"/>
      <c r="D345" s="30"/>
      <c r="E345" s="29"/>
      <c r="F345" s="32"/>
      <c r="G345" s="27"/>
      <c r="H345" s="28"/>
      <c r="I345"/>
      <c r="J345"/>
      <c r="K345"/>
      <c r="L345"/>
    </row>
    <row r="346" spans="1:12">
      <c r="A346" s="15"/>
      <c r="B346" s="30"/>
      <c r="C346" s="31"/>
      <c r="D346" s="30"/>
      <c r="E346" s="29"/>
      <c r="F346" s="32"/>
      <c r="G346" s="27"/>
      <c r="H346" s="28"/>
      <c r="I346"/>
      <c r="J346"/>
      <c r="K346"/>
      <c r="L346"/>
    </row>
    <row r="347" spans="1:12">
      <c r="A347" s="15"/>
      <c r="B347" s="30"/>
      <c r="C347" s="31"/>
      <c r="D347" s="30"/>
      <c r="E347" s="29"/>
      <c r="F347" s="32"/>
      <c r="G347" s="27"/>
      <c r="H347" s="28"/>
      <c r="I347"/>
      <c r="J347"/>
      <c r="K347"/>
      <c r="L347"/>
    </row>
    <row r="348" spans="1:12">
      <c r="A348" s="15"/>
      <c r="B348" s="30"/>
      <c r="C348" s="31"/>
      <c r="D348" s="30"/>
      <c r="E348" s="29"/>
      <c r="F348" s="32"/>
      <c r="G348" s="27"/>
      <c r="H348" s="28"/>
      <c r="I348"/>
      <c r="J348"/>
      <c r="K348"/>
      <c r="L348"/>
    </row>
    <row r="349" spans="1:12">
      <c r="A349" s="15"/>
      <c r="B349" s="30"/>
      <c r="C349" s="31"/>
      <c r="D349" s="30"/>
      <c r="E349" s="29"/>
      <c r="F349" s="32"/>
      <c r="G349" s="27"/>
      <c r="H349" s="28"/>
      <c r="I349"/>
      <c r="J349"/>
      <c r="K349"/>
      <c r="L349"/>
    </row>
    <row r="350" spans="1:12">
      <c r="A350" s="15"/>
      <c r="B350" s="30"/>
      <c r="C350" s="31"/>
      <c r="D350" s="30"/>
      <c r="E350" s="29"/>
      <c r="F350" s="32"/>
      <c r="G350" s="27"/>
      <c r="H350" s="28"/>
      <c r="I350"/>
      <c r="J350"/>
      <c r="K350"/>
      <c r="L350"/>
    </row>
    <row r="351" spans="1:12">
      <c r="A351" s="15"/>
      <c r="B351" s="30"/>
      <c r="C351" s="31"/>
      <c r="D351" s="30"/>
      <c r="E351" s="29"/>
      <c r="F351" s="32"/>
      <c r="G351" s="27"/>
      <c r="H351" s="28"/>
      <c r="I351"/>
      <c r="J351"/>
      <c r="K351"/>
      <c r="L351"/>
    </row>
    <row r="352" spans="1:12">
      <c r="A352" s="15"/>
      <c r="B352" s="30"/>
      <c r="C352" s="31"/>
      <c r="D352" s="30"/>
      <c r="E352" s="29"/>
      <c r="F352" s="32"/>
      <c r="G352" s="27"/>
      <c r="H352" s="28"/>
      <c r="I352"/>
      <c r="J352"/>
      <c r="K352"/>
      <c r="L352"/>
    </row>
    <row r="353" spans="1:12">
      <c r="A353" s="15"/>
      <c r="B353" s="30"/>
      <c r="C353" s="31"/>
      <c r="D353" s="30"/>
      <c r="E353" s="29"/>
      <c r="F353" s="32"/>
      <c r="G353" s="27"/>
      <c r="H353" s="28"/>
      <c r="I353"/>
      <c r="J353"/>
      <c r="K353"/>
      <c r="L353"/>
    </row>
    <row r="354" spans="1:12">
      <c r="A354" s="15"/>
      <c r="B354" s="30"/>
      <c r="C354" s="31"/>
      <c r="D354" s="30"/>
      <c r="E354" s="29"/>
      <c r="F354" s="32"/>
      <c r="G354" s="27"/>
      <c r="H354" s="28"/>
      <c r="I354"/>
      <c r="J354"/>
      <c r="K354"/>
      <c r="L354"/>
    </row>
    <row r="355" spans="1:12">
      <c r="A355" s="15"/>
      <c r="B355" s="30"/>
      <c r="C355" s="31"/>
      <c r="D355" s="30"/>
      <c r="E355" s="29"/>
      <c r="F355" s="32"/>
      <c r="G355" s="27"/>
      <c r="H355" s="28"/>
      <c r="I355"/>
      <c r="J355"/>
      <c r="K355"/>
      <c r="L355"/>
    </row>
    <row r="356" spans="1:12">
      <c r="A356" s="15"/>
      <c r="B356" s="30"/>
      <c r="C356" s="31"/>
      <c r="D356" s="30"/>
      <c r="E356" s="29"/>
      <c r="F356" s="32"/>
      <c r="G356" s="27"/>
      <c r="H356" s="28"/>
      <c r="I356"/>
      <c r="J356"/>
      <c r="K356"/>
      <c r="L356"/>
    </row>
    <row r="357" spans="1:12">
      <c r="A357" s="15"/>
      <c r="B357" s="30"/>
      <c r="C357" s="31"/>
      <c r="D357" s="30"/>
      <c r="E357" s="29"/>
      <c r="F357" s="32"/>
      <c r="G357" s="27"/>
      <c r="H357" s="28"/>
      <c r="I357"/>
      <c r="J357"/>
      <c r="K357"/>
      <c r="L357"/>
    </row>
    <row r="358" spans="1:12">
      <c r="A358" s="15"/>
      <c r="B358" s="30"/>
      <c r="C358" s="31"/>
      <c r="D358" s="30"/>
      <c r="E358" s="29"/>
      <c r="F358" s="32"/>
      <c r="G358" s="27"/>
      <c r="H358" s="28"/>
      <c r="I358"/>
      <c r="J358"/>
      <c r="K358"/>
      <c r="L358"/>
    </row>
    <row r="359" spans="1:12">
      <c r="A359" s="15"/>
      <c r="B359" s="30"/>
      <c r="C359" s="31"/>
      <c r="D359" s="30"/>
      <c r="E359" s="29"/>
      <c r="F359" s="32"/>
      <c r="G359" s="27"/>
      <c r="H359" s="28"/>
      <c r="I359"/>
      <c r="J359"/>
      <c r="K359"/>
      <c r="L359"/>
    </row>
    <row r="360" spans="1:12">
      <c r="A360" s="15"/>
      <c r="B360" s="30"/>
      <c r="C360" s="31"/>
      <c r="D360" s="30"/>
      <c r="E360" s="29"/>
      <c r="F360" s="32"/>
      <c r="G360" s="27"/>
      <c r="H360" s="28"/>
      <c r="I360"/>
      <c r="J360"/>
      <c r="K360"/>
      <c r="L360"/>
    </row>
    <row r="361" spans="1:12">
      <c r="A361" s="15"/>
      <c r="B361" s="30"/>
      <c r="C361" s="31"/>
      <c r="D361" s="30"/>
      <c r="E361" s="29"/>
      <c r="F361" s="32"/>
      <c r="G361" s="27"/>
      <c r="H361" s="28"/>
      <c r="I361"/>
      <c r="J361"/>
      <c r="K361"/>
      <c r="L361"/>
    </row>
    <row r="362" spans="1:12">
      <c r="A362" s="15"/>
      <c r="B362" s="30"/>
      <c r="C362" s="31"/>
      <c r="D362" s="30"/>
      <c r="E362" s="29"/>
      <c r="F362" s="32"/>
      <c r="G362" s="27"/>
      <c r="H362" s="28"/>
      <c r="I362"/>
      <c r="J362"/>
      <c r="K362"/>
      <c r="L362"/>
    </row>
    <row r="363" spans="1:12">
      <c r="A363" s="15"/>
      <c r="B363" s="30"/>
      <c r="C363" s="31"/>
      <c r="D363" s="30"/>
      <c r="E363" s="29"/>
      <c r="F363" s="32"/>
      <c r="G363" s="27"/>
      <c r="H363" s="28"/>
      <c r="I363"/>
      <c r="J363"/>
      <c r="K363"/>
      <c r="L363"/>
    </row>
    <row r="364" spans="1:12">
      <c r="A364" s="15"/>
      <c r="B364" s="30"/>
      <c r="C364" s="31"/>
      <c r="D364" s="30"/>
      <c r="E364" s="29"/>
      <c r="F364" s="32"/>
      <c r="G364" s="27"/>
      <c r="H364" s="28"/>
      <c r="I364"/>
      <c r="J364"/>
      <c r="K364"/>
      <c r="L364"/>
    </row>
    <row r="365" spans="1:12">
      <c r="A365" s="15"/>
      <c r="B365" s="30"/>
      <c r="C365" s="31"/>
      <c r="D365" s="30"/>
      <c r="E365" s="29"/>
      <c r="F365" s="32"/>
      <c r="G365" s="27"/>
      <c r="H365" s="28"/>
      <c r="I365"/>
      <c r="J365"/>
      <c r="K365"/>
      <c r="L365"/>
    </row>
    <row r="366" spans="1:12">
      <c r="A366" s="15"/>
      <c r="B366" s="30"/>
      <c r="C366" s="31"/>
      <c r="D366" s="30"/>
      <c r="E366" s="29"/>
      <c r="F366" s="32"/>
      <c r="G366" s="27"/>
      <c r="H366" s="28"/>
      <c r="I366"/>
      <c r="J366"/>
      <c r="K366"/>
      <c r="L366"/>
    </row>
    <row r="367" spans="1:12">
      <c r="A367" s="15"/>
      <c r="B367" s="30"/>
      <c r="C367" s="31"/>
      <c r="D367" s="30"/>
      <c r="E367" s="29"/>
      <c r="F367" s="32"/>
      <c r="G367" s="27"/>
      <c r="H367" s="28"/>
      <c r="I367"/>
      <c r="J367"/>
      <c r="K367"/>
      <c r="L367"/>
    </row>
    <row r="368" spans="1:12">
      <c r="A368" s="15"/>
      <c r="B368" s="30"/>
      <c r="C368" s="31"/>
      <c r="D368" s="30"/>
      <c r="E368" s="29"/>
      <c r="F368" s="32"/>
      <c r="G368" s="27"/>
      <c r="H368" s="28"/>
      <c r="I368"/>
      <c r="J368"/>
      <c r="K368"/>
      <c r="L368"/>
    </row>
    <row r="369" spans="1:12">
      <c r="A369" s="15"/>
      <c r="B369" s="30"/>
      <c r="C369" s="31"/>
      <c r="D369" s="30"/>
      <c r="E369" s="29"/>
      <c r="F369" s="32"/>
      <c r="G369" s="27"/>
      <c r="H369" s="28"/>
      <c r="I369"/>
      <c r="J369"/>
      <c r="K369"/>
      <c r="L369"/>
    </row>
    <row r="370" spans="1:12">
      <c r="A370" s="15"/>
      <c r="B370" s="30"/>
      <c r="C370" s="31"/>
      <c r="D370" s="30"/>
      <c r="E370" s="29"/>
      <c r="F370" s="32"/>
      <c r="G370" s="27"/>
      <c r="H370" s="28"/>
      <c r="I370"/>
      <c r="J370"/>
      <c r="K370"/>
      <c r="L370"/>
    </row>
    <row r="371" spans="1:12">
      <c r="A371" s="15"/>
      <c r="B371" s="30"/>
      <c r="C371" s="31"/>
      <c r="D371" s="30"/>
      <c r="E371" s="29"/>
      <c r="F371" s="32"/>
      <c r="G371" s="27"/>
      <c r="H371" s="28"/>
      <c r="I371"/>
      <c r="J371"/>
      <c r="K371"/>
      <c r="L371"/>
    </row>
    <row r="372" spans="1:12">
      <c r="A372" s="15"/>
      <c r="B372" s="30"/>
      <c r="C372" s="31"/>
      <c r="D372" s="30"/>
      <c r="E372" s="29"/>
      <c r="F372" s="32"/>
      <c r="G372" s="27"/>
      <c r="H372" s="28"/>
      <c r="I372"/>
      <c r="J372"/>
      <c r="K372"/>
      <c r="L372"/>
    </row>
    <row r="373" spans="1:12">
      <c r="A373" s="15"/>
      <c r="B373" s="30"/>
      <c r="C373" s="31"/>
      <c r="D373" s="30"/>
      <c r="E373" s="29"/>
      <c r="F373" s="32"/>
      <c r="G373" s="27"/>
      <c r="H373" s="28"/>
      <c r="I373"/>
      <c r="J373"/>
      <c r="K373"/>
      <c r="L373"/>
    </row>
    <row r="374" spans="1:12">
      <c r="A374" s="15"/>
      <c r="B374" s="30"/>
      <c r="C374" s="31"/>
      <c r="D374" s="30"/>
      <c r="E374" s="29"/>
      <c r="F374" s="32"/>
      <c r="G374" s="27"/>
      <c r="H374" s="28"/>
      <c r="I374"/>
      <c r="J374"/>
      <c r="K374"/>
      <c r="L374"/>
    </row>
    <row r="375" spans="1:12">
      <c r="A375" s="15"/>
      <c r="B375" s="30"/>
      <c r="C375" s="31"/>
      <c r="D375" s="30"/>
      <c r="E375" s="29"/>
      <c r="F375" s="32"/>
      <c r="G375" s="27"/>
      <c r="H375" s="28"/>
      <c r="I375"/>
      <c r="J375"/>
      <c r="K375"/>
      <c r="L375"/>
    </row>
    <row r="376" spans="1:12">
      <c r="A376" s="15"/>
      <c r="B376" s="30"/>
      <c r="C376" s="31"/>
      <c r="D376" s="30"/>
      <c r="E376" s="29"/>
      <c r="F376" s="32"/>
      <c r="G376" s="27"/>
      <c r="H376" s="28"/>
      <c r="I376"/>
      <c r="J376"/>
      <c r="K376"/>
      <c r="L376"/>
    </row>
    <row r="377" spans="1:12">
      <c r="A377" s="15"/>
      <c r="B377" s="30"/>
      <c r="C377" s="31"/>
      <c r="D377" s="30"/>
      <c r="E377" s="29"/>
      <c r="F377" s="32"/>
      <c r="G377" s="27"/>
      <c r="H377" s="28"/>
      <c r="I377"/>
      <c r="J377"/>
      <c r="K377"/>
      <c r="L377"/>
    </row>
    <row r="378" spans="1:12">
      <c r="A378" s="15"/>
      <c r="B378" s="30"/>
      <c r="C378" s="31"/>
      <c r="D378" s="30"/>
      <c r="E378" s="29"/>
      <c r="F378" s="32"/>
      <c r="G378" s="27"/>
      <c r="H378" s="28"/>
      <c r="I378"/>
      <c r="J378"/>
      <c r="K378"/>
      <c r="L378"/>
    </row>
    <row r="379" spans="1:12">
      <c r="A379" s="15"/>
      <c r="B379" s="30"/>
      <c r="C379" s="31"/>
      <c r="D379" s="30"/>
      <c r="E379" s="29"/>
      <c r="F379" s="32"/>
      <c r="G379" s="27"/>
      <c r="H379" s="28"/>
      <c r="I379"/>
      <c r="J379"/>
      <c r="K379"/>
      <c r="L379"/>
    </row>
    <row r="380" spans="1:12">
      <c r="A380" s="15"/>
      <c r="B380" s="30"/>
      <c r="C380" s="31"/>
      <c r="D380" s="30"/>
      <c r="E380" s="29"/>
      <c r="F380" s="32"/>
      <c r="G380" s="27"/>
      <c r="H380" s="28"/>
      <c r="I380"/>
      <c r="J380"/>
      <c r="K380"/>
      <c r="L380"/>
    </row>
    <row r="381" spans="1:12">
      <c r="A381" s="15"/>
      <c r="B381" s="30"/>
      <c r="C381" s="31"/>
      <c r="D381" s="30"/>
      <c r="E381" s="29"/>
      <c r="F381" s="32"/>
      <c r="G381" s="27"/>
      <c r="H381" s="28"/>
      <c r="I381"/>
      <c r="J381"/>
      <c r="K381"/>
      <c r="L381"/>
    </row>
    <row r="382" spans="1:12">
      <c r="A382" s="15"/>
      <c r="B382" s="30"/>
      <c r="C382" s="31"/>
      <c r="D382" s="30"/>
      <c r="E382" s="29"/>
      <c r="F382" s="32"/>
      <c r="G382" s="27"/>
      <c r="H382" s="28"/>
      <c r="I382"/>
      <c r="J382"/>
      <c r="K382"/>
      <c r="L382"/>
    </row>
    <row r="383" spans="1:12">
      <c r="A383" s="15"/>
      <c r="B383" s="30"/>
      <c r="C383" s="31"/>
      <c r="D383" s="30"/>
      <c r="E383" s="29"/>
      <c r="F383" s="32"/>
      <c r="G383" s="27"/>
      <c r="H383" s="28"/>
      <c r="I383"/>
      <c r="J383"/>
      <c r="K383"/>
      <c r="L383"/>
    </row>
    <row r="384" spans="1:12">
      <c r="A384" s="15"/>
      <c r="B384" s="30"/>
      <c r="C384" s="31"/>
      <c r="D384" s="30"/>
      <c r="E384" s="29"/>
      <c r="F384" s="32"/>
      <c r="G384" s="27"/>
      <c r="H384" s="28"/>
      <c r="I384"/>
      <c r="J384"/>
      <c r="K384"/>
      <c r="L384"/>
    </row>
    <row r="385" spans="1:12">
      <c r="A385" s="15"/>
      <c r="B385" s="30"/>
      <c r="C385" s="31"/>
      <c r="D385" s="30"/>
      <c r="E385" s="29"/>
      <c r="F385" s="32"/>
      <c r="G385" s="27"/>
      <c r="H385" s="28"/>
      <c r="I385"/>
      <c r="J385"/>
      <c r="K385"/>
      <c r="L385"/>
    </row>
    <row r="386" spans="1:12">
      <c r="A386" s="15"/>
      <c r="B386" s="30"/>
      <c r="C386" s="31"/>
      <c r="D386" s="30"/>
      <c r="E386" s="29"/>
      <c r="F386" s="32"/>
      <c r="G386" s="27"/>
      <c r="H386" s="28"/>
      <c r="I386"/>
      <c r="J386"/>
      <c r="K386"/>
      <c r="L386"/>
    </row>
    <row r="387" spans="1:12">
      <c r="A387" s="15"/>
      <c r="B387" s="30"/>
      <c r="C387" s="31"/>
      <c r="D387" s="30"/>
      <c r="E387" s="29"/>
      <c r="F387" s="32"/>
      <c r="G387" s="27"/>
      <c r="H387" s="28"/>
      <c r="I387"/>
      <c r="J387"/>
      <c r="K387"/>
      <c r="L387"/>
    </row>
    <row r="388" spans="1:12">
      <c r="A388" s="15"/>
      <c r="B388" s="30"/>
      <c r="C388" s="31"/>
      <c r="D388" s="30"/>
      <c r="E388" s="29"/>
      <c r="F388" s="32"/>
      <c r="G388" s="27"/>
      <c r="H388" s="28"/>
      <c r="I388"/>
      <c r="J388"/>
      <c r="K388"/>
      <c r="L388"/>
    </row>
    <row r="389" spans="1:12">
      <c r="A389" s="15"/>
      <c r="B389" s="30"/>
      <c r="C389" s="31"/>
      <c r="D389" s="30"/>
      <c r="E389" s="29"/>
      <c r="F389" s="32"/>
      <c r="G389" s="27"/>
      <c r="H389" s="28"/>
      <c r="I389"/>
      <c r="J389"/>
      <c r="K389"/>
      <c r="L389"/>
    </row>
    <row r="390" spans="1:12">
      <c r="A390" s="15"/>
      <c r="B390" s="30"/>
      <c r="C390" s="31"/>
      <c r="D390" s="30"/>
      <c r="E390" s="29"/>
      <c r="F390" s="32"/>
      <c r="G390" s="27"/>
      <c r="H390" s="28"/>
      <c r="I390"/>
      <c r="J390"/>
      <c r="K390"/>
      <c r="L390"/>
    </row>
    <row r="391" spans="1:12">
      <c r="A391" s="15"/>
      <c r="B391" s="30"/>
      <c r="C391" s="31"/>
      <c r="D391" s="30"/>
      <c r="E391" s="29"/>
      <c r="F391" s="32"/>
      <c r="G391" s="27"/>
      <c r="H391" s="28"/>
      <c r="I391"/>
      <c r="J391"/>
      <c r="K391"/>
      <c r="L391"/>
    </row>
    <row r="392" spans="1:12">
      <c r="A392" s="15"/>
      <c r="B392" s="30"/>
      <c r="C392" s="31"/>
      <c r="D392" s="30"/>
      <c r="E392" s="29"/>
      <c r="F392" s="32"/>
      <c r="G392" s="27"/>
      <c r="H392" s="28"/>
      <c r="I392"/>
      <c r="J392"/>
      <c r="K392"/>
      <c r="L392"/>
    </row>
    <row r="393" spans="1:12">
      <c r="A393" s="15"/>
      <c r="B393" s="30"/>
      <c r="C393" s="31"/>
      <c r="D393" s="30"/>
      <c r="E393" s="29"/>
      <c r="F393" s="32"/>
      <c r="G393" s="27"/>
      <c r="H393" s="28"/>
      <c r="I393"/>
      <c r="J393"/>
      <c r="K393"/>
      <c r="L393"/>
    </row>
    <row r="394" spans="1:12">
      <c r="A394" s="15"/>
      <c r="B394" s="30"/>
      <c r="C394" s="31"/>
      <c r="D394" s="30"/>
      <c r="E394" s="29"/>
      <c r="F394" s="32"/>
      <c r="G394" s="27"/>
      <c r="H394" s="28"/>
      <c r="I394"/>
      <c r="J394"/>
      <c r="K394"/>
      <c r="L394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AF50"/>
  <sheetViews>
    <sheetView workbookViewId="0">
      <selection activeCell="B17" sqref="B17:N17"/>
    </sheetView>
  </sheetViews>
  <sheetFormatPr defaultColWidth="11" defaultRowHeight="14.25"/>
  <cols>
    <col min="1" max="1" width="2.375" customWidth="1"/>
    <col min="3" max="3" width="10.25" bestFit="1" customWidth="1"/>
    <col min="4" max="4" width="6.5" customWidth="1"/>
    <col min="5" max="5" width="8.5" hidden="1" customWidth="1"/>
    <col min="6" max="6" width="5.875" customWidth="1"/>
    <col min="7" max="7" width="10.25" bestFit="1" customWidth="1"/>
    <col min="8" max="8" width="8.5" style="95" bestFit="1" customWidth="1"/>
    <col min="9" max="9" width="6" bestFit="1" customWidth="1"/>
    <col min="10" max="10" width="10.5" bestFit="1" customWidth="1"/>
    <col min="11" max="13" width="8.125" customWidth="1"/>
    <col min="14" max="14" width="9.375" customWidth="1"/>
    <col min="15" max="15" width="18.375" bestFit="1" customWidth="1"/>
    <col min="16" max="16" width="18.375" customWidth="1"/>
    <col min="17" max="17" width="8" customWidth="1"/>
    <col min="18" max="18" width="3.75" customWidth="1"/>
    <col min="19" max="19" width="9.5" bestFit="1" customWidth="1"/>
    <col min="20" max="20" width="2.25" style="17" customWidth="1"/>
    <col min="21" max="23" width="5.75" style="17" customWidth="1"/>
    <col min="24" max="31" width="7.125" style="17" customWidth="1"/>
    <col min="32" max="32" width="5.5" style="17" customWidth="1"/>
    <col min="33" max="33" width="5.5" bestFit="1" customWidth="1"/>
    <col min="34" max="34" width="7.5" bestFit="1" customWidth="1"/>
    <col min="35" max="36" width="5.5" bestFit="1" customWidth="1"/>
    <col min="37" max="38" width="7.375" customWidth="1"/>
    <col min="39" max="39" width="9.5" bestFit="1" customWidth="1"/>
    <col min="40" max="41" width="5" customWidth="1"/>
    <col min="42" max="42" width="5.5" bestFit="1" customWidth="1"/>
  </cols>
  <sheetData>
    <row r="1" spans="2:32" ht="28.5">
      <c r="B1" s="19" t="s">
        <v>293</v>
      </c>
      <c r="C1" s="53" t="s">
        <v>294</v>
      </c>
      <c r="D1" s="53" t="s">
        <v>295</v>
      </c>
      <c r="E1" s="53" t="s">
        <v>296</v>
      </c>
      <c r="F1" s="53" t="s">
        <v>302</v>
      </c>
      <c r="G1" s="53" t="s">
        <v>292</v>
      </c>
      <c r="H1" s="93" t="s">
        <v>297</v>
      </c>
      <c r="I1" s="53" t="s">
        <v>298</v>
      </c>
      <c r="J1" s="53" t="s">
        <v>299</v>
      </c>
      <c r="K1" s="54" t="s">
        <v>300</v>
      </c>
      <c r="L1" s="54"/>
      <c r="M1" s="54" t="s">
        <v>336</v>
      </c>
      <c r="N1" s="54" t="s">
        <v>317</v>
      </c>
      <c r="O1" s="53" t="s">
        <v>301</v>
      </c>
      <c r="P1" s="55" t="s">
        <v>303</v>
      </c>
      <c r="R1" s="61"/>
      <c r="S1" s="83" t="s">
        <v>314</v>
      </c>
      <c r="T1" s="58"/>
      <c r="U1" s="59"/>
      <c r="V1" s="59"/>
      <c r="W1" s="59"/>
      <c r="X1" s="59"/>
      <c r="Y1" s="59"/>
      <c r="Z1" s="60"/>
      <c r="AA1"/>
      <c r="AB1"/>
      <c r="AC1"/>
      <c r="AD1"/>
      <c r="AE1"/>
      <c r="AF1"/>
    </row>
    <row r="2" spans="2:32">
      <c r="B2" s="1"/>
      <c r="C2" s="52" t="s">
        <v>134</v>
      </c>
      <c r="D2" s="4">
        <v>15.007</v>
      </c>
      <c r="E2" s="4">
        <v>6.04</v>
      </c>
      <c r="F2" s="4">
        <v>800</v>
      </c>
      <c r="G2" s="4">
        <f>D2*F2</f>
        <v>12005.6</v>
      </c>
      <c r="H2" s="94">
        <f>D2*1.6</f>
        <v>24.011200000000002</v>
      </c>
      <c r="I2" s="4" t="s">
        <v>192</v>
      </c>
      <c r="J2" s="78">
        <v>44237</v>
      </c>
      <c r="K2" s="4"/>
      <c r="L2" s="4">
        <f>F2*H2-G2</f>
        <v>7203.3600000000024</v>
      </c>
      <c r="M2" s="4"/>
      <c r="N2" s="4"/>
      <c r="O2" s="4" t="s">
        <v>174</v>
      </c>
      <c r="P2" s="4"/>
      <c r="R2" s="61"/>
      <c r="S2" s="51" t="s">
        <v>313</v>
      </c>
      <c r="T2" s="62"/>
      <c r="U2" s="62"/>
      <c r="V2" s="62"/>
      <c r="W2" s="62"/>
      <c r="X2" s="62"/>
      <c r="Y2" s="62"/>
      <c r="Z2" s="63"/>
      <c r="AD2"/>
      <c r="AE2"/>
      <c r="AF2"/>
    </row>
    <row r="3" spans="2:32">
      <c r="B3" s="1"/>
      <c r="C3" s="39" t="s">
        <v>89</v>
      </c>
      <c r="D3" s="4">
        <v>27.908000000000001</v>
      </c>
      <c r="E3" s="4">
        <v>12.33</v>
      </c>
      <c r="F3" s="4">
        <v>800</v>
      </c>
      <c r="G3" s="4">
        <f t="shared" ref="G3:G16" si="0">D3*F3</f>
        <v>22326.400000000001</v>
      </c>
      <c r="H3" s="94">
        <f>D3*1.8</f>
        <v>50.234400000000001</v>
      </c>
      <c r="I3" s="4">
        <v>30</v>
      </c>
      <c r="J3" s="78">
        <v>43934</v>
      </c>
      <c r="K3" s="4"/>
      <c r="L3" s="4">
        <f t="shared" ref="L3:L20" si="1">F3*H3-G3</f>
        <v>17861.120000000003</v>
      </c>
      <c r="M3" s="4"/>
      <c r="N3" s="4"/>
      <c r="O3" s="4" t="s">
        <v>175</v>
      </c>
      <c r="P3" s="4"/>
      <c r="R3" s="61"/>
      <c r="S3" s="85"/>
      <c r="T3" s="62"/>
      <c r="U3" s="81" t="s">
        <v>319</v>
      </c>
      <c r="V3" s="82"/>
      <c r="W3" s="82"/>
      <c r="X3" s="62"/>
      <c r="Y3" s="62"/>
      <c r="Z3" s="63"/>
      <c r="AD3"/>
      <c r="AE3"/>
      <c r="AF3"/>
    </row>
    <row r="4" spans="2:32">
      <c r="B4" s="1"/>
      <c r="C4" s="48" t="s">
        <v>138</v>
      </c>
      <c r="D4" s="4">
        <v>18.832000000000001</v>
      </c>
      <c r="E4" s="4">
        <v>2.27</v>
      </c>
      <c r="F4" s="4">
        <v>300</v>
      </c>
      <c r="G4" s="4">
        <f t="shared" si="0"/>
        <v>5649.6</v>
      </c>
      <c r="H4" s="94">
        <f>D4*1.3</f>
        <v>24.4816</v>
      </c>
      <c r="I4" s="4">
        <f>D4*0.7</f>
        <v>13.182399999999999</v>
      </c>
      <c r="J4" s="78">
        <v>43934</v>
      </c>
      <c r="K4" s="4"/>
      <c r="L4" s="4">
        <f t="shared" si="1"/>
        <v>1694.88</v>
      </c>
      <c r="M4" s="4"/>
      <c r="N4" s="4"/>
      <c r="O4" s="4" t="s">
        <v>175</v>
      </c>
      <c r="P4" s="4"/>
      <c r="R4" s="61"/>
      <c r="S4" s="72"/>
      <c r="T4" s="51"/>
      <c r="U4" s="72" t="s">
        <v>288</v>
      </c>
      <c r="V4" s="72"/>
      <c r="W4" s="72"/>
      <c r="X4" s="62"/>
      <c r="Y4" s="62"/>
      <c r="Z4" s="63"/>
      <c r="AD4"/>
      <c r="AE4"/>
      <c r="AF4"/>
    </row>
    <row r="5" spans="2:32">
      <c r="B5" s="1"/>
      <c r="C5" s="36" t="s">
        <v>145</v>
      </c>
      <c r="D5" s="4">
        <v>12.116</v>
      </c>
      <c r="E5" s="4">
        <v>9.86</v>
      </c>
      <c r="F5" s="4">
        <v>2000</v>
      </c>
      <c r="G5" s="4">
        <f t="shared" si="0"/>
        <v>24232</v>
      </c>
      <c r="H5" s="94">
        <f>D5*1.5</f>
        <v>18.173999999999999</v>
      </c>
      <c r="I5" s="4">
        <v>11</v>
      </c>
      <c r="J5" s="78">
        <v>44329</v>
      </c>
      <c r="K5" s="4"/>
      <c r="L5" s="4">
        <f t="shared" si="1"/>
        <v>12116</v>
      </c>
      <c r="M5" s="4"/>
      <c r="N5" s="4"/>
      <c r="O5" s="4" t="s">
        <v>175</v>
      </c>
      <c r="P5" s="4"/>
      <c r="R5" s="61"/>
      <c r="S5" s="73"/>
      <c r="T5" s="51"/>
      <c r="U5" s="73" t="s">
        <v>289</v>
      </c>
      <c r="V5" s="73"/>
      <c r="W5" s="73"/>
      <c r="X5" s="62"/>
      <c r="Y5" s="62"/>
      <c r="Z5" s="63"/>
      <c r="AD5"/>
      <c r="AE5"/>
      <c r="AF5"/>
    </row>
    <row r="6" spans="2:32">
      <c r="B6" s="1"/>
      <c r="C6" s="37" t="s">
        <v>135</v>
      </c>
      <c r="D6" s="4">
        <v>5.87</v>
      </c>
      <c r="E6" s="4">
        <v>3.04</v>
      </c>
      <c r="F6" s="4">
        <v>1500</v>
      </c>
      <c r="G6" s="4">
        <f t="shared" si="0"/>
        <v>8805</v>
      </c>
      <c r="H6" s="94">
        <f>D6*1.15</f>
        <v>6.7504999999999997</v>
      </c>
      <c r="I6" s="4"/>
      <c r="J6" s="4"/>
      <c r="K6" s="4"/>
      <c r="L6" s="4">
        <f t="shared" si="1"/>
        <v>1320.75</v>
      </c>
      <c r="M6" s="4"/>
      <c r="N6" s="4"/>
      <c r="O6" s="4" t="s">
        <v>177</v>
      </c>
      <c r="P6" s="4"/>
      <c r="R6" s="61"/>
      <c r="S6" s="74"/>
      <c r="T6" s="51"/>
      <c r="U6" s="74" t="s">
        <v>290</v>
      </c>
      <c r="V6" s="74"/>
      <c r="W6" s="74"/>
      <c r="X6" s="62"/>
      <c r="Y6" s="62"/>
      <c r="Z6" s="63"/>
    </row>
    <row r="7" spans="2:32">
      <c r="B7" s="1"/>
      <c r="C7" s="39" t="s">
        <v>136</v>
      </c>
      <c r="D7" s="4">
        <v>14.919</v>
      </c>
      <c r="E7" s="4">
        <v>7.96</v>
      </c>
      <c r="F7" s="4">
        <v>1200</v>
      </c>
      <c r="G7" s="4">
        <f t="shared" si="0"/>
        <v>17902.8</v>
      </c>
      <c r="H7" s="94">
        <f>D7*1.5</f>
        <v>22.378500000000003</v>
      </c>
      <c r="I7" s="4">
        <v>12</v>
      </c>
      <c r="J7" s="78">
        <v>43934</v>
      </c>
      <c r="K7" s="4"/>
      <c r="L7" s="4">
        <f t="shared" si="1"/>
        <v>8951.4000000000051</v>
      </c>
      <c r="M7" s="4"/>
      <c r="N7" s="4"/>
      <c r="O7" s="4" t="s">
        <v>171</v>
      </c>
      <c r="P7" s="4"/>
      <c r="R7" s="61"/>
      <c r="S7" s="75"/>
      <c r="T7" s="51"/>
      <c r="U7" s="75" t="s">
        <v>291</v>
      </c>
      <c r="V7" s="75"/>
      <c r="W7" s="75"/>
      <c r="X7" s="62"/>
      <c r="Y7" s="62"/>
      <c r="Z7" s="63"/>
    </row>
    <row r="8" spans="2:32">
      <c r="B8" s="1"/>
      <c r="C8" s="52" t="s">
        <v>137</v>
      </c>
      <c r="D8" s="4">
        <v>9.0950000000000006</v>
      </c>
      <c r="E8" s="4">
        <v>17.77</v>
      </c>
      <c r="F8" s="4">
        <v>3900</v>
      </c>
      <c r="G8" s="4">
        <f t="shared" si="0"/>
        <v>35470.5</v>
      </c>
      <c r="H8" s="94">
        <f>D8*2</f>
        <v>18.190000000000001</v>
      </c>
      <c r="I8" s="4" t="s">
        <v>116</v>
      </c>
      <c r="J8" s="78">
        <v>44299</v>
      </c>
      <c r="K8" s="4"/>
      <c r="L8" s="4">
        <f t="shared" si="1"/>
        <v>35470.5</v>
      </c>
      <c r="M8" s="4"/>
      <c r="N8" s="4"/>
      <c r="O8" s="4" t="s">
        <v>182</v>
      </c>
      <c r="P8" s="4"/>
      <c r="R8" s="61"/>
      <c r="S8" s="86"/>
      <c r="T8" s="62"/>
      <c r="U8" s="71" t="s">
        <v>316</v>
      </c>
      <c r="V8" s="70"/>
      <c r="W8" s="70"/>
      <c r="X8" s="62"/>
      <c r="Y8" s="62"/>
      <c r="Z8" s="63"/>
    </row>
    <row r="9" spans="2:32">
      <c r="B9" s="1"/>
      <c r="C9" s="49" t="s">
        <v>139</v>
      </c>
      <c r="D9" s="4">
        <v>47.716000000000001</v>
      </c>
      <c r="E9" s="4">
        <v>3.91</v>
      </c>
      <c r="F9" s="4">
        <v>200</v>
      </c>
      <c r="G9" s="4">
        <f t="shared" si="0"/>
        <v>9543.2000000000007</v>
      </c>
      <c r="H9" s="94">
        <v>54.6</v>
      </c>
      <c r="I9" s="4">
        <v>45</v>
      </c>
      <c r="J9" s="78">
        <v>43982</v>
      </c>
      <c r="K9" s="4"/>
      <c r="L9" s="4">
        <f t="shared" si="1"/>
        <v>1376.7999999999993</v>
      </c>
      <c r="M9" s="4"/>
      <c r="N9" s="4"/>
      <c r="O9" s="4" t="s">
        <v>180</v>
      </c>
      <c r="P9" s="4"/>
      <c r="R9" s="61"/>
      <c r="S9" s="51" t="s">
        <v>315</v>
      </c>
      <c r="T9" s="62"/>
      <c r="U9" s="62"/>
      <c r="V9" s="62"/>
      <c r="W9" s="62"/>
      <c r="X9" s="62"/>
      <c r="Y9" s="62"/>
      <c r="Z9" s="63"/>
    </row>
    <row r="10" spans="2:32">
      <c r="B10" s="1"/>
      <c r="C10" s="36" t="s">
        <v>140</v>
      </c>
      <c r="D10" s="4">
        <v>4.6619999999999999</v>
      </c>
      <c r="E10" s="4">
        <v>4.4800000000000004</v>
      </c>
      <c r="F10" s="4">
        <v>2100</v>
      </c>
      <c r="G10" s="4">
        <f t="shared" si="0"/>
        <v>9790.2000000000007</v>
      </c>
      <c r="H10" s="94">
        <v>6.4</v>
      </c>
      <c r="I10" s="4" t="s">
        <v>116</v>
      </c>
      <c r="J10" s="78">
        <v>44227</v>
      </c>
      <c r="K10" s="4"/>
      <c r="L10" s="4">
        <f t="shared" si="1"/>
        <v>3649.7999999999993</v>
      </c>
      <c r="M10" s="4"/>
      <c r="N10" s="4"/>
      <c r="O10" s="4" t="s">
        <v>178</v>
      </c>
      <c r="P10" s="4"/>
      <c r="R10" s="61"/>
      <c r="S10" s="76" t="s">
        <v>308</v>
      </c>
      <c r="T10" s="62"/>
      <c r="U10" s="67" t="s">
        <v>307</v>
      </c>
      <c r="V10" s="62"/>
      <c r="W10" s="62"/>
      <c r="X10" s="62"/>
      <c r="Y10" s="62"/>
      <c r="Z10" s="63"/>
    </row>
    <row r="11" spans="2:32">
      <c r="B11" s="1"/>
      <c r="C11" s="39" t="s">
        <v>144</v>
      </c>
      <c r="D11" s="4">
        <v>12.778</v>
      </c>
      <c r="E11" s="4">
        <v>3.23</v>
      </c>
      <c r="F11" s="4">
        <v>600</v>
      </c>
      <c r="G11" s="4">
        <f t="shared" si="0"/>
        <v>7666.8</v>
      </c>
      <c r="H11" s="94">
        <f>D11*1.3</f>
        <v>16.6114</v>
      </c>
      <c r="I11" s="4">
        <v>10.8</v>
      </c>
      <c r="J11" s="78">
        <v>43921</v>
      </c>
      <c r="K11" s="4"/>
      <c r="L11" s="4">
        <f t="shared" si="1"/>
        <v>2300.04</v>
      </c>
      <c r="M11" s="4"/>
      <c r="N11" s="4"/>
      <c r="O11" s="4" t="s">
        <v>178</v>
      </c>
      <c r="P11" s="4"/>
      <c r="R11" s="61"/>
      <c r="S11" s="87" t="s">
        <v>309</v>
      </c>
      <c r="T11" s="68"/>
      <c r="U11" s="69" t="s">
        <v>311</v>
      </c>
      <c r="V11" s="62"/>
      <c r="W11" s="62"/>
      <c r="X11" s="62"/>
      <c r="Y11" s="62"/>
      <c r="Z11" s="63"/>
    </row>
    <row r="12" spans="2:32">
      <c r="B12" s="1"/>
      <c r="C12" s="52" t="s">
        <v>141</v>
      </c>
      <c r="D12" s="4">
        <v>2.0739999999999998</v>
      </c>
      <c r="E12" s="4">
        <v>6.59</v>
      </c>
      <c r="F12" s="4">
        <v>7400</v>
      </c>
      <c r="G12" s="4">
        <f t="shared" si="0"/>
        <v>15347.599999999999</v>
      </c>
      <c r="H12" s="94">
        <f>D12*5</f>
        <v>10.37</v>
      </c>
      <c r="I12" s="4">
        <v>1.6</v>
      </c>
      <c r="J12" s="78">
        <v>44275</v>
      </c>
      <c r="K12" s="4"/>
      <c r="L12" s="4">
        <f t="shared" si="1"/>
        <v>61390.400000000001</v>
      </c>
      <c r="M12" s="4"/>
      <c r="N12" s="4"/>
      <c r="O12" s="4" t="s">
        <v>184</v>
      </c>
      <c r="P12" s="4"/>
      <c r="R12" s="61"/>
      <c r="S12" s="88" t="s">
        <v>310</v>
      </c>
      <c r="T12" s="62"/>
      <c r="U12" s="50" t="s">
        <v>312</v>
      </c>
      <c r="V12" s="62"/>
      <c r="W12" s="62"/>
      <c r="X12" s="62"/>
      <c r="Y12" s="62"/>
      <c r="Z12" s="63"/>
    </row>
    <row r="13" spans="2:32">
      <c r="B13" s="1"/>
      <c r="C13" s="52" t="s">
        <v>142</v>
      </c>
      <c r="D13" s="4">
        <v>2.573</v>
      </c>
      <c r="E13" s="4">
        <v>5.95</v>
      </c>
      <c r="F13" s="4">
        <v>4800</v>
      </c>
      <c r="G13" s="4">
        <f>D13*F13</f>
        <v>12350.4</v>
      </c>
      <c r="H13" s="94">
        <f>D13*4</f>
        <v>10.292</v>
      </c>
      <c r="I13" s="4">
        <v>2.2000000000000002</v>
      </c>
      <c r="J13" s="78">
        <v>44275</v>
      </c>
      <c r="K13" s="4"/>
      <c r="L13" s="4">
        <f t="shared" si="1"/>
        <v>37051.199999999997</v>
      </c>
      <c r="M13" s="4"/>
      <c r="N13" s="4"/>
      <c r="O13" s="4" t="s">
        <v>186</v>
      </c>
      <c r="P13" s="4"/>
      <c r="R13" s="61"/>
      <c r="S13" s="51"/>
      <c r="T13" s="62"/>
      <c r="U13" s="62"/>
      <c r="V13" s="62"/>
      <c r="W13" s="62"/>
      <c r="X13" s="62"/>
      <c r="Y13" s="62"/>
      <c r="Z13" s="63"/>
    </row>
    <row r="14" spans="2:32">
      <c r="B14" s="1"/>
      <c r="C14" s="38" t="s">
        <v>143</v>
      </c>
      <c r="D14" s="4">
        <v>9.8070000000000004</v>
      </c>
      <c r="E14" s="4">
        <v>3.14</v>
      </c>
      <c r="F14" s="4">
        <v>700</v>
      </c>
      <c r="G14" s="4">
        <f t="shared" si="0"/>
        <v>6864.9000000000005</v>
      </c>
      <c r="H14" s="94">
        <f>D14*1.3</f>
        <v>12.7491</v>
      </c>
      <c r="I14" s="4">
        <f>D14*0.9</f>
        <v>8.8262999999999998</v>
      </c>
      <c r="J14" s="78">
        <v>43936</v>
      </c>
      <c r="K14" s="4"/>
      <c r="L14" s="4">
        <f t="shared" si="1"/>
        <v>2059.4700000000003</v>
      </c>
      <c r="M14" s="4"/>
      <c r="N14" s="4"/>
      <c r="O14" s="4" t="s">
        <v>188</v>
      </c>
      <c r="P14" s="4"/>
      <c r="R14" s="57"/>
      <c r="S14" s="59"/>
      <c r="T14" s="79"/>
      <c r="U14" s="79"/>
      <c r="V14" s="79"/>
      <c r="W14" s="79"/>
      <c r="X14" s="79"/>
      <c r="Y14" s="79"/>
      <c r="Z14" s="80"/>
    </row>
    <row r="15" spans="2:32">
      <c r="B15" s="1"/>
      <c r="C15" s="37" t="s">
        <v>72</v>
      </c>
      <c r="D15" s="4">
        <v>13.131</v>
      </c>
      <c r="E15" s="4">
        <v>7.22</v>
      </c>
      <c r="F15" s="4">
        <v>1400</v>
      </c>
      <c r="G15" s="4">
        <f t="shared" si="0"/>
        <v>18383.400000000001</v>
      </c>
      <c r="H15" s="94">
        <v>26</v>
      </c>
      <c r="I15" s="4"/>
      <c r="J15" s="78">
        <v>44301</v>
      </c>
      <c r="K15" s="4"/>
      <c r="L15" s="4">
        <f t="shared" si="1"/>
        <v>18016.599999999999</v>
      </c>
      <c r="M15" s="4"/>
      <c r="N15" s="4"/>
      <c r="O15" s="4" t="s">
        <v>190</v>
      </c>
      <c r="P15" s="4"/>
      <c r="R15" s="61"/>
      <c r="S15" s="84" t="s">
        <v>318</v>
      </c>
      <c r="T15" s="62"/>
      <c r="U15" s="62"/>
      <c r="V15" s="62">
        <f>SUM(N2:N50)</f>
        <v>0</v>
      </c>
      <c r="W15" s="62"/>
      <c r="X15" s="62"/>
      <c r="Y15" s="62"/>
      <c r="Z15" s="63"/>
    </row>
    <row r="16" spans="2:32">
      <c r="B16" s="1"/>
      <c r="C16" s="36" t="s">
        <v>191</v>
      </c>
      <c r="D16" s="4">
        <v>9.0050000000000008</v>
      </c>
      <c r="E16" s="4">
        <v>4.76</v>
      </c>
      <c r="F16" s="4">
        <v>1100</v>
      </c>
      <c r="G16" s="4">
        <f t="shared" si="0"/>
        <v>9905.5</v>
      </c>
      <c r="H16" s="94">
        <f>D16*2</f>
        <v>18.010000000000002</v>
      </c>
      <c r="I16" s="4">
        <v>8</v>
      </c>
      <c r="J16" s="78">
        <v>44301</v>
      </c>
      <c r="K16" s="4"/>
      <c r="L16" s="4">
        <f t="shared" si="1"/>
        <v>9905.5</v>
      </c>
      <c r="M16" s="4"/>
      <c r="N16" s="4"/>
      <c r="O16" s="4" t="s">
        <v>326</v>
      </c>
      <c r="P16" s="4"/>
      <c r="R16" s="61"/>
      <c r="S16" s="51"/>
      <c r="T16" s="62"/>
      <c r="U16" s="62"/>
      <c r="V16" s="62"/>
      <c r="W16" s="62"/>
      <c r="X16" s="62"/>
      <c r="Y16" s="62"/>
      <c r="Z16" s="63"/>
    </row>
    <row r="17" spans="2:26">
      <c r="B17" s="89">
        <v>43899</v>
      </c>
      <c r="C17" s="36" t="s">
        <v>320</v>
      </c>
      <c r="D17" s="4">
        <v>2.9649999999999999</v>
      </c>
      <c r="E17" s="4"/>
      <c r="F17" s="4">
        <v>1100</v>
      </c>
      <c r="G17" s="4">
        <f>D17*F17</f>
        <v>3261.5</v>
      </c>
      <c r="H17" s="94">
        <f>D17*1.35</f>
        <v>4.0027499999999998</v>
      </c>
      <c r="I17" s="4">
        <v>2</v>
      </c>
      <c r="J17" s="78">
        <v>44301</v>
      </c>
      <c r="K17" s="4"/>
      <c r="L17" s="4">
        <f t="shared" si="1"/>
        <v>1141.5249999999996</v>
      </c>
      <c r="M17" s="4"/>
      <c r="N17" s="4"/>
      <c r="O17" s="4" t="s">
        <v>184</v>
      </c>
      <c r="P17" s="4"/>
      <c r="R17" s="61"/>
      <c r="S17" s="51"/>
      <c r="T17" s="62"/>
      <c r="U17" s="62"/>
      <c r="V17" s="62"/>
      <c r="W17" s="62"/>
      <c r="X17" s="62"/>
      <c r="Y17" s="62"/>
      <c r="Z17" s="63"/>
    </row>
    <row r="18" spans="2:26">
      <c r="B18" s="89">
        <v>43901</v>
      </c>
      <c r="C18" s="97" t="s">
        <v>328</v>
      </c>
      <c r="D18" s="1">
        <v>6.12</v>
      </c>
      <c r="E18" s="1"/>
      <c r="F18" s="1">
        <v>2000</v>
      </c>
      <c r="G18" s="1">
        <f>D18*F18</f>
        <v>12240</v>
      </c>
      <c r="H18" s="94">
        <f>D18*2.5</f>
        <v>15.3</v>
      </c>
      <c r="I18" s="1"/>
      <c r="J18" s="89">
        <v>44301</v>
      </c>
      <c r="K18" s="1"/>
      <c r="L18" s="4">
        <f t="shared" si="1"/>
        <v>18360</v>
      </c>
      <c r="M18" s="4"/>
      <c r="N18" s="1"/>
      <c r="O18" s="1" t="s">
        <v>151</v>
      </c>
      <c r="P18" s="1"/>
      <c r="R18" s="61"/>
      <c r="S18" s="51"/>
      <c r="T18" s="62"/>
      <c r="U18" s="62"/>
      <c r="V18" s="62"/>
      <c r="W18" s="62"/>
      <c r="X18" s="62"/>
      <c r="Y18" s="62"/>
      <c r="Z18" s="63"/>
    </row>
    <row r="19" spans="2:26">
      <c r="B19" s="89">
        <v>43901</v>
      </c>
      <c r="C19" s="97" t="s">
        <v>335</v>
      </c>
      <c r="D19" s="1">
        <v>2.0030000000000001</v>
      </c>
      <c r="E19" s="1"/>
      <c r="F19" s="1">
        <v>2000</v>
      </c>
      <c r="G19" s="1">
        <f>D19*F19</f>
        <v>4006</v>
      </c>
      <c r="H19" s="94">
        <f>D19*2</f>
        <v>4.0060000000000002</v>
      </c>
      <c r="I19" s="1"/>
      <c r="J19" s="89">
        <v>44301</v>
      </c>
      <c r="K19" s="1"/>
      <c r="L19" s="4">
        <f t="shared" si="1"/>
        <v>4006</v>
      </c>
      <c r="M19" s="4"/>
      <c r="N19" s="1"/>
      <c r="O19" s="1" t="s">
        <v>190</v>
      </c>
      <c r="P19" s="1"/>
      <c r="R19" s="61"/>
      <c r="S19" s="51"/>
      <c r="T19" s="62"/>
      <c r="U19" s="62"/>
      <c r="V19" s="62"/>
      <c r="W19" s="62"/>
      <c r="X19" s="62"/>
      <c r="Y19" s="62"/>
      <c r="Z19" s="63"/>
    </row>
    <row r="20" spans="2:26">
      <c r="B20" s="89">
        <v>43901</v>
      </c>
      <c r="C20" s="100" t="s">
        <v>338</v>
      </c>
      <c r="D20" s="1">
        <v>1.3320000000000001</v>
      </c>
      <c r="E20" s="1"/>
      <c r="F20" s="1">
        <v>3300</v>
      </c>
      <c r="G20" s="1">
        <f>D20*F20</f>
        <v>4395.6000000000004</v>
      </c>
      <c r="H20" s="94">
        <f>D20*2</f>
        <v>2.6640000000000001</v>
      </c>
      <c r="I20" s="1"/>
      <c r="J20" s="89">
        <v>44301</v>
      </c>
      <c r="K20" s="1"/>
      <c r="L20" s="4">
        <f>F20*H20-G20</f>
        <v>4395.6000000000004</v>
      </c>
      <c r="M20" s="1"/>
      <c r="N20" s="1"/>
      <c r="O20" s="1"/>
      <c r="P20" s="1"/>
      <c r="R20" s="64"/>
      <c r="S20" s="77"/>
      <c r="T20" s="65"/>
      <c r="U20" s="65"/>
      <c r="V20" s="65"/>
      <c r="W20" s="65"/>
      <c r="X20" s="65"/>
      <c r="Y20" s="65"/>
      <c r="Z20" s="66"/>
    </row>
    <row r="21" spans="2:26">
      <c r="B21" s="89">
        <v>43901</v>
      </c>
      <c r="C21" s="48" t="s">
        <v>93</v>
      </c>
      <c r="D21" s="48">
        <v>15.58</v>
      </c>
      <c r="E21" s="48">
        <v>7.96</v>
      </c>
      <c r="F21" s="48">
        <v>700</v>
      </c>
      <c r="G21" s="48">
        <f>D21*F21</f>
        <v>10906</v>
      </c>
      <c r="H21" s="101">
        <f>D21*1.1</f>
        <v>17.138000000000002</v>
      </c>
      <c r="I21" s="48">
        <v>12</v>
      </c>
      <c r="J21" s="78">
        <v>43934</v>
      </c>
      <c r="K21" s="4"/>
      <c r="L21" s="4">
        <f>F21*H21-G21</f>
        <v>1090.6000000000004</v>
      </c>
      <c r="M21" s="4"/>
      <c r="N21" s="4"/>
      <c r="O21" s="4" t="s">
        <v>171</v>
      </c>
      <c r="P21" s="4"/>
      <c r="R21" s="51"/>
      <c r="S21" s="51"/>
      <c r="T21" s="62"/>
      <c r="U21" s="62"/>
      <c r="V21" s="62"/>
      <c r="W21" s="62"/>
      <c r="X21" s="62"/>
      <c r="Y21" s="62"/>
      <c r="Z21" s="62"/>
    </row>
    <row r="22" spans="2:26">
      <c r="B22" s="89">
        <v>43902</v>
      </c>
      <c r="C22" s="56" t="s">
        <v>305</v>
      </c>
      <c r="D22" s="1">
        <v>91.052000000000007</v>
      </c>
      <c r="E22" s="1"/>
      <c r="F22" s="1">
        <v>100</v>
      </c>
      <c r="G22" s="1">
        <f>D22*F22</f>
        <v>9105.2000000000007</v>
      </c>
      <c r="H22" s="94">
        <f>D22*1.5</f>
        <v>136.578</v>
      </c>
      <c r="I22" s="1"/>
      <c r="J22" s="1"/>
      <c r="K22" s="1"/>
      <c r="L22" s="1"/>
      <c r="M22" s="1"/>
      <c r="N22" s="1"/>
      <c r="O22" s="1"/>
      <c r="P22" s="1"/>
    </row>
    <row r="23" spans="2:26">
      <c r="B23" s="89">
        <v>43902</v>
      </c>
      <c r="C23" s="56" t="s">
        <v>345</v>
      </c>
      <c r="D23" s="1">
        <v>14.667999999999999</v>
      </c>
      <c r="E23" s="1"/>
      <c r="F23" s="1">
        <v>600</v>
      </c>
      <c r="G23" s="1">
        <f>D23*F23</f>
        <v>8800.7999999999993</v>
      </c>
      <c r="H23" s="94">
        <f>D23*1.3</f>
        <v>19.0684</v>
      </c>
      <c r="I23" s="1"/>
      <c r="J23" s="1"/>
      <c r="K23" s="1"/>
      <c r="L23" s="1"/>
      <c r="M23" s="1"/>
      <c r="N23" s="1"/>
      <c r="O23" s="1"/>
      <c r="P23" s="1"/>
    </row>
    <row r="24" spans="2:26">
      <c r="B24" s="1"/>
      <c r="C24" s="91" t="s">
        <v>304</v>
      </c>
      <c r="D24" s="1"/>
      <c r="E24" s="1"/>
      <c r="F24" s="1"/>
      <c r="G24" s="1"/>
      <c r="H24" s="94"/>
      <c r="I24" s="1"/>
      <c r="J24" s="92"/>
      <c r="K24" s="1"/>
      <c r="L24" s="1"/>
      <c r="M24" s="1"/>
      <c r="N24" s="1"/>
      <c r="O24" s="1"/>
      <c r="P24" s="1"/>
    </row>
    <row r="25" spans="2:26">
      <c r="B25" s="1"/>
      <c r="C25" s="91" t="s">
        <v>273</v>
      </c>
      <c r="D25" s="1"/>
      <c r="E25" s="1"/>
      <c r="F25" s="1"/>
      <c r="G25" s="1"/>
      <c r="H25" s="94"/>
      <c r="I25" s="1"/>
      <c r="J25" s="1"/>
      <c r="K25" s="1"/>
      <c r="L25" s="1"/>
      <c r="M25" s="1"/>
      <c r="N25" s="1"/>
      <c r="O25" s="1"/>
      <c r="P25" s="1"/>
    </row>
    <row r="26" spans="2:26">
      <c r="B26" s="1"/>
      <c r="C26" s="91" t="s">
        <v>344</v>
      </c>
      <c r="D26" s="1"/>
      <c r="E26" s="1"/>
      <c r="F26" s="1"/>
      <c r="G26" s="1"/>
      <c r="H26" s="94"/>
      <c r="I26" s="1"/>
      <c r="J26" s="1"/>
      <c r="K26" s="1"/>
      <c r="L26" s="1"/>
      <c r="M26" s="1"/>
      <c r="N26" s="1"/>
      <c r="O26" s="1"/>
      <c r="P26" s="1"/>
    </row>
    <row r="27" spans="2:26">
      <c r="B27" s="1"/>
      <c r="C27" s="56" t="s">
        <v>329</v>
      </c>
      <c r="D27" s="1"/>
      <c r="E27" s="1"/>
      <c r="F27" s="1"/>
      <c r="G27" s="1"/>
      <c r="H27" s="94"/>
      <c r="I27" s="1"/>
      <c r="J27" s="1"/>
      <c r="K27" s="1"/>
      <c r="L27" s="1"/>
      <c r="M27" s="1"/>
      <c r="N27" s="1"/>
      <c r="O27" s="1"/>
      <c r="P27" s="1"/>
    </row>
    <row r="28" spans="2:26">
      <c r="B28" s="1"/>
      <c r="C28" s="56" t="s">
        <v>306</v>
      </c>
      <c r="D28" s="1"/>
      <c r="E28" s="1"/>
      <c r="F28" s="1"/>
      <c r="G28" s="1"/>
      <c r="H28" s="94"/>
      <c r="I28" s="1"/>
      <c r="J28" s="1"/>
      <c r="K28" s="1"/>
      <c r="L28" s="1"/>
      <c r="M28" s="1"/>
      <c r="N28" s="1"/>
      <c r="O28" s="1"/>
      <c r="P28" s="1"/>
    </row>
    <row r="29" spans="2:26">
      <c r="B29" s="1"/>
      <c r="C29" s="1" t="s">
        <v>242</v>
      </c>
      <c r="D29" s="1"/>
      <c r="E29" s="1"/>
      <c r="F29" s="1"/>
      <c r="G29" s="1"/>
      <c r="H29" s="94"/>
      <c r="I29" s="1"/>
      <c r="J29" s="1"/>
      <c r="K29" s="1"/>
      <c r="L29" s="1"/>
      <c r="M29" s="1"/>
      <c r="N29" s="1"/>
      <c r="O29" s="1"/>
      <c r="P29" s="1"/>
    </row>
    <row r="30" spans="2:26">
      <c r="C30" s="1" t="s">
        <v>330</v>
      </c>
      <c r="D30" s="1"/>
      <c r="E30" s="1"/>
      <c r="F30" s="1"/>
      <c r="G30" s="1"/>
      <c r="H30" s="94"/>
      <c r="I30" s="1"/>
      <c r="J30" s="1"/>
      <c r="K30" s="1"/>
      <c r="L30" s="1"/>
      <c r="M30" s="1"/>
      <c r="N30" s="1"/>
      <c r="O30" s="1"/>
      <c r="P30" s="1"/>
    </row>
    <row r="31" spans="2:26">
      <c r="C31" s="1"/>
      <c r="D31" s="1"/>
      <c r="E31" s="1"/>
      <c r="F31" s="1"/>
      <c r="G31" s="1"/>
      <c r="H31" s="94"/>
      <c r="I31" s="1"/>
      <c r="J31" s="1"/>
      <c r="K31" s="1"/>
      <c r="L31" s="1"/>
      <c r="M31" s="1"/>
      <c r="N31" s="1"/>
      <c r="O31" s="1"/>
      <c r="P31" s="1"/>
    </row>
    <row r="32" spans="2:26">
      <c r="C32" s="1"/>
      <c r="D32" s="1"/>
      <c r="E32" s="1"/>
      <c r="F32" s="1"/>
      <c r="G32" s="1"/>
      <c r="H32" s="94"/>
      <c r="I32" s="1"/>
      <c r="J32" s="1"/>
      <c r="K32" s="1"/>
      <c r="L32" s="1"/>
      <c r="M32" s="1"/>
      <c r="N32" s="1"/>
      <c r="O32" s="1"/>
      <c r="P32" s="1"/>
    </row>
    <row r="33" spans="3:16">
      <c r="C33" s="1"/>
      <c r="D33" s="1"/>
      <c r="E33" s="1"/>
      <c r="F33" s="1"/>
      <c r="G33" s="1"/>
      <c r="H33" s="94"/>
      <c r="I33" s="1"/>
      <c r="J33" s="1"/>
      <c r="K33" s="1"/>
      <c r="L33" s="1"/>
      <c r="M33" s="1"/>
      <c r="N33" s="1"/>
      <c r="O33" s="1"/>
      <c r="P33" s="1"/>
    </row>
    <row r="34" spans="3:16">
      <c r="C34" s="1"/>
      <c r="D34" s="1"/>
      <c r="E34" s="1"/>
      <c r="F34" s="1"/>
      <c r="G34" s="1"/>
      <c r="H34" s="94"/>
      <c r="I34" s="1"/>
      <c r="J34" s="1"/>
      <c r="K34" s="1"/>
      <c r="L34" s="1"/>
      <c r="M34" s="1"/>
      <c r="N34" s="1"/>
      <c r="O34" s="1"/>
      <c r="P34" s="1"/>
    </row>
    <row r="35" spans="3:16">
      <c r="C35" s="1"/>
      <c r="D35" s="1"/>
      <c r="E35" s="1"/>
      <c r="F35" s="1"/>
      <c r="G35" s="1"/>
      <c r="H35" s="94"/>
      <c r="I35" s="1"/>
      <c r="J35" s="1"/>
      <c r="K35" s="1"/>
      <c r="L35" s="1"/>
      <c r="M35" s="1"/>
      <c r="N35" s="1"/>
      <c r="O35" s="1"/>
      <c r="P35" s="1"/>
    </row>
    <row r="36" spans="3:16">
      <c r="C36" s="1"/>
      <c r="D36" s="1"/>
      <c r="E36" s="1"/>
      <c r="F36" s="1"/>
      <c r="G36" s="1"/>
      <c r="H36" s="94"/>
      <c r="I36" s="1"/>
      <c r="J36" s="1"/>
      <c r="K36" s="1"/>
      <c r="L36" s="1"/>
      <c r="M36" s="1"/>
      <c r="N36" s="1"/>
      <c r="O36" s="1"/>
      <c r="P36" s="1"/>
    </row>
    <row r="37" spans="3:16">
      <c r="C37" s="1"/>
      <c r="D37" s="1"/>
      <c r="E37" s="1"/>
      <c r="F37" s="1"/>
      <c r="G37" s="1"/>
      <c r="H37" s="94"/>
      <c r="I37" s="1"/>
      <c r="J37" s="1"/>
      <c r="K37" s="1"/>
      <c r="L37" s="1"/>
      <c r="M37" s="1"/>
      <c r="N37" s="1"/>
      <c r="O37" s="1"/>
      <c r="P37" s="1"/>
    </row>
    <row r="38" spans="3:16">
      <c r="C38" s="1"/>
      <c r="D38" s="1"/>
      <c r="E38" s="1"/>
      <c r="F38" s="1"/>
      <c r="G38" s="1"/>
      <c r="H38" s="94"/>
      <c r="I38" s="1"/>
      <c r="J38" s="1"/>
      <c r="K38" s="1"/>
      <c r="L38" s="1"/>
      <c r="M38" s="1"/>
      <c r="N38" s="1"/>
      <c r="O38" s="1"/>
      <c r="P38" s="1"/>
    </row>
    <row r="39" spans="3:16">
      <c r="C39" s="1"/>
      <c r="D39" s="1"/>
      <c r="E39" s="1"/>
      <c r="F39" s="1"/>
      <c r="G39" s="1"/>
      <c r="H39" s="94"/>
      <c r="I39" s="1"/>
      <c r="J39" s="1"/>
      <c r="K39" s="1"/>
      <c r="L39" s="1"/>
      <c r="M39" s="1"/>
      <c r="N39" s="1"/>
      <c r="O39" s="1"/>
      <c r="P39" s="1"/>
    </row>
    <row r="40" spans="3:16">
      <c r="C40" s="1"/>
      <c r="D40" s="1"/>
      <c r="E40" s="1"/>
      <c r="F40" s="1"/>
      <c r="G40" s="1"/>
      <c r="H40" s="94"/>
      <c r="I40" s="1"/>
      <c r="J40" s="1"/>
      <c r="K40" s="1"/>
      <c r="L40" s="1"/>
      <c r="M40" s="1"/>
      <c r="N40" s="1"/>
      <c r="O40" s="1"/>
      <c r="P40" s="1"/>
    </row>
    <row r="41" spans="3:16">
      <c r="C41" s="1"/>
      <c r="D41" s="1"/>
      <c r="E41" s="1"/>
      <c r="F41" s="1"/>
      <c r="G41" s="1"/>
      <c r="H41" s="94"/>
      <c r="I41" s="1"/>
      <c r="J41" s="1"/>
      <c r="K41" s="1"/>
      <c r="L41" s="1"/>
      <c r="M41" s="1"/>
      <c r="N41" s="1"/>
      <c r="O41" s="1"/>
      <c r="P41" s="1"/>
    </row>
    <row r="42" spans="3:16">
      <c r="C42" s="1"/>
      <c r="D42" s="1"/>
      <c r="E42" s="1"/>
      <c r="F42" s="1"/>
      <c r="G42" s="1"/>
      <c r="H42" s="94"/>
      <c r="I42" s="1"/>
      <c r="J42" s="1"/>
      <c r="K42" s="1"/>
      <c r="L42" s="1"/>
      <c r="M42" s="1"/>
      <c r="N42" s="1"/>
      <c r="O42" s="1"/>
      <c r="P42" s="1"/>
    </row>
    <row r="43" spans="3:16">
      <c r="C43" s="1"/>
      <c r="D43" s="1"/>
      <c r="E43" s="1"/>
      <c r="F43" s="1"/>
      <c r="G43" s="1"/>
      <c r="H43" s="94"/>
      <c r="I43" s="1"/>
      <c r="J43" s="1"/>
      <c r="K43" s="1"/>
      <c r="L43" s="1"/>
      <c r="M43" s="1"/>
      <c r="N43" s="1"/>
      <c r="O43" s="1"/>
      <c r="P43" s="1"/>
    </row>
    <row r="44" spans="3:16">
      <c r="C44" s="1"/>
      <c r="D44" s="1"/>
      <c r="E44" s="1"/>
      <c r="F44" s="1"/>
      <c r="G44" s="1"/>
      <c r="H44" s="94"/>
      <c r="I44" s="1"/>
      <c r="J44" s="1"/>
      <c r="K44" s="1"/>
      <c r="L44" s="1"/>
      <c r="M44" s="1"/>
      <c r="N44" s="1"/>
      <c r="O44" s="1"/>
      <c r="P44" s="1"/>
    </row>
    <row r="45" spans="3:16">
      <c r="C45" s="1"/>
      <c r="D45" s="1"/>
      <c r="E45" s="1"/>
      <c r="F45" s="1"/>
      <c r="G45" s="1"/>
      <c r="H45" s="94"/>
      <c r="I45" s="1"/>
      <c r="J45" s="1"/>
      <c r="K45" s="1"/>
      <c r="L45" s="1"/>
      <c r="M45" s="1"/>
      <c r="N45" s="1"/>
      <c r="O45" s="1"/>
      <c r="P45" s="1"/>
    </row>
    <row r="46" spans="3:16">
      <c r="C46" s="1"/>
      <c r="D46" s="1"/>
      <c r="E46" s="1"/>
      <c r="F46" s="1"/>
      <c r="G46" s="1"/>
      <c r="H46" s="94"/>
      <c r="I46" s="1"/>
      <c r="J46" s="1"/>
      <c r="K46" s="1"/>
      <c r="L46" s="1"/>
      <c r="M46" s="1"/>
      <c r="N46" s="1"/>
      <c r="O46" s="1"/>
      <c r="P46" s="1"/>
    </row>
    <row r="47" spans="3:16">
      <c r="C47" s="1"/>
      <c r="D47" s="1"/>
      <c r="E47" s="1"/>
      <c r="F47" s="1"/>
      <c r="G47" s="1"/>
      <c r="H47" s="94"/>
      <c r="I47" s="1"/>
      <c r="J47" s="1"/>
      <c r="K47" s="1"/>
      <c r="L47" s="1"/>
      <c r="M47" s="1"/>
      <c r="N47" s="1"/>
      <c r="O47" s="1"/>
      <c r="P47" s="1"/>
    </row>
    <row r="48" spans="3:16">
      <c r="C48" s="1"/>
      <c r="D48" s="1"/>
      <c r="E48" s="1"/>
      <c r="F48" s="1"/>
      <c r="G48" s="1"/>
      <c r="H48" s="94"/>
      <c r="I48" s="1"/>
      <c r="J48" s="1"/>
      <c r="K48" s="1"/>
      <c r="L48" s="1"/>
      <c r="M48" s="1"/>
      <c r="N48" s="1"/>
      <c r="O48" s="1"/>
      <c r="P48" s="1"/>
    </row>
    <row r="49" spans="3:16">
      <c r="C49" s="1"/>
      <c r="D49" s="1"/>
      <c r="E49" s="1"/>
      <c r="F49" s="1"/>
      <c r="G49" s="1"/>
      <c r="H49" s="94"/>
      <c r="I49" s="1"/>
      <c r="J49" s="1"/>
      <c r="K49" s="1"/>
      <c r="L49" s="1"/>
      <c r="M49" s="1"/>
      <c r="N49" s="1"/>
      <c r="O49" s="1"/>
      <c r="P49" s="1"/>
    </row>
    <row r="50" spans="3:16">
      <c r="C50" s="1"/>
      <c r="D50" s="1"/>
      <c r="E50" s="1"/>
      <c r="F50" s="1"/>
      <c r="G50" s="1"/>
      <c r="H50" s="94"/>
      <c r="I50" s="1"/>
      <c r="J50" s="1"/>
      <c r="K50" s="1"/>
      <c r="L50" s="1"/>
      <c r="M50" s="1"/>
      <c r="N50" s="1"/>
      <c r="O50" s="1"/>
      <c r="P50" s="1"/>
    </row>
  </sheetData>
  <phoneticPr fontId="1" type="noConversion"/>
  <conditionalFormatting sqref="C28">
    <cfRule type="expression" dxfId="10" priority="3">
      <formula>IF($W28&gt;200.01, 1, 0)</formula>
    </cfRule>
    <cfRule type="expression" dxfId="9" priority="4">
      <formula>IF($W28&gt;100.01, IF($W28&lt;=200, 1))</formula>
    </cfRule>
    <cfRule type="expression" dxfId="8" priority="5">
      <formula>IF($W28&lt;11, IF($W28&gt;0.01, 1))</formula>
    </cfRule>
    <cfRule type="expression" dxfId="7" priority="6">
      <formula>IF($W28&gt;51, IF($W28&lt;=100, 1))</formula>
    </cfRule>
    <cfRule type="expression" dxfId="6" priority="7">
      <formula>IF($W28&gt;31, IF($W28&lt;=50, 1))</formula>
    </cfRule>
    <cfRule type="expression" dxfId="5" priority="8">
      <formula>IF($W28&gt;11, IF($W28&lt;=31, 1))</formula>
    </cfRule>
  </conditionalFormatting>
  <conditionalFormatting sqref="C28">
    <cfRule type="expression" dxfId="4" priority="2">
      <formula>IF($W28&lt;0, 1, 0)</formula>
    </cfRule>
  </conditionalFormatting>
  <conditionalFormatting sqref="N1:N1048576">
    <cfRule type="cellIs" dxfId="3" priority="1" operator="lessThan">
      <formula>0</formula>
    </cfRule>
  </conditionalFormatting>
  <dataValidations count="1">
    <dataValidation type="list" allowBlank="1" showInputMessage="1" showErrorMessage="1" sqref="O2:O50">
      <formula1>板块!A1:A204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D34"/>
  <sheetViews>
    <sheetView topLeftCell="A7" workbookViewId="0">
      <selection activeCell="B35" sqref="B35"/>
    </sheetView>
  </sheetViews>
  <sheetFormatPr defaultRowHeight="14.25"/>
  <cols>
    <col min="2" max="2" width="5.5" customWidth="1"/>
    <col min="3" max="3" width="5.125" customWidth="1"/>
  </cols>
  <sheetData>
    <row r="1" spans="2:4">
      <c r="B1" t="s">
        <v>132</v>
      </c>
    </row>
    <row r="2" spans="2:4">
      <c r="B2" t="s">
        <v>133</v>
      </c>
    </row>
    <row r="3" spans="2:4">
      <c r="B3" t="s">
        <v>208</v>
      </c>
    </row>
    <row r="4" spans="2:4">
      <c r="B4" t="s">
        <v>193</v>
      </c>
    </row>
    <row r="5" spans="2:4">
      <c r="B5" s="19" t="s">
        <v>206</v>
      </c>
      <c r="C5" s="19"/>
    </row>
    <row r="6" spans="2:4">
      <c r="C6" t="s">
        <v>194</v>
      </c>
    </row>
    <row r="7" spans="2:4">
      <c r="D7" t="s">
        <v>195</v>
      </c>
    </row>
    <row r="8" spans="2:4">
      <c r="D8" t="s">
        <v>196</v>
      </c>
    </row>
    <row r="9" spans="2:4">
      <c r="D9" t="s">
        <v>197</v>
      </c>
    </row>
    <row r="11" spans="2:4">
      <c r="C11" t="s">
        <v>199</v>
      </c>
    </row>
    <row r="12" spans="2:4">
      <c r="D12" t="s">
        <v>200</v>
      </c>
    </row>
    <row r="13" spans="2:4">
      <c r="D13" t="s">
        <v>204</v>
      </c>
    </row>
    <row r="14" spans="2:4">
      <c r="D14" t="s">
        <v>201</v>
      </c>
    </row>
    <row r="15" spans="2:4">
      <c r="D15" t="s">
        <v>202</v>
      </c>
    </row>
    <row r="16" spans="2:4">
      <c r="D16" t="s">
        <v>207</v>
      </c>
    </row>
    <row r="18" spans="2:4">
      <c r="C18" t="s">
        <v>198</v>
      </c>
    </row>
    <row r="19" spans="2:4">
      <c r="D19" t="s">
        <v>203</v>
      </c>
    </row>
    <row r="20" spans="2:4">
      <c r="D20" t="s">
        <v>205</v>
      </c>
    </row>
    <row r="21" spans="2:4">
      <c r="D21" t="s">
        <v>210</v>
      </c>
    </row>
    <row r="22" spans="2:4">
      <c r="D22" t="s">
        <v>209</v>
      </c>
    </row>
    <row r="24" spans="2:4">
      <c r="B24" t="s">
        <v>246</v>
      </c>
    </row>
    <row r="27" spans="2:4">
      <c r="B27" t="s">
        <v>247</v>
      </c>
    </row>
    <row r="28" spans="2:4">
      <c r="B28" t="s">
        <v>250</v>
      </c>
    </row>
    <row r="29" spans="2:4">
      <c r="C29" t="s">
        <v>251</v>
      </c>
    </row>
    <row r="30" spans="2:4">
      <c r="C30" t="s">
        <v>248</v>
      </c>
    </row>
    <row r="31" spans="2:4">
      <c r="C31" t="s">
        <v>249</v>
      </c>
    </row>
    <row r="32" spans="2:4">
      <c r="C32" t="s">
        <v>254</v>
      </c>
    </row>
    <row r="34" spans="2:2">
      <c r="B34" t="s">
        <v>341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9"/>
  <sheetViews>
    <sheetView topLeftCell="A13" workbookViewId="0">
      <selection activeCell="A40" sqref="A40"/>
    </sheetView>
  </sheetViews>
  <sheetFormatPr defaultRowHeight="14.25"/>
  <cols>
    <col min="1" max="1" width="19.5" style="1" customWidth="1"/>
  </cols>
  <sheetData>
    <row r="1" spans="1:1">
      <c r="A1" s="3" t="s">
        <v>152</v>
      </c>
    </row>
    <row r="2" spans="1:1">
      <c r="A2" s="3" t="s">
        <v>169</v>
      </c>
    </row>
    <row r="3" spans="1:1">
      <c r="A3" s="3" t="s">
        <v>154</v>
      </c>
    </row>
    <row r="4" spans="1:1">
      <c r="A4" s="3" t="s">
        <v>150</v>
      </c>
    </row>
    <row r="5" spans="1:1">
      <c r="A5" s="3" t="s">
        <v>146</v>
      </c>
    </row>
    <row r="6" spans="1:1">
      <c r="A6" s="3" t="s">
        <v>185</v>
      </c>
    </row>
    <row r="7" spans="1:1">
      <c r="A7" s="3" t="s">
        <v>284</v>
      </c>
    </row>
    <row r="8" spans="1:1">
      <c r="A8" s="3" t="s">
        <v>156</v>
      </c>
    </row>
    <row r="9" spans="1:1">
      <c r="A9" s="3" t="s">
        <v>157</v>
      </c>
    </row>
    <row r="10" spans="1:1">
      <c r="A10" s="3" t="s">
        <v>158</v>
      </c>
    </row>
    <row r="11" spans="1:1">
      <c r="A11" s="3" t="s">
        <v>183</v>
      </c>
    </row>
    <row r="12" spans="1:1">
      <c r="A12" s="3" t="s">
        <v>181</v>
      </c>
    </row>
    <row r="13" spans="1:1">
      <c r="A13" s="3" t="s">
        <v>265</v>
      </c>
    </row>
    <row r="14" spans="1:1">
      <c r="A14" s="18" t="s">
        <v>160</v>
      </c>
    </row>
    <row r="15" spans="1:1">
      <c r="A15" s="18" t="s">
        <v>282</v>
      </c>
    </row>
    <row r="16" spans="1:1">
      <c r="A16" s="3" t="s">
        <v>173</v>
      </c>
    </row>
    <row r="17" spans="1:1">
      <c r="A17" s="3" t="s">
        <v>177</v>
      </c>
    </row>
    <row r="18" spans="1:1">
      <c r="A18" s="3" t="s">
        <v>257</v>
      </c>
    </row>
    <row r="19" spans="1:1">
      <c r="A19" s="3" t="s">
        <v>259</v>
      </c>
    </row>
    <row r="20" spans="1:1">
      <c r="A20" s="3" t="s">
        <v>280</v>
      </c>
    </row>
    <row r="21" spans="1:1">
      <c r="A21" s="1" t="s">
        <v>232</v>
      </c>
    </row>
    <row r="22" spans="1:1">
      <c r="A22" s="3" t="s">
        <v>233</v>
      </c>
    </row>
    <row r="23" spans="1:1">
      <c r="A23" s="18" t="s">
        <v>179</v>
      </c>
    </row>
    <row r="24" spans="1:1">
      <c r="A24" s="3" t="s">
        <v>176</v>
      </c>
    </row>
    <row r="25" spans="1:1">
      <c r="A25" s="3" t="s">
        <v>162</v>
      </c>
    </row>
    <row r="26" spans="1:1">
      <c r="A26" s="3" t="s">
        <v>164</v>
      </c>
    </row>
    <row r="27" spans="1:1">
      <c r="A27" s="3" t="s">
        <v>165</v>
      </c>
    </row>
    <row r="28" spans="1:1">
      <c r="A28" s="3" t="s">
        <v>167</v>
      </c>
    </row>
    <row r="29" spans="1:1">
      <c r="A29" s="18" t="s">
        <v>148</v>
      </c>
    </row>
    <row r="30" spans="1:1">
      <c r="A30" s="3" t="s">
        <v>170</v>
      </c>
    </row>
    <row r="31" spans="1:1">
      <c r="A31" s="1" t="s">
        <v>228</v>
      </c>
    </row>
    <row r="32" spans="1:1">
      <c r="A32" s="18" t="s">
        <v>189</v>
      </c>
    </row>
    <row r="33" spans="1:1">
      <c r="A33" s="18" t="s">
        <v>187</v>
      </c>
    </row>
    <row r="34" spans="1:1">
      <c r="A34" s="1" t="s">
        <v>230</v>
      </c>
    </row>
    <row r="35" spans="1:1">
      <c r="A35" s="1" t="s">
        <v>235</v>
      </c>
    </row>
    <row r="36" spans="1:1">
      <c r="A36" s="1" t="s">
        <v>238</v>
      </c>
    </row>
    <row r="37" spans="1:1">
      <c r="A37" s="1" t="s">
        <v>277</v>
      </c>
    </row>
    <row r="38" spans="1:1">
      <c r="A38" s="1" t="s">
        <v>286</v>
      </c>
    </row>
    <row r="39" spans="1:1">
      <c r="A39" s="1" t="s">
        <v>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2"/>
  <sheetViews>
    <sheetView workbookViewId="0">
      <selection activeCell="B1" sqref="B1:J3"/>
    </sheetView>
  </sheetViews>
  <sheetFormatPr defaultRowHeight="14.25"/>
  <sheetData>
    <row r="1" spans="2:2">
      <c r="B1" t="s">
        <v>252</v>
      </c>
    </row>
    <row r="2" spans="2:2">
      <c r="B2" t="s">
        <v>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总览表</vt:lpstr>
      <vt:lpstr>行情记录表</vt:lpstr>
      <vt:lpstr>股票买卖顺序</vt:lpstr>
      <vt:lpstr>历史经验</vt:lpstr>
      <vt:lpstr>板块</vt:lpstr>
      <vt:lpstr>股票买卖常识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changpzh</cp:lastModifiedBy>
  <dcterms:created xsi:type="dcterms:W3CDTF">2020-02-16T07:47:18Z</dcterms:created>
  <dcterms:modified xsi:type="dcterms:W3CDTF">2020-03-12T07:46:31Z</dcterms:modified>
</cp:coreProperties>
</file>