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325" windowHeight="9840" activeTab="2"/>
  </bookViews>
  <sheets>
    <sheet name="总览表" sheetId="1" r:id="rId1"/>
    <sheet name="大盘行情记录表" sheetId="2" r:id="rId2"/>
    <sheet name="股票买卖顺序" sheetId="3" r:id="rId3"/>
    <sheet name="历史经验" sheetId="4" r:id="rId4"/>
    <sheet name="板块" sheetId="5" r:id="rId5"/>
    <sheet name="股票买卖常识" sheetId="6" r:id="rId6"/>
    <sheet name="ST股票记录" sheetId="7" r:id="rId7"/>
    <sheet name="重点股票偏离线" sheetId="8" r:id="rId8"/>
  </sheets>
  <calcPr calcId="124519"/>
</workbook>
</file>

<file path=xl/calcChain.xml><?xml version="1.0" encoding="utf-8"?>
<calcChain xmlns="http://schemas.openxmlformats.org/spreadsheetml/2006/main">
  <c r="I4" i="3"/>
  <c r="L4" s="1"/>
  <c r="H4"/>
  <c r="J27"/>
  <c r="I27"/>
  <c r="L6"/>
  <c r="J28"/>
  <c r="I28"/>
  <c r="H28"/>
  <c r="H67" i="2"/>
  <c r="I67" s="1"/>
  <c r="I68" s="1"/>
  <c r="H68"/>
  <c r="F66" i="8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Q35" i="7"/>
  <c r="T34"/>
  <c r="Q34"/>
  <c r="T33"/>
  <c r="Q33"/>
  <c r="T32"/>
  <c r="Q32"/>
  <c r="T31"/>
  <c r="Q31"/>
  <c r="T30"/>
  <c r="Q30"/>
  <c r="T29"/>
  <c r="Q29"/>
  <c r="T28"/>
  <c r="Q28"/>
  <c r="T27"/>
  <c r="Q27"/>
  <c r="T26"/>
  <c r="Q26"/>
  <c r="T25"/>
  <c r="T24"/>
  <c r="Q24"/>
  <c r="T23"/>
  <c r="Q23"/>
  <c r="T22"/>
  <c r="Q22"/>
  <c r="T21"/>
  <c r="Q21"/>
  <c r="T20"/>
  <c r="Q20"/>
  <c r="T19"/>
  <c r="Q19"/>
  <c r="T18"/>
  <c r="Q18"/>
  <c r="T17"/>
  <c r="Q17"/>
  <c r="T16"/>
  <c r="Q16"/>
  <c r="T15"/>
  <c r="Q15"/>
  <c r="T14"/>
  <c r="Q14"/>
  <c r="T13"/>
  <c r="Q13"/>
  <c r="T12"/>
  <c r="Q12"/>
  <c r="T11"/>
  <c r="Q11"/>
  <c r="T10"/>
  <c r="Q10"/>
  <c r="T9"/>
  <c r="Q9"/>
  <c r="T8"/>
  <c r="Q8"/>
  <c r="E8"/>
  <c r="T7"/>
  <c r="Q7"/>
  <c r="E7"/>
  <c r="T6"/>
  <c r="Q6"/>
  <c r="E6"/>
  <c r="T5"/>
  <c r="Q5"/>
  <c r="E5"/>
  <c r="T4"/>
  <c r="Q4"/>
  <c r="E4"/>
  <c r="H27" i="3"/>
  <c r="P26"/>
  <c r="L26"/>
  <c r="I26"/>
  <c r="H26"/>
  <c r="L25"/>
  <c r="I25"/>
  <c r="H25"/>
  <c r="L24"/>
  <c r="I24"/>
  <c r="H24"/>
  <c r="L23"/>
  <c r="I23"/>
  <c r="H23"/>
  <c r="L22"/>
  <c r="I22"/>
  <c r="H22"/>
  <c r="L21"/>
  <c r="I21"/>
  <c r="H21"/>
  <c r="L20"/>
  <c r="I20"/>
  <c r="H20"/>
  <c r="L19"/>
  <c r="I19"/>
  <c r="H19"/>
  <c r="L18"/>
  <c r="I18"/>
  <c r="H18"/>
  <c r="L17"/>
  <c r="I17"/>
  <c r="H17"/>
  <c r="X16"/>
  <c r="L16"/>
  <c r="J16"/>
  <c r="I16"/>
  <c r="H16"/>
  <c r="L15"/>
  <c r="I15"/>
  <c r="H15"/>
  <c r="L14"/>
  <c r="I14"/>
  <c r="H14"/>
  <c r="L13"/>
  <c r="I13"/>
  <c r="H13"/>
  <c r="L12"/>
  <c r="I12"/>
  <c r="H12"/>
  <c r="L11"/>
  <c r="I11"/>
  <c r="H11"/>
  <c r="I10"/>
  <c r="L10" s="1"/>
  <c r="H10"/>
  <c r="L9"/>
  <c r="I9"/>
  <c r="H9"/>
  <c r="L8"/>
  <c r="I8"/>
  <c r="H8"/>
  <c r="L7"/>
  <c r="I7"/>
  <c r="H7"/>
  <c r="J6"/>
  <c r="I6"/>
  <c r="H6"/>
  <c r="L5"/>
  <c r="I5"/>
  <c r="H5"/>
  <c r="L3"/>
  <c r="I3"/>
  <c r="H3"/>
  <c r="H383" i="2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H3"/>
  <c r="Q137" i="1"/>
  <c r="P137"/>
  <c r="O137"/>
  <c r="N137"/>
  <c r="I137"/>
  <c r="Q136"/>
  <c r="P136"/>
  <c r="O136"/>
  <c r="N136"/>
  <c r="I136"/>
  <c r="Q135"/>
  <c r="P135"/>
  <c r="O135"/>
  <c r="N135"/>
  <c r="I135"/>
  <c r="Q134"/>
  <c r="P134"/>
  <c r="O134"/>
  <c r="N134"/>
  <c r="I134"/>
  <c r="Q133"/>
  <c r="P133"/>
  <c r="O133"/>
  <c r="N133"/>
  <c r="I133"/>
  <c r="Q132"/>
  <c r="P132"/>
  <c r="O132"/>
  <c r="N132"/>
  <c r="I132"/>
  <c r="Q131"/>
  <c r="P131"/>
  <c r="O131"/>
  <c r="N131"/>
  <c r="I131"/>
  <c r="Q130"/>
  <c r="P130"/>
  <c r="O130"/>
  <c r="N130"/>
  <c r="I130"/>
  <c r="Q129"/>
  <c r="P129"/>
  <c r="O129"/>
  <c r="N129"/>
  <c r="I129"/>
  <c r="Q128"/>
  <c r="P128"/>
  <c r="O128"/>
  <c r="N128"/>
  <c r="I128"/>
  <c r="Q127"/>
  <c r="P127"/>
  <c r="O127"/>
  <c r="N127"/>
  <c r="I127"/>
  <c r="Q126"/>
  <c r="P126"/>
  <c r="O126"/>
  <c r="N126"/>
  <c r="I126"/>
  <c r="Q125"/>
  <c r="P125"/>
  <c r="O125"/>
  <c r="N125"/>
  <c r="I125"/>
  <c r="Q124"/>
  <c r="P124"/>
  <c r="O124"/>
  <c r="N124"/>
  <c r="I124"/>
  <c r="Q123"/>
  <c r="P123"/>
  <c r="O123"/>
  <c r="N123"/>
  <c r="I123"/>
  <c r="Q122"/>
  <c r="P122"/>
  <c r="O122"/>
  <c r="N122"/>
  <c r="I122"/>
  <c r="Q121"/>
  <c r="P121"/>
  <c r="O121"/>
  <c r="N121"/>
  <c r="I121"/>
  <c r="Q120"/>
  <c r="P120"/>
  <c r="O120"/>
  <c r="N120"/>
  <c r="I120"/>
  <c r="Q119"/>
  <c r="P119"/>
  <c r="O119"/>
  <c r="N119"/>
  <c r="I119"/>
  <c r="Q118"/>
  <c r="P118"/>
  <c r="O118"/>
  <c r="N118"/>
  <c r="I118"/>
  <c r="Q117"/>
  <c r="P117"/>
  <c r="O117"/>
  <c r="N117"/>
  <c r="I117"/>
  <c r="Q116"/>
  <c r="P116"/>
  <c r="O116"/>
  <c r="N116"/>
  <c r="I116"/>
  <c r="Q115"/>
  <c r="P115"/>
  <c r="O115"/>
  <c r="N115"/>
  <c r="I115"/>
  <c r="Q114"/>
  <c r="P114"/>
  <c r="O114"/>
  <c r="N114"/>
  <c r="I114"/>
  <c r="Q113"/>
  <c r="P113"/>
  <c r="O113"/>
  <c r="N113"/>
  <c r="Q112"/>
  <c r="P112"/>
  <c r="O112"/>
  <c r="N112"/>
  <c r="I112"/>
  <c r="Q111"/>
  <c r="P111"/>
  <c r="O111"/>
  <c r="N111"/>
  <c r="I111"/>
  <c r="Q110"/>
  <c r="P110"/>
  <c r="O110"/>
  <c r="N110"/>
  <c r="I110"/>
  <c r="Q109"/>
  <c r="P109"/>
  <c r="O109"/>
  <c r="N109"/>
  <c r="I109"/>
  <c r="Q108"/>
  <c r="P108"/>
  <c r="O108"/>
  <c r="N108"/>
  <c r="I108"/>
  <c r="Q107"/>
  <c r="P107"/>
  <c r="O107"/>
  <c r="N107"/>
  <c r="I107"/>
  <c r="Q106"/>
  <c r="P106"/>
  <c r="O106"/>
  <c r="N106"/>
  <c r="I106"/>
  <c r="Q105"/>
  <c r="P105"/>
  <c r="O105"/>
  <c r="N105"/>
  <c r="I105"/>
  <c r="Q104"/>
  <c r="P104"/>
  <c r="O104"/>
  <c r="N104"/>
  <c r="I104"/>
  <c r="Q103"/>
  <c r="P103"/>
  <c r="O103"/>
  <c r="N103"/>
  <c r="I103"/>
  <c r="Q102"/>
  <c r="P102"/>
  <c r="O102"/>
  <c r="N102"/>
  <c r="I102"/>
  <c r="Q101"/>
  <c r="P101"/>
  <c r="O101"/>
  <c r="N101"/>
  <c r="I101"/>
  <c r="Q100"/>
  <c r="P100"/>
  <c r="O100"/>
  <c r="N100"/>
  <c r="I100"/>
  <c r="Q99"/>
  <c r="P99"/>
  <c r="O99"/>
  <c r="N99"/>
  <c r="I99"/>
  <c r="Q98"/>
  <c r="P98"/>
  <c r="O98"/>
  <c r="N98"/>
  <c r="I98"/>
  <c r="Q97"/>
  <c r="P97"/>
  <c r="O97"/>
  <c r="N97"/>
  <c r="I97"/>
  <c r="Q96"/>
  <c r="P96"/>
  <c r="O96"/>
  <c r="N96"/>
  <c r="I96"/>
  <c r="Q95"/>
  <c r="P95"/>
  <c r="O95"/>
  <c r="N95"/>
  <c r="I95"/>
  <c r="Q94"/>
  <c r="P94"/>
  <c r="O94"/>
  <c r="N94"/>
  <c r="I94"/>
  <c r="Q93"/>
  <c r="P93"/>
  <c r="O93"/>
  <c r="N93"/>
  <c r="I93"/>
  <c r="Q92"/>
  <c r="P92"/>
  <c r="O92"/>
  <c r="N92"/>
  <c r="I92"/>
  <c r="Q91"/>
  <c r="P91"/>
  <c r="O91"/>
  <c r="N91"/>
  <c r="I91"/>
  <c r="Q90"/>
  <c r="P90"/>
  <c r="O90"/>
  <c r="N90"/>
  <c r="I90"/>
  <c r="Q89"/>
  <c r="P89"/>
  <c r="O89"/>
  <c r="N89"/>
  <c r="I89"/>
  <c r="Q88"/>
  <c r="P88"/>
  <c r="O88"/>
  <c r="N88"/>
  <c r="I88"/>
  <c r="Q87"/>
  <c r="P87"/>
  <c r="O87"/>
  <c r="N87"/>
  <c r="I87"/>
  <c r="Q86"/>
  <c r="P86"/>
  <c r="O86"/>
  <c r="N86"/>
  <c r="I86"/>
  <c r="Q85"/>
  <c r="P85"/>
  <c r="O85"/>
  <c r="N85"/>
  <c r="I85"/>
  <c r="Q84"/>
  <c r="P84"/>
  <c r="O84"/>
  <c r="N84"/>
  <c r="I84"/>
  <c r="Q83"/>
  <c r="P83"/>
  <c r="O83"/>
  <c r="N83"/>
  <c r="I83"/>
  <c r="Q82"/>
  <c r="P82"/>
  <c r="O82"/>
  <c r="N82"/>
  <c r="I82"/>
  <c r="Q81"/>
  <c r="P81"/>
  <c r="O81"/>
  <c r="N81"/>
  <c r="I81"/>
  <c r="Q80"/>
  <c r="P80"/>
  <c r="O80"/>
  <c r="N80"/>
  <c r="I80"/>
  <c r="Q79"/>
  <c r="P79"/>
  <c r="O79"/>
  <c r="N79"/>
  <c r="I79"/>
  <c r="Q78"/>
  <c r="P78"/>
  <c r="O78"/>
  <c r="N78"/>
  <c r="I78"/>
  <c r="Q77"/>
  <c r="P77"/>
  <c r="O77"/>
  <c r="N77"/>
  <c r="I77"/>
  <c r="Q76"/>
  <c r="P76"/>
  <c r="O76"/>
  <c r="N76"/>
  <c r="I76"/>
  <c r="Q75"/>
  <c r="P75"/>
  <c r="O75"/>
  <c r="N75"/>
  <c r="I75"/>
  <c r="Q74"/>
  <c r="P74"/>
  <c r="O74"/>
  <c r="N74"/>
  <c r="I74"/>
  <c r="Q73"/>
  <c r="P73"/>
  <c r="O73"/>
  <c r="N73"/>
  <c r="I73"/>
  <c r="Q72"/>
  <c r="P72"/>
  <c r="O72"/>
  <c r="N72"/>
  <c r="I72"/>
  <c r="Q71"/>
  <c r="P71"/>
  <c r="O71"/>
  <c r="N71"/>
  <c r="I71"/>
  <c r="Q70"/>
  <c r="P70"/>
  <c r="O70"/>
  <c r="N70"/>
  <c r="I70"/>
  <c r="Q69"/>
  <c r="P69"/>
  <c r="O69"/>
  <c r="N69"/>
  <c r="I69"/>
  <c r="Q68"/>
  <c r="P68"/>
  <c r="O68"/>
  <c r="N68"/>
  <c r="I68"/>
  <c r="Q67"/>
  <c r="P67"/>
  <c r="O67"/>
  <c r="N67"/>
  <c r="Q66"/>
  <c r="P66"/>
  <c r="O66"/>
  <c r="N66"/>
  <c r="I66"/>
  <c r="Q65"/>
  <c r="P65"/>
  <c r="O65"/>
  <c r="N65"/>
  <c r="Q64"/>
  <c r="P64"/>
  <c r="O64"/>
  <c r="N64"/>
  <c r="I64"/>
  <c r="Q63"/>
  <c r="P63"/>
  <c r="O63"/>
  <c r="N63"/>
  <c r="Q62"/>
  <c r="P62"/>
  <c r="O62"/>
  <c r="N62"/>
  <c r="I62"/>
  <c r="Q61"/>
  <c r="P61"/>
  <c r="O61"/>
  <c r="N61"/>
  <c r="I61"/>
  <c r="Q60"/>
  <c r="P60"/>
  <c r="O60"/>
  <c r="N60"/>
  <c r="I60"/>
  <c r="Q59"/>
  <c r="P59"/>
  <c r="O59"/>
  <c r="N59"/>
  <c r="Q58"/>
  <c r="P58"/>
  <c r="O58"/>
  <c r="N58"/>
  <c r="I58"/>
  <c r="Q57"/>
  <c r="P57"/>
  <c r="O57"/>
  <c r="N57"/>
  <c r="Q56"/>
  <c r="P56"/>
  <c r="O56"/>
  <c r="N56"/>
  <c r="I56"/>
  <c r="Q55"/>
  <c r="P55"/>
  <c r="O55"/>
  <c r="N55"/>
  <c r="I55"/>
  <c r="Q54"/>
  <c r="P54"/>
  <c r="O54"/>
  <c r="N54"/>
  <c r="I54"/>
  <c r="Q53"/>
  <c r="P53"/>
  <c r="O53"/>
  <c r="N53"/>
  <c r="I53"/>
  <c r="Q52"/>
  <c r="P52"/>
  <c r="O52"/>
  <c r="N52"/>
  <c r="I52"/>
  <c r="Q51"/>
  <c r="P51"/>
  <c r="O51"/>
  <c r="N51"/>
  <c r="I51"/>
  <c r="Q50"/>
  <c r="P50"/>
  <c r="O50"/>
  <c r="N50"/>
  <c r="I50"/>
  <c r="Q49"/>
  <c r="P49"/>
  <c r="O49"/>
  <c r="N49"/>
  <c r="I49"/>
  <c r="Q48"/>
  <c r="P48"/>
  <c r="O48"/>
  <c r="N48"/>
  <c r="I48"/>
  <c r="Q47"/>
  <c r="P47"/>
  <c r="O47"/>
  <c r="N47"/>
  <c r="I47"/>
  <c r="Q46"/>
  <c r="P46"/>
  <c r="O46"/>
  <c r="N46"/>
  <c r="I46"/>
  <c r="Q45"/>
  <c r="P45"/>
  <c r="O45"/>
  <c r="N45"/>
  <c r="Q44"/>
  <c r="P44"/>
  <c r="O44"/>
  <c r="N44"/>
  <c r="I44"/>
  <c r="Q43"/>
  <c r="P43"/>
  <c r="O43"/>
  <c r="N43"/>
  <c r="Q42"/>
  <c r="P42"/>
  <c r="O42"/>
  <c r="N42"/>
  <c r="I42"/>
  <c r="Q41"/>
  <c r="P41"/>
  <c r="O41"/>
  <c r="N41"/>
  <c r="I41"/>
  <c r="Q40"/>
  <c r="P40"/>
  <c r="O40"/>
  <c r="N40"/>
  <c r="I40"/>
  <c r="Q39"/>
  <c r="P39"/>
  <c r="O39"/>
  <c r="N39"/>
  <c r="I39"/>
  <c r="Q38"/>
  <c r="P38"/>
  <c r="O38"/>
  <c r="N38"/>
  <c r="Q37"/>
  <c r="P37"/>
  <c r="O37"/>
  <c r="N37"/>
  <c r="Q36"/>
  <c r="P36"/>
  <c r="O36"/>
  <c r="N36"/>
  <c r="I36"/>
  <c r="Q35"/>
  <c r="P35"/>
  <c r="O35"/>
  <c r="N35"/>
  <c r="Q34"/>
  <c r="P34"/>
  <c r="O34"/>
  <c r="N34"/>
  <c r="I34"/>
  <c r="Q33"/>
  <c r="P33"/>
  <c r="O33"/>
  <c r="N33"/>
  <c r="Q32"/>
  <c r="P32"/>
  <c r="O32"/>
  <c r="N32"/>
  <c r="I32"/>
  <c r="Q31"/>
  <c r="P31"/>
  <c r="O31"/>
  <c r="N31"/>
  <c r="I31"/>
  <c r="Q30"/>
  <c r="P30"/>
  <c r="O30"/>
  <c r="N30"/>
  <c r="I30"/>
  <c r="Q29"/>
  <c r="P29"/>
  <c r="O29"/>
  <c r="N29"/>
  <c r="I29"/>
  <c r="Q28"/>
  <c r="P28"/>
  <c r="O28"/>
  <c r="N28"/>
  <c r="I28"/>
  <c r="Q27"/>
  <c r="P27"/>
  <c r="O27"/>
  <c r="N27"/>
  <c r="Q26"/>
  <c r="P26"/>
  <c r="O26"/>
  <c r="N26"/>
  <c r="I26"/>
  <c r="Q25"/>
  <c r="P25"/>
  <c r="O25"/>
  <c r="N25"/>
  <c r="Q24"/>
  <c r="P24"/>
  <c r="O24"/>
  <c r="N24"/>
  <c r="I24"/>
  <c r="Q23"/>
  <c r="P23"/>
  <c r="O23"/>
  <c r="N23"/>
  <c r="Q22"/>
  <c r="P22"/>
  <c r="O22"/>
  <c r="N22"/>
  <c r="I22"/>
  <c r="Q21"/>
  <c r="P21"/>
  <c r="O21"/>
  <c r="N21"/>
  <c r="Q20"/>
  <c r="P20"/>
  <c r="O20"/>
  <c r="N20"/>
  <c r="I20"/>
  <c r="Q19"/>
  <c r="P19"/>
  <c r="O19"/>
  <c r="N19"/>
  <c r="Q18"/>
  <c r="P18"/>
  <c r="O18"/>
  <c r="N18"/>
  <c r="I18"/>
  <c r="Q17"/>
  <c r="P17"/>
  <c r="O17"/>
  <c r="N17"/>
  <c r="Q16"/>
  <c r="P16"/>
  <c r="O16"/>
  <c r="N16"/>
  <c r="I16"/>
  <c r="Q15"/>
  <c r="P15"/>
  <c r="O15"/>
  <c r="N15"/>
  <c r="Q14"/>
  <c r="P14"/>
  <c r="O14"/>
  <c r="N14"/>
  <c r="I14"/>
  <c r="Q13"/>
  <c r="P13"/>
  <c r="O13"/>
  <c r="N13"/>
  <c r="Q12"/>
  <c r="P12"/>
  <c r="O12"/>
  <c r="N12"/>
  <c r="I12"/>
  <c r="Q11"/>
  <c r="P11"/>
  <c r="O11"/>
  <c r="N11"/>
  <c r="Q10"/>
  <c r="P10"/>
  <c r="O10"/>
  <c r="N10"/>
  <c r="M10"/>
  <c r="L10"/>
  <c r="K10"/>
  <c r="I10"/>
  <c r="Q9"/>
  <c r="P9"/>
  <c r="O9"/>
  <c r="N9"/>
  <c r="M9"/>
  <c r="L9"/>
  <c r="K9"/>
  <c r="Q8"/>
  <c r="P8"/>
  <c r="O8"/>
  <c r="N8"/>
  <c r="I8"/>
  <c r="Q7"/>
  <c r="P7"/>
  <c r="O7"/>
  <c r="N7"/>
  <c r="Q6"/>
  <c r="P6"/>
  <c r="O6"/>
  <c r="N6"/>
  <c r="M6"/>
  <c r="L6"/>
  <c r="K6"/>
  <c r="I6"/>
  <c r="Q5"/>
  <c r="P5"/>
  <c r="O5"/>
  <c r="N5"/>
  <c r="M5"/>
  <c r="L5"/>
  <c r="K5"/>
  <c r="I5"/>
  <c r="Q4"/>
  <c r="P4"/>
  <c r="O4"/>
  <c r="N4"/>
  <c r="M4"/>
  <c r="L4"/>
  <c r="K4"/>
</calcChain>
</file>

<file path=xl/comments1.xml><?xml version="1.0" encoding="utf-8"?>
<comments xmlns="http://schemas.openxmlformats.org/spreadsheetml/2006/main">
  <authors>
    <author>changpzh</author>
  </authors>
  <commentList>
    <comment ref="D133" authorId="0">
      <text>
        <r>
          <rPr>
            <b/>
            <sz val="9"/>
            <rFont val="Tahoma"/>
            <family val="2"/>
          </rPr>
          <t>changpzh:</t>
        </r>
        <r>
          <rPr>
            <sz val="9"/>
            <rFont val="Tahoma"/>
            <family val="2"/>
          </rPr>
          <t xml:space="preserve">
10</t>
        </r>
        <r>
          <rPr>
            <sz val="9"/>
            <rFont val="宋体"/>
            <family val="3"/>
            <charset val="134"/>
          </rPr>
          <t>股派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元</t>
        </r>
      </text>
    </comment>
  </commentList>
</comments>
</file>

<file path=xl/sharedStrings.xml><?xml version="1.0" encoding="utf-8"?>
<sst xmlns="http://schemas.openxmlformats.org/spreadsheetml/2006/main" count="989" uniqueCount="465">
  <si>
    <t>财务数据</t>
  </si>
  <si>
    <t>日期</t>
  </si>
  <si>
    <t>名称</t>
  </si>
  <si>
    <t>代码</t>
  </si>
  <si>
    <t>行业</t>
  </si>
  <si>
    <t>股价</t>
  </si>
  <si>
    <t>总股本</t>
  </si>
  <si>
    <t>总市值</t>
  </si>
  <si>
    <t>市净率</t>
  </si>
  <si>
    <t>营业总收入5年平均值</t>
  </si>
  <si>
    <t>营业利润5年平均值</t>
  </si>
  <si>
    <t>利润总额5年平均值</t>
  </si>
  <si>
    <t>净利润5年平均值</t>
  </si>
  <si>
    <t>扣非净利润5年平均值</t>
  </si>
  <si>
    <t>总市值/净利润5年平均值</t>
  </si>
  <si>
    <t>总市值/扣非净利润5年平均值</t>
  </si>
  <si>
    <t>净利润</t>
  </si>
  <si>
    <t>扣非净利润</t>
  </si>
  <si>
    <t>温氏股份</t>
  </si>
  <si>
    <t>畜禽养殖</t>
  </si>
  <si>
    <t>最近一个星期看看，是否有涨动</t>
  </si>
  <si>
    <t>看看是否有40，没有到达40，在赚了60卖出了</t>
  </si>
  <si>
    <t>牧原股份</t>
  </si>
  <si>
    <t>002714</t>
  </si>
  <si>
    <t>万科A</t>
  </si>
  <si>
    <t>000002</t>
  </si>
  <si>
    <t>房地产开发</t>
  </si>
  <si>
    <t>中科曙光</t>
  </si>
  <si>
    <t>603019</t>
  </si>
  <si>
    <t>已经上涨到18了</t>
  </si>
  <si>
    <t>三一重工</t>
  </si>
  <si>
    <t>60031</t>
  </si>
  <si>
    <t>专用设备</t>
  </si>
  <si>
    <t>福耀玻璃</t>
  </si>
  <si>
    <t>600660</t>
  </si>
  <si>
    <t>汽车零部件</t>
  </si>
  <si>
    <t>看情况，伺机而动</t>
  </si>
  <si>
    <t>京东方A</t>
  </si>
  <si>
    <t>000725</t>
  </si>
  <si>
    <t>光学光电子</t>
  </si>
  <si>
    <t>工商银行</t>
  </si>
  <si>
    <t>601398</t>
  </si>
  <si>
    <t>银行</t>
  </si>
  <si>
    <t>招商银行</t>
  </si>
  <si>
    <t>600036</t>
  </si>
  <si>
    <t>兴业银行</t>
  </si>
  <si>
    <t>601166</t>
  </si>
  <si>
    <t>平安银行</t>
  </si>
  <si>
    <t>000001</t>
  </si>
  <si>
    <t>浙商银行</t>
  </si>
  <si>
    <t>601916</t>
  </si>
  <si>
    <t>张家港行</t>
  </si>
  <si>
    <t>002839</t>
  </si>
  <si>
    <t>苏泊尔</t>
  </si>
  <si>
    <t>002032</t>
  </si>
  <si>
    <t>白色家电</t>
  </si>
  <si>
    <t>三花智控</t>
  </si>
  <si>
    <t>002050</t>
  </si>
  <si>
    <t>老板电器</t>
  </si>
  <si>
    <t>002508</t>
  </si>
  <si>
    <t>格力电器</t>
  </si>
  <si>
    <t>000651</t>
  </si>
  <si>
    <t>中国人保</t>
  </si>
  <si>
    <t>保险及其他</t>
  </si>
  <si>
    <t>NA</t>
  </si>
  <si>
    <t>中国平安</t>
  </si>
  <si>
    <t>601318</t>
  </si>
  <si>
    <t>宝丰能源</t>
  </si>
  <si>
    <t>600989</t>
  </si>
  <si>
    <t>化学制品</t>
  </si>
  <si>
    <t>时刻关注，量价齐升现象</t>
  </si>
  <si>
    <t>中国神华</t>
  </si>
  <si>
    <t>601088</t>
  </si>
  <si>
    <t>煤炭开采加工</t>
  </si>
  <si>
    <t>五粮液</t>
  </si>
  <si>
    <t>000858</t>
  </si>
  <si>
    <t>饮料制造</t>
  </si>
  <si>
    <t>泸州老窖</t>
  </si>
  <si>
    <t>000568</t>
  </si>
  <si>
    <t>贵州茅台</t>
  </si>
  <si>
    <t>600519</t>
  </si>
  <si>
    <t>古井贡酒</t>
  </si>
  <si>
    <t>000596</t>
  </si>
  <si>
    <t>山西汾酒</t>
  </si>
  <si>
    <t>600809</t>
  </si>
  <si>
    <t>中信证券</t>
  </si>
  <si>
    <t>600030</t>
  </si>
  <si>
    <t>证券</t>
  </si>
  <si>
    <t>长江电力</t>
  </si>
  <si>
    <t>电力</t>
  </si>
  <si>
    <t>国电电力</t>
  </si>
  <si>
    <t>中国中冶</t>
  </si>
  <si>
    <t>建筑材料</t>
  </si>
  <si>
    <t>中国交建</t>
  </si>
  <si>
    <t>中国铁建</t>
  </si>
  <si>
    <t>四川成渝</t>
  </si>
  <si>
    <t>001107</t>
  </si>
  <si>
    <t>四川路桥</t>
  </si>
  <si>
    <t>建筑</t>
  </si>
  <si>
    <t>一个月内突破18，否则出掉</t>
  </si>
  <si>
    <t>18.11/15.00</t>
  </si>
  <si>
    <t>洛阳玻璃</t>
  </si>
  <si>
    <t>600876</t>
  </si>
  <si>
    <t>海螺水泥</t>
  </si>
  <si>
    <t>工业富联</t>
  </si>
  <si>
    <t>电气设备</t>
  </si>
  <si>
    <t>目标25</t>
  </si>
  <si>
    <t>凯中精密</t>
  </si>
  <si>
    <t>002823</t>
  </si>
  <si>
    <t>片仔癀</t>
  </si>
  <si>
    <t>中药</t>
  </si>
  <si>
    <t>恰恰食品</t>
  </si>
  <si>
    <t>002557</t>
  </si>
  <si>
    <t>食品加工制造</t>
  </si>
  <si>
    <t>上海机场</t>
  </si>
  <si>
    <t>600009</t>
  </si>
  <si>
    <t>机场运输</t>
  </si>
  <si>
    <t>中国国旅</t>
  </si>
  <si>
    <t>85.07</t>
  </si>
  <si>
    <t>景点及旅游</t>
  </si>
  <si>
    <t>海康威视</t>
  </si>
  <si>
    <t>002415</t>
  </si>
  <si>
    <t>电子制造</t>
  </si>
  <si>
    <t>大华股份</t>
  </si>
  <si>
    <t>002236</t>
  </si>
  <si>
    <t>立讯精密</t>
  </si>
  <si>
    <t>002475</t>
  </si>
  <si>
    <t>半导体及元件</t>
  </si>
  <si>
    <t>目标20，如果突破20，持有</t>
  </si>
  <si>
    <t>振芯科技</t>
  </si>
  <si>
    <t>300101</t>
  </si>
  <si>
    <t>军工航天</t>
  </si>
  <si>
    <t>41.54/34</t>
  </si>
  <si>
    <t>中国卫星</t>
  </si>
  <si>
    <t>600118</t>
  </si>
  <si>
    <t>雷科防务</t>
  </si>
  <si>
    <t>002413</t>
  </si>
  <si>
    <t>横店东磁</t>
  </si>
  <si>
    <t>002056</t>
  </si>
  <si>
    <t>新材料</t>
  </si>
  <si>
    <t>8/6.4</t>
  </si>
  <si>
    <t>st荣联</t>
  </si>
  <si>
    <t>002642</t>
  </si>
  <si>
    <t>计算机设备及应用</t>
  </si>
  <si>
    <t>如果牛市没来--6</t>
  </si>
  <si>
    <t>2.9/2.45</t>
  </si>
  <si>
    <t>st北讯</t>
  </si>
  <si>
    <t>002359</t>
  </si>
  <si>
    <t>通讯设备</t>
  </si>
  <si>
    <t>持股一年,目标-6</t>
  </si>
  <si>
    <t>2.56/2</t>
  </si>
  <si>
    <t>st仁智</t>
  </si>
  <si>
    <t>002629</t>
  </si>
  <si>
    <t>采掘服务</t>
  </si>
  <si>
    <t>中旗股份</t>
  </si>
  <si>
    <t>300575</t>
  </si>
  <si>
    <t>农药</t>
  </si>
  <si>
    <t>3月情况</t>
  </si>
  <si>
    <t>湖南海利</t>
  </si>
  <si>
    <t>600731</t>
  </si>
  <si>
    <t>0.2-18</t>
  </si>
  <si>
    <t>安道麦A</t>
  </si>
  <si>
    <t>000553</t>
  </si>
  <si>
    <t>丰山集团</t>
  </si>
  <si>
    <t>603810</t>
  </si>
  <si>
    <t>2/25，可以提前布局贪夜蛾爆发</t>
  </si>
  <si>
    <t>确实上涨了</t>
  </si>
  <si>
    <t>长青股份</t>
  </si>
  <si>
    <t>002391</t>
  </si>
  <si>
    <t>国贸股份</t>
  </si>
  <si>
    <t>603915</t>
  </si>
  <si>
    <t>通用设备</t>
  </si>
  <si>
    <t>永辉超市</t>
  </si>
  <si>
    <t>零售</t>
  </si>
  <si>
    <t>红旗连锁</t>
  </si>
  <si>
    <t>中天金融</t>
  </si>
  <si>
    <t>蓝光发展</t>
  </si>
  <si>
    <t>金禾实业</t>
  </si>
  <si>
    <t>贵广网络</t>
  </si>
  <si>
    <t>通讯服务</t>
  </si>
  <si>
    <t>安琪酵母</t>
  </si>
  <si>
    <t>中原高速</t>
  </si>
  <si>
    <t>交通运输</t>
  </si>
  <si>
    <t>深高速</t>
  </si>
  <si>
    <t>中国科传</t>
  </si>
  <si>
    <t>传媒娱乐</t>
  </si>
  <si>
    <t>神火股份</t>
  </si>
  <si>
    <t>有色冶炼加工</t>
  </si>
  <si>
    <t>隆基股份</t>
  </si>
  <si>
    <t>黄河旋风</t>
  </si>
  <si>
    <t>海翔药业</t>
  </si>
  <si>
    <t>化学制药</t>
  </si>
  <si>
    <t>海印股份</t>
  </si>
  <si>
    <t>中金岭南</t>
  </si>
  <si>
    <t>新奥股份</t>
  </si>
  <si>
    <t>横店影视</t>
  </si>
  <si>
    <t>济川药业</t>
  </si>
  <si>
    <t>生物医药</t>
  </si>
  <si>
    <t>广汇物流</t>
  </si>
  <si>
    <t>物流</t>
  </si>
  <si>
    <t>宏达电子</t>
  </si>
  <si>
    <t>紫金银行</t>
  </si>
  <si>
    <t>汉缆股份</t>
  </si>
  <si>
    <t>下跌股票数</t>
  </si>
  <si>
    <t>上涨股票数</t>
  </si>
  <si>
    <t>跌停板</t>
  </si>
  <si>
    <t>涨停板</t>
  </si>
  <si>
    <t>上证点数</t>
  </si>
  <si>
    <t>上涨幅度</t>
  </si>
  <si>
    <t>涨幅趋势线</t>
  </si>
  <si>
    <t>预计</t>
  </si>
  <si>
    <t>备注</t>
  </si>
  <si>
    <t>庄家行业流入</t>
  </si>
  <si>
    <t>行业主力流出</t>
  </si>
  <si>
    <t>星期四</t>
  </si>
  <si>
    <t>星期五</t>
  </si>
  <si>
    <t>星期一</t>
  </si>
  <si>
    <t>星期二</t>
  </si>
  <si>
    <t>星期三</t>
  </si>
  <si>
    <t>中国冠状病毒大爆发</t>
  </si>
  <si>
    <t>口罩，医药</t>
  </si>
  <si>
    <t>5G， 云计算， OLED，网络切片</t>
  </si>
  <si>
    <t>国外冠状病毒开始大爆发</t>
  </si>
  <si>
    <t>建筑装饰，房地产，钢铁</t>
  </si>
  <si>
    <t>光学光电子，计算机应用，半导体及元器件</t>
  </si>
  <si>
    <t>国外冠状病毒爆发</t>
  </si>
  <si>
    <t>医疗器械服务，化工，纺织制造</t>
  </si>
  <si>
    <t>证券，建筑装饰，计算机应用</t>
  </si>
  <si>
    <t>国外疫情爆发，国际油价暴跌</t>
  </si>
  <si>
    <t>医疗器械服务，纺织制造，机场航运</t>
  </si>
  <si>
    <t>计算机应用，证券，半导体及元件</t>
  </si>
  <si>
    <t>今天有点让人意外，我本来觉得国外股票大跌，A股也会跟着大跌的，但是在下午后，表现强劲</t>
  </si>
  <si>
    <t>半导体及元件，通信设备，5G， 证券</t>
  </si>
  <si>
    <t>医疗器械服务，化学制药，化工合成材料</t>
  </si>
  <si>
    <t>港口航运，种植业与林业，旅游景点</t>
  </si>
  <si>
    <t>半导体及元件，证券，通信设备</t>
  </si>
  <si>
    <t>国外股价大跌</t>
  </si>
  <si>
    <t>没有热点，倒是ST还行</t>
  </si>
  <si>
    <t>证券，光学光电子，电气设备</t>
  </si>
  <si>
    <t>开盘的时候大跌110点，因为美国，欧洲，亚洲其他国家的股市都大跌，但是尾盘的时候银行拉升</t>
  </si>
  <si>
    <t>种植业余林业， 电气设备，半导体与元件</t>
  </si>
  <si>
    <t>医疗器械服务，通信设备，有色冶炼加工</t>
  </si>
  <si>
    <t>几乎没有热点</t>
  </si>
  <si>
    <t>通信设备，半导体及元件，证券</t>
  </si>
  <si>
    <t>光学光电子，电气设备，计算机应用</t>
  </si>
  <si>
    <t>医疗器械服务，银行，饮料制造</t>
  </si>
  <si>
    <t>1500/2130</t>
  </si>
  <si>
    <t>国外疫情扩大</t>
  </si>
  <si>
    <t>农产品加工，计算机设备</t>
  </si>
  <si>
    <t>证券，通信设备，半导体及元件</t>
  </si>
  <si>
    <t>半导体及元件，通信设备，新材料</t>
  </si>
  <si>
    <t>银行，饮料制造，医疗器械服务</t>
  </si>
  <si>
    <t>饮料制造，建筑材料，医疗器械服务</t>
  </si>
  <si>
    <t>半导体及元件，计算机应用，电气设备</t>
  </si>
  <si>
    <t>1900/1700</t>
  </si>
  <si>
    <t>2200/1400/-15</t>
  </si>
  <si>
    <t>今天是周五，下周一放清明节，4.4-4.6日。</t>
  </si>
  <si>
    <t>化学制药，化工合成材料，农产品加工</t>
  </si>
  <si>
    <t>通信设备，半导体及元件，计算机应用</t>
  </si>
  <si>
    <t>2000/1600/+10</t>
  </si>
  <si>
    <t>主要看国外疫情情况</t>
  </si>
  <si>
    <t>国外疫情依然严峻，全球150万感染</t>
  </si>
  <si>
    <t>/+0左右</t>
  </si>
  <si>
    <t>买入卖出优先级说明</t>
  </si>
  <si>
    <t>购买日期</t>
  </si>
  <si>
    <t>股票名称</t>
  </si>
  <si>
    <t>买入价格</t>
  </si>
  <si>
    <t>持股比例（%）</t>
  </si>
  <si>
    <t>买入股票数</t>
  </si>
  <si>
    <t>买入日期</t>
  </si>
  <si>
    <t>持股金额</t>
  </si>
  <si>
    <t>目标价格</t>
  </si>
  <si>
    <t>止损价格</t>
  </si>
  <si>
    <t>期望日期</t>
  </si>
  <si>
    <t>卖出日期</t>
  </si>
  <si>
    <t>卖出价格</t>
  </si>
  <si>
    <t>卖出成交量</t>
  </si>
  <si>
    <t>赢亏金额</t>
  </si>
  <si>
    <t>所属行业</t>
  </si>
  <si>
    <t>操作说明</t>
  </si>
  <si>
    <t>冲动而买入的股票</t>
  </si>
  <si>
    <t>由于新冠状病毒影响，而卖出</t>
  </si>
  <si>
    <t>一月以内卖出</t>
  </si>
  <si>
    <t>中国卫通</t>
  </si>
  <si>
    <t>三月以内卖出</t>
  </si>
  <si>
    <t>半年之内卖出</t>
  </si>
  <si>
    <t>彩虹股份</t>
  </si>
  <si>
    <t>芯片</t>
  </si>
  <si>
    <t>没有提前看股而买入的。</t>
  </si>
  <si>
    <t>一年之内卖出</t>
  </si>
  <si>
    <t>达到目标价格卖出</t>
  </si>
  <si>
    <t>买入优先级说明</t>
  </si>
  <si>
    <t>红色字体</t>
  </si>
  <si>
    <t>高度关注，并可以适当建立头寸的股票</t>
  </si>
  <si>
    <t>橙色字体</t>
  </si>
  <si>
    <t>高度关注股票变化</t>
  </si>
  <si>
    <t>鼎龙股份</t>
  </si>
  <si>
    <t>黑色字体</t>
  </si>
  <si>
    <t>需要密切关注的股票</t>
  </si>
  <si>
    <t>*st北讯</t>
  </si>
  <si>
    <t>国外新冠状病毒大爆发，而卖出</t>
  </si>
  <si>
    <t>*st仁智</t>
  </si>
  <si>
    <t>到现阶段总盈亏：</t>
  </si>
  <si>
    <t>威华股份</t>
  </si>
  <si>
    <t>家居用品</t>
  </si>
  <si>
    <t>ST新海</t>
  </si>
  <si>
    <t>st银河</t>
  </si>
  <si>
    <t>ST慧业</t>
  </si>
  <si>
    <t>中银证券</t>
  </si>
  <si>
    <t>关注基础元器件，芯片</t>
  </si>
  <si>
    <t>5g，食品，医疗</t>
  </si>
  <si>
    <t>从历史经验数据来看，如果出现大的熊市，从熊市刚开始的月份算起，一直要持续8个月的时间跌幅，进入布局蓝筹股，特别是贵州茅台，五年的回报率是10倍</t>
  </si>
  <si>
    <t>所以从熊市开始的时候，最好的策略是8个月不要管股市。</t>
  </si>
  <si>
    <t>每年买进好时间点一般在10月下旬左右，而股票的上涨会在11,12,1,2,3月份，一般来说年后股票会上涨，因为年后或者快过年的时候，很多公司开始发送年终奖。</t>
  </si>
  <si>
    <t>每年卖出时间一般是三月或者四月，不要超过5月的中旬。因为到了这个时间点，往往后续资金不足而导致步入调整期。</t>
  </si>
  <si>
    <t>关于为什么有这个现象的原因：我认为，可能跟中国的春节有很大关系，因为在很多公司会在春节的时候发放奖金，并且很多人喜欢持币过春节，并在新的一年里关注股票，所以在2,3，月份一般是上涨的，4月份已经是在逃离的月份了。5月份已经没有新的资金来源</t>
  </si>
  <si>
    <t>关于ST股票：半年期间目标利润是1倍左右。一般一年st股票有150只左右</t>
  </si>
  <si>
    <t>买进规则也适合买入ST股票，买ST股票要满足下面几个特点</t>
  </si>
  <si>
    <t>1. ST股票已经大跌下来，然后经过几个月的大调整了，比如当年初年报出来后，才被ST的。被ST的时候，到10月大概经过了五六个月的下降</t>
  </si>
  <si>
    <t>2. ST股票最好选择具有炒作热点的，比如2019年末的未来热点，芯片，元器件，5G通讯。</t>
  </si>
  <si>
    <t>3. 当股票处于1元附近的时候是个很好的买点</t>
  </si>
  <si>
    <t>持仓规则</t>
  </si>
  <si>
    <t>1. 如果某只股票上涨价格提前到达预设的1.5倍，可以卖出股票的利润。</t>
  </si>
  <si>
    <t>2. ST如果前面有大涨大跌，说明有主力控盘，可以继续持有，但是在短时间内快速涨到3倍的股票，要果断的卖出，等待大幅度回调，或者寻找其它的机会。</t>
  </si>
  <si>
    <t>3. 如果股票波动非常小，而且前期的波动也非常小，那么这样的股票抛出，换有主力控盘股票</t>
  </si>
  <si>
    <t>4. 关注ST股的年报，如果有扭亏的股票，可以继续持有，等待3-4倍利润</t>
  </si>
  <si>
    <t>5. 关注这个期间十大股东新进变化，如果第三四季度十大股东有许多新进的，持有</t>
  </si>
  <si>
    <t>卖出规则</t>
  </si>
  <si>
    <t>1. 到来年3月以前，多数的股票已经上涨一倍多，这个时候卖出你的利润部分。</t>
  </si>
  <si>
    <t>2. 三月时候，可以适当自己股票本金的部分，外加20%左右的回报。让剩下部分继续获利，一直持续大概一年，或者他某只股票要摘帽，在摘帽的时候伺机卖出，</t>
  </si>
  <si>
    <t>3. 多少这些ST公司的年报公布时间是在，三月或者四月，关注年报。</t>
  </si>
  <si>
    <t>4. 如果摘帽的三天内没有大幅上涨，那么全部抛出，一般来说，摘帽对一个st来说是最好的利好，但是有可能前期已经上涨太多，而这个利好只是锦上添花。</t>
  </si>
  <si>
    <t>然后每年5月份开始，可以布局买银行股票，这样每年银行的分红大概是4.5%左右，一直持续到来年10月左右</t>
  </si>
  <si>
    <t>事件可以触发一个版块的上涨，但是这样的上涨，只是短时间的，一般遵循30%理念。</t>
  </si>
  <si>
    <t>当遇到一个突发事件的时候</t>
  </si>
  <si>
    <t>1. 思考这个事件对股票有什么影响，接下来的三天走势如何？</t>
  </si>
  <si>
    <t>2. 对哪些行业股票会有影响？</t>
  </si>
  <si>
    <t>3. 对该行业的那种股票会有影响？</t>
  </si>
  <si>
    <t>4. 历史上的相同事件后是如何的？</t>
  </si>
  <si>
    <t>如果股票的大势整个上半年都是往下的，那么到了11月份做多了</t>
  </si>
  <si>
    <t>医疗器械服务</t>
  </si>
  <si>
    <t>5G</t>
  </si>
  <si>
    <t>钢铁</t>
  </si>
  <si>
    <t>农产品加工</t>
  </si>
  <si>
    <t>股票连续上涨7个10%,可以翻一倍，连续上涨12个10%，利润可以有2倍</t>
  </si>
  <si>
    <t>但是股票连续下跌6个10%，股票就减半，连续下跌13个10%，本金就只剩下1/4了</t>
  </si>
  <si>
    <t>ST大盘的走势是否在每年的11月到来年的三月都是一个很多好走势？涨幅多少？</t>
  </si>
  <si>
    <t>大盘统计</t>
  </si>
  <si>
    <t>个股股票统计</t>
  </si>
  <si>
    <t>涨幅开始日期</t>
  </si>
  <si>
    <t>涨幅结束日期</t>
  </si>
  <si>
    <t>起始点数</t>
  </si>
  <si>
    <t>结束点数</t>
  </si>
  <si>
    <t>上涨幅度(%)</t>
  </si>
  <si>
    <t>股票代码</t>
  </si>
  <si>
    <t>板块</t>
  </si>
  <si>
    <t>开始ST日期</t>
  </si>
  <si>
    <t>最低点日期</t>
  </si>
  <si>
    <t>开始上涨日期</t>
  </si>
  <si>
    <t>开始ST价格</t>
  </si>
  <si>
    <t>最低点价格</t>
  </si>
  <si>
    <t>开始上涨时价格</t>
  </si>
  <si>
    <t>下降幅度</t>
  </si>
  <si>
    <t>上涨顶峰日期</t>
  </si>
  <si>
    <t>上涨顶峰价格</t>
  </si>
  <si>
    <t>上涨天数</t>
  </si>
  <si>
    <t>ST盈方</t>
  </si>
  <si>
    <t>000670</t>
  </si>
  <si>
    <t>半导体及元件，不扭亏</t>
  </si>
  <si>
    <t>*ST天圣</t>
  </si>
  <si>
    <t>002872</t>
  </si>
  <si>
    <t>*ST仁智</t>
  </si>
  <si>
    <t>油气采掘，扭亏</t>
  </si>
  <si>
    <t>*ST生物</t>
  </si>
  <si>
    <t>000504</t>
  </si>
  <si>
    <t>*ST新海</t>
  </si>
  <si>
    <t>002089</t>
  </si>
  <si>
    <t>通信设备，扭亏</t>
  </si>
  <si>
    <t>*ST升达</t>
  </si>
  <si>
    <t>002259</t>
  </si>
  <si>
    <t>*ST航通</t>
  </si>
  <si>
    <t>600677</t>
  </si>
  <si>
    <t>航天装备，扭亏</t>
  </si>
  <si>
    <t>ST椰岛</t>
  </si>
  <si>
    <t>600238</t>
  </si>
  <si>
    <t>ST中天</t>
  </si>
  <si>
    <t>600856</t>
  </si>
  <si>
    <t>ST华仪</t>
  </si>
  <si>
    <t>600290</t>
  </si>
  <si>
    <t>ST罗顿</t>
  </si>
  <si>
    <t>600209</t>
  </si>
  <si>
    <t>*ST北讯</t>
  </si>
  <si>
    <t>通信设备</t>
  </si>
  <si>
    <t>ST昌鱼</t>
  </si>
  <si>
    <t>600275</t>
  </si>
  <si>
    <t>*ST猛狮</t>
  </si>
  <si>
    <t>002684</t>
  </si>
  <si>
    <t>光伏，新能源汽车</t>
  </si>
  <si>
    <t xml:space="preserve">结论： </t>
  </si>
  <si>
    <t>*ST欧浦</t>
  </si>
  <si>
    <t>002711</t>
  </si>
  <si>
    <t>1. 每年4月底开始ST的股票，到了当年10月和11月到达底部。</t>
  </si>
  <si>
    <t>ST中南</t>
  </si>
  <si>
    <t>002445</t>
  </si>
  <si>
    <t>2. 从每年的10月或者11月ST会有一波行情，往往会涨到来年4月</t>
  </si>
  <si>
    <t>3. 最低到最高，涨幅会有90%- 240%左右，多数在1.5倍之间</t>
  </si>
  <si>
    <t>ST慧球</t>
  </si>
  <si>
    <t>600556</t>
  </si>
  <si>
    <t>4. 涨幅最大和最快的，是当年当时段最火的热点股票</t>
  </si>
  <si>
    <t>比如：2019/12-2020/4,活得5G,新能源汽车，芯片，光伏</t>
  </si>
  <si>
    <t>*ST津滨</t>
  </si>
  <si>
    <t>000897</t>
  </si>
  <si>
    <t>ST创兴</t>
  </si>
  <si>
    <t>600193</t>
  </si>
  <si>
    <t>操作策略：</t>
  </si>
  <si>
    <t>1. 每年的9下旬，选取当年4月份被ST的股票</t>
  </si>
  <si>
    <t>*ST信通</t>
  </si>
  <si>
    <t>600289</t>
  </si>
  <si>
    <t>2. 挑选出接下来有炒作热点的股票</t>
  </si>
  <si>
    <t>ST岩石</t>
  </si>
  <si>
    <t>600696</t>
  </si>
  <si>
    <t>3. 关注股价，如果到达1.5 - 1期间，可以建立头寸</t>
  </si>
  <si>
    <t>*ST东网</t>
  </si>
  <si>
    <t>002175</t>
  </si>
  <si>
    <t>传媒影视</t>
  </si>
  <si>
    <t>4. 10月底，11月初，如果有ST快速的涨停，并伴随连续两三天强势，果断进入</t>
  </si>
  <si>
    <t>*ST海马</t>
  </si>
  <si>
    <t>000572</t>
  </si>
  <si>
    <t>汽车整车</t>
  </si>
  <si>
    <t>5.持股到来年3月底，或者当股价到达1.5倍左右的时候，抛出大部分，大概保留1/3</t>
  </si>
  <si>
    <t>ST银河</t>
  </si>
  <si>
    <t>000806</t>
  </si>
  <si>
    <t>电气，输变电器</t>
  </si>
  <si>
    <t>6. 并在4月10号前几乎获利抛出全部ST</t>
  </si>
  <si>
    <t>7.适当关注扭亏的股票</t>
  </si>
  <si>
    <t>2020，操作</t>
  </si>
  <si>
    <t>热点：5G，新能源汽车，芯片，元器件，特高压， 北斗卫星，数据中心，智慧城市</t>
  </si>
  <si>
    <t>热点股票：</t>
  </si>
  <si>
    <t>热点</t>
  </si>
  <si>
    <t>是否扭亏</t>
  </si>
  <si>
    <t>扭亏</t>
  </si>
  <si>
    <t>新能源汽车</t>
  </si>
  <si>
    <t>半导体元件</t>
  </si>
  <si>
    <t>*ST盈方</t>
  </si>
  <si>
    <t>元器件，光伏</t>
  </si>
  <si>
    <t>特高压</t>
  </si>
  <si>
    <t>北斗卫星</t>
  </si>
  <si>
    <t>上证涨幅</t>
  </si>
  <si>
    <t>三一重工涨幅</t>
  </si>
  <si>
    <t>有色冶炼加工，电气设备，半导体及元件</t>
    <phoneticPr fontId="14" type="noConversion"/>
  </si>
  <si>
    <t>化学合成材料，基础化学，中药</t>
    <phoneticPr fontId="14" type="noConversion"/>
  </si>
  <si>
    <t>半导体</t>
    <phoneticPr fontId="14" type="noConversion"/>
  </si>
  <si>
    <t>鹏鼎控股</t>
    <phoneticPr fontId="14" type="noConversion"/>
  </si>
  <si>
    <t>生益科技</t>
    <phoneticPr fontId="14" type="noConversion"/>
  </si>
  <si>
    <t>新材料</t>
    <phoneticPr fontId="14" type="noConversion"/>
  </si>
  <si>
    <t>国瓷材料</t>
    <phoneticPr fontId="14" type="noConversion"/>
  </si>
  <si>
    <t>东方雨虹</t>
    <phoneticPr fontId="14" type="noConversion"/>
  </si>
  <si>
    <t>电气设备</t>
    <phoneticPr fontId="14" type="noConversion"/>
  </si>
  <si>
    <t>隆基股份</t>
    <phoneticPr fontId="14" type="noConversion"/>
  </si>
  <si>
    <t>格力电器</t>
    <phoneticPr fontId="14" type="noConversion"/>
  </si>
  <si>
    <t>如果大跌，可以大买入，跌到12元，买入700股</t>
    <phoneticPr fontId="14" type="noConversion"/>
  </si>
  <si>
    <t>列1</t>
    <phoneticPr fontId="14" type="noConversion"/>
  </si>
  <si>
    <t>胜利精密</t>
    <phoneticPr fontId="14" type="noConversion"/>
  </si>
  <si>
    <t>关注是否变成ST股</t>
    <phoneticPr fontId="14" type="noConversion"/>
  </si>
  <si>
    <t>NA</t>
    <phoneticPr fontId="14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</si>
</sst>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15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trike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b/>
      <strike/>
      <sz val="12"/>
      <name val="等线"/>
      <charset val="134"/>
      <scheme val="minor"/>
    </font>
    <font>
      <b/>
      <strike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b/>
      <sz val="12"/>
      <color rgb="FF00B050"/>
      <name val="等线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等线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399914548173467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4" fontId="0" fillId="0" borderId="2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2" fillId="9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8" borderId="1" xfId="0" applyFill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14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14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14" fontId="0" fillId="6" borderId="1" xfId="0" applyNumberFormat="1" applyFill="1" applyBorder="1">
      <alignment vertical="center"/>
    </xf>
    <xf numFmtId="49" fontId="2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4" fontId="0" fillId="11" borderId="1" xfId="0" applyNumberFormat="1" applyFill="1" applyBorder="1">
      <alignment vertical="center"/>
    </xf>
    <xf numFmtId="49" fontId="2" fillId="9" borderId="1" xfId="0" applyNumberFormat="1" applyFont="1" applyFill="1" applyBorder="1">
      <alignment vertical="center"/>
    </xf>
    <xf numFmtId="14" fontId="2" fillId="9" borderId="1" xfId="0" applyNumberFormat="1" applyFont="1" applyFill="1" applyBorder="1">
      <alignment vertical="center"/>
    </xf>
    <xf numFmtId="49" fontId="0" fillId="10" borderId="1" xfId="0" applyNumberFormat="1" applyFill="1" applyBorder="1">
      <alignment vertical="center"/>
    </xf>
    <xf numFmtId="14" fontId="0" fillId="1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9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6" borderId="2" xfId="0" applyFill="1" applyBorder="1">
      <alignment vertical="center"/>
    </xf>
    <xf numFmtId="0" fontId="2" fillId="12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14" borderId="2" xfId="0" applyFont="1" applyFill="1" applyBorder="1">
      <alignment vertical="center"/>
    </xf>
    <xf numFmtId="0" fontId="0" fillId="15" borderId="2" xfId="0" applyFill="1" applyBorder="1">
      <alignment vertical="center"/>
    </xf>
    <xf numFmtId="0" fontId="0" fillId="13" borderId="2" xfId="0" applyFill="1" applyBorder="1">
      <alignment vertical="center"/>
    </xf>
    <xf numFmtId="0" fontId="2" fillId="6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0" fillId="0" borderId="4" xfId="0" applyBorder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14" fontId="0" fillId="0" borderId="1" xfId="0" applyNumberFormat="1" applyFill="1" applyBorder="1">
      <alignment vertical="center"/>
    </xf>
    <xf numFmtId="0" fontId="0" fillId="3" borderId="4" xfId="0" applyFill="1" applyBorder="1" applyAlignment="1">
      <alignment horizontal="left" vertical="center"/>
    </xf>
    <xf numFmtId="14" fontId="0" fillId="0" borderId="4" xfId="0" applyNumberForma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8" borderId="6" xfId="0" applyFill="1" applyBorder="1">
      <alignment vertical="center"/>
    </xf>
    <xf numFmtId="0" fontId="1" fillId="8" borderId="7" xfId="0" applyFont="1" applyFill="1" applyBorder="1">
      <alignment vertical="center"/>
    </xf>
    <xf numFmtId="0" fontId="0" fillId="8" borderId="7" xfId="0" applyFill="1" applyBorder="1" applyAlignment="1">
      <alignment vertical="center"/>
    </xf>
    <xf numFmtId="0" fontId="0" fillId="8" borderId="7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0" borderId="8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>
      <alignment vertical="center" wrapText="1"/>
    </xf>
    <xf numFmtId="0" fontId="0" fillId="4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vertical="center" wrapText="1"/>
    </xf>
    <xf numFmtId="0" fontId="8" fillId="8" borderId="0" xfId="0" applyFont="1" applyFill="1" applyBorder="1">
      <alignment vertical="center"/>
    </xf>
    <xf numFmtId="0" fontId="8" fillId="8" borderId="0" xfId="0" applyFont="1" applyFill="1" applyBorder="1" applyAlignment="1">
      <alignment vertical="center"/>
    </xf>
    <xf numFmtId="0" fontId="9" fillId="8" borderId="0" xfId="0" applyFont="1" applyFill="1" applyBorder="1">
      <alignment vertical="center"/>
    </xf>
    <xf numFmtId="0" fontId="9" fillId="8" borderId="0" xfId="0" applyFont="1" applyFill="1" applyBorder="1" applyAlignment="1">
      <alignment vertical="center" wrapText="1"/>
    </xf>
    <xf numFmtId="0" fontId="9" fillId="8" borderId="0" xfId="0" applyFont="1" applyFill="1" applyBorder="1" applyAlignment="1">
      <alignment vertical="center"/>
    </xf>
    <xf numFmtId="0" fontId="0" fillId="8" borderId="0" xfId="0" applyFont="1" applyFill="1" applyBorder="1">
      <alignment vertical="center"/>
    </xf>
    <xf numFmtId="0" fontId="0" fillId="8" borderId="0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8" borderId="9" xfId="0" applyFill="1" applyBorder="1">
      <alignment vertical="center"/>
    </xf>
    <xf numFmtId="0" fontId="0" fillId="8" borderId="7" xfId="0" applyFill="1" applyBorder="1" applyAlignment="1">
      <alignment vertical="center" wrapText="1"/>
    </xf>
    <xf numFmtId="0" fontId="1" fillId="8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1" xfId="0" applyFill="1" applyBorder="1" applyAlignment="1">
      <alignment vertical="center" wrapText="1"/>
    </xf>
    <xf numFmtId="0" fontId="0" fillId="0" borderId="9" xfId="0" applyBorder="1">
      <alignment vertical="center"/>
    </xf>
    <xf numFmtId="0" fontId="3" fillId="0" borderId="0" xfId="0" applyFont="1" applyAlignment="1">
      <alignment vertical="center" wrapText="1"/>
    </xf>
    <xf numFmtId="0" fontId="0" fillId="8" borderId="5" xfId="0" applyFill="1" applyBorder="1">
      <alignment vertical="center"/>
    </xf>
    <xf numFmtId="0" fontId="0" fillId="8" borderId="12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8" borderId="13" xfId="0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0" fillId="0" borderId="0" xfId="0" applyFont="1" applyAlignment="1">
      <alignment vertical="center" wrapText="1"/>
    </xf>
    <xf numFmtId="0" fontId="10" fillId="17" borderId="2" xfId="0" applyFont="1" applyFill="1" applyBorder="1">
      <alignment vertical="center"/>
    </xf>
    <xf numFmtId="0" fontId="10" fillId="17" borderId="1" xfId="0" applyFont="1" applyFill="1" applyBorder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10" fillId="17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17" borderId="2" xfId="0" applyFont="1" applyFill="1" applyBorder="1" applyAlignment="1">
      <alignment vertical="center" wrapText="1"/>
    </xf>
    <xf numFmtId="0" fontId="7" fillId="0" borderId="1" xfId="0" applyNumberFormat="1" applyFont="1" applyBorder="1">
      <alignment vertical="center"/>
    </xf>
    <xf numFmtId="0" fontId="10" fillId="17" borderId="3" xfId="0" applyFont="1" applyFill="1" applyBorder="1">
      <alignment vertical="center"/>
    </xf>
    <xf numFmtId="0" fontId="7" fillId="0" borderId="3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3" xfId="0" applyNumberFormat="1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7" fillId="17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" fillId="18" borderId="8" xfId="0" applyFont="1" applyFill="1" applyBorder="1" applyAlignment="1">
      <alignment vertical="center" wrapText="1"/>
    </xf>
    <xf numFmtId="0" fontId="7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0" fillId="19" borderId="1" xfId="0" applyFill="1" applyBorder="1">
      <alignment vertical="center"/>
    </xf>
    <xf numFmtId="49" fontId="0" fillId="0" borderId="4" xfId="0" applyNumberFormat="1" applyBorder="1">
      <alignment vertical="center"/>
    </xf>
    <xf numFmtId="14" fontId="0" fillId="0" borderId="10" xfId="0" applyNumberFormat="1" applyBorder="1">
      <alignment vertical="center"/>
    </xf>
    <xf numFmtId="0" fontId="0" fillId="0" borderId="14" xfId="0" applyBorder="1">
      <alignment vertical="center"/>
    </xf>
    <xf numFmtId="49" fontId="0" fillId="0" borderId="14" xfId="0" applyNumberFormat="1" applyFont="1" applyBorder="1" applyAlignment="1">
      <alignment vertical="center"/>
    </xf>
    <xf numFmtId="0" fontId="0" fillId="20" borderId="0" xfId="0" applyFill="1" applyAlignment="1">
      <alignment vertical="center" wrapText="1"/>
    </xf>
    <xf numFmtId="14" fontId="0" fillId="20" borderId="8" xfId="0" applyNumberFormat="1" applyFill="1" applyBorder="1">
      <alignment vertical="center"/>
    </xf>
    <xf numFmtId="49" fontId="0" fillId="0" borderId="1" xfId="0" applyNumberFormat="1" applyFont="1" applyBorder="1" applyAlignment="1">
      <alignment vertical="center"/>
    </xf>
    <xf numFmtId="14" fontId="0" fillId="0" borderId="8" xfId="0" applyNumberFormat="1" applyBorder="1">
      <alignment vertical="center"/>
    </xf>
    <xf numFmtId="0" fontId="0" fillId="20" borderId="0" xfId="0" applyFill="1">
      <alignment vertical="center"/>
    </xf>
    <xf numFmtId="49" fontId="0" fillId="0" borderId="1" xfId="0" applyNumberFormat="1" applyBorder="1" applyAlignment="1">
      <alignment vertical="center"/>
    </xf>
    <xf numFmtId="14" fontId="0" fillId="17" borderId="8" xfId="0" applyNumberFormat="1" applyFill="1" applyBorder="1">
      <alignment vertical="center"/>
    </xf>
    <xf numFmtId="14" fontId="0" fillId="1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21" borderId="8" xfId="0" applyNumberFormat="1" applyFill="1" applyBorder="1">
      <alignment vertical="center"/>
    </xf>
    <xf numFmtId="14" fontId="0" fillId="22" borderId="8" xfId="0" applyNumberFormat="1" applyFill="1" applyBorder="1">
      <alignment vertical="center"/>
    </xf>
    <xf numFmtId="14" fontId="0" fillId="4" borderId="8" xfId="0" applyNumberFormat="1" applyFill="1" applyBorder="1">
      <alignment vertical="center"/>
    </xf>
    <xf numFmtId="14" fontId="0" fillId="23" borderId="8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69">
    <dxf>
      <font>
        <color rgb="FF9C6500"/>
      </font>
      <fill>
        <patternFill patternType="solid">
          <bgColor theme="5" tint="0.59996337778862885"/>
        </patternFill>
      </fill>
    </dxf>
    <dxf>
      <font>
        <color rgb="FF9C6500"/>
      </font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B050"/>
      </font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yyyy/m/d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yyyy/m/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39991454817346722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b/>
        <i val="0"/>
        <strike val="0"/>
        <u val="none"/>
        <sz val="12"/>
        <color rgb="FF00B050"/>
        <name val="等线"/>
        <scheme val="none"/>
      </font>
    </dxf>
    <dxf>
      <font>
        <b/>
        <i val="0"/>
        <strike val="0"/>
        <u val="none"/>
        <sz val="12"/>
        <color rgb="FFFF0000"/>
        <name val="等线"/>
        <scheme val="none"/>
      </font>
    </dxf>
    <dxf>
      <font>
        <b/>
        <strike val="0"/>
        <u val="none"/>
        <sz val="12"/>
        <color theme="1"/>
        <name val="等线"/>
        <scheme val="none"/>
      </font>
      <alignment vertical="center" wrapText="1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alignment vertical="center" wrapText="1"/>
      <border>
        <left/>
        <right/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b/>
        <i val="0"/>
        <strike val="0"/>
        <u val="none"/>
        <sz val="12"/>
        <color rgb="FFFF0000"/>
        <name val="等线"/>
        <scheme val="none"/>
      </font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等线"/>
        <scheme val="none"/>
      </font>
      <alignment horizontal="center" vertical="center"/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fill>
        <patternFill patternType="solid">
          <bgColor theme="0" tint="-4.9989318521683403E-2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00B05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rgb="FFFF000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ont>
        <b/>
        <strike val="0"/>
        <u val="none"/>
        <sz val="12"/>
        <color rgb="FF00B050"/>
        <name val="等线"/>
        <scheme val="none"/>
      </font>
      <fill>
        <patternFill patternType="solid">
          <bgColor theme="0" tint="-4.998931852168340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numFmt numFmtId="19" formatCode="yyyy/m/d"/>
      <border>
        <left/>
        <right/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BF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058FF"/>
        </patternFill>
      </fill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6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cked"/>
        <c:ser>
          <c:idx val="0"/>
          <c:order val="0"/>
          <c:tx>
            <c:strRef>
              <c:f>大盘行情记录表!$F$1</c:f>
              <c:strCache>
                <c:ptCount val="1"/>
                <c:pt idx="0">
                  <c:v>涨停板</c:v>
                </c:pt>
              </c:strCache>
            </c:strRef>
          </c:tx>
          <c:dLbls>
            <c:showVal val="1"/>
          </c:dLbls>
          <c:cat>
            <c:numRef>
              <c:f>大盘行情记录表!$B$2:$B$109</c:f>
              <c:numCache>
                <c:formatCode>yyyy/m/d</c:formatCode>
                <c:ptCount val="10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43952</c:v>
                </c:pt>
                <c:pt idx="80">
                  <c:v>43953</c:v>
                </c:pt>
                <c:pt idx="81">
                  <c:v>43954</c:v>
                </c:pt>
                <c:pt idx="82">
                  <c:v>43955</c:v>
                </c:pt>
                <c:pt idx="83">
                  <c:v>43956</c:v>
                </c:pt>
                <c:pt idx="84">
                  <c:v>43957</c:v>
                </c:pt>
                <c:pt idx="85">
                  <c:v>43958</c:v>
                </c:pt>
                <c:pt idx="86">
                  <c:v>43959</c:v>
                </c:pt>
                <c:pt idx="87">
                  <c:v>43960</c:v>
                </c:pt>
                <c:pt idx="88">
                  <c:v>43961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43967</c:v>
                </c:pt>
                <c:pt idx="95">
                  <c:v>43968</c:v>
                </c:pt>
                <c:pt idx="96">
                  <c:v>43969</c:v>
                </c:pt>
                <c:pt idx="97">
                  <c:v>43970</c:v>
                </c:pt>
                <c:pt idx="98">
                  <c:v>43971</c:v>
                </c:pt>
                <c:pt idx="99">
                  <c:v>43972</c:v>
                </c:pt>
                <c:pt idx="100">
                  <c:v>43973</c:v>
                </c:pt>
                <c:pt idx="101">
                  <c:v>43974</c:v>
                </c:pt>
                <c:pt idx="102">
                  <c:v>43975</c:v>
                </c:pt>
                <c:pt idx="103">
                  <c:v>43976</c:v>
                </c:pt>
                <c:pt idx="104">
                  <c:v>43977</c:v>
                </c:pt>
                <c:pt idx="105">
                  <c:v>43978</c:v>
                </c:pt>
                <c:pt idx="106">
                  <c:v>43979</c:v>
                </c:pt>
                <c:pt idx="107">
                  <c:v>43980</c:v>
                </c:pt>
              </c:numCache>
            </c:numRef>
          </c:cat>
          <c:val>
            <c:numRef>
              <c:f>大盘行情记录表!$F$2:$F$109</c:f>
              <c:numCache>
                <c:formatCode>General</c:formatCode>
                <c:ptCount val="108"/>
                <c:pt idx="0">
                  <c:v>98</c:v>
                </c:pt>
                <c:pt idx="1">
                  <c:v>82</c:v>
                </c:pt>
                <c:pt idx="2">
                  <c:v>94</c:v>
                </c:pt>
                <c:pt idx="3">
                  <c:v>102</c:v>
                </c:pt>
                <c:pt idx="4">
                  <c:v>65</c:v>
                </c:pt>
                <c:pt idx="5">
                  <c:v>84</c:v>
                </c:pt>
                <c:pt idx="6">
                  <c:v>49</c:v>
                </c:pt>
                <c:pt idx="7">
                  <c:v>73</c:v>
                </c:pt>
                <c:pt idx="8">
                  <c:v>63</c:v>
                </c:pt>
                <c:pt idx="9">
                  <c:v>50</c:v>
                </c:pt>
                <c:pt idx="10">
                  <c:v>48</c:v>
                </c:pt>
                <c:pt idx="11">
                  <c:v>44</c:v>
                </c:pt>
                <c:pt idx="12">
                  <c:v>74</c:v>
                </c:pt>
                <c:pt idx="13">
                  <c:v>60</c:v>
                </c:pt>
                <c:pt idx="14">
                  <c:v>60</c:v>
                </c:pt>
                <c:pt idx="15">
                  <c:v>31</c:v>
                </c:pt>
                <c:pt idx="16">
                  <c:v>84</c:v>
                </c:pt>
                <c:pt idx="17">
                  <c:v>160</c:v>
                </c:pt>
                <c:pt idx="18">
                  <c:v>177</c:v>
                </c:pt>
                <c:pt idx="19">
                  <c:v>249</c:v>
                </c:pt>
                <c:pt idx="20">
                  <c:v>186</c:v>
                </c:pt>
                <c:pt idx="21">
                  <c:v>181</c:v>
                </c:pt>
                <c:pt idx="22">
                  <c:v>75</c:v>
                </c:pt>
                <c:pt idx="23">
                  <c:v>127</c:v>
                </c:pt>
                <c:pt idx="24">
                  <c:v>64</c:v>
                </c:pt>
                <c:pt idx="25">
                  <c:v>68</c:v>
                </c:pt>
                <c:pt idx="26">
                  <c:v>182</c:v>
                </c:pt>
                <c:pt idx="27">
                  <c:v>142</c:v>
                </c:pt>
                <c:pt idx="28">
                  <c:v>97</c:v>
                </c:pt>
                <c:pt idx="29">
                  <c:v>123</c:v>
                </c:pt>
                <c:pt idx="30">
                  <c:v>106</c:v>
                </c:pt>
                <c:pt idx="31">
                  <c:v>169</c:v>
                </c:pt>
                <c:pt idx="32">
                  <c:v>147</c:v>
                </c:pt>
                <c:pt idx="33">
                  <c:v>91</c:v>
                </c:pt>
                <c:pt idx="34">
                  <c:v>108</c:v>
                </c:pt>
                <c:pt idx="35">
                  <c:v>49</c:v>
                </c:pt>
                <c:pt idx="36">
                  <c:v>206</c:v>
                </c:pt>
                <c:pt idx="37">
                  <c:v>116</c:v>
                </c:pt>
                <c:pt idx="38">
                  <c:v>119</c:v>
                </c:pt>
                <c:pt idx="39">
                  <c:v>171</c:v>
                </c:pt>
                <c:pt idx="40">
                  <c:v>116</c:v>
                </c:pt>
                <c:pt idx="41">
                  <c:v>91</c:v>
                </c:pt>
                <c:pt idx="42">
                  <c:v>136</c:v>
                </c:pt>
                <c:pt idx="43">
                  <c:v>46</c:v>
                </c:pt>
                <c:pt idx="44">
                  <c:v>67</c:v>
                </c:pt>
                <c:pt idx="45">
                  <c:v>80</c:v>
                </c:pt>
                <c:pt idx="46">
                  <c:v>51</c:v>
                </c:pt>
                <c:pt idx="47">
                  <c:v>75</c:v>
                </c:pt>
                <c:pt idx="48">
                  <c:v>53</c:v>
                </c:pt>
                <c:pt idx="49">
                  <c:v>80</c:v>
                </c:pt>
                <c:pt idx="50">
                  <c:v>106</c:v>
                </c:pt>
                <c:pt idx="51">
                  <c:v>46</c:v>
                </c:pt>
                <c:pt idx="52">
                  <c:v>88</c:v>
                </c:pt>
                <c:pt idx="53">
                  <c:v>114</c:v>
                </c:pt>
                <c:pt idx="54">
                  <c:v>57</c:v>
                </c:pt>
                <c:pt idx="55">
                  <c:v>52</c:v>
                </c:pt>
                <c:pt idx="56">
                  <c:v>40</c:v>
                </c:pt>
                <c:pt idx="57">
                  <c:v>71</c:v>
                </c:pt>
                <c:pt idx="58">
                  <c:v>40</c:v>
                </c:pt>
                <c:pt idx="59">
                  <c:v>100</c:v>
                </c:pt>
                <c:pt idx="60">
                  <c:v>70</c:v>
                </c:pt>
                <c:pt idx="61">
                  <c:v>152</c:v>
                </c:pt>
                <c:pt idx="62">
                  <c:v>93</c:v>
                </c:pt>
                <c:pt idx="63">
                  <c:v>108</c:v>
                </c:pt>
                <c:pt idx="64">
                  <c:v>39</c:v>
                </c:pt>
                <c:pt idx="65">
                  <c:v>56</c:v>
                </c:pt>
                <c:pt idx="66">
                  <c:v>85</c:v>
                </c:pt>
              </c:numCache>
            </c:numRef>
          </c:val>
        </c:ser>
        <c:dLbls>
          <c:showVal val="1"/>
        </c:dLbls>
        <c:marker val="1"/>
        <c:axId val="55586816"/>
        <c:axId val="55588352"/>
      </c:lineChart>
      <c:catAx>
        <c:axId val="55586816"/>
        <c:scaling>
          <c:orientation val="minMax"/>
        </c:scaling>
        <c:axPos val="b"/>
        <c:numFmt formatCode="yyyy/m/d" sourceLinked="1"/>
        <c:minorTickMark val="out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8352"/>
        <c:crosses val="autoZero"/>
        <c:lblAlgn val="ctr"/>
        <c:lblOffset val="100"/>
      </c:catAx>
      <c:valAx>
        <c:axId val="55588352"/>
        <c:scaling>
          <c:orientation val="minMax"/>
        </c:scaling>
        <c:axPos val="l"/>
        <c:majorGridlines/>
        <c:title>
          <c:layout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6816"/>
        <c:crossesAt val="43832"/>
        <c:crossBetween val="midCat"/>
      </c:valAx>
    </c:plotArea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6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cked"/>
        <c:ser>
          <c:idx val="0"/>
          <c:order val="0"/>
          <c:tx>
            <c:strRef>
              <c:f>大盘行情记录表!$E$1</c:f>
              <c:strCache>
                <c:ptCount val="1"/>
                <c:pt idx="0">
                  <c:v>跌停板</c:v>
                </c:pt>
              </c:strCache>
            </c:strRef>
          </c:tx>
          <c:dLbls>
            <c:showVal val="1"/>
          </c:dLbls>
          <c:cat>
            <c:numRef>
              <c:f>大盘行情记录表!$B$2:$B$69</c:f>
              <c:numCache>
                <c:formatCode>yyyy/m/d</c:formatCode>
                <c:ptCount val="6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</c:numCache>
            </c:numRef>
          </c:cat>
          <c:val>
            <c:numRef>
              <c:f>大盘行情记录表!$E$2:$E$69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36</c:v>
                </c:pt>
                <c:pt idx="14">
                  <c:v>34</c:v>
                </c:pt>
                <c:pt idx="15">
                  <c:v>101</c:v>
                </c:pt>
                <c:pt idx="16">
                  <c:v>3188</c:v>
                </c:pt>
                <c:pt idx="17">
                  <c:v>97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29</c:v>
                </c:pt>
                <c:pt idx="22">
                  <c:v>37</c:v>
                </c:pt>
                <c:pt idx="23">
                  <c:v>1</c:v>
                </c:pt>
                <c:pt idx="24">
                  <c:v>4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16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93</c:v>
                </c:pt>
                <c:pt idx="34">
                  <c:v>24</c:v>
                </c:pt>
                <c:pt idx="35">
                  <c:v>245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86</c:v>
                </c:pt>
                <c:pt idx="42">
                  <c:v>25</c:v>
                </c:pt>
                <c:pt idx="43">
                  <c:v>10</c:v>
                </c:pt>
                <c:pt idx="44">
                  <c:v>18</c:v>
                </c:pt>
                <c:pt idx="45">
                  <c:v>24</c:v>
                </c:pt>
                <c:pt idx="46">
                  <c:v>158</c:v>
                </c:pt>
                <c:pt idx="47">
                  <c:v>25</c:v>
                </c:pt>
                <c:pt idx="48">
                  <c:v>15</c:v>
                </c:pt>
                <c:pt idx="49">
                  <c:v>22</c:v>
                </c:pt>
                <c:pt idx="50">
                  <c:v>6</c:v>
                </c:pt>
                <c:pt idx="51">
                  <c:v>141</c:v>
                </c:pt>
                <c:pt idx="52">
                  <c:v>14</c:v>
                </c:pt>
                <c:pt idx="53">
                  <c:v>4</c:v>
                </c:pt>
                <c:pt idx="54">
                  <c:v>17</c:v>
                </c:pt>
                <c:pt idx="55">
                  <c:v>15</c:v>
                </c:pt>
                <c:pt idx="56">
                  <c:v>43</c:v>
                </c:pt>
                <c:pt idx="57">
                  <c:v>15</c:v>
                </c:pt>
                <c:pt idx="58">
                  <c:v>22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9</c:v>
                </c:pt>
                <c:pt idx="64">
                  <c:v>39</c:v>
                </c:pt>
                <c:pt idx="65">
                  <c:v>39</c:v>
                </c:pt>
                <c:pt idx="66">
                  <c:v>4</c:v>
                </c:pt>
              </c:numCache>
            </c:numRef>
          </c:val>
        </c:ser>
        <c:marker val="1"/>
        <c:axId val="55625600"/>
        <c:axId val="55627136"/>
      </c:lineChart>
      <c:catAx>
        <c:axId val="55625600"/>
        <c:scaling>
          <c:orientation val="minMax"/>
        </c:scaling>
        <c:axPos val="b"/>
        <c:numFmt formatCode="yyyy/m/d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7136"/>
        <c:crosses val="autoZero"/>
        <c:lblAlgn val="ctr"/>
        <c:lblOffset val="100"/>
      </c:catAx>
      <c:valAx>
        <c:axId val="55627136"/>
        <c:scaling>
          <c:orientation val="minMax"/>
        </c:scaling>
        <c:axPos val="l"/>
        <c:majorGridlines/>
        <c:title>
          <c:layout/>
          <c:txPr>
            <a:bodyPr rot="-5400000" spcFirstLastPara="0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5600"/>
        <c:crosses val="autoZero"/>
        <c:crossBetween val="midCat"/>
      </c:valAx>
    </c:plotArea>
    <c:plotVisOnly val="1"/>
    <c:dispBlanksAs val="zero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大盘行情记录表!$C$1</c:f>
              <c:strCache>
                <c:ptCount val="1"/>
                <c:pt idx="0">
                  <c:v>下跌股票数</c:v>
                </c:pt>
              </c:strCache>
            </c:strRef>
          </c:tx>
          <c:dLbls>
            <c:dLbl>
              <c:idx val="25"/>
              <c:layout>
                <c:manualLayout>
                  <c:x val="-2.2035541419719914E-2"/>
                  <c:y val="1.81791505183563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大盘行情记录表!$B$2:$B$80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</c:numCache>
            </c:numRef>
          </c:cat>
          <c:val>
            <c:numRef>
              <c:f>大盘行情记录表!$C$2:$C$80</c:f>
              <c:numCache>
                <c:formatCode>General</c:formatCode>
                <c:ptCount val="79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2887</c:v>
                </c:pt>
                <c:pt idx="46">
                  <c:v>3433</c:v>
                </c:pt>
                <c:pt idx="47">
                  <c:v>2164</c:v>
                </c:pt>
                <c:pt idx="48">
                  <c:v>3060</c:v>
                </c:pt>
                <c:pt idx="49">
                  <c:v>1394</c:v>
                </c:pt>
                <c:pt idx="50">
                  <c:v>708</c:v>
                </c:pt>
                <c:pt idx="51">
                  <c:v>3446</c:v>
                </c:pt>
                <c:pt idx="52">
                  <c:v>489</c:v>
                </c:pt>
                <c:pt idx="53">
                  <c:v>273</c:v>
                </c:pt>
                <c:pt idx="54">
                  <c:v>2729</c:v>
                </c:pt>
                <c:pt idx="55">
                  <c:v>2158</c:v>
                </c:pt>
                <c:pt idx="56">
                  <c:v>3052</c:v>
                </c:pt>
                <c:pt idx="57">
                  <c:v>2125</c:v>
                </c:pt>
                <c:pt idx="58">
                  <c:v>2359</c:v>
                </c:pt>
                <c:pt idx="59">
                  <c:v>419</c:v>
                </c:pt>
                <c:pt idx="60">
                  <c:v>2552</c:v>
                </c:pt>
                <c:pt idx="61">
                  <c:v>79</c:v>
                </c:pt>
                <c:pt idx="62">
                  <c:v>1483</c:v>
                </c:pt>
                <c:pt idx="63">
                  <c:v>1249</c:v>
                </c:pt>
                <c:pt idx="64">
                  <c:v>3227</c:v>
                </c:pt>
                <c:pt idx="65">
                  <c:v>2544</c:v>
                </c:pt>
                <c:pt idx="66">
                  <c:v>401</c:v>
                </c:pt>
              </c:numCache>
            </c:numRef>
          </c:val>
        </c:ser>
        <c:ser>
          <c:idx val="1"/>
          <c:order val="1"/>
          <c:tx>
            <c:strRef>
              <c:f>大盘行情记录表!$D$1</c:f>
              <c:strCache>
                <c:ptCount val="1"/>
                <c:pt idx="0">
                  <c:v>上涨股票数</c:v>
                </c:pt>
              </c:strCache>
            </c:strRef>
          </c:tx>
          <c:dLbls>
            <c:dLbl>
              <c:idx val="9"/>
              <c:layout>
                <c:manualLayout>
                  <c:x val="-5.3419494350836145E-3"/>
                  <c:y val="5.4537451555068922E-2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6709747175418005E-2"/>
                  <c:y val="0"/>
                </c:manualLayout>
              </c:layout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大盘行情记录表!$B$2:$B$80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</c:numCache>
            </c:numRef>
          </c:cat>
          <c:val>
            <c:numRef>
              <c:f>大盘行情记录表!$D$2:$D$80</c:f>
              <c:numCache>
                <c:formatCode>General</c:formatCode>
                <c:ptCount val="79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844</c:v>
                </c:pt>
                <c:pt idx="46">
                  <c:v>323</c:v>
                </c:pt>
                <c:pt idx="47">
                  <c:v>1487</c:v>
                </c:pt>
                <c:pt idx="48">
                  <c:v>655</c:v>
                </c:pt>
                <c:pt idx="49">
                  <c:v>2259</c:v>
                </c:pt>
                <c:pt idx="50">
                  <c:v>2983</c:v>
                </c:pt>
                <c:pt idx="51">
                  <c:v>340</c:v>
                </c:pt>
                <c:pt idx="52">
                  <c:v>3296</c:v>
                </c:pt>
                <c:pt idx="53">
                  <c:v>3470</c:v>
                </c:pt>
                <c:pt idx="54">
                  <c:v>1058</c:v>
                </c:pt>
                <c:pt idx="55">
                  <c:v>1462</c:v>
                </c:pt>
                <c:pt idx="56">
                  <c:v>737</c:v>
                </c:pt>
                <c:pt idx="57">
                  <c:v>1664</c:v>
                </c:pt>
                <c:pt idx="58">
                  <c:v>1432</c:v>
                </c:pt>
                <c:pt idx="59">
                  <c:v>3372</c:v>
                </c:pt>
                <c:pt idx="60">
                  <c:v>1154</c:v>
                </c:pt>
                <c:pt idx="61">
                  <c:v>3710</c:v>
                </c:pt>
                <c:pt idx="62">
                  <c:v>2306</c:v>
                </c:pt>
                <c:pt idx="63">
                  <c:v>2501</c:v>
                </c:pt>
                <c:pt idx="64">
                  <c:v>528</c:v>
                </c:pt>
                <c:pt idx="65">
                  <c:v>1159</c:v>
                </c:pt>
                <c:pt idx="66">
                  <c:v>3327</c:v>
                </c:pt>
              </c:numCache>
            </c:numRef>
          </c:val>
        </c:ser>
        <c:dLbls>
          <c:showVal val="1"/>
        </c:dLbls>
        <c:marker val="1"/>
        <c:axId val="55026432"/>
        <c:axId val="55027968"/>
      </c:lineChart>
      <c:catAx>
        <c:axId val="55026432"/>
        <c:scaling>
          <c:orientation val="minMax"/>
        </c:scaling>
        <c:axPos val="b"/>
        <c:numFmt formatCode="yyyy/m/d" sourceLinked="1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7968"/>
        <c:crosses val="autoZero"/>
        <c:lblAlgn val="ctr"/>
        <c:lblOffset val="100"/>
      </c:catAx>
      <c:valAx>
        <c:axId val="55027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26432"/>
        <c:crosses val="autoZero"/>
        <c:crossBetween val="midCat"/>
      </c:valAx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3.0413858768524812E-2"/>
          <c:y val="0.11364712346089502"/>
          <c:w val="0.96670353171127799"/>
          <c:h val="0.71305502830898526"/>
        </c:manualLayout>
      </c:layout>
      <c:barChart>
        <c:barDir val="col"/>
        <c:grouping val="stacked"/>
        <c:ser>
          <c:idx val="0"/>
          <c:order val="0"/>
          <c:tx>
            <c:strRef>
              <c:f>大盘行情记录表!$C$1</c:f>
              <c:strCache>
                <c:ptCount val="1"/>
                <c:pt idx="0">
                  <c:v>下跌股票数</c:v>
                </c:pt>
              </c:strCache>
            </c:strRef>
          </c:tx>
          <c:dLbls>
            <c:dLbl>
              <c:idx val="62"/>
              <c:layout/>
              <c:showVal val="1"/>
            </c:dLbl>
            <c:dLbl>
              <c:idx val="65"/>
              <c:layout/>
              <c:showVal val="1"/>
            </c:dLbl>
            <c:dLbl>
              <c:idx val="66"/>
              <c:layout/>
              <c:showVal val="1"/>
            </c:dLbl>
            <c:delete val="1"/>
          </c:dLbls>
          <c:cat>
            <c:numRef>
              <c:f>大盘行情记录表!$B$2:$B$80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</c:numCache>
            </c:numRef>
          </c:cat>
          <c:val>
            <c:numRef>
              <c:f>大盘行情记录表!$C$2:$C$80</c:f>
              <c:numCache>
                <c:formatCode>General</c:formatCode>
                <c:ptCount val="79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2887</c:v>
                </c:pt>
                <c:pt idx="46">
                  <c:v>3433</c:v>
                </c:pt>
                <c:pt idx="47">
                  <c:v>2164</c:v>
                </c:pt>
                <c:pt idx="48">
                  <c:v>3060</c:v>
                </c:pt>
                <c:pt idx="49">
                  <c:v>1394</c:v>
                </c:pt>
                <c:pt idx="50">
                  <c:v>708</c:v>
                </c:pt>
                <c:pt idx="51">
                  <c:v>3446</c:v>
                </c:pt>
                <c:pt idx="52">
                  <c:v>489</c:v>
                </c:pt>
                <c:pt idx="53">
                  <c:v>273</c:v>
                </c:pt>
                <c:pt idx="54">
                  <c:v>2729</c:v>
                </c:pt>
                <c:pt idx="55">
                  <c:v>2158</c:v>
                </c:pt>
                <c:pt idx="56">
                  <c:v>3052</c:v>
                </c:pt>
                <c:pt idx="57">
                  <c:v>2125</c:v>
                </c:pt>
                <c:pt idx="58">
                  <c:v>2359</c:v>
                </c:pt>
                <c:pt idx="59">
                  <c:v>419</c:v>
                </c:pt>
                <c:pt idx="60">
                  <c:v>2552</c:v>
                </c:pt>
                <c:pt idx="61">
                  <c:v>79</c:v>
                </c:pt>
                <c:pt idx="62">
                  <c:v>1483</c:v>
                </c:pt>
                <c:pt idx="63">
                  <c:v>1249</c:v>
                </c:pt>
                <c:pt idx="64">
                  <c:v>3227</c:v>
                </c:pt>
                <c:pt idx="65">
                  <c:v>2544</c:v>
                </c:pt>
                <c:pt idx="66">
                  <c:v>401</c:v>
                </c:pt>
              </c:numCache>
            </c:numRef>
          </c:val>
        </c:ser>
        <c:ser>
          <c:idx val="1"/>
          <c:order val="1"/>
          <c:tx>
            <c:strRef>
              <c:f>大盘行情记录表!$D$1</c:f>
              <c:strCache>
                <c:ptCount val="1"/>
                <c:pt idx="0">
                  <c:v>上涨股票数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大盘行情记录表!$B$2:$B$80</c:f>
              <c:numCache>
                <c:formatCode>yyyy/m/d</c:formatCode>
                <c:ptCount val="79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</c:numCache>
            </c:numRef>
          </c:cat>
          <c:val>
            <c:numRef>
              <c:f>大盘行情记录表!$D$2:$D$80</c:f>
              <c:numCache>
                <c:formatCode>General</c:formatCode>
                <c:ptCount val="79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844</c:v>
                </c:pt>
                <c:pt idx="46">
                  <c:v>323</c:v>
                </c:pt>
                <c:pt idx="47">
                  <c:v>1487</c:v>
                </c:pt>
                <c:pt idx="48">
                  <c:v>655</c:v>
                </c:pt>
                <c:pt idx="49">
                  <c:v>2259</c:v>
                </c:pt>
                <c:pt idx="50">
                  <c:v>2983</c:v>
                </c:pt>
                <c:pt idx="51">
                  <c:v>340</c:v>
                </c:pt>
                <c:pt idx="52">
                  <c:v>3296</c:v>
                </c:pt>
                <c:pt idx="53">
                  <c:v>3470</c:v>
                </c:pt>
                <c:pt idx="54">
                  <c:v>1058</c:v>
                </c:pt>
                <c:pt idx="55">
                  <c:v>1462</c:v>
                </c:pt>
                <c:pt idx="56">
                  <c:v>737</c:v>
                </c:pt>
                <c:pt idx="57">
                  <c:v>1664</c:v>
                </c:pt>
                <c:pt idx="58">
                  <c:v>1432</c:v>
                </c:pt>
                <c:pt idx="59">
                  <c:v>3372</c:v>
                </c:pt>
                <c:pt idx="60">
                  <c:v>1154</c:v>
                </c:pt>
                <c:pt idx="61">
                  <c:v>3710</c:v>
                </c:pt>
                <c:pt idx="62">
                  <c:v>2306</c:v>
                </c:pt>
                <c:pt idx="63">
                  <c:v>2501</c:v>
                </c:pt>
                <c:pt idx="64">
                  <c:v>528</c:v>
                </c:pt>
                <c:pt idx="65">
                  <c:v>1159</c:v>
                </c:pt>
                <c:pt idx="66">
                  <c:v>3327</c:v>
                </c:pt>
              </c:numCache>
            </c:numRef>
          </c:val>
        </c:ser>
        <c:overlap val="100"/>
        <c:axId val="55680000"/>
        <c:axId val="55689984"/>
      </c:barChart>
      <c:catAx>
        <c:axId val="55680000"/>
        <c:scaling>
          <c:orientation val="minMax"/>
        </c:scaling>
        <c:axPos val="b"/>
        <c:numFmt formatCode="m/d;@" sourceLinked="0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9984"/>
        <c:crosses val="autoZero"/>
        <c:lblAlgn val="ctr"/>
        <c:lblOffset val="100"/>
      </c:catAx>
      <c:valAx>
        <c:axId val="55689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0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2.4624300246523709E-2"/>
          <c:y val="0.16823924044189711"/>
          <c:w val="0.9693972375733354"/>
          <c:h val="0.80221374562271375"/>
        </c:manualLayout>
      </c:layout>
      <c:lineChart>
        <c:grouping val="standard"/>
        <c:ser>
          <c:idx val="0"/>
          <c:order val="0"/>
          <c:tx>
            <c:strRef>
              <c:f>大盘行情记录表!$H$1</c:f>
              <c:strCache>
                <c:ptCount val="1"/>
                <c:pt idx="0">
                  <c:v>上涨幅度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大盘行情记录表!$H$2:$H$80</c:f>
              <c:numCache>
                <c:formatCode>General</c:formatCode>
                <c:ptCount val="79"/>
                <c:pt idx="1">
                  <c:v>-1.1999999999998201</c:v>
                </c:pt>
                <c:pt idx="2">
                  <c:v>-0.400000000000091</c:v>
                </c:pt>
                <c:pt idx="3">
                  <c:v>21.400000000000102</c:v>
                </c:pt>
                <c:pt idx="4">
                  <c:v>-37.900000000000098</c:v>
                </c:pt>
                <c:pt idx="5">
                  <c:v>28</c:v>
                </c:pt>
                <c:pt idx="6">
                  <c:v>-2.5999999999999099</c:v>
                </c:pt>
                <c:pt idx="7">
                  <c:v>23.299999999999699</c:v>
                </c:pt>
                <c:pt idx="8">
                  <c:v>-8.6999999999998199</c:v>
                </c:pt>
                <c:pt idx="9">
                  <c:v>-16.900000000000102</c:v>
                </c:pt>
                <c:pt idx="10">
                  <c:v>-16</c:v>
                </c:pt>
                <c:pt idx="11">
                  <c:v>1.5</c:v>
                </c:pt>
                <c:pt idx="12">
                  <c:v>20.3000000000002</c:v>
                </c:pt>
                <c:pt idx="13">
                  <c:v>-43.700000000000301</c:v>
                </c:pt>
                <c:pt idx="14">
                  <c:v>8.7000000000002693</c:v>
                </c:pt>
                <c:pt idx="15">
                  <c:v>-84.200000000000301</c:v>
                </c:pt>
                <c:pt idx="16">
                  <c:v>-230</c:v>
                </c:pt>
                <c:pt idx="17">
                  <c:v>36.700000000000301</c:v>
                </c:pt>
                <c:pt idx="18">
                  <c:v>34.799999999999699</c:v>
                </c:pt>
                <c:pt idx="19">
                  <c:v>48.400000000000098</c:v>
                </c:pt>
                <c:pt idx="20">
                  <c:v>9.5</c:v>
                </c:pt>
                <c:pt idx="21">
                  <c:v>14.5</c:v>
                </c:pt>
                <c:pt idx="22">
                  <c:v>11.1999999999998</c:v>
                </c:pt>
                <c:pt idx="23">
                  <c:v>25.3000000000002</c:v>
                </c:pt>
                <c:pt idx="24">
                  <c:v>-20.900000000000102</c:v>
                </c:pt>
                <c:pt idx="25">
                  <c:v>10.9000000000001</c:v>
                </c:pt>
                <c:pt idx="26">
                  <c:v>66.699999999999804</c:v>
                </c:pt>
                <c:pt idx="27">
                  <c:v>1.3000000000001799</c:v>
                </c:pt>
                <c:pt idx="28">
                  <c:v>-9.5999999999999108</c:v>
                </c:pt>
                <c:pt idx="29">
                  <c:v>54.799999999999699</c:v>
                </c:pt>
                <c:pt idx="30">
                  <c:v>9.5</c:v>
                </c:pt>
                <c:pt idx="31">
                  <c:v>-8.5</c:v>
                </c:pt>
                <c:pt idx="32">
                  <c:v>-18.099999999999898</c:v>
                </c:pt>
                <c:pt idx="33">
                  <c:v>-25.099999999999898</c:v>
                </c:pt>
                <c:pt idx="34">
                  <c:v>3.3000000000001801</c:v>
                </c:pt>
                <c:pt idx="35">
                  <c:v>-111</c:v>
                </c:pt>
                <c:pt idx="36">
                  <c:v>90.599999999999895</c:v>
                </c:pt>
                <c:pt idx="37">
                  <c:v>22</c:v>
                </c:pt>
                <c:pt idx="38">
                  <c:v>18.799999999999699</c:v>
                </c:pt>
                <c:pt idx="39">
                  <c:v>60</c:v>
                </c:pt>
                <c:pt idx="40">
                  <c:v>-37.199999999999797</c:v>
                </c:pt>
                <c:pt idx="41">
                  <c:v>-91.199999999999804</c:v>
                </c:pt>
                <c:pt idx="42">
                  <c:v>53.5</c:v>
                </c:pt>
                <c:pt idx="43">
                  <c:v>-28.3000000000002</c:v>
                </c:pt>
                <c:pt idx="44">
                  <c:v>-45</c:v>
                </c:pt>
                <c:pt idx="45">
                  <c:v>-36.099999999999902</c:v>
                </c:pt>
                <c:pt idx="46">
                  <c:v>-98.099999999999895</c:v>
                </c:pt>
                <c:pt idx="47">
                  <c:v>-9.7000000000002693</c:v>
                </c:pt>
                <c:pt idx="48">
                  <c:v>-50.799999999999699</c:v>
                </c:pt>
                <c:pt idx="49">
                  <c:v>-26.8000000000002</c:v>
                </c:pt>
                <c:pt idx="50">
                  <c:v>43.599999999999902</c:v>
                </c:pt>
                <c:pt idx="51">
                  <c:v>-85.400000000000105</c:v>
                </c:pt>
                <c:pt idx="52">
                  <c:v>62.200000000000301</c:v>
                </c:pt>
                <c:pt idx="53">
                  <c:v>59.199999999999797</c:v>
                </c:pt>
                <c:pt idx="54">
                  <c:v>-16.599999999999898</c:v>
                </c:pt>
                <c:pt idx="55">
                  <c:v>7.1999999999998199</c:v>
                </c:pt>
                <c:pt idx="56">
                  <c:v>-25</c:v>
                </c:pt>
                <c:pt idx="57">
                  <c:v>3.1000000000003598</c:v>
                </c:pt>
                <c:pt idx="58">
                  <c:v>-15.8000000000002</c:v>
                </c:pt>
                <c:pt idx="59">
                  <c:v>46.099999999999902</c:v>
                </c:pt>
                <c:pt idx="60">
                  <c:v>-16.599999999999898</c:v>
                </c:pt>
                <c:pt idx="61">
                  <c:v>56.800000000000203</c:v>
                </c:pt>
                <c:pt idx="62">
                  <c:v>-5.4000000000000901</c:v>
                </c:pt>
                <c:pt idx="63">
                  <c:v>10.5</c:v>
                </c:pt>
                <c:pt idx="64">
                  <c:v>-29.3000000000002</c:v>
                </c:pt>
                <c:pt idx="65">
                  <c:v>-13.5</c:v>
                </c:pt>
                <c:pt idx="66">
                  <c:v>44.200000000000273</c:v>
                </c:pt>
              </c:numCache>
            </c:numRef>
          </c:val>
        </c:ser>
        <c:ser>
          <c:idx val="1"/>
          <c:order val="1"/>
          <c:tx>
            <c:strRef>
              <c:f>大盘行情记录表!$I$1</c:f>
              <c:strCache>
                <c:ptCount val="1"/>
                <c:pt idx="0">
                  <c:v>涨幅趋势线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大盘行情记录表!$I$2:$I$80</c:f>
              <c:numCache>
                <c:formatCode>General</c:formatCode>
                <c:ptCount val="79"/>
                <c:pt idx="1">
                  <c:v>-1.2</c:v>
                </c:pt>
                <c:pt idx="2">
                  <c:v>-1.60000000000009</c:v>
                </c:pt>
                <c:pt idx="3">
                  <c:v>19.8</c:v>
                </c:pt>
                <c:pt idx="4">
                  <c:v>-18.100000000000101</c:v>
                </c:pt>
                <c:pt idx="5">
                  <c:v>9.8999999999999098</c:v>
                </c:pt>
                <c:pt idx="6">
                  <c:v>7.3</c:v>
                </c:pt>
                <c:pt idx="7">
                  <c:v>30.599999999999699</c:v>
                </c:pt>
                <c:pt idx="8">
                  <c:v>21.899999999999899</c:v>
                </c:pt>
                <c:pt idx="9">
                  <c:v>4.9999999999998197</c:v>
                </c:pt>
                <c:pt idx="10">
                  <c:v>-11.000000000000201</c:v>
                </c:pt>
                <c:pt idx="11">
                  <c:v>-9.5000000000001794</c:v>
                </c:pt>
                <c:pt idx="12">
                  <c:v>10.8</c:v>
                </c:pt>
                <c:pt idx="13">
                  <c:v>-32.900000000000297</c:v>
                </c:pt>
                <c:pt idx="14">
                  <c:v>-24.2</c:v>
                </c:pt>
                <c:pt idx="15">
                  <c:v>-108.4</c:v>
                </c:pt>
                <c:pt idx="16">
                  <c:v>-338.4</c:v>
                </c:pt>
                <c:pt idx="17">
                  <c:v>-301.7</c:v>
                </c:pt>
                <c:pt idx="18">
                  <c:v>-266.89999999999998</c:v>
                </c:pt>
                <c:pt idx="19">
                  <c:v>-218.5</c:v>
                </c:pt>
                <c:pt idx="20">
                  <c:v>-209</c:v>
                </c:pt>
                <c:pt idx="21">
                  <c:v>-194.5</c:v>
                </c:pt>
                <c:pt idx="22">
                  <c:v>-183.3</c:v>
                </c:pt>
                <c:pt idx="23">
                  <c:v>-158</c:v>
                </c:pt>
                <c:pt idx="24">
                  <c:v>-178.9</c:v>
                </c:pt>
                <c:pt idx="25">
                  <c:v>-168</c:v>
                </c:pt>
                <c:pt idx="26">
                  <c:v>-101.3</c:v>
                </c:pt>
                <c:pt idx="27">
                  <c:v>-100</c:v>
                </c:pt>
                <c:pt idx="28">
                  <c:v>-109.6</c:v>
                </c:pt>
                <c:pt idx="29">
                  <c:v>-54.800000000000402</c:v>
                </c:pt>
                <c:pt idx="30">
                  <c:v>-45.300000000000402</c:v>
                </c:pt>
                <c:pt idx="31">
                  <c:v>-53.800000000000402</c:v>
                </c:pt>
                <c:pt idx="32">
                  <c:v>-71.900000000000304</c:v>
                </c:pt>
                <c:pt idx="33">
                  <c:v>-97.000000000000199</c:v>
                </c:pt>
                <c:pt idx="34">
                  <c:v>-93.7</c:v>
                </c:pt>
                <c:pt idx="35">
                  <c:v>-204.7</c:v>
                </c:pt>
                <c:pt idx="36">
                  <c:v>-114.1</c:v>
                </c:pt>
                <c:pt idx="37">
                  <c:v>-92.100000000000094</c:v>
                </c:pt>
                <c:pt idx="38">
                  <c:v>-73.300000000000395</c:v>
                </c:pt>
                <c:pt idx="39">
                  <c:v>-13.3000000000004</c:v>
                </c:pt>
                <c:pt idx="40">
                  <c:v>-50.500000000000199</c:v>
                </c:pt>
                <c:pt idx="41">
                  <c:v>-141.69999999999999</c:v>
                </c:pt>
                <c:pt idx="42">
                  <c:v>-88.2</c:v>
                </c:pt>
                <c:pt idx="43">
                  <c:v>-116.5</c:v>
                </c:pt>
                <c:pt idx="44">
                  <c:v>-161.5</c:v>
                </c:pt>
                <c:pt idx="45">
                  <c:v>-197.6</c:v>
                </c:pt>
                <c:pt idx="46">
                  <c:v>-295.7</c:v>
                </c:pt>
                <c:pt idx="47">
                  <c:v>-305.39999999999998</c:v>
                </c:pt>
                <c:pt idx="48">
                  <c:v>-356.2</c:v>
                </c:pt>
                <c:pt idx="49">
                  <c:v>-383</c:v>
                </c:pt>
                <c:pt idx="50">
                  <c:v>-339.4</c:v>
                </c:pt>
                <c:pt idx="51">
                  <c:v>-424.8</c:v>
                </c:pt>
                <c:pt idx="52">
                  <c:v>-362.6</c:v>
                </c:pt>
                <c:pt idx="53">
                  <c:v>-303.39999999999998</c:v>
                </c:pt>
                <c:pt idx="54">
                  <c:v>-320</c:v>
                </c:pt>
                <c:pt idx="55">
                  <c:v>-312.8</c:v>
                </c:pt>
                <c:pt idx="56">
                  <c:v>-337.8</c:v>
                </c:pt>
                <c:pt idx="57">
                  <c:v>-334.7</c:v>
                </c:pt>
                <c:pt idx="58">
                  <c:v>-350.5</c:v>
                </c:pt>
                <c:pt idx="59">
                  <c:v>-304.39999999999998</c:v>
                </c:pt>
                <c:pt idx="60">
                  <c:v>-321</c:v>
                </c:pt>
                <c:pt idx="61">
                  <c:v>-264.2</c:v>
                </c:pt>
                <c:pt idx="62">
                  <c:v>-269.60000000000002</c:v>
                </c:pt>
                <c:pt idx="63">
                  <c:v>-259.10000000000002</c:v>
                </c:pt>
                <c:pt idx="64">
                  <c:v>-288.39999999999998</c:v>
                </c:pt>
                <c:pt idx="65">
                  <c:v>-301.89999999999998</c:v>
                </c:pt>
                <c:pt idx="66">
                  <c:v>-257.6999999999997</c:v>
                </c:pt>
              </c:numCache>
            </c:numRef>
          </c:val>
        </c:ser>
        <c:dLbls>
          <c:showVal val="1"/>
        </c:dLbls>
        <c:marker val="1"/>
        <c:axId val="129385984"/>
        <c:axId val="129387520"/>
      </c:lineChart>
      <c:catAx>
        <c:axId val="129385984"/>
        <c:scaling>
          <c:orientation val="minMax"/>
        </c:scaling>
        <c:axPos val="b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87520"/>
        <c:crosses val="autoZero"/>
        <c:auto val="1"/>
        <c:lblAlgn val="ctr"/>
        <c:lblOffset val="100"/>
      </c:catAx>
      <c:valAx>
        <c:axId val="129387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85984"/>
        <c:crosses val="autoZero"/>
        <c:crossBetween val="midCat"/>
      </c:valAx>
    </c:plotArea>
    <c:legend>
      <c:legendPos val="t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2.2154482614124719E-2"/>
          <c:y val="0.11844463313804"/>
          <c:w val="0.9317363092771298"/>
          <c:h val="0.68485204102684183"/>
        </c:manualLayout>
      </c:layout>
      <c:lineChart>
        <c:grouping val="standard"/>
        <c:ser>
          <c:idx val="0"/>
          <c:order val="0"/>
          <c:tx>
            <c:strRef>
              <c:f>大盘行情记录表!$G$1</c:f>
              <c:strCache>
                <c:ptCount val="1"/>
                <c:pt idx="0">
                  <c:v>上证点数</c:v>
                </c:pt>
              </c:strCache>
            </c:strRef>
          </c:tx>
          <c:dLbls>
            <c:dLbl>
              <c:idx val="16"/>
              <c:layout/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/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layout/>
              <c:dLblPos val="r"/>
              <c:showVal val="1"/>
              <c:extLst>
                <c:ext xmlns:c15="http://schemas.microsoft.com/office/drawing/2012/chart" uri="{CE6537A1-D6FC-4f65-9D91-7224C49458BB}"/>
              </c:extLst>
            </c:dLbl>
            <c:delete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大盘行情记录表!$B$2:$B$103</c:f>
              <c:numCache>
                <c:formatCode>yyyy/m/d</c:formatCode>
                <c:ptCount val="10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43952</c:v>
                </c:pt>
                <c:pt idx="80">
                  <c:v>43953</c:v>
                </c:pt>
                <c:pt idx="81">
                  <c:v>43954</c:v>
                </c:pt>
                <c:pt idx="82">
                  <c:v>43955</c:v>
                </c:pt>
                <c:pt idx="83">
                  <c:v>43956</c:v>
                </c:pt>
                <c:pt idx="84">
                  <c:v>43957</c:v>
                </c:pt>
                <c:pt idx="85">
                  <c:v>43958</c:v>
                </c:pt>
                <c:pt idx="86">
                  <c:v>43959</c:v>
                </c:pt>
                <c:pt idx="87">
                  <c:v>43960</c:v>
                </c:pt>
                <c:pt idx="88">
                  <c:v>43961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43967</c:v>
                </c:pt>
                <c:pt idx="95">
                  <c:v>43968</c:v>
                </c:pt>
                <c:pt idx="96">
                  <c:v>43969</c:v>
                </c:pt>
                <c:pt idx="97">
                  <c:v>43970</c:v>
                </c:pt>
                <c:pt idx="98">
                  <c:v>43971</c:v>
                </c:pt>
                <c:pt idx="99">
                  <c:v>43972</c:v>
                </c:pt>
                <c:pt idx="100">
                  <c:v>43973</c:v>
                </c:pt>
                <c:pt idx="101">
                  <c:v>43974</c:v>
                </c:pt>
              </c:numCache>
            </c:numRef>
          </c:cat>
          <c:val>
            <c:numRef>
              <c:f>大盘行情记录表!$G$2:$G$103</c:f>
              <c:numCache>
                <c:formatCode>General</c:formatCode>
                <c:ptCount val="102"/>
                <c:pt idx="0">
                  <c:v>3085</c:v>
                </c:pt>
                <c:pt idx="1">
                  <c:v>3083.8</c:v>
                </c:pt>
                <c:pt idx="2">
                  <c:v>3083.4</c:v>
                </c:pt>
                <c:pt idx="3">
                  <c:v>3104.8</c:v>
                </c:pt>
                <c:pt idx="4">
                  <c:v>3066.9</c:v>
                </c:pt>
                <c:pt idx="5">
                  <c:v>3094.9</c:v>
                </c:pt>
                <c:pt idx="6">
                  <c:v>3092.3</c:v>
                </c:pt>
                <c:pt idx="7">
                  <c:v>3115.6</c:v>
                </c:pt>
                <c:pt idx="8">
                  <c:v>3106.9</c:v>
                </c:pt>
                <c:pt idx="9">
                  <c:v>3090</c:v>
                </c:pt>
                <c:pt idx="10">
                  <c:v>3074</c:v>
                </c:pt>
                <c:pt idx="11">
                  <c:v>3075.5</c:v>
                </c:pt>
                <c:pt idx="12">
                  <c:v>3095.8</c:v>
                </c:pt>
                <c:pt idx="13">
                  <c:v>3052.1</c:v>
                </c:pt>
                <c:pt idx="14">
                  <c:v>3060.8</c:v>
                </c:pt>
                <c:pt idx="15">
                  <c:v>2976.6</c:v>
                </c:pt>
                <c:pt idx="16">
                  <c:v>2746.6</c:v>
                </c:pt>
                <c:pt idx="17">
                  <c:v>2783.3</c:v>
                </c:pt>
                <c:pt idx="18">
                  <c:v>2818.1</c:v>
                </c:pt>
                <c:pt idx="19">
                  <c:v>2866.5</c:v>
                </c:pt>
                <c:pt idx="20">
                  <c:v>2876</c:v>
                </c:pt>
                <c:pt idx="21">
                  <c:v>2890.5</c:v>
                </c:pt>
                <c:pt idx="22">
                  <c:v>2901.7</c:v>
                </c:pt>
                <c:pt idx="23">
                  <c:v>2927</c:v>
                </c:pt>
                <c:pt idx="24">
                  <c:v>2906.1</c:v>
                </c:pt>
                <c:pt idx="25">
                  <c:v>2917</c:v>
                </c:pt>
                <c:pt idx="26">
                  <c:v>2983.7</c:v>
                </c:pt>
                <c:pt idx="27">
                  <c:v>2985</c:v>
                </c:pt>
                <c:pt idx="28">
                  <c:v>2975.4</c:v>
                </c:pt>
                <c:pt idx="29">
                  <c:v>3030.2</c:v>
                </c:pt>
                <c:pt idx="30">
                  <c:v>3039.7</c:v>
                </c:pt>
                <c:pt idx="31">
                  <c:v>3031.2</c:v>
                </c:pt>
                <c:pt idx="32">
                  <c:v>3013.1</c:v>
                </c:pt>
                <c:pt idx="33">
                  <c:v>2988</c:v>
                </c:pt>
                <c:pt idx="34">
                  <c:v>2991.3</c:v>
                </c:pt>
                <c:pt idx="35">
                  <c:v>2880.3</c:v>
                </c:pt>
                <c:pt idx="36">
                  <c:v>2970.9</c:v>
                </c:pt>
                <c:pt idx="37">
                  <c:v>2992.9</c:v>
                </c:pt>
                <c:pt idx="38">
                  <c:v>3011.7</c:v>
                </c:pt>
                <c:pt idx="39">
                  <c:v>3071.7</c:v>
                </c:pt>
                <c:pt idx="40">
                  <c:v>3034.5</c:v>
                </c:pt>
                <c:pt idx="41">
                  <c:v>2943.3</c:v>
                </c:pt>
                <c:pt idx="42">
                  <c:v>2996.8</c:v>
                </c:pt>
                <c:pt idx="43">
                  <c:v>2968.5</c:v>
                </c:pt>
                <c:pt idx="44">
                  <c:v>2923.5</c:v>
                </c:pt>
                <c:pt idx="45">
                  <c:v>2887.4</c:v>
                </c:pt>
                <c:pt idx="46">
                  <c:v>2789.3</c:v>
                </c:pt>
                <c:pt idx="47">
                  <c:v>2779.6</c:v>
                </c:pt>
                <c:pt idx="48">
                  <c:v>2728.8</c:v>
                </c:pt>
                <c:pt idx="49">
                  <c:v>2702</c:v>
                </c:pt>
                <c:pt idx="50">
                  <c:v>2745.6</c:v>
                </c:pt>
                <c:pt idx="51">
                  <c:v>2660.2</c:v>
                </c:pt>
                <c:pt idx="52">
                  <c:v>2722.4</c:v>
                </c:pt>
                <c:pt idx="53">
                  <c:v>2781.6</c:v>
                </c:pt>
                <c:pt idx="54">
                  <c:v>2765</c:v>
                </c:pt>
                <c:pt idx="55">
                  <c:v>2772.2</c:v>
                </c:pt>
                <c:pt idx="56">
                  <c:v>2747.2</c:v>
                </c:pt>
                <c:pt idx="57">
                  <c:v>2750.3</c:v>
                </c:pt>
                <c:pt idx="58">
                  <c:v>2734.5</c:v>
                </c:pt>
                <c:pt idx="59">
                  <c:v>2780.6</c:v>
                </c:pt>
                <c:pt idx="60">
                  <c:v>2764</c:v>
                </c:pt>
                <c:pt idx="61">
                  <c:v>2820.8</c:v>
                </c:pt>
                <c:pt idx="62">
                  <c:v>2815.4</c:v>
                </c:pt>
                <c:pt idx="63">
                  <c:v>2825.9</c:v>
                </c:pt>
                <c:pt idx="64">
                  <c:v>2796.6</c:v>
                </c:pt>
                <c:pt idx="65">
                  <c:v>2783.1</c:v>
                </c:pt>
                <c:pt idx="66">
                  <c:v>2827.3</c:v>
                </c:pt>
              </c:numCache>
            </c:numRef>
          </c:val>
        </c:ser>
        <c:marker val="1"/>
        <c:axId val="129432192"/>
        <c:axId val="133304704"/>
      </c:lineChart>
      <c:catAx>
        <c:axId val="129432192"/>
        <c:scaling>
          <c:orientation val="minMax"/>
        </c:scaling>
        <c:axPos val="b"/>
        <c:numFmt formatCode="m/d;@" sourceLinked="0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304704"/>
        <c:crosses val="autoZero"/>
        <c:lblAlgn val="ctr"/>
        <c:lblOffset val="100"/>
      </c:catAx>
      <c:valAx>
        <c:axId val="133304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2192"/>
        <c:crosses val="autoZero"/>
        <c:crossBetween val="midCat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重点股票偏离线!$D$1</c:f>
              <c:strCache>
                <c:ptCount val="1"/>
                <c:pt idx="0">
                  <c:v>上证涨幅</c:v>
                </c:pt>
              </c:strCache>
            </c:strRef>
          </c:tx>
          <c:cat>
            <c:numRef>
              <c:f>重点股票偏离线!$B$2:$B$107</c:f>
              <c:numCache>
                <c:formatCode>yyyy/m/d</c:formatCode>
                <c:ptCount val="10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43953</c:v>
                </c:pt>
                <c:pt idx="85">
                  <c:v>43954</c:v>
                </c:pt>
                <c:pt idx="86">
                  <c:v>43955</c:v>
                </c:pt>
                <c:pt idx="87">
                  <c:v>43956</c:v>
                </c:pt>
                <c:pt idx="88">
                  <c:v>43957</c:v>
                </c:pt>
                <c:pt idx="89">
                  <c:v>43958</c:v>
                </c:pt>
                <c:pt idx="90">
                  <c:v>43959</c:v>
                </c:pt>
                <c:pt idx="91">
                  <c:v>43960</c:v>
                </c:pt>
                <c:pt idx="92">
                  <c:v>43961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43967</c:v>
                </c:pt>
                <c:pt idx="99">
                  <c:v>43968</c:v>
                </c:pt>
                <c:pt idx="100">
                  <c:v>43969</c:v>
                </c:pt>
                <c:pt idx="101">
                  <c:v>43970</c:v>
                </c:pt>
                <c:pt idx="102">
                  <c:v>43971</c:v>
                </c:pt>
                <c:pt idx="103">
                  <c:v>43972</c:v>
                </c:pt>
                <c:pt idx="104">
                  <c:v>43973</c:v>
                </c:pt>
                <c:pt idx="105">
                  <c:v>43974</c:v>
                </c:pt>
              </c:numCache>
            </c:numRef>
          </c:cat>
          <c:val>
            <c:numRef>
              <c:f>重点股票偏离线!$D$2:$D$107</c:f>
              <c:numCache>
                <c:formatCode>0.0000_ </c:formatCode>
                <c:ptCount val="106"/>
                <c:pt idx="1">
                  <c:v>-3.8897893030788298E-4</c:v>
                </c:pt>
                <c:pt idx="2">
                  <c:v>-1.2971009793115299E-4</c:v>
                </c:pt>
                <c:pt idx="3">
                  <c:v>6.9403904780437498E-3</c:v>
                </c:pt>
                <c:pt idx="4">
                  <c:v>-1.2206905436743101E-2</c:v>
                </c:pt>
                <c:pt idx="5">
                  <c:v>9.1297401284684901E-3</c:v>
                </c:pt>
                <c:pt idx="6">
                  <c:v>-8.4009176386956195E-4</c:v>
                </c:pt>
                <c:pt idx="7">
                  <c:v>7.5348446140412403E-3</c:v>
                </c:pt>
                <c:pt idx="8">
                  <c:v>-2.7923995378096702E-3</c:v>
                </c:pt>
                <c:pt idx="9">
                  <c:v>-5.4395056165309798E-3</c:v>
                </c:pt>
                <c:pt idx="10">
                  <c:v>-5.1779935275080898E-3</c:v>
                </c:pt>
                <c:pt idx="11">
                  <c:v>4.8796356538711799E-4</c:v>
                </c:pt>
                <c:pt idx="12">
                  <c:v>6.6005527556495499E-3</c:v>
                </c:pt>
                <c:pt idx="13">
                  <c:v>-1.4115898959881201E-2</c:v>
                </c:pt>
                <c:pt idx="14">
                  <c:v>2.8504963795420398E-3</c:v>
                </c:pt>
                <c:pt idx="15">
                  <c:v>-2.75091479351804E-2</c:v>
                </c:pt>
                <c:pt idx="16">
                  <c:v>-7.7269367734999705E-2</c:v>
                </c:pt>
                <c:pt idx="17">
                  <c:v>1.3361974805213801E-2</c:v>
                </c:pt>
                <c:pt idx="18">
                  <c:v>1.25031437502245E-2</c:v>
                </c:pt>
                <c:pt idx="19">
                  <c:v>1.7174692168482299E-2</c:v>
                </c:pt>
                <c:pt idx="20">
                  <c:v>3.3141461712890299E-3</c:v>
                </c:pt>
                <c:pt idx="21">
                  <c:v>5.0417246175243399E-3</c:v>
                </c:pt>
                <c:pt idx="22">
                  <c:v>3.8747621518767702E-3</c:v>
                </c:pt>
                <c:pt idx="23">
                  <c:v>8.7190267774064096E-3</c:v>
                </c:pt>
                <c:pt idx="24">
                  <c:v>-7.1404168090195104E-3</c:v>
                </c:pt>
                <c:pt idx="25">
                  <c:v>3.7507312205361499E-3</c:v>
                </c:pt>
                <c:pt idx="26">
                  <c:v>2.2865958176208401E-2</c:v>
                </c:pt>
                <c:pt idx="27">
                  <c:v>4.3570064014484801E-4</c:v>
                </c:pt>
                <c:pt idx="28">
                  <c:v>-3.21608040201002E-3</c:v>
                </c:pt>
                <c:pt idx="29">
                  <c:v>1.8417691738925799E-2</c:v>
                </c:pt>
                <c:pt idx="30">
                  <c:v>3.1351065936241801E-3</c:v>
                </c:pt>
                <c:pt idx="31">
                  <c:v>-2.7963285850577399E-3</c:v>
                </c:pt>
                <c:pt idx="32">
                  <c:v>-5.9712325151754803E-3</c:v>
                </c:pt>
                <c:pt idx="33">
                  <c:v>-8.3302910623609897E-3</c:v>
                </c:pt>
                <c:pt idx="34">
                  <c:v>1.10441767068279E-3</c:v>
                </c:pt>
                <c:pt idx="35">
                  <c:v>-3.7107612075017497E-2</c:v>
                </c:pt>
                <c:pt idx="36">
                  <c:v>3.1455056764920303E-2</c:v>
                </c:pt>
                <c:pt idx="37">
                  <c:v>7.4051634184927103E-3</c:v>
                </c:pt>
                <c:pt idx="38">
                  <c:v>6.2815329613417504E-3</c:v>
                </c:pt>
                <c:pt idx="39">
                  <c:v>1.99223030182289E-2</c:v>
                </c:pt>
                <c:pt idx="40">
                  <c:v>-1.21105576716476E-2</c:v>
                </c:pt>
                <c:pt idx="41">
                  <c:v>-3.00543746910528E-2</c:v>
                </c:pt>
                <c:pt idx="42">
                  <c:v>1.8176876295314798E-2</c:v>
                </c:pt>
                <c:pt idx="43">
                  <c:v>-9.4434063000534505E-3</c:v>
                </c:pt>
                <c:pt idx="44">
                  <c:v>-1.51591712986357E-2</c:v>
                </c:pt>
                <c:pt idx="45">
                  <c:v>-1.2348212758679601E-2</c:v>
                </c:pt>
                <c:pt idx="46">
                  <c:v>-3.3975202604419198E-2</c:v>
                </c:pt>
                <c:pt idx="47">
                  <c:v>-3.47757501882202E-3</c:v>
                </c:pt>
                <c:pt idx="48">
                  <c:v>-1.82760109368253E-2</c:v>
                </c:pt>
                <c:pt idx="49">
                  <c:v>-9.8211668132513093E-3</c:v>
                </c:pt>
                <c:pt idx="50">
                  <c:v>1.6136195410806801E-2</c:v>
                </c:pt>
                <c:pt idx="51">
                  <c:v>-3.1104312354312401E-2</c:v>
                </c:pt>
                <c:pt idx="52">
                  <c:v>2.3381700624013301E-2</c:v>
                </c:pt>
                <c:pt idx="53">
                  <c:v>2.1745518660005798E-2</c:v>
                </c:pt>
                <c:pt idx="54">
                  <c:v>-5.9677883232671499E-3</c:v>
                </c:pt>
                <c:pt idx="55">
                  <c:v>2.6039783001807698E-3</c:v>
                </c:pt>
                <c:pt idx="56">
                  <c:v>-9.0181083615900708E-3</c:v>
                </c:pt>
                <c:pt idx="57">
                  <c:v>1.1284216656961099E-3</c:v>
                </c:pt>
                <c:pt idx="58">
                  <c:v>-5.7448278369633104E-3</c:v>
                </c:pt>
                <c:pt idx="59">
                  <c:v>1.6858657889925001E-2</c:v>
                </c:pt>
                <c:pt idx="60">
                  <c:v>-5.9699345465007202E-3</c:v>
                </c:pt>
                <c:pt idx="61">
                  <c:v>2.0549927641099901E-2</c:v>
                </c:pt>
                <c:pt idx="62">
                  <c:v>-1.91435053885426E-3</c:v>
                </c:pt>
                <c:pt idx="63">
                  <c:v>3.72948781700646E-3</c:v>
                </c:pt>
                <c:pt idx="64">
                  <c:v>-1.03683782157897E-2</c:v>
                </c:pt>
              </c:numCache>
            </c:numRef>
          </c:val>
        </c:ser>
        <c:ser>
          <c:idx val="1"/>
          <c:order val="1"/>
          <c:tx>
            <c:strRef>
              <c:f>重点股票偏离线!$F$1</c:f>
              <c:strCache>
                <c:ptCount val="1"/>
                <c:pt idx="0">
                  <c:v>三一重工涨幅</c:v>
                </c:pt>
              </c:strCache>
            </c:strRef>
          </c:tx>
          <c:cat>
            <c:numRef>
              <c:f>重点股票偏离线!$B$2:$B$107</c:f>
              <c:numCache>
                <c:formatCode>yyyy/m/d</c:formatCode>
                <c:ptCount val="10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43939</c:v>
                </c:pt>
                <c:pt idx="71">
                  <c:v>43940</c:v>
                </c:pt>
                <c:pt idx="72">
                  <c:v>43941</c:v>
                </c:pt>
                <c:pt idx="73">
                  <c:v>43942</c:v>
                </c:pt>
                <c:pt idx="74">
                  <c:v>43943</c:v>
                </c:pt>
                <c:pt idx="75">
                  <c:v>43944</c:v>
                </c:pt>
                <c:pt idx="76">
                  <c:v>43945</c:v>
                </c:pt>
                <c:pt idx="77">
                  <c:v>43946</c:v>
                </c:pt>
                <c:pt idx="78">
                  <c:v>43947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43953</c:v>
                </c:pt>
                <c:pt idx="85">
                  <c:v>43954</c:v>
                </c:pt>
                <c:pt idx="86">
                  <c:v>43955</c:v>
                </c:pt>
                <c:pt idx="87">
                  <c:v>43956</c:v>
                </c:pt>
                <c:pt idx="88">
                  <c:v>43957</c:v>
                </c:pt>
                <c:pt idx="89">
                  <c:v>43958</c:v>
                </c:pt>
                <c:pt idx="90">
                  <c:v>43959</c:v>
                </c:pt>
                <c:pt idx="91">
                  <c:v>43960</c:v>
                </c:pt>
                <c:pt idx="92">
                  <c:v>43961</c:v>
                </c:pt>
                <c:pt idx="93">
                  <c:v>43962</c:v>
                </c:pt>
                <c:pt idx="94">
                  <c:v>43963</c:v>
                </c:pt>
                <c:pt idx="95">
                  <c:v>43964</c:v>
                </c:pt>
                <c:pt idx="96">
                  <c:v>43965</c:v>
                </c:pt>
                <c:pt idx="97">
                  <c:v>43966</c:v>
                </c:pt>
                <c:pt idx="98">
                  <c:v>43967</c:v>
                </c:pt>
                <c:pt idx="99">
                  <c:v>43968</c:v>
                </c:pt>
                <c:pt idx="100">
                  <c:v>43969</c:v>
                </c:pt>
                <c:pt idx="101">
                  <c:v>43970</c:v>
                </c:pt>
                <c:pt idx="102">
                  <c:v>43971</c:v>
                </c:pt>
                <c:pt idx="103">
                  <c:v>43972</c:v>
                </c:pt>
                <c:pt idx="104">
                  <c:v>43973</c:v>
                </c:pt>
                <c:pt idx="105">
                  <c:v>43974</c:v>
                </c:pt>
              </c:numCache>
            </c:numRef>
          </c:cat>
          <c:val>
            <c:numRef>
              <c:f>重点股票偏离线!$F$2:$F$107</c:f>
              <c:numCache>
                <c:formatCode>0.0000_ </c:formatCode>
                <c:ptCount val="106"/>
                <c:pt idx="50">
                  <c:v>5.8588548601864202E-2</c:v>
                </c:pt>
                <c:pt idx="51">
                  <c:v>4.4025157232704601E-3</c:v>
                </c:pt>
                <c:pt idx="52">
                  <c:v>4.6963055729492699E-2</c:v>
                </c:pt>
                <c:pt idx="53">
                  <c:v>1.67464114832537E-2</c:v>
                </c:pt>
                <c:pt idx="54">
                  <c:v>-1.1764705882352899E-2</c:v>
                </c:pt>
                <c:pt idx="55">
                  <c:v>2.6785714285714201E-2</c:v>
                </c:pt>
                <c:pt idx="56">
                  <c:v>2.0869565217391299E-2</c:v>
                </c:pt>
                <c:pt idx="57">
                  <c:v>-1.7603634298693899E-2</c:v>
                </c:pt>
                <c:pt idx="58">
                  <c:v>1.15606936416185E-2</c:v>
                </c:pt>
                <c:pt idx="59">
                  <c:v>1.7142857142857799E-3</c:v>
                </c:pt>
                <c:pt idx="60">
                  <c:v>1.9965772960638801E-2</c:v>
                </c:pt>
                <c:pt idx="61">
                  <c:v>6.2639821029082804E-2</c:v>
                </c:pt>
                <c:pt idx="62">
                  <c:v>-5.26315789473692E-3</c:v>
                </c:pt>
                <c:pt idx="63">
                  <c:v>-1.0582010582010401E-3</c:v>
                </c:pt>
                <c:pt idx="64">
                  <c:v>1.0063559322034E-2</c:v>
                </c:pt>
              </c:numCache>
            </c:numRef>
          </c:val>
        </c:ser>
        <c:marker val="1"/>
        <c:axId val="140552064"/>
        <c:axId val="140553600"/>
      </c:lineChart>
      <c:dateAx>
        <c:axId val="140552064"/>
        <c:scaling>
          <c:orientation val="minMax"/>
        </c:scaling>
        <c:axPos val="b"/>
        <c:numFmt formatCode="yyyy/m/d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53600"/>
        <c:crosses val="autoZero"/>
        <c:auto val="1"/>
        <c:lblOffset val="100"/>
        <c:baseTimeUnit val="days"/>
      </c:dateAx>
      <c:valAx>
        <c:axId val="140553600"/>
        <c:scaling>
          <c:orientation val="minMax"/>
        </c:scaling>
        <c:axPos val="l"/>
        <c:majorGridlines/>
        <c:numFmt formatCode="0.00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52064"/>
        <c:crosses val="autoZero"/>
        <c:crossBetween val="between"/>
      </c:valAx>
    </c:plotArea>
    <c:legend>
      <c:legendPos val="r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81933</xdr:colOff>
      <xdr:row>1</xdr:row>
      <xdr:rowOff>51208</xdr:rowOff>
    </xdr:from>
    <xdr:to>
      <xdr:col>33</xdr:col>
      <xdr:colOff>174112</xdr:colOff>
      <xdr:row>17</xdr:row>
      <xdr:rowOff>10242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102419</xdr:colOff>
      <xdr:row>17</xdr:row>
      <xdr:rowOff>71694</xdr:rowOff>
    </xdr:from>
    <xdr:to>
      <xdr:col>33</xdr:col>
      <xdr:colOff>204839</xdr:colOff>
      <xdr:row>31</xdr:row>
      <xdr:rowOff>92177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194597</xdr:colOff>
      <xdr:row>32</xdr:row>
      <xdr:rowOff>102418</xdr:rowOff>
    </xdr:from>
    <xdr:to>
      <xdr:col>33</xdr:col>
      <xdr:colOff>217715</xdr:colOff>
      <xdr:row>45</xdr:row>
      <xdr:rowOff>27215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133985</xdr:colOff>
      <xdr:row>61</xdr:row>
      <xdr:rowOff>358140</xdr:rowOff>
    </xdr:from>
    <xdr:to>
      <xdr:col>41</xdr:col>
      <xdr:colOff>426085</xdr:colOff>
      <xdr:row>85</xdr:row>
      <xdr:rowOff>6985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271145</xdr:colOff>
      <xdr:row>45</xdr:row>
      <xdr:rowOff>69215</xdr:rowOff>
    </xdr:from>
    <xdr:to>
      <xdr:col>33</xdr:col>
      <xdr:colOff>175895</xdr:colOff>
      <xdr:row>62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246380</xdr:colOff>
      <xdr:row>87</xdr:row>
      <xdr:rowOff>99695</xdr:rowOff>
    </xdr:from>
    <xdr:to>
      <xdr:col>41</xdr:col>
      <xdr:colOff>581025</xdr:colOff>
      <xdr:row>110</xdr:row>
      <xdr:rowOff>167005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8</xdr:row>
      <xdr:rowOff>19049</xdr:rowOff>
    </xdr:from>
    <xdr:to>
      <xdr:col>38</xdr:col>
      <xdr:colOff>133350</xdr:colOff>
      <xdr:row>26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1:M383" totalsRowShown="0">
  <autoFilter ref="B1:M383"/>
  <tableColumns count="12">
    <tableColumn id="1" name="日期" dataDxfId="31"/>
    <tableColumn id="2" name="下跌股票数" dataDxfId="30"/>
    <tableColumn id="3" name="上涨股票数" dataDxfId="29"/>
    <tableColumn id="4" name="跌停板" dataDxfId="28"/>
    <tableColumn id="5" name="涨停板" dataDxfId="27"/>
    <tableColumn id="6" name="上证点数" dataDxfId="26"/>
    <tableColumn id="7" name="上涨幅度" dataDxfId="25">
      <calculatedColumnFormula>表1[[#This Row],[上证点数]]-G1</calculatedColumnFormula>
    </tableColumn>
    <tableColumn id="8" name="涨幅趋势线" dataDxfId="24"/>
    <tableColumn id="9" name="预计" dataDxfId="23"/>
    <tableColumn id="10" name="备注" dataDxfId="22"/>
    <tableColumn id="11" name="庄家行业流入" dataDxfId="21"/>
    <tableColumn id="12" name="行业主力流出" dataDxfId="2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C2:R23" totalsRowShown="0">
  <autoFilter ref="C2:R23"/>
  <tableColumns count="16">
    <tableColumn id="1" name="股票名称" dataDxfId="19"/>
    <tableColumn id="2" name="买入价格" dataDxfId="18"/>
    <tableColumn id="3" name="持股比例（%）" dataDxfId="17"/>
    <tableColumn id="4" name="买入股票数" dataDxfId="16"/>
    <tableColumn id="5" name="买入日期" dataDxfId="15"/>
    <tableColumn id="6" name="持股金额" dataDxfId="14">
      <calculatedColumnFormula>D3*F3</calculatedColumnFormula>
    </tableColumn>
    <tableColumn id="7" name="目标价格" dataDxfId="13">
      <calculatedColumnFormula>D3*1.5</calculatedColumnFormula>
    </tableColumn>
    <tableColumn id="8" name="止损价格" dataDxfId="12"/>
    <tableColumn id="9" name="期望日期" dataDxfId="11"/>
    <tableColumn id="10" name="列1" dataDxfId="10">
      <calculatedColumnFormula>F3*I3-H3</calculatedColumnFormula>
    </tableColumn>
    <tableColumn id="11" name="卖出日期" dataDxfId="9"/>
    <tableColumn id="12" name="卖出价格" dataDxfId="8"/>
    <tableColumn id="13" name="卖出成交量" dataDxfId="7"/>
    <tableColumn id="14" name="赢亏金额" dataDxfId="6"/>
    <tableColumn id="15" name="所属行业" dataDxfId="5"/>
    <tableColumn id="16" name="操作说明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4"/>
  <sheetViews>
    <sheetView topLeftCell="B2" workbookViewId="0">
      <pane ySplit="3" topLeftCell="A83" activePane="bottomLeft" state="frozen"/>
      <selection pane="bottomLeft" activeCell="C2" sqref="C1:C1048576"/>
    </sheetView>
  </sheetViews>
  <sheetFormatPr defaultColWidth="9" defaultRowHeight="14.25" outlineLevelRow="1"/>
  <cols>
    <col min="1" max="1" width="14.75" customWidth="1"/>
    <col min="2" max="2" width="13.125" customWidth="1"/>
    <col min="3" max="3" width="11"/>
    <col min="4" max="4" width="10.875" style="1"/>
    <col min="5" max="5" width="8" style="30" hidden="1" customWidth="1"/>
    <col min="6" max="6" width="13.875" style="30" customWidth="1"/>
    <col min="7" max="8" width="8" style="1" customWidth="1"/>
    <col min="9" max="9" width="9" style="1" customWidth="1"/>
    <col min="10" max="10" width="8" style="1" customWidth="1"/>
    <col min="11" max="11" width="11.5" style="1" hidden="1" customWidth="1"/>
    <col min="12" max="13" width="10.375" style="1" hidden="1" customWidth="1"/>
    <col min="14" max="14" width="10.375" style="1" customWidth="1"/>
    <col min="15" max="15" width="10.875" style="1"/>
    <col min="16" max="16" width="11.25" style="1" customWidth="1"/>
    <col min="17" max="17" width="11.5" style="1" customWidth="1"/>
    <col min="18" max="18" width="6" style="1" customWidth="1"/>
    <col min="19" max="24" width="5.375" style="1" customWidth="1"/>
    <col min="25" max="29" width="5.375" style="151" customWidth="1"/>
  </cols>
  <sheetData>
    <row r="1" spans="1:29">
      <c r="D1" s="71"/>
      <c r="E1" s="152"/>
      <c r="F1" s="152"/>
      <c r="G1" s="71"/>
      <c r="H1" s="71"/>
      <c r="I1" s="71"/>
      <c r="J1" s="71"/>
      <c r="K1" s="71" t="s">
        <v>0</v>
      </c>
      <c r="L1" s="71"/>
      <c r="M1" s="71"/>
      <c r="N1" s="71"/>
      <c r="O1" s="71"/>
      <c r="P1" s="71"/>
      <c r="Q1" s="71"/>
      <c r="R1" s="71"/>
    </row>
    <row r="2" spans="1:29">
      <c r="A2" s="1"/>
      <c r="B2" s="1"/>
      <c r="C2" s="1"/>
      <c r="R2" s="1">
        <v>2019</v>
      </c>
      <c r="S2" s="1">
        <v>2018</v>
      </c>
      <c r="T2" s="1">
        <v>2017</v>
      </c>
      <c r="U2" s="1">
        <v>2016</v>
      </c>
      <c r="V2" s="1">
        <v>2015</v>
      </c>
      <c r="W2" s="1">
        <v>2014</v>
      </c>
      <c r="X2" s="1">
        <v>2019</v>
      </c>
      <c r="Y2" s="151">
        <v>2018</v>
      </c>
      <c r="Z2" s="151">
        <v>2017</v>
      </c>
      <c r="AA2" s="151">
        <v>2016</v>
      </c>
      <c r="AB2" s="151">
        <v>2015</v>
      </c>
      <c r="AC2" s="151">
        <v>2014</v>
      </c>
    </row>
    <row r="3" spans="1:29" ht="51" customHeight="1">
      <c r="A3" s="1"/>
      <c r="B3" s="1"/>
      <c r="C3" s="1" t="s">
        <v>1</v>
      </c>
      <c r="D3" s="1" t="s">
        <v>2</v>
      </c>
      <c r="E3" s="30" t="s">
        <v>3</v>
      </c>
      <c r="F3" s="30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49" t="s">
        <v>9</v>
      </c>
      <c r="L3" s="49" t="s">
        <v>10</v>
      </c>
      <c r="M3" s="49" t="s">
        <v>11</v>
      </c>
      <c r="N3" s="49" t="s">
        <v>12</v>
      </c>
      <c r="O3" s="49" t="s">
        <v>13</v>
      </c>
      <c r="P3" s="49" t="s">
        <v>14</v>
      </c>
      <c r="Q3" s="49" t="s">
        <v>15</v>
      </c>
      <c r="R3" s="49"/>
      <c r="S3" s="170" t="s">
        <v>16</v>
      </c>
      <c r="T3" s="170"/>
      <c r="U3" s="170"/>
      <c r="V3" s="170"/>
      <c r="W3" s="170"/>
      <c r="X3" s="164"/>
      <c r="Y3" s="171" t="s">
        <v>17</v>
      </c>
      <c r="Z3" s="171"/>
      <c r="AA3" s="171"/>
      <c r="AB3" s="171"/>
      <c r="AC3" s="171"/>
    </row>
    <row r="4" spans="1:29">
      <c r="C4" s="153">
        <v>43877</v>
      </c>
      <c r="D4" s="154" t="s">
        <v>18</v>
      </c>
      <c r="E4" s="155">
        <v>300498</v>
      </c>
      <c r="F4" s="155" t="s">
        <v>19</v>
      </c>
      <c r="G4" s="154">
        <v>33.25</v>
      </c>
      <c r="H4" s="154">
        <v>53.1</v>
      </c>
      <c r="I4" s="154">
        <v>1766.1</v>
      </c>
      <c r="J4" s="154">
        <v>4.75</v>
      </c>
      <c r="K4" s="154" t="e">
        <f>#REF!</f>
        <v>#REF!</v>
      </c>
      <c r="L4" s="154" t="e">
        <f>#REF!</f>
        <v>#REF!</v>
      </c>
      <c r="M4" s="154" t="e">
        <f>#REF!</f>
        <v>#REF!</v>
      </c>
      <c r="N4" s="154">
        <f>SUM(S4:W4)/5</f>
        <v>66.245999999999995</v>
      </c>
      <c r="O4" s="154">
        <f>SUM(Y4:AC4)/5</f>
        <v>61.87</v>
      </c>
      <c r="P4" s="154">
        <f t="shared" ref="P4:P67" si="0">I4/N4</f>
        <v>26.659722851190999</v>
      </c>
      <c r="Q4" s="154">
        <f t="shared" ref="Q4:Q67" si="1">I4/O4</f>
        <v>28.545336996928999</v>
      </c>
      <c r="R4" s="154">
        <v>140</v>
      </c>
      <c r="S4" s="1">
        <v>42.56</v>
      </c>
      <c r="T4" s="1">
        <v>69.989999999999995</v>
      </c>
      <c r="U4" s="1">
        <v>122.38</v>
      </c>
      <c r="V4" s="1">
        <v>66.36</v>
      </c>
      <c r="W4" s="1">
        <v>29.94</v>
      </c>
      <c r="X4" s="1">
        <v>138</v>
      </c>
      <c r="Y4" s="151">
        <v>39.130000000000003</v>
      </c>
      <c r="Z4" s="151">
        <v>65.77</v>
      </c>
      <c r="AA4" s="151">
        <v>118.34</v>
      </c>
      <c r="AB4" s="151">
        <v>61.22</v>
      </c>
      <c r="AC4" s="151">
        <v>24.89</v>
      </c>
    </row>
    <row r="5" spans="1:29" ht="23.25" customHeight="1">
      <c r="A5" s="54" t="s">
        <v>20</v>
      </c>
      <c r="B5" s="156" t="s">
        <v>21</v>
      </c>
      <c r="C5" s="157">
        <v>43885</v>
      </c>
      <c r="D5" s="1" t="s">
        <v>18</v>
      </c>
      <c r="E5" s="158">
        <v>300498</v>
      </c>
      <c r="F5" s="158" t="s">
        <v>19</v>
      </c>
      <c r="G5" s="1">
        <v>35.36</v>
      </c>
      <c r="H5" s="1">
        <v>53.1</v>
      </c>
      <c r="I5" s="1">
        <f>G5*H5</f>
        <v>1877.616</v>
      </c>
      <c r="J5" s="1">
        <v>4.75</v>
      </c>
      <c r="K5" s="1" t="e">
        <f>#REF!</f>
        <v>#REF!</v>
      </c>
      <c r="L5" s="1" t="e">
        <f>#REF!</f>
        <v>#REF!</v>
      </c>
      <c r="M5" s="1" t="e">
        <f>#REF!</f>
        <v>#REF!</v>
      </c>
      <c r="N5" s="1">
        <f>SUM(R5:V5)/5</f>
        <v>88.257999999999996</v>
      </c>
      <c r="O5" s="1">
        <f>SUM(X5:AB5)/5</f>
        <v>84.492000000000004</v>
      </c>
      <c r="P5" s="1">
        <f t="shared" ref="P5:P7" si="2">I5/N5</f>
        <v>21.274173446033199</v>
      </c>
      <c r="Q5" s="1">
        <f t="shared" ref="Q5:Q7" si="3">I5/O5</f>
        <v>22.222411589262901</v>
      </c>
      <c r="R5" s="1">
        <v>140</v>
      </c>
      <c r="S5" s="1">
        <v>42.56</v>
      </c>
      <c r="T5" s="1">
        <v>69.989999999999995</v>
      </c>
      <c r="U5" s="1">
        <v>122.38</v>
      </c>
      <c r="V5" s="1">
        <v>66.36</v>
      </c>
      <c r="W5" s="1">
        <v>29.94</v>
      </c>
      <c r="X5" s="1">
        <v>138</v>
      </c>
      <c r="Y5" s="151">
        <v>39.130000000000003</v>
      </c>
      <c r="Z5" s="151">
        <v>65.77</v>
      </c>
      <c r="AA5" s="151">
        <v>118.34</v>
      </c>
      <c r="AB5" s="151">
        <v>61.22</v>
      </c>
      <c r="AC5" s="151">
        <v>24.89</v>
      </c>
    </row>
    <row r="6" spans="1:29" ht="23.25" customHeight="1">
      <c r="A6" s="54"/>
      <c r="B6" s="156"/>
      <c r="C6" s="157">
        <v>43908</v>
      </c>
      <c r="D6" s="1" t="s">
        <v>18</v>
      </c>
      <c r="E6" s="158">
        <v>300498</v>
      </c>
      <c r="F6" s="158" t="s">
        <v>19</v>
      </c>
      <c r="G6" s="1">
        <v>31.4</v>
      </c>
      <c r="H6" s="1">
        <v>53.1</v>
      </c>
      <c r="I6" s="1">
        <f>G6*H6</f>
        <v>1667.34</v>
      </c>
      <c r="J6" s="1">
        <v>4.75</v>
      </c>
      <c r="K6" s="1" t="e">
        <f>#REF!</f>
        <v>#REF!</v>
      </c>
      <c r="L6" s="1" t="e">
        <f>#REF!</f>
        <v>#REF!</v>
      </c>
      <c r="M6" s="1" t="e">
        <f>#REF!</f>
        <v>#REF!</v>
      </c>
      <c r="N6" s="1">
        <f>SUM(R6:V6)/5</f>
        <v>88.257999999999996</v>
      </c>
      <c r="O6" s="1">
        <f>SUM(X6:AB6)/5</f>
        <v>84.492000000000004</v>
      </c>
      <c r="P6" s="1">
        <f t="shared" ref="P6" si="4">I6/N6</f>
        <v>18.891658546534</v>
      </c>
      <c r="Q6" s="1">
        <f t="shared" ref="Q6" si="5">I6/O6</f>
        <v>19.7337025990626</v>
      </c>
      <c r="R6" s="1">
        <v>140</v>
      </c>
      <c r="S6" s="1">
        <v>42.56</v>
      </c>
      <c r="T6" s="1">
        <v>69.989999999999995</v>
      </c>
      <c r="U6" s="1">
        <v>122.38</v>
      </c>
      <c r="V6" s="1">
        <v>66.36</v>
      </c>
      <c r="W6" s="1">
        <v>29.94</v>
      </c>
      <c r="X6" s="1">
        <v>138</v>
      </c>
      <c r="Y6" s="151">
        <v>39.130000000000003</v>
      </c>
      <c r="Z6" s="151">
        <v>65.77</v>
      </c>
      <c r="AA6" s="151">
        <v>118.34</v>
      </c>
      <c r="AB6" s="151">
        <v>61.22</v>
      </c>
      <c r="AC6" s="151">
        <v>24.89</v>
      </c>
    </row>
    <row r="7" spans="1:29">
      <c r="C7" s="159">
        <v>43877</v>
      </c>
      <c r="D7" s="1" t="s">
        <v>22</v>
      </c>
      <c r="E7" s="158" t="s">
        <v>23</v>
      </c>
      <c r="F7" s="158" t="s">
        <v>19</v>
      </c>
      <c r="G7" s="1">
        <v>106</v>
      </c>
      <c r="I7" s="1">
        <v>2337.1</v>
      </c>
      <c r="J7" s="1">
        <v>14.24</v>
      </c>
      <c r="N7" s="1">
        <f t="shared" ref="N7" si="6">SUM(S7:W7)/5</f>
        <v>11.784395999999999</v>
      </c>
      <c r="O7" s="1">
        <f t="shared" ref="O7" si="7">SUM(Y7:AC7)/5</f>
        <v>11.508027999999999</v>
      </c>
      <c r="P7" s="1">
        <f t="shared" si="2"/>
        <v>198.321577109255</v>
      </c>
      <c r="Q7" s="1">
        <f t="shared" si="3"/>
        <v>203.08431644413801</v>
      </c>
      <c r="S7" s="1">
        <v>5.28</v>
      </c>
      <c r="T7" s="1">
        <v>23.66</v>
      </c>
      <c r="U7" s="1">
        <v>23.22</v>
      </c>
      <c r="V7" s="1">
        <v>5.96</v>
      </c>
      <c r="W7" s="1">
        <v>0.80198000000000003</v>
      </c>
      <c r="Y7" s="151">
        <v>4.62</v>
      </c>
      <c r="Z7" s="151">
        <v>23.7</v>
      </c>
      <c r="AA7" s="151">
        <v>23.03</v>
      </c>
      <c r="AB7" s="151">
        <v>5.7</v>
      </c>
      <c r="AC7" s="151">
        <v>0.49014000000000002</v>
      </c>
    </row>
    <row r="8" spans="1:29">
      <c r="C8" s="157">
        <v>43908</v>
      </c>
      <c r="D8" s="1" t="s">
        <v>22</v>
      </c>
      <c r="E8" s="158" t="s">
        <v>23</v>
      </c>
      <c r="F8" s="158" t="s">
        <v>19</v>
      </c>
      <c r="G8" s="1">
        <v>117.51</v>
      </c>
      <c r="H8" s="1">
        <v>22.05</v>
      </c>
      <c r="I8" s="1">
        <f>G8*H8</f>
        <v>2591.0954999999999</v>
      </c>
      <c r="J8" s="1">
        <v>14.24</v>
      </c>
      <c r="N8" s="1">
        <f>SUM(R8:V8)/5</f>
        <v>52.024000000000001</v>
      </c>
      <c r="O8" s="1">
        <f>SUM(X8:AB8)/5</f>
        <v>51.41</v>
      </c>
      <c r="P8" s="1">
        <f t="shared" ref="P8" si="8">I8/N8</f>
        <v>49.805772335844999</v>
      </c>
      <c r="Q8" s="1">
        <f t="shared" ref="Q8" si="9">I8/O8</f>
        <v>50.400612721260501</v>
      </c>
      <c r="R8" s="1">
        <v>202</v>
      </c>
      <c r="S8" s="1">
        <v>5.28</v>
      </c>
      <c r="T8" s="1">
        <v>23.66</v>
      </c>
      <c r="U8" s="1">
        <v>23.22</v>
      </c>
      <c r="V8" s="1">
        <v>5.96</v>
      </c>
      <c r="W8" s="1">
        <v>0.80198000000000003</v>
      </c>
      <c r="X8" s="1">
        <v>200</v>
      </c>
      <c r="Y8" s="151">
        <v>4.62</v>
      </c>
      <c r="Z8" s="151">
        <v>23.7</v>
      </c>
      <c r="AA8" s="151">
        <v>23.03</v>
      </c>
      <c r="AB8" s="151">
        <v>5.7</v>
      </c>
      <c r="AC8" s="151">
        <v>0.49014000000000002</v>
      </c>
    </row>
    <row r="9" spans="1:29">
      <c r="C9" s="159">
        <v>43877</v>
      </c>
      <c r="D9" s="1" t="s">
        <v>24</v>
      </c>
      <c r="E9" s="158" t="s">
        <v>25</v>
      </c>
      <c r="F9" s="158" t="s">
        <v>26</v>
      </c>
      <c r="G9" s="1">
        <v>30.8</v>
      </c>
      <c r="I9" s="1">
        <v>3481.1</v>
      </c>
      <c r="J9" s="1">
        <v>2.08</v>
      </c>
      <c r="K9" s="1" t="e">
        <f>#REF!</f>
        <v>#REF!</v>
      </c>
      <c r="L9" s="1" t="e">
        <f>#REF!</f>
        <v>#REF!</v>
      </c>
      <c r="M9" s="1" t="e">
        <f>#REF!</f>
        <v>#REF!</v>
      </c>
      <c r="N9" s="1">
        <f t="shared" ref="N9:N25" si="10">SUM(S9:W9)/5</f>
        <v>320.13400000000001</v>
      </c>
      <c r="O9" s="1">
        <f t="shared" ref="O9:O25" si="11">SUM(Y9:AC9)/5</f>
        <v>229.744</v>
      </c>
      <c r="P9" s="1">
        <f t="shared" si="0"/>
        <v>10.873884061049401</v>
      </c>
      <c r="Q9" s="1">
        <f t="shared" si="1"/>
        <v>15.1520823177101</v>
      </c>
      <c r="S9" s="1">
        <v>492.72</v>
      </c>
      <c r="T9" s="1">
        <v>372.08</v>
      </c>
      <c r="U9" s="1">
        <v>283.5</v>
      </c>
      <c r="V9" s="1">
        <v>259.49</v>
      </c>
      <c r="W9" s="1">
        <v>192.88</v>
      </c>
      <c r="Y9" s="151">
        <v>334.9</v>
      </c>
      <c r="Z9" s="151">
        <v>272.8</v>
      </c>
      <c r="AA9" s="151">
        <v>209.29</v>
      </c>
      <c r="AB9" s="151">
        <v>176.16</v>
      </c>
      <c r="AC9" s="151">
        <v>155.57</v>
      </c>
    </row>
    <row r="10" spans="1:29">
      <c r="C10" s="157">
        <v>43908</v>
      </c>
      <c r="D10" s="1" t="s">
        <v>24</v>
      </c>
      <c r="E10" s="158" t="s">
        <v>25</v>
      </c>
      <c r="F10" s="158" t="s">
        <v>26</v>
      </c>
      <c r="G10" s="1">
        <v>26.3</v>
      </c>
      <c r="H10" s="1">
        <v>113</v>
      </c>
      <c r="I10" s="1">
        <f>G10*H10</f>
        <v>2971.9</v>
      </c>
      <c r="J10" s="1">
        <v>2.08</v>
      </c>
      <c r="K10" s="1" t="e">
        <f>#REF!</f>
        <v>#REF!</v>
      </c>
      <c r="L10" s="1" t="e">
        <f>#REF!</f>
        <v>#REF!</v>
      </c>
      <c r="M10" s="1" t="e">
        <f>#REF!</f>
        <v>#REF!</v>
      </c>
      <c r="N10" s="1">
        <f>SUM(R10:V10)/5</f>
        <v>391.822</v>
      </c>
      <c r="O10" s="1">
        <f>SUM(X10:AB10)/5</f>
        <v>275.25799999999998</v>
      </c>
      <c r="P10" s="1">
        <f t="shared" ref="P10" si="12">I10/N10</f>
        <v>7.5848216792318999</v>
      </c>
      <c r="Q10" s="1">
        <f t="shared" ref="Q10" si="13">I10/O10</f>
        <v>10.796779748454201</v>
      </c>
      <c r="R10" s="1">
        <v>551.32000000000005</v>
      </c>
      <c r="S10" s="1">
        <v>492.72</v>
      </c>
      <c r="T10" s="1">
        <v>372.08</v>
      </c>
      <c r="U10" s="1">
        <v>283.5</v>
      </c>
      <c r="V10" s="1">
        <v>259.49</v>
      </c>
      <c r="W10" s="1">
        <v>192.88</v>
      </c>
      <c r="X10" s="1">
        <v>383.14</v>
      </c>
      <c r="Y10" s="151">
        <v>334.9</v>
      </c>
      <c r="Z10" s="151">
        <v>272.8</v>
      </c>
      <c r="AA10" s="151">
        <v>209.29</v>
      </c>
      <c r="AB10" s="151">
        <v>176.16</v>
      </c>
      <c r="AC10" s="151">
        <v>155.57</v>
      </c>
    </row>
    <row r="11" spans="1:29">
      <c r="B11" s="160">
        <v>60</v>
      </c>
      <c r="C11" s="159">
        <v>43877</v>
      </c>
      <c r="D11" s="1" t="s">
        <v>27</v>
      </c>
      <c r="E11" s="158" t="s">
        <v>28</v>
      </c>
      <c r="F11" s="158"/>
      <c r="G11" s="1">
        <v>47.92</v>
      </c>
      <c r="I11" s="1">
        <v>431.4</v>
      </c>
      <c r="J11" s="1">
        <v>11.27</v>
      </c>
      <c r="N11" s="1">
        <f t="shared" si="10"/>
        <v>2.64</v>
      </c>
      <c r="O11" s="1">
        <f t="shared" si="11"/>
        <v>1.7549676000000001</v>
      </c>
      <c r="P11" s="1">
        <f t="shared" si="0"/>
        <v>163.40909090909099</v>
      </c>
      <c r="Q11" s="1">
        <f t="shared" si="1"/>
        <v>245.81650396280801</v>
      </c>
      <c r="S11" s="1">
        <v>4.68</v>
      </c>
      <c r="T11" s="1">
        <v>3.27</v>
      </c>
      <c r="U11" s="1">
        <v>2.4</v>
      </c>
      <c r="V11" s="1">
        <v>1.67</v>
      </c>
      <c r="W11" s="1">
        <v>1.18</v>
      </c>
      <c r="Y11" s="151">
        <v>2.72</v>
      </c>
      <c r="Z11" s="151">
        <v>2.06</v>
      </c>
      <c r="AA11" s="151">
        <v>1.8</v>
      </c>
      <c r="AB11" s="151">
        <v>1.46</v>
      </c>
      <c r="AC11" s="151">
        <v>0.73483799999999999</v>
      </c>
    </row>
    <row r="12" spans="1:29">
      <c r="B12" s="160"/>
      <c r="C12" s="157">
        <v>43908</v>
      </c>
      <c r="D12" s="1" t="s">
        <v>27</v>
      </c>
      <c r="E12" s="158" t="s">
        <v>28</v>
      </c>
      <c r="F12" s="158"/>
      <c r="G12" s="1">
        <v>49</v>
      </c>
      <c r="H12" s="1">
        <v>9</v>
      </c>
      <c r="I12" s="1">
        <f>G12*H12</f>
        <v>441</v>
      </c>
      <c r="J12" s="1">
        <v>11.27</v>
      </c>
      <c r="N12" s="1">
        <f t="shared" ref="N12" si="14">SUM(S12:W12)/5</f>
        <v>2.64</v>
      </c>
      <c r="O12" s="1">
        <f t="shared" ref="O12" si="15">SUM(Y12:AC12)/5</f>
        <v>1.7549676000000001</v>
      </c>
      <c r="P12" s="1">
        <f t="shared" ref="P12" si="16">I12/N12</f>
        <v>167.04545454545499</v>
      </c>
      <c r="Q12" s="1">
        <f t="shared" ref="Q12" si="17">I12/O12</f>
        <v>251.286690420951</v>
      </c>
      <c r="S12" s="1">
        <v>4.68</v>
      </c>
      <c r="T12" s="1">
        <v>3.27</v>
      </c>
      <c r="U12" s="1">
        <v>2.4</v>
      </c>
      <c r="V12" s="1">
        <v>1.67</v>
      </c>
      <c r="W12" s="1">
        <v>1.18</v>
      </c>
      <c r="Y12" s="151">
        <v>2.72</v>
      </c>
      <c r="Z12" s="151">
        <v>2.06</v>
      </c>
      <c r="AA12" s="151">
        <v>1.8</v>
      </c>
      <c r="AB12" s="151">
        <v>1.46</v>
      </c>
      <c r="AC12" s="151">
        <v>0.73483799999999999</v>
      </c>
    </row>
    <row r="13" spans="1:29" outlineLevel="1">
      <c r="A13" t="s">
        <v>29</v>
      </c>
      <c r="B13" s="160">
        <v>18</v>
      </c>
      <c r="C13" s="159">
        <v>43877</v>
      </c>
      <c r="D13" s="1" t="s">
        <v>30</v>
      </c>
      <c r="E13" s="158" t="s">
        <v>31</v>
      </c>
      <c r="F13" s="1" t="s">
        <v>32</v>
      </c>
      <c r="G13" s="1">
        <v>16.8</v>
      </c>
      <c r="I13" s="1">
        <v>1415.6</v>
      </c>
      <c r="J13" s="1">
        <v>3.31</v>
      </c>
      <c r="N13" s="1">
        <f t="shared" si="10"/>
        <v>18.909051999999999</v>
      </c>
      <c r="O13" s="1">
        <f t="shared" si="11"/>
        <v>15.37158</v>
      </c>
      <c r="P13" s="1">
        <f t="shared" si="0"/>
        <v>74.863615584747393</v>
      </c>
      <c r="Q13" s="1">
        <f t="shared" si="1"/>
        <v>92.092029576660295</v>
      </c>
      <c r="S13" s="1">
        <v>63.03</v>
      </c>
      <c r="T13" s="1">
        <v>22.27</v>
      </c>
      <c r="U13" s="1">
        <v>1.64</v>
      </c>
      <c r="V13" s="1">
        <v>4.5260000000000002E-2</v>
      </c>
      <c r="W13" s="1">
        <v>7.56</v>
      </c>
      <c r="Y13" s="151">
        <v>60.37</v>
      </c>
      <c r="Z13" s="151">
        <v>17.87</v>
      </c>
      <c r="AA13" s="151">
        <v>-3.14</v>
      </c>
      <c r="AB13" s="151">
        <v>-0.78210000000000002</v>
      </c>
      <c r="AC13" s="151">
        <v>2.54</v>
      </c>
    </row>
    <row r="14" spans="1:29">
      <c r="A14" t="s">
        <v>29</v>
      </c>
      <c r="B14" s="160"/>
      <c r="C14" s="157">
        <v>43908</v>
      </c>
      <c r="D14" s="1" t="s">
        <v>30</v>
      </c>
      <c r="E14" s="158" t="s">
        <v>31</v>
      </c>
      <c r="F14" s="1" t="s">
        <v>32</v>
      </c>
      <c r="G14" s="1">
        <v>15.39</v>
      </c>
      <c r="H14" s="1">
        <v>84.26</v>
      </c>
      <c r="I14" s="1">
        <f>G14*H14</f>
        <v>1296.7614000000001</v>
      </c>
      <c r="J14" s="1">
        <v>3.31</v>
      </c>
      <c r="N14" s="1">
        <f>SUM(R14:V14)/5</f>
        <v>39.397052000000002</v>
      </c>
      <c r="O14" s="1">
        <f>SUM(X14:AB14)/5</f>
        <v>35.863579999999999</v>
      </c>
      <c r="P14" s="1">
        <f t="shared" ref="P14" si="18">I14/N14</f>
        <v>32.915188679599702</v>
      </c>
      <c r="Q14" s="1">
        <f t="shared" ref="Q14" si="19">I14/O14</f>
        <v>36.158169374055802</v>
      </c>
      <c r="R14" s="1">
        <v>110</v>
      </c>
      <c r="S14" s="1">
        <v>63.03</v>
      </c>
      <c r="T14" s="1">
        <v>22.27</v>
      </c>
      <c r="U14" s="1">
        <v>1.64</v>
      </c>
      <c r="V14" s="1">
        <v>4.5260000000000002E-2</v>
      </c>
      <c r="W14" s="1">
        <v>7.56</v>
      </c>
      <c r="X14" s="1">
        <v>105</v>
      </c>
      <c r="Y14" s="151">
        <v>60.37</v>
      </c>
      <c r="Z14" s="151">
        <v>17.87</v>
      </c>
      <c r="AA14" s="151">
        <v>-3.14</v>
      </c>
      <c r="AB14" s="151">
        <v>-0.78210000000000002</v>
      </c>
      <c r="AC14" s="151">
        <v>2.54</v>
      </c>
    </row>
    <row r="15" spans="1:29">
      <c r="C15" s="159">
        <v>43877</v>
      </c>
      <c r="D15" s="1" t="s">
        <v>33</v>
      </c>
      <c r="E15" s="158" t="s">
        <v>34</v>
      </c>
      <c r="F15" s="158" t="s">
        <v>35</v>
      </c>
      <c r="G15" s="1">
        <v>24.39</v>
      </c>
      <c r="I15" s="1">
        <v>611.9</v>
      </c>
      <c r="J15" s="1">
        <v>2.93</v>
      </c>
      <c r="N15" s="1">
        <f t="shared" si="10"/>
        <v>23.646000000000001</v>
      </c>
      <c r="O15" s="1">
        <f t="shared" si="11"/>
        <v>20.53</v>
      </c>
      <c r="P15" s="1">
        <f t="shared" si="0"/>
        <v>25.877526854436301</v>
      </c>
      <c r="Q15" s="1">
        <f t="shared" si="1"/>
        <v>29.8051631758402</v>
      </c>
      <c r="S15" s="1">
        <v>23.46</v>
      </c>
      <c r="T15" s="1">
        <v>15.06</v>
      </c>
      <c r="U15" s="1">
        <v>6.06</v>
      </c>
      <c r="V15" s="1">
        <v>41.07</v>
      </c>
      <c r="W15" s="1">
        <v>32.58</v>
      </c>
      <c r="Y15" s="151">
        <v>21.26</v>
      </c>
      <c r="Z15" s="151">
        <v>13.4</v>
      </c>
      <c r="AA15" s="151">
        <v>5.16</v>
      </c>
      <c r="AB15" s="151">
        <v>34.68</v>
      </c>
      <c r="AC15" s="151">
        <v>28.15</v>
      </c>
    </row>
    <row r="16" spans="1:29">
      <c r="C16" s="157">
        <v>43908</v>
      </c>
      <c r="D16" s="1" t="s">
        <v>33</v>
      </c>
      <c r="E16" s="158" t="s">
        <v>34</v>
      </c>
      <c r="F16" s="158" t="s">
        <v>35</v>
      </c>
      <c r="G16" s="1">
        <v>20.03</v>
      </c>
      <c r="H16" s="1">
        <v>25.1</v>
      </c>
      <c r="I16" s="1">
        <f>G16*H16</f>
        <v>502.75299999999999</v>
      </c>
      <c r="J16" s="1">
        <v>2.93</v>
      </c>
      <c r="N16" s="1">
        <f t="shared" ref="N16" si="20">SUM(S16:W16)/5</f>
        <v>23.646000000000001</v>
      </c>
      <c r="O16" s="1">
        <f t="shared" ref="O16" si="21">SUM(Y16:AC16)/5</f>
        <v>20.53</v>
      </c>
      <c r="P16" s="1">
        <f t="shared" ref="P16" si="22">I16/N16</f>
        <v>21.261651019199899</v>
      </c>
      <c r="Q16" s="1">
        <f t="shared" ref="Q16" si="23">I16/O16</f>
        <v>24.488699464198699</v>
      </c>
      <c r="S16" s="1">
        <v>23.46</v>
      </c>
      <c r="T16" s="1">
        <v>15.06</v>
      </c>
      <c r="U16" s="1">
        <v>6.06</v>
      </c>
      <c r="V16" s="1">
        <v>41.07</v>
      </c>
      <c r="W16" s="1">
        <v>32.58</v>
      </c>
      <c r="Y16" s="151">
        <v>21.26</v>
      </c>
      <c r="Z16" s="151">
        <v>13.4</v>
      </c>
      <c r="AA16" s="151">
        <v>5.16</v>
      </c>
      <c r="AB16" s="151">
        <v>34.68</v>
      </c>
      <c r="AC16" s="151">
        <v>28.15</v>
      </c>
    </row>
    <row r="17" spans="1:29">
      <c r="A17" t="s">
        <v>36</v>
      </c>
      <c r="B17">
        <v>7</v>
      </c>
      <c r="C17" s="159">
        <v>43877</v>
      </c>
      <c r="D17" s="1" t="s">
        <v>37</v>
      </c>
      <c r="E17" s="158" t="s">
        <v>38</v>
      </c>
      <c r="F17" s="1" t="s">
        <v>39</v>
      </c>
      <c r="G17" s="1">
        <v>4.68</v>
      </c>
      <c r="I17" s="1">
        <v>1628.6</v>
      </c>
      <c r="J17" s="1">
        <v>1.88</v>
      </c>
      <c r="N17" s="1">
        <f t="shared" si="10"/>
        <v>34.277999999999999</v>
      </c>
      <c r="O17" s="1">
        <f t="shared" si="11"/>
        <v>21.303069799999999</v>
      </c>
      <c r="P17" s="1">
        <f t="shared" si="0"/>
        <v>47.511523426104198</v>
      </c>
      <c r="Q17" s="1">
        <f t="shared" si="1"/>
        <v>76.449075897972193</v>
      </c>
      <c r="S17" s="1">
        <v>28.8</v>
      </c>
      <c r="T17" s="1">
        <v>78.599999999999994</v>
      </c>
      <c r="U17" s="1">
        <v>20.45</v>
      </c>
      <c r="V17" s="1">
        <v>16.38</v>
      </c>
      <c r="W17" s="1">
        <v>27.16</v>
      </c>
      <c r="Y17" s="151">
        <v>15.18</v>
      </c>
      <c r="Z17" s="151">
        <v>66.790000000000006</v>
      </c>
      <c r="AA17" s="151">
        <v>0.12534899999999999</v>
      </c>
      <c r="AB17" s="151">
        <v>6.14</v>
      </c>
      <c r="AC17" s="151">
        <v>18.28</v>
      </c>
    </row>
    <row r="18" spans="1:29">
      <c r="C18" s="157">
        <v>43908</v>
      </c>
      <c r="D18" s="1" t="s">
        <v>37</v>
      </c>
      <c r="E18" s="158" t="s">
        <v>38</v>
      </c>
      <c r="F18" s="1" t="s">
        <v>39</v>
      </c>
      <c r="G18" s="1">
        <v>4.13</v>
      </c>
      <c r="H18" s="1">
        <v>348</v>
      </c>
      <c r="I18" s="1">
        <f>G18*H18</f>
        <v>1437.24</v>
      </c>
      <c r="J18" s="1">
        <v>1.88</v>
      </c>
      <c r="N18" s="1">
        <f t="shared" ref="N18" si="24">SUM(S18:W18)/5</f>
        <v>34.277999999999999</v>
      </c>
      <c r="O18" s="1">
        <f t="shared" ref="O18" si="25">SUM(Y18:AC18)/5</f>
        <v>21.303069799999999</v>
      </c>
      <c r="P18" s="1">
        <f t="shared" ref="P18" si="26">I18/N18</f>
        <v>41.928934010152297</v>
      </c>
      <c r="Q18" s="1">
        <f t="shared" ref="Q18" si="27">I18/O18</f>
        <v>67.466332950756197</v>
      </c>
      <c r="S18" s="1">
        <v>28.8</v>
      </c>
      <c r="T18" s="1">
        <v>78.599999999999994</v>
      </c>
      <c r="U18" s="1">
        <v>20.45</v>
      </c>
      <c r="V18" s="1">
        <v>16.38</v>
      </c>
      <c r="W18" s="1">
        <v>27.16</v>
      </c>
      <c r="Y18" s="151">
        <v>15.18</v>
      </c>
      <c r="Z18" s="151">
        <v>66.790000000000006</v>
      </c>
      <c r="AA18" s="151">
        <v>0.12534899999999999</v>
      </c>
      <c r="AB18" s="151">
        <v>6.14</v>
      </c>
      <c r="AC18" s="151">
        <v>18.28</v>
      </c>
    </row>
    <row r="19" spans="1:29">
      <c r="C19" s="159">
        <v>43877</v>
      </c>
      <c r="D19" s="1" t="s">
        <v>40</v>
      </c>
      <c r="E19" s="158" t="s">
        <v>41</v>
      </c>
      <c r="F19" s="158" t="s">
        <v>42</v>
      </c>
      <c r="G19" s="1">
        <v>5.43</v>
      </c>
      <c r="H19" s="1">
        <v>3564</v>
      </c>
      <c r="I19" s="1">
        <v>19352.900000000001</v>
      </c>
      <c r="J19" s="1">
        <v>0.8</v>
      </c>
      <c r="N19" s="1">
        <f t="shared" si="10"/>
        <v>2838.5720000000001</v>
      </c>
      <c r="O19" s="1">
        <f t="shared" si="11"/>
        <v>2808.6640000000002</v>
      </c>
      <c r="P19" s="1">
        <f t="shared" si="0"/>
        <v>6.81782952836849</v>
      </c>
      <c r="Q19" s="1">
        <f t="shared" si="1"/>
        <v>6.8904290438443301</v>
      </c>
      <c r="S19" s="1">
        <v>2987.23</v>
      </c>
      <c r="T19" s="1">
        <v>2874.51</v>
      </c>
      <c r="U19" s="1">
        <v>2791.06</v>
      </c>
      <c r="V19" s="1">
        <v>2777.2</v>
      </c>
      <c r="W19" s="1">
        <v>2762.86</v>
      </c>
      <c r="Y19" s="151">
        <v>2955.39</v>
      </c>
      <c r="Z19" s="151">
        <v>2839.63</v>
      </c>
      <c r="AA19" s="151">
        <v>2759.88</v>
      </c>
      <c r="AB19" s="151">
        <v>2744.67</v>
      </c>
      <c r="AC19" s="151">
        <v>2743.75</v>
      </c>
    </row>
    <row r="20" spans="1:29">
      <c r="C20" s="157">
        <v>43908</v>
      </c>
      <c r="D20" s="1" t="s">
        <v>40</v>
      </c>
      <c r="E20" s="158" t="s">
        <v>41</v>
      </c>
      <c r="F20" s="158" t="s">
        <v>42</v>
      </c>
      <c r="G20" s="1">
        <v>5.1100000000000003</v>
      </c>
      <c r="H20" s="1">
        <v>3564</v>
      </c>
      <c r="I20" s="1">
        <f>G20*H20</f>
        <v>18212.04</v>
      </c>
      <c r="J20" s="1">
        <v>0.8</v>
      </c>
      <c r="N20" s="1">
        <f t="shared" ref="N20" si="28">SUM(S20:W20)/5</f>
        <v>2838.5720000000001</v>
      </c>
      <c r="O20" s="1">
        <f t="shared" ref="O20" si="29">SUM(Y20:AC20)/5</f>
        <v>2808.6640000000002</v>
      </c>
      <c r="P20" s="1">
        <f t="shared" ref="P20" si="30">I20/N20</f>
        <v>6.4159161719343398</v>
      </c>
      <c r="Q20" s="1">
        <f t="shared" ref="Q20" si="31">I20/O20</f>
        <v>6.4842359214202903</v>
      </c>
      <c r="S20" s="1">
        <v>2987.23</v>
      </c>
      <c r="T20" s="1">
        <v>2874.51</v>
      </c>
      <c r="U20" s="1">
        <v>2791.06</v>
      </c>
      <c r="V20" s="1">
        <v>2777.2</v>
      </c>
      <c r="W20" s="1">
        <v>2762.86</v>
      </c>
      <c r="Y20" s="151">
        <v>2955.39</v>
      </c>
      <c r="Z20" s="151">
        <v>2839.63</v>
      </c>
      <c r="AA20" s="151">
        <v>2759.88</v>
      </c>
      <c r="AB20" s="151">
        <v>2744.67</v>
      </c>
      <c r="AC20" s="151">
        <v>2743.75</v>
      </c>
    </row>
    <row r="21" spans="1:29">
      <c r="C21" s="159">
        <v>43877</v>
      </c>
      <c r="D21" s="1" t="s">
        <v>43</v>
      </c>
      <c r="E21" s="158" t="s">
        <v>44</v>
      </c>
      <c r="F21" s="158" t="s">
        <v>42</v>
      </c>
      <c r="G21" s="1">
        <v>35.64</v>
      </c>
      <c r="H21" s="1">
        <v>252</v>
      </c>
      <c r="I21" s="1">
        <v>8988.4</v>
      </c>
      <c r="J21" s="1">
        <v>1.56</v>
      </c>
      <c r="N21" s="1">
        <f t="shared" si="10"/>
        <v>655.80799999999999</v>
      </c>
      <c r="O21" s="1">
        <f t="shared" si="11"/>
        <v>646.952</v>
      </c>
      <c r="P21" s="1">
        <f t="shared" si="0"/>
        <v>13.7058407338733</v>
      </c>
      <c r="Q21" s="1">
        <f t="shared" si="1"/>
        <v>13.893457319863</v>
      </c>
      <c r="S21" s="1">
        <v>808.19</v>
      </c>
      <c r="T21" s="1">
        <v>706.38</v>
      </c>
      <c r="U21" s="1">
        <v>623.79999999999995</v>
      </c>
      <c r="V21" s="1">
        <v>580.17999999999995</v>
      </c>
      <c r="W21" s="1">
        <v>560.49</v>
      </c>
      <c r="Y21" s="151">
        <v>801.29</v>
      </c>
      <c r="Z21" s="151">
        <v>697.69</v>
      </c>
      <c r="AA21" s="151">
        <v>611.41999999999996</v>
      </c>
      <c r="AB21" s="151">
        <v>570.45000000000005</v>
      </c>
      <c r="AC21" s="151">
        <v>553.91</v>
      </c>
    </row>
    <row r="22" spans="1:29">
      <c r="C22" s="157">
        <v>43908</v>
      </c>
      <c r="D22" s="1" t="s">
        <v>43</v>
      </c>
      <c r="E22" s="158" t="s">
        <v>44</v>
      </c>
      <c r="F22" s="158" t="s">
        <v>42</v>
      </c>
      <c r="G22" s="1">
        <v>30.82</v>
      </c>
      <c r="H22" s="1">
        <v>252</v>
      </c>
      <c r="I22" s="1">
        <f>G22*H22</f>
        <v>7766.64</v>
      </c>
      <c r="J22" s="1">
        <v>1.56</v>
      </c>
      <c r="N22" s="1">
        <f t="shared" ref="N22" si="32">SUM(S22:W22)/5</f>
        <v>655.80799999999999</v>
      </c>
      <c r="O22" s="1">
        <f t="shared" ref="O22" si="33">SUM(Y22:AC22)/5</f>
        <v>646.952</v>
      </c>
      <c r="P22" s="1">
        <f t="shared" ref="P22" si="34">I22/N22</f>
        <v>11.842856445789</v>
      </c>
      <c r="Q22" s="1">
        <f t="shared" ref="Q22" si="35">I22/O22</f>
        <v>12.004971002485499</v>
      </c>
      <c r="S22" s="1">
        <v>808.19</v>
      </c>
      <c r="T22" s="1">
        <v>706.38</v>
      </c>
      <c r="U22" s="1">
        <v>623.79999999999995</v>
      </c>
      <c r="V22" s="1">
        <v>580.17999999999995</v>
      </c>
      <c r="W22" s="1">
        <v>560.49</v>
      </c>
      <c r="Y22" s="151">
        <v>801.29</v>
      </c>
      <c r="Z22" s="151">
        <v>697.69</v>
      </c>
      <c r="AA22" s="151">
        <v>611.41999999999996</v>
      </c>
      <c r="AB22" s="151">
        <v>570.45000000000005</v>
      </c>
      <c r="AC22" s="151">
        <v>553.91</v>
      </c>
    </row>
    <row r="23" spans="1:29">
      <c r="C23" s="159">
        <v>43877</v>
      </c>
      <c r="D23" s="1" t="s">
        <v>45</v>
      </c>
      <c r="E23" s="158" t="s">
        <v>46</v>
      </c>
      <c r="F23" s="158" t="s">
        <v>42</v>
      </c>
      <c r="G23" s="1">
        <v>17.75</v>
      </c>
      <c r="H23" s="1">
        <v>208</v>
      </c>
      <c r="I23" s="1">
        <v>3687.4</v>
      </c>
      <c r="J23" s="1">
        <v>0.76</v>
      </c>
      <c r="N23" s="1">
        <f t="shared" si="10"/>
        <v>542.19000000000005</v>
      </c>
      <c r="O23" s="1">
        <f t="shared" si="11"/>
        <v>518.11400000000003</v>
      </c>
      <c r="P23" s="1">
        <f t="shared" si="0"/>
        <v>6.8009369409247702</v>
      </c>
      <c r="Q23" s="1">
        <f t="shared" si="1"/>
        <v>7.1169665363221197</v>
      </c>
      <c r="S23" s="1">
        <v>612.45000000000005</v>
      </c>
      <c r="T23" s="1">
        <v>577.35</v>
      </c>
      <c r="U23" s="1">
        <v>543.27</v>
      </c>
      <c r="V23" s="1">
        <v>506.5</v>
      </c>
      <c r="W23" s="1">
        <v>471.38</v>
      </c>
      <c r="Y23" s="151">
        <v>560.41</v>
      </c>
      <c r="Z23" s="151">
        <v>544.64</v>
      </c>
      <c r="AA23" s="151">
        <v>523.99</v>
      </c>
      <c r="AB23" s="151">
        <v>494.93</v>
      </c>
      <c r="AC23" s="151">
        <v>466.6</v>
      </c>
    </row>
    <row r="24" spans="1:29">
      <c r="C24" s="157">
        <v>43908</v>
      </c>
      <c r="D24" s="1" t="s">
        <v>45</v>
      </c>
      <c r="E24" s="158"/>
      <c r="F24" s="158" t="s">
        <v>42</v>
      </c>
      <c r="G24" s="1">
        <v>15.7</v>
      </c>
      <c r="H24" s="1">
        <v>208</v>
      </c>
      <c r="I24" s="1">
        <f>G24*H24</f>
        <v>3265.6</v>
      </c>
      <c r="J24" s="1">
        <v>0.76</v>
      </c>
      <c r="N24" s="1">
        <f t="shared" ref="N24" si="36">SUM(S24:W24)/5</f>
        <v>542.19000000000005</v>
      </c>
      <c r="O24" s="1">
        <f t="shared" ref="O24" si="37">SUM(Y24:AC24)/5</f>
        <v>518.11400000000003</v>
      </c>
      <c r="P24" s="1">
        <f t="shared" ref="P24" si="38">I24/N24</f>
        <v>6.0229808738634096</v>
      </c>
      <c r="Q24" s="1">
        <f t="shared" ref="Q24" si="39">I24/O24</f>
        <v>6.3028599883423304</v>
      </c>
      <c r="S24" s="1">
        <v>612.45000000000005</v>
      </c>
      <c r="T24" s="1">
        <v>577.35</v>
      </c>
      <c r="U24" s="1">
        <v>543.27</v>
      </c>
      <c r="V24" s="1">
        <v>506.5</v>
      </c>
      <c r="W24" s="1">
        <v>471.38</v>
      </c>
      <c r="Y24" s="151">
        <v>560.41</v>
      </c>
      <c r="Z24" s="151">
        <v>544.64</v>
      </c>
      <c r="AA24" s="151">
        <v>523.99</v>
      </c>
      <c r="AB24" s="151">
        <v>494.93</v>
      </c>
      <c r="AC24" s="151">
        <v>466.6</v>
      </c>
    </row>
    <row r="25" spans="1:29" outlineLevel="1">
      <c r="C25" s="159">
        <v>43877</v>
      </c>
      <c r="D25" s="1" t="s">
        <v>47</v>
      </c>
      <c r="E25" s="158" t="s">
        <v>48</v>
      </c>
      <c r="F25" s="158" t="s">
        <v>42</v>
      </c>
      <c r="G25" s="1">
        <v>15.03</v>
      </c>
      <c r="H25" s="1">
        <v>194</v>
      </c>
      <c r="I25" s="1">
        <v>2916.7</v>
      </c>
      <c r="J25" s="1">
        <v>1.07</v>
      </c>
      <c r="N25" s="1">
        <f t="shared" si="10"/>
        <v>241.33199999999999</v>
      </c>
      <c r="O25" s="1">
        <f t="shared" si="11"/>
        <v>240.91200000000001</v>
      </c>
      <c r="P25" s="1">
        <f t="shared" si="0"/>
        <v>12.0858402532611</v>
      </c>
      <c r="Q25" s="1">
        <f t="shared" si="1"/>
        <v>12.106910407119599</v>
      </c>
      <c r="S25" s="1">
        <v>281.95</v>
      </c>
      <c r="T25" s="1">
        <v>248.18</v>
      </c>
      <c r="U25" s="1">
        <v>231.89</v>
      </c>
      <c r="V25" s="1">
        <v>225.99</v>
      </c>
      <c r="W25" s="1">
        <v>218.65</v>
      </c>
      <c r="Y25" s="151">
        <v>280.86</v>
      </c>
      <c r="Z25" s="151">
        <v>247</v>
      </c>
      <c r="AA25" s="151">
        <v>231.62</v>
      </c>
      <c r="AB25" s="151">
        <v>226.06</v>
      </c>
      <c r="AC25" s="151">
        <v>219.02</v>
      </c>
    </row>
    <row r="26" spans="1:29">
      <c r="C26" s="157">
        <v>43908</v>
      </c>
      <c r="D26" s="1" t="s">
        <v>47</v>
      </c>
      <c r="E26" s="158" t="s">
        <v>48</v>
      </c>
      <c r="F26" s="158" t="s">
        <v>42</v>
      </c>
      <c r="G26" s="1">
        <v>12.71</v>
      </c>
      <c r="H26" s="1">
        <v>194</v>
      </c>
      <c r="I26" s="1">
        <f>G26*H26</f>
        <v>2465.7399999999998</v>
      </c>
      <c r="J26" s="1">
        <v>1.03</v>
      </c>
      <c r="N26" s="1">
        <f t="shared" ref="N26" si="40">SUM(S26:W26)/5</f>
        <v>241.33199999999999</v>
      </c>
      <c r="O26" s="1">
        <f t="shared" ref="O26" si="41">SUM(Y26:AC26)/5</f>
        <v>240.91200000000001</v>
      </c>
      <c r="P26" s="1">
        <f t="shared" ref="P26" si="42">I26/N26</f>
        <v>10.217211144813</v>
      </c>
      <c r="Q26" s="1">
        <f t="shared" ref="Q26" si="43">I26/O26</f>
        <v>10.2350235770738</v>
      </c>
      <c r="S26" s="1">
        <v>281.95</v>
      </c>
      <c r="T26" s="1">
        <v>248.18</v>
      </c>
      <c r="U26" s="1">
        <v>231.89</v>
      </c>
      <c r="V26" s="1">
        <v>225.99</v>
      </c>
      <c r="W26" s="1">
        <v>218.65</v>
      </c>
      <c r="Y26" s="151">
        <v>280.86</v>
      </c>
      <c r="Z26" s="151">
        <v>247</v>
      </c>
      <c r="AA26" s="151">
        <v>231.62</v>
      </c>
      <c r="AB26" s="151">
        <v>226.06</v>
      </c>
      <c r="AC26" s="151">
        <v>219.02</v>
      </c>
    </row>
    <row r="27" spans="1:29">
      <c r="C27" s="159">
        <v>43877</v>
      </c>
      <c r="D27" s="1" t="s">
        <v>49</v>
      </c>
      <c r="E27" s="158" t="s">
        <v>50</v>
      </c>
      <c r="F27" s="158" t="s">
        <v>42</v>
      </c>
      <c r="G27" s="1">
        <v>4.2300000000000004</v>
      </c>
      <c r="H27" s="1">
        <v>213</v>
      </c>
      <c r="I27" s="1">
        <v>899.7</v>
      </c>
      <c r="J27" s="1">
        <v>0.82</v>
      </c>
      <c r="N27" s="1">
        <f t="shared" ref="N27:N32" si="44">SUM(S27:W27)/5</f>
        <v>89.665999999999997</v>
      </c>
      <c r="O27" s="1">
        <f t="shared" ref="O27:O32" si="45">SUM(Y27:AC27)/5</f>
        <v>88.701999999999998</v>
      </c>
      <c r="P27" s="1">
        <f t="shared" ref="P27:P32" si="46">I27/N27</f>
        <v>10.0339035977963</v>
      </c>
      <c r="Q27" s="1">
        <f t="shared" ref="Q27:Q32" si="47">I27/O27</f>
        <v>10.1429505535388</v>
      </c>
      <c r="S27" s="1">
        <v>115.6</v>
      </c>
      <c r="T27" s="1">
        <v>109.73</v>
      </c>
      <c r="U27" s="1">
        <v>101.53</v>
      </c>
      <c r="V27" s="1">
        <v>70.510000000000005</v>
      </c>
      <c r="W27" s="1">
        <v>50.96</v>
      </c>
      <c r="Y27" s="151">
        <v>114.03</v>
      </c>
      <c r="Z27" s="151">
        <v>108.58</v>
      </c>
      <c r="AA27" s="151">
        <v>100.69</v>
      </c>
      <c r="AB27" s="151">
        <v>69.900000000000006</v>
      </c>
      <c r="AC27" s="151">
        <v>50.31</v>
      </c>
    </row>
    <row r="28" spans="1:29">
      <c r="C28" s="157">
        <v>43908</v>
      </c>
      <c r="D28" s="1" t="s">
        <v>49</v>
      </c>
      <c r="E28" s="158" t="s">
        <v>50</v>
      </c>
      <c r="F28" s="158" t="s">
        <v>42</v>
      </c>
      <c r="G28" s="1">
        <v>4.07</v>
      </c>
      <c r="H28" s="1">
        <v>213</v>
      </c>
      <c r="I28" s="1">
        <f>G28*H28</f>
        <v>866.91</v>
      </c>
      <c r="J28" s="1">
        <v>0.82</v>
      </c>
      <c r="N28" s="1">
        <f t="shared" si="44"/>
        <v>89.665999999999997</v>
      </c>
      <c r="O28" s="1">
        <f t="shared" si="45"/>
        <v>88.701999999999998</v>
      </c>
      <c r="P28" s="1">
        <f t="shared" si="46"/>
        <v>9.6682131465661492</v>
      </c>
      <c r="Q28" s="1">
        <f t="shared" si="47"/>
        <v>9.7732858334648594</v>
      </c>
      <c r="S28" s="1">
        <v>115.6</v>
      </c>
      <c r="T28" s="1">
        <v>109.73</v>
      </c>
      <c r="U28" s="1">
        <v>101.53</v>
      </c>
      <c r="V28" s="1">
        <v>70.510000000000005</v>
      </c>
      <c r="W28" s="1">
        <v>50.96</v>
      </c>
      <c r="Y28" s="151">
        <v>114.03</v>
      </c>
      <c r="Z28" s="151">
        <v>108.58</v>
      </c>
      <c r="AA28" s="151">
        <v>100.69</v>
      </c>
      <c r="AB28" s="151">
        <v>69.900000000000006</v>
      </c>
      <c r="AC28" s="151">
        <v>50.31</v>
      </c>
    </row>
    <row r="29" spans="1:29">
      <c r="C29" s="41">
        <v>43896</v>
      </c>
      <c r="D29" s="1" t="s">
        <v>51</v>
      </c>
      <c r="E29" s="161" t="s">
        <v>52</v>
      </c>
      <c r="F29" s="158" t="s">
        <v>42</v>
      </c>
      <c r="G29" s="1">
        <v>6.13</v>
      </c>
      <c r="H29" s="1">
        <v>18.100000000000001</v>
      </c>
      <c r="I29" s="1">
        <f>G29*H29</f>
        <v>110.953</v>
      </c>
      <c r="J29" s="1">
        <v>1.03</v>
      </c>
      <c r="N29" s="1">
        <f t="shared" si="44"/>
        <v>7.34</v>
      </c>
      <c r="O29" s="1">
        <f t="shared" si="45"/>
        <v>7.1619999999999999</v>
      </c>
      <c r="P29" s="1">
        <f t="shared" si="46"/>
        <v>15.116212534059899</v>
      </c>
      <c r="Q29" s="1">
        <f t="shared" si="47"/>
        <v>15.491901703434801</v>
      </c>
      <c r="S29" s="1">
        <v>8.18</v>
      </c>
      <c r="T29" s="1">
        <v>7.54</v>
      </c>
      <c r="U29" s="1">
        <v>6.96</v>
      </c>
      <c r="V29" s="1">
        <v>6.81</v>
      </c>
      <c r="W29" s="1">
        <v>7.21</v>
      </c>
      <c r="Y29" s="151">
        <v>8.3000000000000007</v>
      </c>
      <c r="Z29" s="151">
        <v>7.36</v>
      </c>
      <c r="AA29" s="151">
        <v>6.75</v>
      </c>
      <c r="AB29" s="151">
        <v>6.67</v>
      </c>
      <c r="AC29" s="151">
        <v>6.73</v>
      </c>
    </row>
    <row r="30" spans="1:29">
      <c r="C30" s="157">
        <v>43908</v>
      </c>
      <c r="D30" s="1" t="s">
        <v>51</v>
      </c>
      <c r="E30" s="161" t="s">
        <v>52</v>
      </c>
      <c r="F30" s="158" t="s">
        <v>42</v>
      </c>
      <c r="G30" s="1">
        <v>5.76</v>
      </c>
      <c r="H30" s="1">
        <v>18.100000000000001</v>
      </c>
      <c r="I30" s="1">
        <f>G30*H30</f>
        <v>104.256</v>
      </c>
      <c r="J30" s="1">
        <v>1.03</v>
      </c>
      <c r="N30" s="1">
        <f t="shared" si="44"/>
        <v>7.34</v>
      </c>
      <c r="O30" s="1">
        <f t="shared" si="45"/>
        <v>7.1619999999999999</v>
      </c>
      <c r="P30" s="1">
        <f t="shared" si="46"/>
        <v>14.203814713896501</v>
      </c>
      <c r="Q30" s="1">
        <f t="shared" si="47"/>
        <v>14.5568277017593</v>
      </c>
      <c r="S30" s="1">
        <v>8.18</v>
      </c>
      <c r="T30" s="1">
        <v>7.54</v>
      </c>
      <c r="U30" s="1">
        <v>6.96</v>
      </c>
      <c r="V30" s="1">
        <v>6.81</v>
      </c>
      <c r="W30" s="1">
        <v>7.21</v>
      </c>
      <c r="Y30" s="151">
        <v>8.3000000000000007</v>
      </c>
      <c r="Z30" s="151">
        <v>7.36</v>
      </c>
      <c r="AA30" s="151">
        <v>6.75</v>
      </c>
      <c r="AB30" s="151">
        <v>6.67</v>
      </c>
      <c r="AC30" s="151">
        <v>6.73</v>
      </c>
    </row>
    <row r="31" spans="1:29">
      <c r="C31" s="162">
        <v>43887</v>
      </c>
      <c r="D31" s="46" t="s">
        <v>53</v>
      </c>
      <c r="E31" s="30" t="s">
        <v>54</v>
      </c>
      <c r="F31" s="158" t="s">
        <v>55</v>
      </c>
      <c r="G31" s="1">
        <v>75.83</v>
      </c>
      <c r="H31" s="1">
        <v>8.2100000000000009</v>
      </c>
      <c r="I31" s="1">
        <f>G31*H31</f>
        <v>622.5643</v>
      </c>
      <c r="J31" s="1">
        <v>9.7799999999999994</v>
      </c>
      <c r="N31" s="1">
        <f t="shared" si="44"/>
        <v>11.762</v>
      </c>
      <c r="O31" s="1">
        <f t="shared" si="45"/>
        <v>10.388</v>
      </c>
      <c r="P31" s="1">
        <f t="shared" si="46"/>
        <v>52.930139432069403</v>
      </c>
      <c r="Q31" s="1">
        <f t="shared" si="47"/>
        <v>59.931103195995398</v>
      </c>
      <c r="S31" s="1">
        <v>16.690000000000001</v>
      </c>
      <c r="T31" s="1">
        <v>13.26</v>
      </c>
      <c r="U31" s="1">
        <v>11.34</v>
      </c>
      <c r="V31" s="1">
        <v>9.8699999999999992</v>
      </c>
      <c r="W31" s="1">
        <v>7.65</v>
      </c>
      <c r="Y31" s="151">
        <v>15.13</v>
      </c>
      <c r="Z31" s="151">
        <v>12.07</v>
      </c>
      <c r="AA31" s="151">
        <v>9.81</v>
      </c>
      <c r="AB31" s="151">
        <v>8.3000000000000007</v>
      </c>
      <c r="AC31" s="151">
        <v>6.63</v>
      </c>
    </row>
    <row r="32" spans="1:29">
      <c r="C32" s="157">
        <v>43908</v>
      </c>
      <c r="D32" s="46" t="s">
        <v>53</v>
      </c>
      <c r="E32" s="30" t="s">
        <v>54</v>
      </c>
      <c r="F32" s="158" t="s">
        <v>55</v>
      </c>
      <c r="G32" s="1">
        <v>66.8</v>
      </c>
      <c r="H32" s="1">
        <v>8.2100000000000009</v>
      </c>
      <c r="I32" s="1">
        <f>G32*H32</f>
        <v>548.428</v>
      </c>
      <c r="J32" s="1">
        <v>9.7799999999999994</v>
      </c>
      <c r="N32" s="1">
        <f t="shared" si="44"/>
        <v>11.762</v>
      </c>
      <c r="O32" s="1">
        <f t="shared" si="45"/>
        <v>10.388</v>
      </c>
      <c r="P32" s="1">
        <f t="shared" si="46"/>
        <v>46.627104233973803</v>
      </c>
      <c r="Q32" s="1">
        <f t="shared" si="47"/>
        <v>52.7943781286099</v>
      </c>
      <c r="S32" s="1">
        <v>16.690000000000001</v>
      </c>
      <c r="T32" s="1">
        <v>13.26</v>
      </c>
      <c r="U32" s="1">
        <v>11.34</v>
      </c>
      <c r="V32" s="1">
        <v>9.8699999999999992</v>
      </c>
      <c r="W32" s="1">
        <v>7.65</v>
      </c>
      <c r="Y32" s="151">
        <v>15.13</v>
      </c>
      <c r="Z32" s="151">
        <v>12.07</v>
      </c>
      <c r="AA32" s="151">
        <v>9.81</v>
      </c>
      <c r="AB32" s="151">
        <v>8.3000000000000007</v>
      </c>
      <c r="AC32" s="151">
        <v>6.63</v>
      </c>
    </row>
    <row r="33" spans="1:29">
      <c r="C33" s="159">
        <v>43877</v>
      </c>
      <c r="D33" s="1" t="s">
        <v>56</v>
      </c>
      <c r="E33" s="158" t="s">
        <v>57</v>
      </c>
      <c r="F33" s="158" t="s">
        <v>55</v>
      </c>
      <c r="G33" s="1">
        <v>21.97</v>
      </c>
      <c r="I33" s="1">
        <v>607.6</v>
      </c>
      <c r="J33" s="1">
        <v>6.77</v>
      </c>
      <c r="N33" s="1">
        <f t="shared" ref="N33" si="48">SUM(S33:W33)/5</f>
        <v>9.4540000000000006</v>
      </c>
      <c r="O33" s="1">
        <f t="shared" ref="O33" si="49">SUM(Y33:AC33)/5</f>
        <v>8.3539999999999992</v>
      </c>
      <c r="P33" s="1">
        <f t="shared" ref="P33" si="50">I33/N33</f>
        <v>64.269092447641199</v>
      </c>
      <c r="Q33" s="1">
        <f t="shared" ref="Q33" si="51">I33/O33</f>
        <v>72.731625568589905</v>
      </c>
      <c r="S33" s="1">
        <v>13.11</v>
      </c>
      <c r="T33" s="1">
        <v>12.51</v>
      </c>
      <c r="U33" s="1">
        <v>9.9499999999999993</v>
      </c>
      <c r="V33" s="1">
        <v>6.08</v>
      </c>
      <c r="W33" s="1">
        <v>5.62</v>
      </c>
      <c r="Y33" s="151">
        <v>12.95</v>
      </c>
      <c r="Z33" s="151">
        <v>10.85</v>
      </c>
      <c r="AA33" s="151">
        <v>7.78</v>
      </c>
      <c r="AB33" s="151">
        <v>5.47</v>
      </c>
      <c r="AC33" s="151">
        <v>4.72</v>
      </c>
    </row>
    <row r="34" spans="1:29">
      <c r="C34" s="157">
        <v>43908</v>
      </c>
      <c r="D34" s="1" t="s">
        <v>56</v>
      </c>
      <c r="E34" s="158" t="s">
        <v>57</v>
      </c>
      <c r="F34" s="158" t="s">
        <v>55</v>
      </c>
      <c r="G34" s="1">
        <v>18.260000000000002</v>
      </c>
      <c r="H34" s="1">
        <v>27.7</v>
      </c>
      <c r="I34" s="1">
        <f>G34*H34</f>
        <v>505.80200000000002</v>
      </c>
      <c r="J34" s="1">
        <v>6.77</v>
      </c>
      <c r="N34" s="1">
        <f t="shared" ref="N34" si="52">SUM(S34:W34)/5</f>
        <v>9.4540000000000006</v>
      </c>
      <c r="O34" s="1">
        <f t="shared" ref="O34" si="53">SUM(Y34:AC34)/5</f>
        <v>8.3539999999999992</v>
      </c>
      <c r="P34" s="1">
        <f t="shared" ref="P34" si="54">I34/N34</f>
        <v>53.501375079331503</v>
      </c>
      <c r="Q34" s="1">
        <f t="shared" ref="Q34" si="55">I34/O34</f>
        <v>60.546085707445499</v>
      </c>
      <c r="S34" s="1">
        <v>13.11</v>
      </c>
      <c r="T34" s="1">
        <v>12.51</v>
      </c>
      <c r="U34" s="1">
        <v>9.9499999999999993</v>
      </c>
      <c r="V34" s="1">
        <v>6.08</v>
      </c>
      <c r="W34" s="1">
        <v>5.62</v>
      </c>
      <c r="Y34" s="151">
        <v>12.95</v>
      </c>
      <c r="Z34" s="151">
        <v>10.85</v>
      </c>
      <c r="AA34" s="151">
        <v>7.78</v>
      </c>
      <c r="AB34" s="151">
        <v>5.47</v>
      </c>
      <c r="AC34" s="151">
        <v>4.72</v>
      </c>
    </row>
    <row r="35" spans="1:29">
      <c r="C35" s="159">
        <v>43877</v>
      </c>
      <c r="D35" s="1" t="s">
        <v>58</v>
      </c>
      <c r="E35" s="158" t="s">
        <v>59</v>
      </c>
      <c r="F35" s="158" t="s">
        <v>55</v>
      </c>
      <c r="G35" s="1">
        <v>33.93</v>
      </c>
      <c r="H35" s="1">
        <v>9.49</v>
      </c>
      <c r="I35" s="1">
        <v>322</v>
      </c>
      <c r="J35" s="1">
        <v>5.05</v>
      </c>
      <c r="N35" s="1">
        <f t="shared" ref="N35:N49" si="56">SUM(S35:W35)/5</f>
        <v>11.096</v>
      </c>
      <c r="O35" s="1">
        <f t="shared" ref="O35:O49" si="57">SUM(Y35:AC35)/5</f>
        <v>10.51</v>
      </c>
      <c r="P35" s="1">
        <f t="shared" si="0"/>
        <v>29.019466474405199</v>
      </c>
      <c r="Q35" s="1">
        <f t="shared" si="1"/>
        <v>30.6374881065652</v>
      </c>
      <c r="S35" s="1">
        <v>14.84</v>
      </c>
      <c r="T35" s="1">
        <v>14.61</v>
      </c>
      <c r="U35" s="1">
        <v>12.07</v>
      </c>
      <c r="V35" s="1">
        <v>8.2799999999999994</v>
      </c>
      <c r="W35" s="1">
        <v>5.68</v>
      </c>
      <c r="Y35" s="151">
        <v>13.28</v>
      </c>
      <c r="Z35" s="151">
        <v>14.06</v>
      </c>
      <c r="AA35" s="151">
        <v>11.47</v>
      </c>
      <c r="AB35" s="151">
        <v>8.17</v>
      </c>
      <c r="AC35" s="151">
        <v>5.57</v>
      </c>
    </row>
    <row r="36" spans="1:29">
      <c r="C36" s="157">
        <v>43908</v>
      </c>
      <c r="D36" s="1" t="s">
        <v>58</v>
      </c>
      <c r="E36" s="158" t="s">
        <v>59</v>
      </c>
      <c r="F36" s="158" t="s">
        <v>55</v>
      </c>
      <c r="G36" s="1">
        <v>25.8</v>
      </c>
      <c r="H36" s="1">
        <v>9.49</v>
      </c>
      <c r="I36" s="1">
        <f>G36*H36</f>
        <v>244.84200000000001</v>
      </c>
      <c r="J36" s="1">
        <v>5.05</v>
      </c>
      <c r="N36" s="1">
        <f t="shared" ref="N36" si="58">SUM(S36:W36)/5</f>
        <v>11.096</v>
      </c>
      <c r="O36" s="1">
        <f t="shared" ref="O36" si="59">SUM(Y36:AC36)/5</f>
        <v>10.51</v>
      </c>
      <c r="P36" s="1">
        <f t="shared" ref="P36" si="60">I36/N36</f>
        <v>22.065789473684202</v>
      </c>
      <c r="Q36" s="1">
        <f t="shared" ref="Q36" si="61">I36/O36</f>
        <v>23.296098953377701</v>
      </c>
      <c r="S36" s="1">
        <v>14.84</v>
      </c>
      <c r="T36" s="1">
        <v>14.61</v>
      </c>
      <c r="U36" s="1">
        <v>12.07</v>
      </c>
      <c r="V36" s="1">
        <v>8.2799999999999994</v>
      </c>
      <c r="W36" s="1">
        <v>5.68</v>
      </c>
      <c r="Y36" s="151">
        <v>13.28</v>
      </c>
      <c r="Z36" s="151">
        <v>14.06</v>
      </c>
      <c r="AA36" s="151">
        <v>11.47</v>
      </c>
      <c r="AB36" s="151">
        <v>8.17</v>
      </c>
      <c r="AC36" s="151">
        <v>5.57</v>
      </c>
    </row>
    <row r="37" spans="1:29">
      <c r="C37" s="159">
        <v>43877</v>
      </c>
      <c r="D37" s="1" t="s">
        <v>60</v>
      </c>
      <c r="E37" s="158" t="s">
        <v>61</v>
      </c>
      <c r="F37" s="158" t="s">
        <v>55</v>
      </c>
      <c r="G37" s="1">
        <v>62.73</v>
      </c>
      <c r="H37" s="1">
        <v>60.2</v>
      </c>
      <c r="I37" s="1">
        <v>3773.7</v>
      </c>
      <c r="J37" s="1">
        <v>3.7</v>
      </c>
      <c r="N37" s="1">
        <f t="shared" si="56"/>
        <v>182.66</v>
      </c>
      <c r="O37" s="1">
        <f t="shared" si="57"/>
        <v>177.70599999999999</v>
      </c>
      <c r="P37" s="1">
        <f t="shared" si="0"/>
        <v>20.6596956093288</v>
      </c>
      <c r="Q37" s="1">
        <f t="shared" si="1"/>
        <v>21.235636388191701</v>
      </c>
      <c r="S37" s="1">
        <v>263.79000000000002</v>
      </c>
      <c r="T37" s="1">
        <v>225.08</v>
      </c>
      <c r="U37" s="1">
        <v>155.66</v>
      </c>
      <c r="V37" s="1">
        <v>126.24</v>
      </c>
      <c r="W37" s="1">
        <v>142.53</v>
      </c>
      <c r="Y37" s="151">
        <v>255.81</v>
      </c>
      <c r="Z37" s="151">
        <v>211.7</v>
      </c>
      <c r="AA37" s="151">
        <v>156.43</v>
      </c>
      <c r="AB37" s="151">
        <v>123.14</v>
      </c>
      <c r="AC37" s="151">
        <v>141.44999999999999</v>
      </c>
    </row>
    <row r="38" spans="1:29">
      <c r="C38" s="157">
        <v>43908</v>
      </c>
      <c r="D38" s="1" t="s">
        <v>60</v>
      </c>
      <c r="E38" s="158" t="s">
        <v>61</v>
      </c>
      <c r="F38" s="158" t="s">
        <v>55</v>
      </c>
      <c r="G38" s="1">
        <v>52.44</v>
      </c>
      <c r="H38" s="1">
        <v>60.2</v>
      </c>
      <c r="I38" s="1">
        <v>3773.7</v>
      </c>
      <c r="J38" s="1">
        <v>3.7</v>
      </c>
      <c r="N38" s="1">
        <f t="shared" ref="N38" si="62">SUM(S38:W38)/5</f>
        <v>182.66</v>
      </c>
      <c r="O38" s="1">
        <f t="shared" ref="O38" si="63">SUM(Y38:AC38)/5</f>
        <v>177.70599999999999</v>
      </c>
      <c r="P38" s="1">
        <f t="shared" ref="P38:P40" si="64">I38/N38</f>
        <v>20.6596956093288</v>
      </c>
      <c r="Q38" s="1">
        <f t="shared" ref="Q38:Q40" si="65">I38/O38</f>
        <v>21.235636388191701</v>
      </c>
      <c r="S38" s="1">
        <v>263.79000000000002</v>
      </c>
      <c r="T38" s="1">
        <v>225.08</v>
      </c>
      <c r="U38" s="1">
        <v>155.66</v>
      </c>
      <c r="V38" s="1">
        <v>126.24</v>
      </c>
      <c r="W38" s="1">
        <v>142.53</v>
      </c>
      <c r="Y38" s="151">
        <v>255.81</v>
      </c>
      <c r="Z38" s="151">
        <v>211.7</v>
      </c>
      <c r="AA38" s="151">
        <v>156.43</v>
      </c>
      <c r="AB38" s="151">
        <v>123.14</v>
      </c>
      <c r="AC38" s="151">
        <v>141.44999999999999</v>
      </c>
    </row>
    <row r="39" spans="1:29">
      <c r="C39" s="163">
        <v>43897</v>
      </c>
      <c r="D39" s="46" t="s">
        <v>62</v>
      </c>
      <c r="F39" s="161" t="s">
        <v>63</v>
      </c>
      <c r="G39" s="1">
        <v>7.13</v>
      </c>
      <c r="H39" s="1">
        <v>442</v>
      </c>
      <c r="I39" s="1">
        <f>G39*H39</f>
        <v>3151.46</v>
      </c>
      <c r="J39" s="1">
        <v>1.76</v>
      </c>
      <c r="N39" s="1">
        <f>SUM(S39:W39)/2</f>
        <v>189</v>
      </c>
      <c r="O39" s="1">
        <f>SUM(Y39:AC39)/2</f>
        <v>128.38</v>
      </c>
      <c r="P39" s="1">
        <f t="shared" si="64"/>
        <v>16.6743915343915</v>
      </c>
      <c r="Q39" s="1">
        <f t="shared" si="65"/>
        <v>24.547904658046399</v>
      </c>
      <c r="S39" s="1">
        <v>195</v>
      </c>
      <c r="T39" s="20" t="s">
        <v>64</v>
      </c>
      <c r="U39" s="20" t="s">
        <v>64</v>
      </c>
      <c r="V39" s="20" t="s">
        <v>64</v>
      </c>
      <c r="W39" s="1">
        <v>183</v>
      </c>
      <c r="Y39" s="151">
        <v>130.35</v>
      </c>
      <c r="Z39" s="20" t="s">
        <v>64</v>
      </c>
      <c r="AA39" s="20" t="s">
        <v>64</v>
      </c>
      <c r="AB39" s="20" t="s">
        <v>64</v>
      </c>
      <c r="AC39" s="151">
        <v>126.41</v>
      </c>
    </row>
    <row r="40" spans="1:29">
      <c r="C40" s="157">
        <v>43908</v>
      </c>
      <c r="D40" s="46" t="s">
        <v>62</v>
      </c>
      <c r="F40" s="161" t="s">
        <v>63</v>
      </c>
      <c r="G40" s="1">
        <v>6.36</v>
      </c>
      <c r="H40" s="1">
        <v>442</v>
      </c>
      <c r="I40" s="1">
        <f>G40*H40</f>
        <v>2811.12</v>
      </c>
      <c r="J40" s="1">
        <v>1.76</v>
      </c>
      <c r="N40" s="1">
        <f>SUM(S40:W40)/2</f>
        <v>189</v>
      </c>
      <c r="O40" s="1">
        <f>SUM(Y40:AC40)/2</f>
        <v>128.38</v>
      </c>
      <c r="P40" s="1">
        <f t="shared" si="64"/>
        <v>14.8736507936508</v>
      </c>
      <c r="Q40" s="1">
        <f t="shared" si="65"/>
        <v>21.896868671132601</v>
      </c>
      <c r="S40" s="1">
        <v>195</v>
      </c>
      <c r="T40" s="20" t="s">
        <v>64</v>
      </c>
      <c r="U40" s="20" t="s">
        <v>64</v>
      </c>
      <c r="V40" s="20" t="s">
        <v>64</v>
      </c>
      <c r="W40" s="1">
        <v>183</v>
      </c>
      <c r="Y40" s="151">
        <v>130.35</v>
      </c>
      <c r="Z40" s="20" t="s">
        <v>64</v>
      </c>
      <c r="AA40" s="20" t="s">
        <v>64</v>
      </c>
      <c r="AB40" s="20" t="s">
        <v>64</v>
      </c>
      <c r="AC40" s="151">
        <v>126.41</v>
      </c>
    </row>
    <row r="41" spans="1:29" outlineLevel="1">
      <c r="C41" s="159">
        <v>43877</v>
      </c>
      <c r="D41" s="1" t="s">
        <v>65</v>
      </c>
      <c r="E41" s="158" t="s">
        <v>66</v>
      </c>
      <c r="F41" s="158" t="s">
        <v>63</v>
      </c>
      <c r="G41" s="1">
        <v>81</v>
      </c>
      <c r="H41" s="1">
        <v>182.8</v>
      </c>
      <c r="I41" s="1">
        <f>G41*H41</f>
        <v>14806.8</v>
      </c>
      <c r="J41" s="1">
        <v>2.31</v>
      </c>
      <c r="N41" s="1">
        <f t="shared" ref="N41" si="66">SUM(S41:W41)/5</f>
        <v>811.81200000000001</v>
      </c>
      <c r="O41" s="1">
        <f t="shared" ref="O41" si="67">SUM(Y41:AC41)/5</f>
        <v>702.71400000000006</v>
      </c>
      <c r="P41" s="1">
        <f t="shared" ref="P41" si="68">I41/N41</f>
        <v>18.2391982380157</v>
      </c>
      <c r="Q41" s="1">
        <f t="shared" ref="Q41" si="69">I41/O41</f>
        <v>21.0708766297526</v>
      </c>
      <c r="S41" s="1">
        <v>1204.52</v>
      </c>
      <c r="T41" s="1">
        <v>999.78</v>
      </c>
      <c r="U41" s="1">
        <v>723.68</v>
      </c>
      <c r="V41" s="1">
        <v>651.78</v>
      </c>
      <c r="W41" s="1">
        <v>479.3</v>
      </c>
      <c r="Y41" s="151">
        <v>1075.97</v>
      </c>
      <c r="Z41" s="151">
        <v>891.37</v>
      </c>
      <c r="AA41" s="151">
        <v>615.16</v>
      </c>
      <c r="AB41" s="151">
        <v>538.91999999999996</v>
      </c>
      <c r="AC41" s="151">
        <v>392.15</v>
      </c>
    </row>
    <row r="42" spans="1:29">
      <c r="C42" s="157">
        <v>43908</v>
      </c>
      <c r="D42" s="1" t="s">
        <v>65</v>
      </c>
      <c r="E42" s="158" t="s">
        <v>66</v>
      </c>
      <c r="F42" s="158" t="s">
        <v>63</v>
      </c>
      <c r="G42" s="1">
        <v>69.87</v>
      </c>
      <c r="H42" s="1">
        <v>182.8</v>
      </c>
      <c r="I42" s="1">
        <f>G42*H42</f>
        <v>12772.236000000001</v>
      </c>
      <c r="J42" s="1">
        <v>2.12</v>
      </c>
      <c r="N42" s="1">
        <f t="shared" ref="N42" si="70">SUM(S42:W42)/5</f>
        <v>811.81200000000001</v>
      </c>
      <c r="O42" s="1">
        <f t="shared" ref="O42" si="71">SUM(Y42:AC42)/5</f>
        <v>702.71400000000006</v>
      </c>
      <c r="P42" s="1">
        <f t="shared" ref="P42" si="72">I42/N42</f>
        <v>15.732997294940199</v>
      </c>
      <c r="Q42" s="1">
        <f t="shared" ref="Q42" si="73">I42/O42</f>
        <v>18.175582100256999</v>
      </c>
      <c r="S42" s="1">
        <v>1204.52</v>
      </c>
      <c r="T42" s="1">
        <v>999.78</v>
      </c>
      <c r="U42" s="1">
        <v>723.68</v>
      </c>
      <c r="V42" s="1">
        <v>651.78</v>
      </c>
      <c r="W42" s="1">
        <v>479.3</v>
      </c>
      <c r="Y42" s="151">
        <v>1075.97</v>
      </c>
      <c r="Z42" s="151">
        <v>891.37</v>
      </c>
      <c r="AA42" s="151">
        <v>615.16</v>
      </c>
      <c r="AB42" s="151">
        <v>538.91999999999996</v>
      </c>
      <c r="AC42" s="151">
        <v>392.15</v>
      </c>
    </row>
    <row r="43" spans="1:29" outlineLevel="1">
      <c r="C43" s="159">
        <v>43877</v>
      </c>
      <c r="D43" s="1" t="s">
        <v>67</v>
      </c>
      <c r="E43" s="158" t="s">
        <v>68</v>
      </c>
      <c r="F43" s="158" t="s">
        <v>69</v>
      </c>
      <c r="G43" s="1">
        <v>8.7100000000000009</v>
      </c>
      <c r="I43" s="1">
        <v>638.70000000000005</v>
      </c>
      <c r="J43" s="1">
        <v>2.83</v>
      </c>
      <c r="N43" s="1">
        <f t="shared" si="56"/>
        <v>19.934000000000001</v>
      </c>
      <c r="O43" s="1">
        <f t="shared" si="57"/>
        <v>20.396000000000001</v>
      </c>
      <c r="P43" s="1">
        <f t="shared" si="0"/>
        <v>32.040734423597897</v>
      </c>
      <c r="Q43" s="1">
        <f t="shared" si="1"/>
        <v>31.314963718376099</v>
      </c>
      <c r="S43" s="1">
        <v>36.96</v>
      </c>
      <c r="T43" s="1">
        <v>29.23</v>
      </c>
      <c r="U43" s="1">
        <v>17.18</v>
      </c>
      <c r="V43" s="1">
        <v>15.15</v>
      </c>
      <c r="W43" s="1">
        <v>1.1499999999999999</v>
      </c>
      <c r="Y43" s="151">
        <v>39.020000000000003</v>
      </c>
      <c r="Z43" s="151">
        <v>31.41</v>
      </c>
      <c r="AA43" s="151">
        <v>17.18</v>
      </c>
      <c r="AB43" s="151">
        <v>13.22</v>
      </c>
      <c r="AC43" s="151">
        <v>1.1499999999999999</v>
      </c>
    </row>
    <row r="44" spans="1:29">
      <c r="A44" t="s">
        <v>70</v>
      </c>
      <c r="B44" s="160">
        <v>9.8000000000000007</v>
      </c>
      <c r="C44" s="157">
        <v>43908</v>
      </c>
      <c r="D44" s="1" t="s">
        <v>67</v>
      </c>
      <c r="E44" s="158" t="s">
        <v>68</v>
      </c>
      <c r="F44" s="158" t="s">
        <v>69</v>
      </c>
      <c r="G44" s="1">
        <v>8.66</v>
      </c>
      <c r="H44" s="1">
        <v>73.3</v>
      </c>
      <c r="I44" s="1">
        <f>G44*H44</f>
        <v>634.77800000000002</v>
      </c>
      <c r="J44" s="1">
        <v>2.83</v>
      </c>
      <c r="N44" s="1">
        <f>SUM(R44:V44)/5</f>
        <v>27.308</v>
      </c>
      <c r="O44" s="1">
        <f>SUM(X44:AB44)/5</f>
        <v>27.984000000000002</v>
      </c>
      <c r="P44" s="1">
        <f t="shared" ref="P44:P46" si="74">I44/N44</f>
        <v>23.245129632342199</v>
      </c>
      <c r="Q44" s="1">
        <f t="shared" ref="Q44:Q46" si="75">I44/O44</f>
        <v>22.683604917095501</v>
      </c>
      <c r="R44" s="1">
        <v>38.020000000000003</v>
      </c>
      <c r="S44" s="1">
        <v>36.96</v>
      </c>
      <c r="T44" s="1">
        <v>29.23</v>
      </c>
      <c r="U44" s="1">
        <v>17.18</v>
      </c>
      <c r="V44" s="1">
        <v>15.15</v>
      </c>
      <c r="W44" s="1">
        <v>1.1499999999999999</v>
      </c>
      <c r="X44" s="1">
        <v>39.090000000000003</v>
      </c>
      <c r="Y44" s="151">
        <v>39.020000000000003</v>
      </c>
      <c r="Z44" s="151">
        <v>31.41</v>
      </c>
      <c r="AA44" s="151">
        <v>17.18</v>
      </c>
      <c r="AB44" s="151">
        <v>13.22</v>
      </c>
      <c r="AC44" s="151">
        <v>1.1499999999999999</v>
      </c>
    </row>
    <row r="45" spans="1:29">
      <c r="C45" s="159">
        <v>43877</v>
      </c>
      <c r="D45" s="1" t="s">
        <v>71</v>
      </c>
      <c r="E45" s="158" t="s">
        <v>72</v>
      </c>
      <c r="F45" s="158" t="s">
        <v>73</v>
      </c>
      <c r="G45" s="1">
        <v>16.72</v>
      </c>
      <c r="I45" s="1">
        <v>3325.5</v>
      </c>
      <c r="J45" s="1">
        <v>0.96</v>
      </c>
      <c r="N45" s="1">
        <f>SUM(S45:W45)/5</f>
        <v>415.88799999999998</v>
      </c>
      <c r="O45" s="1">
        <f>SUM(Y45:AC45)/5</f>
        <v>332.49799999999999</v>
      </c>
      <c r="P45" s="1">
        <f t="shared" si="74"/>
        <v>7.99614319239795</v>
      </c>
      <c r="Q45" s="1">
        <f t="shared" si="75"/>
        <v>10.0015639191815</v>
      </c>
      <c r="S45" s="1">
        <v>540.41</v>
      </c>
      <c r="T45" s="1">
        <v>540.5</v>
      </c>
      <c r="U45" s="1">
        <v>295.36</v>
      </c>
      <c r="V45" s="1">
        <v>232.64</v>
      </c>
      <c r="W45" s="1">
        <v>470.53</v>
      </c>
      <c r="Y45" s="151">
        <v>460.65</v>
      </c>
      <c r="Z45" s="151">
        <v>451</v>
      </c>
      <c r="AA45" s="151">
        <v>233.78</v>
      </c>
      <c r="AB45" s="151">
        <v>151.09</v>
      </c>
      <c r="AC45" s="151">
        <v>365.97</v>
      </c>
    </row>
    <row r="46" spans="1:29">
      <c r="C46" s="157">
        <v>43908</v>
      </c>
      <c r="D46" s="1" t="s">
        <v>71</v>
      </c>
      <c r="E46" s="158" t="s">
        <v>72</v>
      </c>
      <c r="F46" s="158" t="s">
        <v>73</v>
      </c>
      <c r="G46" s="1">
        <v>15.52</v>
      </c>
      <c r="H46" s="1">
        <v>199</v>
      </c>
      <c r="I46" s="1">
        <f t="shared" ref="I46:I56" si="76">G46*H46</f>
        <v>3088.48</v>
      </c>
      <c r="J46" s="1">
        <v>0.96</v>
      </c>
      <c r="N46" s="1">
        <f>SUM(S46:W46)/5</f>
        <v>415.88799999999998</v>
      </c>
      <c r="O46" s="1">
        <f>SUM(Y46:AC46)/5</f>
        <v>332.49799999999999</v>
      </c>
      <c r="P46" s="1">
        <f t="shared" si="74"/>
        <v>7.4262301388835503</v>
      </c>
      <c r="Q46" s="1">
        <f t="shared" si="75"/>
        <v>9.2887175261204593</v>
      </c>
      <c r="S46" s="1">
        <v>540.41</v>
      </c>
      <c r="T46" s="1">
        <v>540.5</v>
      </c>
      <c r="U46" s="1">
        <v>295.36</v>
      </c>
      <c r="V46" s="1">
        <v>232.64</v>
      </c>
      <c r="W46" s="1">
        <v>470.53</v>
      </c>
      <c r="Y46" s="151">
        <v>460.65</v>
      </c>
      <c r="Z46" s="151">
        <v>451</v>
      </c>
      <c r="AA46" s="151">
        <v>233.78</v>
      </c>
      <c r="AB46" s="151">
        <v>151.09</v>
      </c>
      <c r="AC46" s="151">
        <v>365.97</v>
      </c>
    </row>
    <row r="47" spans="1:29">
      <c r="C47" s="159">
        <v>43877</v>
      </c>
      <c r="D47" s="1" t="s">
        <v>74</v>
      </c>
      <c r="E47" s="158" t="s">
        <v>75</v>
      </c>
      <c r="F47" s="158" t="s">
        <v>76</v>
      </c>
      <c r="G47" s="1">
        <v>123.43</v>
      </c>
      <c r="H47" s="1">
        <v>38.799999999999997</v>
      </c>
      <c r="I47" s="1">
        <f t="shared" si="76"/>
        <v>4789.0839999999998</v>
      </c>
      <c r="J47" s="1">
        <v>6.9</v>
      </c>
      <c r="N47" s="1">
        <f t="shared" si="56"/>
        <v>87.3</v>
      </c>
      <c r="O47" s="1">
        <f t="shared" si="57"/>
        <v>83.58</v>
      </c>
      <c r="P47" s="1">
        <f t="shared" si="0"/>
        <v>54.857777777777798</v>
      </c>
      <c r="Q47" s="1">
        <f t="shared" si="1"/>
        <v>57.2994017707585</v>
      </c>
      <c r="S47" s="1">
        <v>140.38999999999999</v>
      </c>
      <c r="T47" s="1">
        <v>100.86</v>
      </c>
      <c r="U47" s="1">
        <v>70.569999999999993</v>
      </c>
      <c r="V47" s="1">
        <v>64.099999999999994</v>
      </c>
      <c r="W47" s="1">
        <v>60.58</v>
      </c>
      <c r="Y47" s="151">
        <v>133.99</v>
      </c>
      <c r="Z47" s="151">
        <v>96.42</v>
      </c>
      <c r="AA47" s="151">
        <v>67.239999999999995</v>
      </c>
      <c r="AB47" s="151">
        <v>61.64</v>
      </c>
      <c r="AC47" s="151">
        <v>58.61</v>
      </c>
    </row>
    <row r="48" spans="1:29">
      <c r="C48" s="157">
        <v>43908</v>
      </c>
      <c r="D48" s="1" t="s">
        <v>74</v>
      </c>
      <c r="E48" s="158" t="s">
        <v>75</v>
      </c>
      <c r="F48" s="158" t="s">
        <v>76</v>
      </c>
      <c r="G48" s="1">
        <v>107.59</v>
      </c>
      <c r="H48" s="1">
        <v>38.799999999999997</v>
      </c>
      <c r="I48" s="1">
        <f t="shared" si="76"/>
        <v>4174.4920000000002</v>
      </c>
      <c r="J48" s="1">
        <v>6.9</v>
      </c>
      <c r="N48" s="1">
        <f t="shared" ref="N48" si="77">SUM(S48:W48)/5</f>
        <v>87.3</v>
      </c>
      <c r="O48" s="1">
        <f t="shared" ref="O48" si="78">SUM(Y48:AC48)/5</f>
        <v>83.58</v>
      </c>
      <c r="P48" s="1">
        <f t="shared" ref="P48" si="79">I48/N48</f>
        <v>47.817777777777799</v>
      </c>
      <c r="Q48" s="1">
        <f t="shared" ref="Q48" si="80">I48/O48</f>
        <v>49.946063651591302</v>
      </c>
      <c r="S48" s="1">
        <v>140.38999999999999</v>
      </c>
      <c r="T48" s="1">
        <v>100.86</v>
      </c>
      <c r="U48" s="1">
        <v>70.569999999999993</v>
      </c>
      <c r="V48" s="1">
        <v>64.099999999999994</v>
      </c>
      <c r="W48" s="1">
        <v>60.58</v>
      </c>
      <c r="Y48" s="151">
        <v>133.99</v>
      </c>
      <c r="Z48" s="151">
        <v>96.42</v>
      </c>
      <c r="AA48" s="151">
        <v>67.239999999999995</v>
      </c>
      <c r="AB48" s="151">
        <v>61.64</v>
      </c>
      <c r="AC48" s="151">
        <v>58.61</v>
      </c>
    </row>
    <row r="49" spans="3:29">
      <c r="C49" s="159">
        <v>43877</v>
      </c>
      <c r="D49" s="1" t="s">
        <v>77</v>
      </c>
      <c r="E49" s="158" t="s">
        <v>78</v>
      </c>
      <c r="F49" s="158" t="s">
        <v>76</v>
      </c>
      <c r="G49" s="1">
        <v>77.72</v>
      </c>
      <c r="H49" s="1">
        <v>14.6</v>
      </c>
      <c r="I49" s="1">
        <f t="shared" si="76"/>
        <v>1134.712</v>
      </c>
      <c r="J49" s="1">
        <v>6.13</v>
      </c>
      <c r="N49" s="1">
        <f t="shared" si="56"/>
        <v>21.234000000000002</v>
      </c>
      <c r="O49" s="1">
        <f t="shared" si="57"/>
        <v>20.466000000000001</v>
      </c>
      <c r="P49" s="1">
        <f t="shared" si="0"/>
        <v>53.438447772440398</v>
      </c>
      <c r="Q49" s="1">
        <f t="shared" si="1"/>
        <v>55.443760383074398</v>
      </c>
      <c r="S49" s="1">
        <v>35.1</v>
      </c>
      <c r="T49" s="1">
        <v>26.02</v>
      </c>
      <c r="U49" s="1">
        <v>19.79</v>
      </c>
      <c r="V49" s="1">
        <v>15.5</v>
      </c>
      <c r="W49" s="1">
        <v>9.76</v>
      </c>
      <c r="Y49" s="151">
        <v>34.83</v>
      </c>
      <c r="Z49" s="151">
        <v>25.04</v>
      </c>
      <c r="AA49" s="151">
        <v>19.37</v>
      </c>
      <c r="AB49" s="151">
        <v>14.48</v>
      </c>
      <c r="AC49" s="151">
        <v>8.61</v>
      </c>
    </row>
    <row r="50" spans="3:29">
      <c r="C50" s="157">
        <v>43908</v>
      </c>
      <c r="D50" s="1" t="s">
        <v>77</v>
      </c>
      <c r="E50" s="158" t="s">
        <v>78</v>
      </c>
      <c r="F50" s="158" t="s">
        <v>76</v>
      </c>
      <c r="G50" s="1">
        <v>69.77</v>
      </c>
      <c r="H50" s="1">
        <v>14.6</v>
      </c>
      <c r="I50" s="1">
        <f t="shared" si="76"/>
        <v>1018.6420000000001</v>
      </c>
      <c r="J50" s="1">
        <v>6.13</v>
      </c>
      <c r="N50" s="1">
        <f t="shared" ref="N50" si="81">SUM(S50:W50)/5</f>
        <v>21.234000000000002</v>
      </c>
      <c r="O50" s="1">
        <f t="shared" ref="O50" si="82">SUM(Y50:AC50)/5</f>
        <v>20.466000000000001</v>
      </c>
      <c r="P50" s="1">
        <f t="shared" ref="P50" si="83">I50/N50</f>
        <v>47.972214373175099</v>
      </c>
      <c r="Q50" s="1">
        <f t="shared" ref="Q50" si="84">I50/O50</f>
        <v>49.772403009869997</v>
      </c>
      <c r="S50" s="1">
        <v>35.1</v>
      </c>
      <c r="T50" s="1">
        <v>26.02</v>
      </c>
      <c r="U50" s="1">
        <v>19.79</v>
      </c>
      <c r="V50" s="1">
        <v>15.5</v>
      </c>
      <c r="W50" s="1">
        <v>9.76</v>
      </c>
      <c r="Y50" s="151">
        <v>34.83</v>
      </c>
      <c r="Z50" s="151">
        <v>25.04</v>
      </c>
      <c r="AA50" s="151">
        <v>19.37</v>
      </c>
      <c r="AB50" s="151">
        <v>14.48</v>
      </c>
      <c r="AC50" s="151">
        <v>8.61</v>
      </c>
    </row>
    <row r="51" spans="3:29">
      <c r="C51" s="159">
        <v>43877</v>
      </c>
      <c r="D51" s="1" t="s">
        <v>79</v>
      </c>
      <c r="E51" s="158" t="s">
        <v>80</v>
      </c>
      <c r="F51" s="158" t="s">
        <v>76</v>
      </c>
      <c r="G51" s="1">
        <v>1088</v>
      </c>
      <c r="H51" s="1">
        <v>12.6</v>
      </c>
      <c r="I51" s="1">
        <f t="shared" si="76"/>
        <v>13708.8</v>
      </c>
      <c r="J51" s="1">
        <v>10.91</v>
      </c>
      <c r="N51" s="1">
        <f t="shared" ref="N51:N67" si="85">SUM(S51:W51)/5</f>
        <v>234.982</v>
      </c>
      <c r="O51" s="1">
        <f t="shared" ref="O51:O67" si="86">SUM(Y51:AC51)/5</f>
        <v>221.804</v>
      </c>
      <c r="P51" s="1">
        <f t="shared" si="0"/>
        <v>58.339787728421697</v>
      </c>
      <c r="Q51" s="1">
        <f t="shared" si="1"/>
        <v>61.805918739066897</v>
      </c>
      <c r="S51" s="1">
        <v>378.3</v>
      </c>
      <c r="T51" s="1">
        <v>290.06</v>
      </c>
      <c r="U51" s="1">
        <v>179.31</v>
      </c>
      <c r="V51" s="1">
        <v>164.55</v>
      </c>
      <c r="W51" s="1">
        <v>162.69</v>
      </c>
      <c r="Y51" s="151">
        <v>355.85</v>
      </c>
      <c r="Z51" s="151">
        <v>272.24</v>
      </c>
      <c r="AA51" s="151">
        <v>169.55</v>
      </c>
      <c r="AB51" s="151">
        <v>156.16999999999999</v>
      </c>
      <c r="AC51" s="151">
        <v>155.21</v>
      </c>
    </row>
    <row r="52" spans="3:29">
      <c r="C52" s="157">
        <v>43908</v>
      </c>
      <c r="D52" s="1" t="s">
        <v>79</v>
      </c>
      <c r="E52" s="158" t="s">
        <v>80</v>
      </c>
      <c r="F52" s="158" t="s">
        <v>76</v>
      </c>
      <c r="G52" s="1">
        <v>1007.99</v>
      </c>
      <c r="H52" s="1">
        <v>12.6</v>
      </c>
      <c r="I52" s="1">
        <f t="shared" si="76"/>
        <v>12700.674000000001</v>
      </c>
      <c r="J52" s="1">
        <v>10.91</v>
      </c>
      <c r="N52" s="1">
        <f t="shared" ref="N52" si="87">SUM(S52:W52)/5</f>
        <v>234.982</v>
      </c>
      <c r="O52" s="1">
        <f t="shared" ref="O52" si="88">SUM(Y52:AC52)/5</f>
        <v>221.804</v>
      </c>
      <c r="P52" s="1">
        <f t="shared" ref="P52" si="89">I52/N52</f>
        <v>54.049561242988801</v>
      </c>
      <c r="Q52" s="1">
        <f t="shared" ref="Q52" si="90">I52/O52</f>
        <v>57.260797821500098</v>
      </c>
      <c r="S52" s="1">
        <v>378.3</v>
      </c>
      <c r="T52" s="1">
        <v>290.06</v>
      </c>
      <c r="U52" s="1">
        <v>179.31</v>
      </c>
      <c r="V52" s="1">
        <v>164.55</v>
      </c>
      <c r="W52" s="1">
        <v>162.69</v>
      </c>
      <c r="Y52" s="151">
        <v>355.85</v>
      </c>
      <c r="Z52" s="151">
        <v>272.24</v>
      </c>
      <c r="AA52" s="151">
        <v>169.55</v>
      </c>
      <c r="AB52" s="151">
        <v>156.16999999999999</v>
      </c>
      <c r="AC52" s="151">
        <v>155.21</v>
      </c>
    </row>
    <row r="53" spans="3:29">
      <c r="C53" s="159">
        <v>43877</v>
      </c>
      <c r="D53" s="1" t="s">
        <v>81</v>
      </c>
      <c r="E53" s="158" t="s">
        <v>82</v>
      </c>
      <c r="F53" s="158" t="s">
        <v>76</v>
      </c>
      <c r="G53" s="1">
        <v>121.3</v>
      </c>
      <c r="H53" s="1">
        <v>5.04</v>
      </c>
      <c r="I53" s="1">
        <f t="shared" si="76"/>
        <v>611.35199999999998</v>
      </c>
      <c r="J53" s="1">
        <v>7.11</v>
      </c>
      <c r="N53" s="1">
        <f t="shared" si="85"/>
        <v>10.178000000000001</v>
      </c>
      <c r="O53" s="1">
        <f t="shared" si="86"/>
        <v>9.5020000000000007</v>
      </c>
      <c r="P53" s="1">
        <f t="shared" si="0"/>
        <v>60.066024759284701</v>
      </c>
      <c r="Q53" s="1">
        <f t="shared" si="1"/>
        <v>64.3392969901074</v>
      </c>
      <c r="S53" s="1">
        <v>17.41</v>
      </c>
      <c r="T53" s="1">
        <v>11.85</v>
      </c>
      <c r="U53" s="1">
        <v>8.5</v>
      </c>
      <c r="V53" s="1">
        <v>7.16</v>
      </c>
      <c r="W53" s="1">
        <v>5.97</v>
      </c>
      <c r="Y53" s="151">
        <v>16.38</v>
      </c>
      <c r="Z53" s="151">
        <v>10.69</v>
      </c>
      <c r="AA53" s="151">
        <v>7.93</v>
      </c>
      <c r="AB53" s="151">
        <v>6.83</v>
      </c>
      <c r="AC53" s="151">
        <v>5.68</v>
      </c>
    </row>
    <row r="54" spans="3:29">
      <c r="C54" s="157">
        <v>43908</v>
      </c>
      <c r="D54" s="1" t="s">
        <v>81</v>
      </c>
      <c r="E54" s="158" t="s">
        <v>82</v>
      </c>
      <c r="F54" s="158" t="s">
        <v>76</v>
      </c>
      <c r="G54" s="1">
        <v>111.86</v>
      </c>
      <c r="H54" s="1">
        <v>5.04</v>
      </c>
      <c r="I54" s="1">
        <f t="shared" si="76"/>
        <v>563.77440000000001</v>
      </c>
      <c r="J54" s="1">
        <v>7.11</v>
      </c>
      <c r="N54" s="1">
        <f t="shared" ref="N54:N56" si="91">SUM(S54:W54)/5</f>
        <v>10.178000000000001</v>
      </c>
      <c r="O54" s="1">
        <f t="shared" ref="O54:O56" si="92">SUM(Y54:AC54)/5</f>
        <v>9.5020000000000007</v>
      </c>
      <c r="P54" s="1">
        <f t="shared" ref="P54:P56" si="93">I54/N54</f>
        <v>55.391471801925697</v>
      </c>
      <c r="Q54" s="1">
        <f t="shared" ref="Q54:Q56" si="94">I54/O54</f>
        <v>59.332182698379299</v>
      </c>
      <c r="S54" s="1">
        <v>17.41</v>
      </c>
      <c r="T54" s="1">
        <v>11.85</v>
      </c>
      <c r="U54" s="1">
        <v>8.5</v>
      </c>
      <c r="V54" s="1">
        <v>7.16</v>
      </c>
      <c r="W54" s="1">
        <v>5.97</v>
      </c>
      <c r="Y54" s="151">
        <v>16.38</v>
      </c>
      <c r="Z54" s="151">
        <v>10.69</v>
      </c>
      <c r="AA54" s="151">
        <v>7.93</v>
      </c>
      <c r="AB54" s="151">
        <v>6.83</v>
      </c>
      <c r="AC54" s="151">
        <v>5.68</v>
      </c>
    </row>
    <row r="55" spans="3:29">
      <c r="C55" s="41">
        <v>43896</v>
      </c>
      <c r="D55" s="46" t="s">
        <v>83</v>
      </c>
      <c r="E55" s="30" t="s">
        <v>84</v>
      </c>
      <c r="F55" s="161" t="s">
        <v>76</v>
      </c>
      <c r="G55" s="1">
        <v>96.2</v>
      </c>
      <c r="H55" s="1">
        <v>8.7200000000000006</v>
      </c>
      <c r="I55" s="1">
        <f t="shared" si="76"/>
        <v>838.86400000000003</v>
      </c>
      <c r="J55" s="1">
        <v>11.48</v>
      </c>
      <c r="N55" s="1">
        <f t="shared" si="91"/>
        <v>8.2279999999999998</v>
      </c>
      <c r="O55" s="1">
        <f t="shared" si="92"/>
        <v>7.78</v>
      </c>
      <c r="P55" s="1">
        <f t="shared" si="93"/>
        <v>101.952357802625</v>
      </c>
      <c r="Q55" s="1">
        <f t="shared" si="94"/>
        <v>107.823136246787</v>
      </c>
      <c r="S55" s="1">
        <v>15.6</v>
      </c>
      <c r="T55" s="1">
        <v>10.119999999999999</v>
      </c>
      <c r="U55" s="1">
        <v>6.42</v>
      </c>
      <c r="V55" s="1">
        <v>5.42</v>
      </c>
      <c r="W55" s="1">
        <v>3.58</v>
      </c>
      <c r="Y55" s="151">
        <v>14.6</v>
      </c>
      <c r="Z55" s="151">
        <v>9.43</v>
      </c>
      <c r="AA55" s="151">
        <v>6.03</v>
      </c>
      <c r="AB55" s="151">
        <v>5.19</v>
      </c>
      <c r="AC55" s="151">
        <v>3.65</v>
      </c>
    </row>
    <row r="56" spans="3:29">
      <c r="C56" s="157">
        <v>43908</v>
      </c>
      <c r="D56" s="46" t="s">
        <v>83</v>
      </c>
      <c r="E56" s="30" t="s">
        <v>84</v>
      </c>
      <c r="F56" s="161" t="s">
        <v>76</v>
      </c>
      <c r="G56" s="1">
        <v>83.81</v>
      </c>
      <c r="H56" s="1">
        <v>8.7200000000000006</v>
      </c>
      <c r="I56" s="1">
        <f t="shared" si="76"/>
        <v>730.82320000000004</v>
      </c>
      <c r="J56" s="1">
        <v>11.48</v>
      </c>
      <c r="N56" s="1">
        <f t="shared" si="91"/>
        <v>8.2279999999999998</v>
      </c>
      <c r="O56" s="1">
        <f t="shared" si="92"/>
        <v>7.78</v>
      </c>
      <c r="P56" s="1">
        <f t="shared" si="93"/>
        <v>88.821487603305798</v>
      </c>
      <c r="Q56" s="1">
        <f t="shared" si="94"/>
        <v>93.936143958868897</v>
      </c>
      <c r="S56" s="1">
        <v>15.6</v>
      </c>
      <c r="T56" s="1">
        <v>10.119999999999999</v>
      </c>
      <c r="U56" s="1">
        <v>6.42</v>
      </c>
      <c r="V56" s="1">
        <v>5.42</v>
      </c>
      <c r="W56" s="1">
        <v>3.58</v>
      </c>
      <c r="Y56" s="151">
        <v>14.6</v>
      </c>
      <c r="Z56" s="151">
        <v>9.43</v>
      </c>
      <c r="AA56" s="151">
        <v>6.03</v>
      </c>
      <c r="AB56" s="151">
        <v>5.19</v>
      </c>
      <c r="AC56" s="151">
        <v>3.65</v>
      </c>
    </row>
    <row r="57" spans="3:29">
      <c r="C57" s="159">
        <v>43877</v>
      </c>
      <c r="D57" s="1" t="s">
        <v>85</v>
      </c>
      <c r="E57" s="158" t="s">
        <v>86</v>
      </c>
      <c r="F57" s="158" t="s">
        <v>87</v>
      </c>
      <c r="G57" s="1">
        <v>22.98</v>
      </c>
      <c r="I57" s="1">
        <v>2784.5</v>
      </c>
      <c r="J57" s="1">
        <v>1.72</v>
      </c>
      <c r="N57" s="1">
        <f t="shared" si="85"/>
        <v>130.11000000000001</v>
      </c>
      <c r="O57" s="1">
        <f t="shared" si="86"/>
        <v>121.05200000000001</v>
      </c>
      <c r="P57" s="1">
        <f t="shared" si="0"/>
        <v>21.4011221274306</v>
      </c>
      <c r="Q57" s="1">
        <f t="shared" si="1"/>
        <v>23.002511317450299</v>
      </c>
      <c r="S57" s="1">
        <v>98.76</v>
      </c>
      <c r="T57" s="1">
        <v>119.77</v>
      </c>
      <c r="U57" s="1">
        <v>109.81</v>
      </c>
      <c r="V57" s="1">
        <v>203.6</v>
      </c>
      <c r="W57" s="1">
        <v>118.61</v>
      </c>
      <c r="Y57" s="151">
        <v>89.98</v>
      </c>
      <c r="Z57" s="151">
        <v>114.5</v>
      </c>
      <c r="AA57" s="151">
        <v>103.42</v>
      </c>
      <c r="AB57" s="151">
        <v>200.77</v>
      </c>
      <c r="AC57" s="151">
        <v>96.59</v>
      </c>
    </row>
    <row r="58" spans="3:29">
      <c r="C58" s="157">
        <v>43908</v>
      </c>
      <c r="D58" s="1" t="s">
        <v>85</v>
      </c>
      <c r="E58" s="158" t="s">
        <v>86</v>
      </c>
      <c r="F58" s="158" t="s">
        <v>87</v>
      </c>
      <c r="G58" s="1">
        <v>22.23</v>
      </c>
      <c r="H58" s="1">
        <v>129</v>
      </c>
      <c r="I58" s="1">
        <f>G58*H58</f>
        <v>2867.67</v>
      </c>
      <c r="J58" s="1">
        <v>1.72</v>
      </c>
      <c r="N58" s="1">
        <f t="shared" ref="N58" si="95">SUM(S58:W58)/5</f>
        <v>130.11000000000001</v>
      </c>
      <c r="O58" s="1">
        <f t="shared" ref="O58" si="96">SUM(Y58:AC58)/5</f>
        <v>121.05200000000001</v>
      </c>
      <c r="P58" s="1">
        <f t="shared" ref="P58" si="97">I58/N58</f>
        <v>22.040350472677002</v>
      </c>
      <c r="Q58" s="1">
        <f t="shared" ref="Q58" si="98">I58/O58</f>
        <v>23.6895714238509</v>
      </c>
      <c r="S58" s="1">
        <v>98.76</v>
      </c>
      <c r="T58" s="1">
        <v>119.77</v>
      </c>
      <c r="U58" s="1">
        <v>109.81</v>
      </c>
      <c r="V58" s="1">
        <v>203.6</v>
      </c>
      <c r="W58" s="1">
        <v>118.61</v>
      </c>
      <c r="Y58" s="151">
        <v>89.98</v>
      </c>
      <c r="Z58" s="151">
        <v>114.5</v>
      </c>
      <c r="AA58" s="151">
        <v>103.42</v>
      </c>
      <c r="AB58" s="151">
        <v>200.77</v>
      </c>
      <c r="AC58" s="151">
        <v>96.59</v>
      </c>
    </row>
    <row r="59" spans="3:29">
      <c r="C59" s="159">
        <v>43877</v>
      </c>
      <c r="D59" s="1" t="s">
        <v>88</v>
      </c>
      <c r="E59" s="158">
        <v>600900</v>
      </c>
      <c r="F59" s="158" t="s">
        <v>89</v>
      </c>
      <c r="G59" s="46">
        <v>17.62</v>
      </c>
      <c r="H59" s="46"/>
      <c r="I59" s="46">
        <v>3876.4</v>
      </c>
      <c r="J59" s="1">
        <v>2.59</v>
      </c>
      <c r="N59" s="46">
        <f t="shared" si="85"/>
        <v>197.6</v>
      </c>
      <c r="O59" s="46">
        <f t="shared" si="86"/>
        <v>188.316</v>
      </c>
      <c r="P59" s="46">
        <f t="shared" si="0"/>
        <v>19.617408906882599</v>
      </c>
      <c r="Q59" s="46">
        <f t="shared" si="1"/>
        <v>20.584549374455701</v>
      </c>
      <c r="R59" s="46"/>
      <c r="S59" s="46">
        <v>226.44</v>
      </c>
      <c r="T59" s="46">
        <v>222.75</v>
      </c>
      <c r="U59" s="46">
        <v>209.38</v>
      </c>
      <c r="V59" s="46">
        <v>211.13</v>
      </c>
      <c r="W59" s="46">
        <v>118.3</v>
      </c>
      <c r="X59" s="46"/>
      <c r="Y59" s="151">
        <v>220.55</v>
      </c>
      <c r="Z59" s="151">
        <v>222.32</v>
      </c>
      <c r="AA59" s="151">
        <v>204.95</v>
      </c>
      <c r="AB59" s="151">
        <v>175.48</v>
      </c>
      <c r="AC59" s="151">
        <v>118.28</v>
      </c>
    </row>
    <row r="60" spans="3:29">
      <c r="C60" s="157">
        <v>43908</v>
      </c>
      <c r="D60" s="1" t="s">
        <v>88</v>
      </c>
      <c r="E60" s="158">
        <v>600900</v>
      </c>
      <c r="F60" s="158" t="s">
        <v>89</v>
      </c>
      <c r="G60" s="46">
        <v>16.72</v>
      </c>
      <c r="H60" s="46">
        <v>220</v>
      </c>
      <c r="I60" s="46">
        <f>G60*H60</f>
        <v>3678.4</v>
      </c>
      <c r="J60" s="1">
        <v>2.59</v>
      </c>
      <c r="N60" s="46">
        <f t="shared" ref="N60:N62" si="99">SUM(S60:W60)/5</f>
        <v>197.6</v>
      </c>
      <c r="O60" s="46">
        <f t="shared" ref="O60:O62" si="100">SUM(Y60:AC60)/5</f>
        <v>188.316</v>
      </c>
      <c r="P60" s="46">
        <f t="shared" ref="P60:P62" si="101">I60/N60</f>
        <v>18.615384615384599</v>
      </c>
      <c r="Q60" s="46">
        <f t="shared" ref="Q60:Q62" si="102">I60/O60</f>
        <v>19.533125172582299</v>
      </c>
      <c r="R60" s="46"/>
      <c r="S60" s="46">
        <v>226.44</v>
      </c>
      <c r="T60" s="46">
        <v>222.75</v>
      </c>
      <c r="U60" s="46">
        <v>209.38</v>
      </c>
      <c r="V60" s="46">
        <v>211.13</v>
      </c>
      <c r="W60" s="46">
        <v>118.3</v>
      </c>
      <c r="X60" s="46"/>
      <c r="Y60" s="151">
        <v>220.55</v>
      </c>
      <c r="Z60" s="151">
        <v>222.32</v>
      </c>
      <c r="AA60" s="151">
        <v>204.95</v>
      </c>
      <c r="AB60" s="151">
        <v>175.48</v>
      </c>
      <c r="AC60" s="151">
        <v>118.28</v>
      </c>
    </row>
    <row r="61" spans="3:29">
      <c r="C61" s="163">
        <v>43897</v>
      </c>
      <c r="D61" s="46" t="s">
        <v>90</v>
      </c>
      <c r="F61" s="161" t="s">
        <v>89</v>
      </c>
      <c r="G61" s="1">
        <v>2.15</v>
      </c>
      <c r="H61" s="1">
        <v>197</v>
      </c>
      <c r="I61" s="1">
        <f>G61*H61</f>
        <v>423.55</v>
      </c>
      <c r="J61" s="1">
        <v>0.79</v>
      </c>
      <c r="N61" s="1">
        <f t="shared" si="99"/>
        <v>56.206000000000003</v>
      </c>
      <c r="O61" s="1">
        <f t="shared" si="100"/>
        <v>31.49</v>
      </c>
      <c r="P61" s="1">
        <f t="shared" si="101"/>
        <v>7.5356723481478802</v>
      </c>
      <c r="Q61" s="1">
        <f t="shared" si="102"/>
        <v>13.450301683074001</v>
      </c>
      <c r="S61" s="1">
        <v>18.09</v>
      </c>
      <c r="T61" s="1">
        <v>27.64</v>
      </c>
      <c r="U61" s="1">
        <v>70.2</v>
      </c>
      <c r="V61" s="1">
        <v>73.900000000000006</v>
      </c>
      <c r="W61" s="1">
        <v>91.2</v>
      </c>
      <c r="Y61" s="151">
        <v>3.77</v>
      </c>
      <c r="Z61" s="151">
        <v>15.6</v>
      </c>
      <c r="AA61" s="151">
        <v>44.2</v>
      </c>
      <c r="AB61" s="151">
        <v>39</v>
      </c>
      <c r="AC61" s="151">
        <v>54.88</v>
      </c>
    </row>
    <row r="62" spans="3:29">
      <c r="C62" s="157">
        <v>43908</v>
      </c>
      <c r="D62" s="46" t="s">
        <v>90</v>
      </c>
      <c r="F62" s="161" t="s">
        <v>89</v>
      </c>
      <c r="G62" s="1">
        <v>2.04</v>
      </c>
      <c r="H62" s="1">
        <v>197</v>
      </c>
      <c r="I62" s="1">
        <f>G62*H62</f>
        <v>401.88</v>
      </c>
      <c r="J62" s="1">
        <v>0.79</v>
      </c>
      <c r="N62" s="1">
        <f t="shared" si="99"/>
        <v>56.206000000000003</v>
      </c>
      <c r="O62" s="1">
        <f t="shared" si="100"/>
        <v>31.49</v>
      </c>
      <c r="P62" s="1">
        <f t="shared" si="101"/>
        <v>7.1501263210333397</v>
      </c>
      <c r="Q62" s="1">
        <f t="shared" si="102"/>
        <v>12.7621467132423</v>
      </c>
      <c r="S62" s="1">
        <v>18.09</v>
      </c>
      <c r="T62" s="1">
        <v>27.64</v>
      </c>
      <c r="U62" s="1">
        <v>70.2</v>
      </c>
      <c r="V62" s="1">
        <v>73.900000000000006</v>
      </c>
      <c r="W62" s="1">
        <v>91.2</v>
      </c>
      <c r="Y62" s="151">
        <v>3.77</v>
      </c>
      <c r="Z62" s="151">
        <v>15.6</v>
      </c>
      <c r="AA62" s="151">
        <v>44.2</v>
      </c>
      <c r="AB62" s="151">
        <v>39</v>
      </c>
      <c r="AC62" s="151">
        <v>54.88</v>
      </c>
    </row>
    <row r="63" spans="3:29">
      <c r="C63" s="159">
        <v>43878</v>
      </c>
      <c r="D63" s="1" t="s">
        <v>91</v>
      </c>
      <c r="E63" s="158">
        <v>601618</v>
      </c>
      <c r="F63" s="158" t="s">
        <v>92</v>
      </c>
      <c r="G63" s="1">
        <v>2.56</v>
      </c>
      <c r="I63" s="1">
        <v>530</v>
      </c>
      <c r="J63" s="1">
        <v>0.75</v>
      </c>
      <c r="N63" s="1">
        <f t="shared" si="85"/>
        <v>59.088000000000001</v>
      </c>
      <c r="O63" s="1">
        <f t="shared" si="86"/>
        <v>45.753999999999998</v>
      </c>
      <c r="P63" s="46">
        <f t="shared" si="0"/>
        <v>8.9696723531004601</v>
      </c>
      <c r="Q63" s="46">
        <f t="shared" si="1"/>
        <v>11.5836866722035</v>
      </c>
      <c r="S63" s="1">
        <v>75.709999999999994</v>
      </c>
      <c r="T63" s="1">
        <v>67.12</v>
      </c>
      <c r="U63" s="1">
        <v>59.7</v>
      </c>
      <c r="V63" s="1">
        <v>49.5</v>
      </c>
      <c r="W63" s="1">
        <v>43.41</v>
      </c>
      <c r="Y63" s="151">
        <v>61.52</v>
      </c>
      <c r="Z63" s="151">
        <v>54.67</v>
      </c>
      <c r="AA63" s="151">
        <v>45.7</v>
      </c>
      <c r="AB63" s="151">
        <v>38.21</v>
      </c>
      <c r="AC63" s="151">
        <v>28.67</v>
      </c>
    </row>
    <row r="64" spans="3:29">
      <c r="C64" s="157">
        <v>43908</v>
      </c>
      <c r="D64" s="1" t="s">
        <v>91</v>
      </c>
      <c r="E64" s="158">
        <v>601618</v>
      </c>
      <c r="F64" s="158" t="s">
        <v>92</v>
      </c>
      <c r="G64" s="1">
        <v>2.62</v>
      </c>
      <c r="H64" s="1">
        <v>207</v>
      </c>
      <c r="I64" s="1">
        <f>G64*H64</f>
        <v>542.34</v>
      </c>
      <c r="J64" s="1">
        <v>0.75</v>
      </c>
      <c r="N64" s="1">
        <f t="shared" ref="N64" si="103">SUM(S64:W64)/5</f>
        <v>59.088000000000001</v>
      </c>
      <c r="O64" s="1">
        <f t="shared" ref="O64" si="104">SUM(Y64:AC64)/5</f>
        <v>45.753999999999998</v>
      </c>
      <c r="P64" s="46">
        <f t="shared" ref="P64" si="105">I64/N64</f>
        <v>9.1785134037367992</v>
      </c>
      <c r="Q64" s="46">
        <f t="shared" ref="Q64" si="106">I64/O64</f>
        <v>11.8533898675526</v>
      </c>
      <c r="S64" s="1">
        <v>75.709999999999994</v>
      </c>
      <c r="T64" s="1">
        <v>67.12</v>
      </c>
      <c r="U64" s="1">
        <v>59.7</v>
      </c>
      <c r="V64" s="1">
        <v>49.5</v>
      </c>
      <c r="W64" s="1">
        <v>43.41</v>
      </c>
      <c r="Y64" s="151">
        <v>61.52</v>
      </c>
      <c r="Z64" s="151">
        <v>54.67</v>
      </c>
      <c r="AA64" s="151">
        <v>45.7</v>
      </c>
      <c r="AB64" s="151">
        <v>38.21</v>
      </c>
      <c r="AC64" s="151">
        <v>28.67</v>
      </c>
    </row>
    <row r="65" spans="1:29">
      <c r="C65" s="159">
        <v>43878</v>
      </c>
      <c r="D65" s="1" t="s">
        <v>93</v>
      </c>
      <c r="E65" s="158">
        <v>601800</v>
      </c>
      <c r="F65" s="158" t="s">
        <v>92</v>
      </c>
      <c r="G65" s="1">
        <v>8.09</v>
      </c>
      <c r="I65" s="1">
        <v>1308.5</v>
      </c>
      <c r="J65" s="1">
        <v>0.69</v>
      </c>
      <c r="N65" s="1">
        <f t="shared" si="85"/>
        <v>176.76</v>
      </c>
      <c r="O65" s="1">
        <f t="shared" si="86"/>
        <v>146.52000000000001</v>
      </c>
      <c r="P65" s="46">
        <f t="shared" si="0"/>
        <v>7.4026929169495403</v>
      </c>
      <c r="Q65" s="46">
        <f t="shared" si="1"/>
        <v>8.9305214305214307</v>
      </c>
      <c r="S65" s="1">
        <v>202.94</v>
      </c>
      <c r="T65" s="1">
        <v>213.19</v>
      </c>
      <c r="U65" s="1">
        <v>172.22</v>
      </c>
      <c r="V65" s="1">
        <v>157.83000000000001</v>
      </c>
      <c r="W65" s="1">
        <v>137.62</v>
      </c>
      <c r="Y65" s="151">
        <v>176.31</v>
      </c>
      <c r="Z65" s="151">
        <v>150.26</v>
      </c>
      <c r="AA65" s="151">
        <v>151.30000000000001</v>
      </c>
      <c r="AB65" s="151">
        <v>138.38</v>
      </c>
      <c r="AC65" s="151">
        <v>116.35</v>
      </c>
    </row>
    <row r="66" spans="1:29">
      <c r="C66" s="157">
        <v>43908</v>
      </c>
      <c r="D66" s="1" t="s">
        <v>93</v>
      </c>
      <c r="E66" s="158">
        <v>601800</v>
      </c>
      <c r="F66" s="158" t="s">
        <v>92</v>
      </c>
      <c r="G66" s="1">
        <v>8.76</v>
      </c>
      <c r="H66" s="1">
        <v>162</v>
      </c>
      <c r="I66" s="1">
        <f>G66*H66</f>
        <v>1419.12</v>
      </c>
      <c r="J66" s="1">
        <v>0.69</v>
      </c>
      <c r="N66" s="1">
        <f t="shared" ref="N66" si="107">SUM(S66:W66)/5</f>
        <v>176.76</v>
      </c>
      <c r="O66" s="1">
        <f t="shared" ref="O66" si="108">SUM(Y66:AC66)/5</f>
        <v>146.52000000000001</v>
      </c>
      <c r="P66" s="46">
        <f t="shared" ref="P66" si="109">I66/N66</f>
        <v>8.0285132382892002</v>
      </c>
      <c r="Q66" s="46">
        <f t="shared" ref="Q66" si="110">I66/O66</f>
        <v>9.6855036855036793</v>
      </c>
      <c r="S66" s="1">
        <v>202.94</v>
      </c>
      <c r="T66" s="1">
        <v>213.19</v>
      </c>
      <c r="U66" s="1">
        <v>172.22</v>
      </c>
      <c r="V66" s="1">
        <v>157.83000000000001</v>
      </c>
      <c r="W66" s="1">
        <v>137.62</v>
      </c>
      <c r="Y66" s="151">
        <v>176.31</v>
      </c>
      <c r="Z66" s="151">
        <v>150.26</v>
      </c>
      <c r="AA66" s="151">
        <v>151.30000000000001</v>
      </c>
      <c r="AB66" s="151">
        <v>138.38</v>
      </c>
      <c r="AC66" s="151">
        <v>116.35</v>
      </c>
    </row>
    <row r="67" spans="1:29">
      <c r="C67" s="159">
        <v>43878</v>
      </c>
      <c r="D67" s="1" t="s">
        <v>94</v>
      </c>
      <c r="E67" s="158">
        <v>601186</v>
      </c>
      <c r="F67" s="158" t="s">
        <v>92</v>
      </c>
      <c r="G67" s="1">
        <v>9.2899999999999991</v>
      </c>
      <c r="I67" s="1">
        <v>1261.5</v>
      </c>
      <c r="J67" s="1">
        <v>0.78</v>
      </c>
      <c r="N67" s="1">
        <f t="shared" si="85"/>
        <v>154.084</v>
      </c>
      <c r="O67" s="1">
        <f t="shared" si="86"/>
        <v>133.21799999999999</v>
      </c>
      <c r="P67" s="46">
        <f t="shared" si="0"/>
        <v>8.1870927546013892</v>
      </c>
      <c r="Q67" s="46">
        <f t="shared" si="1"/>
        <v>9.4694410665225401</v>
      </c>
      <c r="S67" s="1">
        <v>198.38</v>
      </c>
      <c r="T67" s="1">
        <v>169.19</v>
      </c>
      <c r="U67" s="1">
        <v>148.51</v>
      </c>
      <c r="V67" s="1">
        <v>133.74</v>
      </c>
      <c r="W67" s="1">
        <v>120.6</v>
      </c>
      <c r="Y67" s="151">
        <v>166.95</v>
      </c>
      <c r="Z67" s="151">
        <v>147.71</v>
      </c>
      <c r="AA67" s="151">
        <v>129.29</v>
      </c>
      <c r="AB67" s="151">
        <v>115.84</v>
      </c>
      <c r="AC67" s="151">
        <v>106.3</v>
      </c>
    </row>
    <row r="68" spans="1:29">
      <c r="C68" s="157">
        <v>43908</v>
      </c>
      <c r="D68" s="1" t="s">
        <v>94</v>
      </c>
      <c r="E68" s="158">
        <v>601186</v>
      </c>
      <c r="F68" s="158" t="s">
        <v>92</v>
      </c>
      <c r="G68" s="1">
        <v>9.93</v>
      </c>
      <c r="H68" s="1">
        <v>136</v>
      </c>
      <c r="I68" s="1">
        <f>G68*H68</f>
        <v>1350.48</v>
      </c>
      <c r="J68" s="1">
        <v>0.78</v>
      </c>
      <c r="N68" s="1">
        <f t="shared" ref="N68" si="111">SUM(S68:W68)/5</f>
        <v>154.084</v>
      </c>
      <c r="O68" s="1">
        <f t="shared" ref="O68" si="112">SUM(Y68:AC68)/5</f>
        <v>133.21799999999999</v>
      </c>
      <c r="P68" s="46">
        <f t="shared" ref="P68" si="113">I68/N68</f>
        <v>8.7645699748189294</v>
      </c>
      <c r="Q68" s="46">
        <f t="shared" ref="Q68" si="114">I68/O68</f>
        <v>10.1373688240328</v>
      </c>
      <c r="S68" s="1">
        <v>198.38</v>
      </c>
      <c r="T68" s="1">
        <v>169.19</v>
      </c>
      <c r="U68" s="1">
        <v>148.51</v>
      </c>
      <c r="V68" s="1">
        <v>133.74</v>
      </c>
      <c r="W68" s="1">
        <v>120.6</v>
      </c>
      <c r="Y68" s="151">
        <v>166.95</v>
      </c>
      <c r="Z68" s="151">
        <v>147.71</v>
      </c>
      <c r="AA68" s="151">
        <v>129.29</v>
      </c>
      <c r="AB68" s="151">
        <v>115.84</v>
      </c>
      <c r="AC68" s="151">
        <v>106.3</v>
      </c>
    </row>
    <row r="69" spans="1:29">
      <c r="C69" s="165">
        <v>43883</v>
      </c>
      <c r="D69" s="1" t="s">
        <v>95</v>
      </c>
      <c r="E69" s="158" t="s">
        <v>96</v>
      </c>
      <c r="F69" s="158" t="s">
        <v>92</v>
      </c>
      <c r="G69" s="1">
        <v>3.68</v>
      </c>
      <c r="H69" s="1">
        <v>30.6</v>
      </c>
      <c r="I69" s="1">
        <f t="shared" ref="I69:I81" si="115">G69*H69</f>
        <v>112.608</v>
      </c>
      <c r="J69" s="1">
        <v>0.73</v>
      </c>
      <c r="N69" s="1">
        <f t="shared" ref="N69:N75" si="116">SUM(S69:W69)/5</f>
        <v>10.272</v>
      </c>
      <c r="O69" s="1">
        <f t="shared" ref="O69:O75" si="117">SUM(Y69:AC69)/5</f>
        <v>8.9779999999999998</v>
      </c>
      <c r="P69" s="1">
        <f t="shared" ref="P69:P75" si="118">I69/N69</f>
        <v>10.962616822429901</v>
      </c>
      <c r="Q69" s="1">
        <f t="shared" ref="Q69:Q75" si="119">I69/O69</f>
        <v>12.5426598351526</v>
      </c>
      <c r="S69" s="1">
        <v>9.01</v>
      </c>
      <c r="T69" s="1">
        <v>9.69</v>
      </c>
      <c r="U69" s="1">
        <v>11.23</v>
      </c>
      <c r="V69" s="1">
        <v>10.84</v>
      </c>
      <c r="W69" s="1">
        <v>10.59</v>
      </c>
      <c r="Y69" s="151">
        <v>7.92</v>
      </c>
      <c r="Z69" s="151">
        <v>7.47</v>
      </c>
      <c r="AA69" s="151">
        <v>10.16</v>
      </c>
      <c r="AB69" s="151">
        <v>9.82</v>
      </c>
      <c r="AC69" s="151">
        <v>9.52</v>
      </c>
    </row>
    <row r="70" spans="1:29">
      <c r="C70" s="157">
        <v>43908</v>
      </c>
      <c r="D70" s="1" t="s">
        <v>95</v>
      </c>
      <c r="E70" s="158" t="s">
        <v>96</v>
      </c>
      <c r="F70" s="158" t="s">
        <v>92</v>
      </c>
      <c r="G70" s="1">
        <v>3.43</v>
      </c>
      <c r="H70" s="1">
        <v>30.6</v>
      </c>
      <c r="I70" s="1">
        <f t="shared" ref="I70" si="120">G70*H70</f>
        <v>104.958</v>
      </c>
      <c r="J70" s="1">
        <v>0.73</v>
      </c>
      <c r="N70" s="1">
        <f t="shared" si="116"/>
        <v>10.272</v>
      </c>
      <c r="O70" s="1">
        <f t="shared" si="117"/>
        <v>8.9779999999999998</v>
      </c>
      <c r="P70" s="1">
        <f t="shared" si="118"/>
        <v>10.2178738317757</v>
      </c>
      <c r="Q70" s="1">
        <f t="shared" si="119"/>
        <v>11.6905769659167</v>
      </c>
      <c r="S70" s="1">
        <v>9.01</v>
      </c>
      <c r="T70" s="1">
        <v>9.69</v>
      </c>
      <c r="U70" s="1">
        <v>11.23</v>
      </c>
      <c r="V70" s="1">
        <v>10.84</v>
      </c>
      <c r="W70" s="1">
        <v>10.59</v>
      </c>
      <c r="Y70" s="151">
        <v>7.92</v>
      </c>
      <c r="Z70" s="151">
        <v>7.47</v>
      </c>
      <c r="AA70" s="151">
        <v>10.16</v>
      </c>
      <c r="AB70" s="151">
        <v>9.82</v>
      </c>
      <c r="AC70" s="151">
        <v>9.52</v>
      </c>
    </row>
    <row r="71" spans="1:29">
      <c r="C71" s="163">
        <v>43897</v>
      </c>
      <c r="D71" s="46" t="s">
        <v>97</v>
      </c>
      <c r="F71" s="161" t="s">
        <v>98</v>
      </c>
      <c r="G71" s="1">
        <v>3.82</v>
      </c>
      <c r="H71" s="1">
        <v>37.1</v>
      </c>
      <c r="I71" s="1">
        <f t="shared" si="115"/>
        <v>141.72200000000001</v>
      </c>
      <c r="J71" s="1">
        <v>0.94</v>
      </c>
      <c r="N71" s="1">
        <f t="shared" si="116"/>
        <v>10.926</v>
      </c>
      <c r="O71" s="1">
        <f t="shared" si="117"/>
        <v>9.5739999999999998</v>
      </c>
      <c r="P71" s="1">
        <f t="shared" si="118"/>
        <v>12.971078162182</v>
      </c>
      <c r="Q71" s="1">
        <f t="shared" si="119"/>
        <v>14.8027992479632</v>
      </c>
      <c r="S71" s="1">
        <v>12.07</v>
      </c>
      <c r="T71" s="1">
        <v>11.28</v>
      </c>
      <c r="U71" s="1">
        <v>11.37</v>
      </c>
      <c r="V71" s="1">
        <v>10.66</v>
      </c>
      <c r="W71" s="1">
        <v>9.25</v>
      </c>
      <c r="Y71" s="151">
        <v>11.51</v>
      </c>
      <c r="Z71" s="151">
        <v>10.62</v>
      </c>
      <c r="AA71" s="151">
        <v>10.36</v>
      </c>
      <c r="AB71" s="151">
        <v>9.91</v>
      </c>
      <c r="AC71" s="151">
        <v>5.47</v>
      </c>
    </row>
    <row r="72" spans="1:29">
      <c r="C72" s="157">
        <v>43908</v>
      </c>
      <c r="D72" s="46" t="s">
        <v>97</v>
      </c>
      <c r="F72" s="161" t="s">
        <v>98</v>
      </c>
      <c r="G72" s="1">
        <v>3.73</v>
      </c>
      <c r="H72" s="1">
        <v>37.1</v>
      </c>
      <c r="I72" s="1">
        <f t="shared" ref="I72" si="121">G72*H72</f>
        <v>138.38300000000001</v>
      </c>
      <c r="J72" s="1">
        <v>0.94</v>
      </c>
      <c r="N72" s="1">
        <f t="shared" si="116"/>
        <v>10.926</v>
      </c>
      <c r="O72" s="1">
        <f t="shared" si="117"/>
        <v>9.5739999999999998</v>
      </c>
      <c r="P72" s="1">
        <f t="shared" si="118"/>
        <v>12.6654768442248</v>
      </c>
      <c r="Q72" s="1">
        <f t="shared" si="119"/>
        <v>14.4540421976186</v>
      </c>
      <c r="S72" s="1">
        <v>12.07</v>
      </c>
      <c r="T72" s="1">
        <v>11.28</v>
      </c>
      <c r="U72" s="1">
        <v>11.37</v>
      </c>
      <c r="V72" s="1">
        <v>10.66</v>
      </c>
      <c r="W72" s="1">
        <v>9.25</v>
      </c>
      <c r="Y72" s="151">
        <v>11.51</v>
      </c>
      <c r="Z72" s="151">
        <v>10.62</v>
      </c>
      <c r="AA72" s="151">
        <v>10.36</v>
      </c>
      <c r="AB72" s="151">
        <v>9.91</v>
      </c>
      <c r="AC72" s="151">
        <v>5.47</v>
      </c>
    </row>
    <row r="73" spans="1:29">
      <c r="A73" t="s">
        <v>99</v>
      </c>
      <c r="B73" s="160" t="s">
        <v>100</v>
      </c>
      <c r="C73" s="166">
        <v>43884</v>
      </c>
      <c r="D73" s="46" t="s">
        <v>101</v>
      </c>
      <c r="E73" s="30" t="s">
        <v>102</v>
      </c>
      <c r="F73" s="158" t="s">
        <v>92</v>
      </c>
      <c r="G73" s="1">
        <v>16.010000000000002</v>
      </c>
      <c r="H73" s="1">
        <v>5.52</v>
      </c>
      <c r="I73" s="1">
        <f t="shared" si="115"/>
        <v>88.375200000000007</v>
      </c>
      <c r="J73" s="1">
        <v>6.94</v>
      </c>
      <c r="N73" s="1">
        <f t="shared" si="116"/>
        <v>-9.9580000000000002E-2</v>
      </c>
      <c r="O73" s="1">
        <f t="shared" si="117"/>
        <v>-1.0245200000000001</v>
      </c>
      <c r="P73" s="1">
        <f t="shared" si="118"/>
        <v>-887.47941353685496</v>
      </c>
      <c r="Q73" s="1">
        <f t="shared" si="119"/>
        <v>-86.260102291804898</v>
      </c>
      <c r="S73" s="1">
        <v>0.2319</v>
      </c>
      <c r="T73" s="1">
        <v>1.05</v>
      </c>
      <c r="U73" s="1">
        <v>0.1152</v>
      </c>
      <c r="V73" s="1">
        <v>-1.95</v>
      </c>
      <c r="W73" s="1">
        <v>5.5E-2</v>
      </c>
      <c r="Y73" s="151">
        <v>-0.2175</v>
      </c>
      <c r="Z73" s="151">
        <v>-0.436</v>
      </c>
      <c r="AA73" s="151">
        <v>-0.76910000000000001</v>
      </c>
      <c r="AB73" s="151">
        <v>-2.16</v>
      </c>
      <c r="AC73" s="151">
        <v>-1.54</v>
      </c>
    </row>
    <row r="74" spans="1:29">
      <c r="B74" s="160"/>
      <c r="C74" s="157">
        <v>43908</v>
      </c>
      <c r="D74" s="46" t="s">
        <v>101</v>
      </c>
      <c r="E74" s="30" t="s">
        <v>102</v>
      </c>
      <c r="F74" s="158" t="s">
        <v>92</v>
      </c>
      <c r="G74" s="1">
        <v>13.06</v>
      </c>
      <c r="H74" s="1">
        <v>5.52</v>
      </c>
      <c r="I74" s="1">
        <f t="shared" ref="I74" si="122">G74*H74</f>
        <v>72.091200000000001</v>
      </c>
      <c r="J74" s="1">
        <v>6.94</v>
      </c>
      <c r="N74" s="1">
        <f t="shared" si="116"/>
        <v>-9.9580000000000002E-2</v>
      </c>
      <c r="O74" s="1">
        <f t="shared" si="117"/>
        <v>-1.0245200000000001</v>
      </c>
      <c r="P74" s="1">
        <f t="shared" si="118"/>
        <v>-723.95260092388003</v>
      </c>
      <c r="Q74" s="1">
        <f t="shared" si="119"/>
        <v>-70.365829852028298</v>
      </c>
      <c r="S74" s="1">
        <v>0.2319</v>
      </c>
      <c r="T74" s="1">
        <v>1.05</v>
      </c>
      <c r="U74" s="1">
        <v>0.1152</v>
      </c>
      <c r="V74" s="1">
        <v>-1.95</v>
      </c>
      <c r="W74" s="1">
        <v>5.5E-2</v>
      </c>
      <c r="Y74" s="151">
        <v>-0.2175</v>
      </c>
      <c r="Z74" s="151">
        <v>-0.436</v>
      </c>
      <c r="AA74" s="151">
        <v>-0.76910000000000001</v>
      </c>
      <c r="AB74" s="151">
        <v>-2.16</v>
      </c>
      <c r="AC74" s="151">
        <v>-1.54</v>
      </c>
    </row>
    <row r="75" spans="1:29">
      <c r="C75" s="165">
        <v>43883</v>
      </c>
      <c r="D75" s="1" t="s">
        <v>103</v>
      </c>
      <c r="E75" s="158">
        <v>600585</v>
      </c>
      <c r="F75" s="158" t="s">
        <v>92</v>
      </c>
      <c r="G75" s="1">
        <v>52.26</v>
      </c>
      <c r="H75" s="1">
        <v>53</v>
      </c>
      <c r="I75" s="1">
        <f t="shared" si="115"/>
        <v>2769.78</v>
      </c>
      <c r="J75" s="1">
        <v>2.17</v>
      </c>
      <c r="N75" s="1">
        <f t="shared" si="116"/>
        <v>150.46600000000001</v>
      </c>
      <c r="O75" s="1">
        <f t="shared" si="117"/>
        <v>134.53200000000001</v>
      </c>
      <c r="P75" s="46">
        <f t="shared" si="118"/>
        <v>18.408012441348902</v>
      </c>
      <c r="Q75" s="46">
        <f t="shared" si="119"/>
        <v>20.5882615288556</v>
      </c>
      <c r="S75" s="1">
        <v>306.36</v>
      </c>
      <c r="T75" s="1">
        <v>164.3</v>
      </c>
      <c r="U75" s="1">
        <v>89.51</v>
      </c>
      <c r="V75" s="1">
        <v>76.28</v>
      </c>
      <c r="W75" s="1">
        <v>115.88</v>
      </c>
      <c r="Y75" s="151">
        <v>298.2</v>
      </c>
      <c r="Z75" s="151">
        <v>140.78</v>
      </c>
      <c r="AA75" s="151">
        <v>76.81</v>
      </c>
      <c r="AB75" s="151">
        <v>53</v>
      </c>
      <c r="AC75" s="151">
        <v>103.87</v>
      </c>
    </row>
    <row r="76" spans="1:29" hidden="1" outlineLevel="1">
      <c r="C76" s="159">
        <v>43878</v>
      </c>
      <c r="D76" s="1" t="s">
        <v>103</v>
      </c>
      <c r="E76" s="158">
        <v>600585</v>
      </c>
      <c r="F76" s="158" t="s">
        <v>92</v>
      </c>
      <c r="G76" s="1">
        <v>52.26</v>
      </c>
      <c r="H76" s="1">
        <v>53</v>
      </c>
      <c r="I76" s="1">
        <f t="shared" ref="I76:I77" si="123">G76*H76</f>
        <v>2769.78</v>
      </c>
      <c r="J76" s="1">
        <v>2.17</v>
      </c>
      <c r="N76" s="1">
        <f t="shared" ref="N76:N77" si="124">SUM(S76:W76)/5</f>
        <v>150.46600000000001</v>
      </c>
      <c r="O76" s="1">
        <f t="shared" ref="O76:O77" si="125">SUM(Y76:AC76)/5</f>
        <v>134.53200000000001</v>
      </c>
      <c r="P76" s="46">
        <f t="shared" ref="P76:P77" si="126">I76/N76</f>
        <v>18.408012441348902</v>
      </c>
      <c r="Q76" s="46">
        <f t="shared" ref="Q76:Q77" si="127">I76/O76</f>
        <v>20.5882615288556</v>
      </c>
      <c r="S76" s="1">
        <v>306.36</v>
      </c>
      <c r="T76" s="1">
        <v>164.3</v>
      </c>
      <c r="U76" s="1">
        <v>89.51</v>
      </c>
      <c r="V76" s="1">
        <v>76.28</v>
      </c>
      <c r="W76" s="1">
        <v>115.88</v>
      </c>
      <c r="Y76" s="151">
        <v>298.2</v>
      </c>
      <c r="Z76" s="151">
        <v>140.78</v>
      </c>
      <c r="AA76" s="151">
        <v>76.81</v>
      </c>
      <c r="AB76" s="151">
        <v>53</v>
      </c>
      <c r="AC76" s="151">
        <v>103.87</v>
      </c>
    </row>
    <row r="77" spans="1:29" outlineLevel="1">
      <c r="C77" s="157">
        <v>43908</v>
      </c>
      <c r="D77" s="1" t="s">
        <v>103</v>
      </c>
      <c r="E77" s="158">
        <v>600585</v>
      </c>
      <c r="F77" s="158" t="s">
        <v>92</v>
      </c>
      <c r="G77" s="1">
        <v>51.04</v>
      </c>
      <c r="H77" s="1">
        <v>53</v>
      </c>
      <c r="I77" s="1">
        <f t="shared" si="123"/>
        <v>2705.12</v>
      </c>
      <c r="J77" s="1">
        <v>2.17</v>
      </c>
      <c r="N77" s="1">
        <f t="shared" si="124"/>
        <v>150.46600000000001</v>
      </c>
      <c r="O77" s="1">
        <f t="shared" si="125"/>
        <v>134.53200000000001</v>
      </c>
      <c r="P77" s="46">
        <f t="shared" si="126"/>
        <v>17.978280807624301</v>
      </c>
      <c r="Q77" s="46">
        <f t="shared" si="127"/>
        <v>20.1076323848601</v>
      </c>
      <c r="S77" s="1">
        <v>306.36</v>
      </c>
      <c r="T77" s="1">
        <v>164.3</v>
      </c>
      <c r="U77" s="1">
        <v>89.51</v>
      </c>
      <c r="V77" s="1">
        <v>76.28</v>
      </c>
      <c r="W77" s="1">
        <v>115.88</v>
      </c>
      <c r="Y77" s="151">
        <v>298.2</v>
      </c>
      <c r="Z77" s="151">
        <v>140.78</v>
      </c>
      <c r="AA77" s="151">
        <v>76.81</v>
      </c>
      <c r="AB77" s="151">
        <v>53</v>
      </c>
      <c r="AC77" s="151">
        <v>103.87</v>
      </c>
    </row>
    <row r="78" spans="1:29">
      <c r="C78" s="159">
        <v>43896</v>
      </c>
      <c r="D78" s="1" t="s">
        <v>104</v>
      </c>
      <c r="E78" s="158">
        <v>601138</v>
      </c>
      <c r="F78" s="158" t="s">
        <v>105</v>
      </c>
      <c r="G78" s="1">
        <v>16.989999999999998</v>
      </c>
      <c r="H78" s="1">
        <v>199</v>
      </c>
      <c r="I78" s="1">
        <f t="shared" si="115"/>
        <v>3381.01</v>
      </c>
      <c r="J78" s="1">
        <v>4.18</v>
      </c>
      <c r="N78" s="1">
        <f t="shared" ref="N78" si="128">SUM(S78:W78)/5</f>
        <v>150.46600000000001</v>
      </c>
      <c r="O78" s="1">
        <f t="shared" ref="O78" si="129">SUM(Y78:AC78)/5</f>
        <v>134.53200000000001</v>
      </c>
      <c r="P78" s="46">
        <f t="shared" ref="P78" si="130">I78/N78</f>
        <v>22.470259061847901</v>
      </c>
      <c r="Q78" s="46">
        <f t="shared" ref="Q78" si="131">I78/O78</f>
        <v>25.131641542532599</v>
      </c>
      <c r="S78" s="1">
        <v>306.36</v>
      </c>
      <c r="T78" s="1">
        <v>164.3</v>
      </c>
      <c r="U78" s="1">
        <v>89.51</v>
      </c>
      <c r="V78" s="1">
        <v>76.28</v>
      </c>
      <c r="W78" s="1">
        <v>115.88</v>
      </c>
      <c r="Y78" s="151">
        <v>298.2</v>
      </c>
      <c r="Z78" s="151">
        <v>140.78</v>
      </c>
      <c r="AA78" s="151">
        <v>76.81</v>
      </c>
      <c r="AB78" s="151">
        <v>53</v>
      </c>
      <c r="AC78" s="151">
        <v>103.87</v>
      </c>
    </row>
    <row r="79" spans="1:29" hidden="1" outlineLevel="1">
      <c r="A79" t="s">
        <v>106</v>
      </c>
      <c r="B79" s="160">
        <v>20</v>
      </c>
      <c r="C79" s="165">
        <v>43883</v>
      </c>
      <c r="D79" s="1" t="s">
        <v>104</v>
      </c>
      <c r="E79" s="158">
        <v>601138</v>
      </c>
      <c r="F79" s="158" t="s">
        <v>105</v>
      </c>
      <c r="G79" s="1">
        <v>16.989999999999998</v>
      </c>
      <c r="H79" s="1">
        <v>199</v>
      </c>
      <c r="I79" s="1">
        <f t="shared" ref="I79:I80" si="132">G79*H79</f>
        <v>3381.01</v>
      </c>
      <c r="J79" s="1">
        <v>4.18</v>
      </c>
      <c r="N79" s="1">
        <f t="shared" ref="N79:N82" si="133">SUM(S79:W79)/5</f>
        <v>150.46600000000001</v>
      </c>
      <c r="O79" s="1">
        <f t="shared" ref="O79:O82" si="134">SUM(Y79:AC79)/5</f>
        <v>134.53200000000001</v>
      </c>
      <c r="P79" s="46">
        <f t="shared" ref="P79:P80" si="135">I79/N79</f>
        <v>22.470259061847901</v>
      </c>
      <c r="Q79" s="46">
        <f t="shared" ref="Q79:Q80" si="136">I79/O79</f>
        <v>25.131641542532599</v>
      </c>
      <c r="S79" s="1">
        <v>306.36</v>
      </c>
      <c r="T79" s="1">
        <v>164.3</v>
      </c>
      <c r="U79" s="1">
        <v>89.51</v>
      </c>
      <c r="V79" s="1">
        <v>76.28</v>
      </c>
      <c r="W79" s="1">
        <v>115.88</v>
      </c>
      <c r="Y79" s="151">
        <v>298.2</v>
      </c>
      <c r="Z79" s="151">
        <v>140.78</v>
      </c>
      <c r="AA79" s="151">
        <v>76.81</v>
      </c>
      <c r="AB79" s="151">
        <v>53</v>
      </c>
      <c r="AC79" s="151">
        <v>103.87</v>
      </c>
    </row>
    <row r="80" spans="1:29" outlineLevel="1">
      <c r="B80" s="160"/>
      <c r="C80" s="157">
        <v>43908</v>
      </c>
      <c r="D80" s="1" t="s">
        <v>104</v>
      </c>
      <c r="E80" s="158">
        <v>601138</v>
      </c>
      <c r="F80" s="158" t="s">
        <v>105</v>
      </c>
      <c r="G80" s="1">
        <v>13.56</v>
      </c>
      <c r="H80" s="1">
        <v>199</v>
      </c>
      <c r="I80" s="1">
        <f t="shared" si="132"/>
        <v>2698.44</v>
      </c>
      <c r="J80" s="1">
        <v>4.18</v>
      </c>
      <c r="N80" s="1">
        <f t="shared" si="133"/>
        <v>150.46600000000001</v>
      </c>
      <c r="O80" s="1">
        <f t="shared" si="134"/>
        <v>134.53200000000001</v>
      </c>
      <c r="P80" s="46">
        <f t="shared" si="135"/>
        <v>17.933885396036299</v>
      </c>
      <c r="Q80" s="46">
        <f t="shared" si="136"/>
        <v>20.057978770850099</v>
      </c>
      <c r="S80" s="1">
        <v>306.36</v>
      </c>
      <c r="T80" s="1">
        <v>164.3</v>
      </c>
      <c r="U80" s="1">
        <v>89.51</v>
      </c>
      <c r="V80" s="1">
        <v>76.28</v>
      </c>
      <c r="W80" s="1">
        <v>115.88</v>
      </c>
      <c r="Y80" s="151">
        <v>298.2</v>
      </c>
      <c r="Z80" s="151">
        <v>140.78</v>
      </c>
      <c r="AA80" s="151">
        <v>76.81</v>
      </c>
      <c r="AB80" s="151">
        <v>53</v>
      </c>
      <c r="AC80" s="151">
        <v>103.87</v>
      </c>
    </row>
    <row r="81" spans="2:29">
      <c r="B81" s="160"/>
      <c r="C81" s="167">
        <v>43897</v>
      </c>
      <c r="D81" s="1" t="s">
        <v>107</v>
      </c>
      <c r="E81" s="158" t="s">
        <v>108</v>
      </c>
      <c r="F81" s="158" t="s">
        <v>105</v>
      </c>
      <c r="G81" s="1">
        <v>11.55</v>
      </c>
      <c r="H81" s="1">
        <v>2.89</v>
      </c>
      <c r="I81" s="1">
        <f t="shared" si="115"/>
        <v>33.3795</v>
      </c>
      <c r="J81" s="1">
        <v>3.39</v>
      </c>
      <c r="N81" s="1">
        <f t="shared" si="133"/>
        <v>1.12443</v>
      </c>
      <c r="O81" s="1">
        <f t="shared" si="134"/>
        <v>1.05206</v>
      </c>
      <c r="P81" s="46">
        <f t="shared" ref="P81:P86" si="137">I81/N81</f>
        <v>29.685707425095401</v>
      </c>
      <c r="Q81" s="46">
        <f t="shared" ref="Q81:Q86" si="138">I81/O81</f>
        <v>31.727753169971301</v>
      </c>
      <c r="S81" s="1">
        <v>1.1299999999999999</v>
      </c>
      <c r="T81" s="1">
        <v>1.53</v>
      </c>
      <c r="U81" s="1">
        <v>1.29</v>
      </c>
      <c r="V81" s="1">
        <v>0.91254999999999997</v>
      </c>
      <c r="W81" s="1">
        <v>0.75960000000000005</v>
      </c>
      <c r="Y81" s="151">
        <v>1</v>
      </c>
      <c r="Z81" s="151">
        <v>1.46</v>
      </c>
      <c r="AA81" s="151">
        <v>1.2</v>
      </c>
      <c r="AB81" s="151">
        <v>0.8609</v>
      </c>
      <c r="AC81" s="151">
        <v>0.73939999999999995</v>
      </c>
    </row>
    <row r="82" spans="2:29">
      <c r="B82" s="160"/>
      <c r="C82" s="157">
        <v>43908</v>
      </c>
      <c r="D82" s="1" t="s">
        <v>107</v>
      </c>
      <c r="E82" s="158" t="s">
        <v>108</v>
      </c>
      <c r="F82" s="158" t="s">
        <v>105</v>
      </c>
      <c r="G82" s="1">
        <v>10.25</v>
      </c>
      <c r="H82" s="1">
        <v>2.89</v>
      </c>
      <c r="I82" s="1">
        <f t="shared" ref="I82" si="139">G82*H82</f>
        <v>29.622499999999999</v>
      </c>
      <c r="J82" s="1">
        <v>3.39</v>
      </c>
      <c r="N82" s="1">
        <f t="shared" si="133"/>
        <v>1.12443</v>
      </c>
      <c r="O82" s="1">
        <f t="shared" si="134"/>
        <v>1.05206</v>
      </c>
      <c r="P82" s="46">
        <f t="shared" si="137"/>
        <v>26.344458970322702</v>
      </c>
      <c r="Q82" s="46">
        <f t="shared" si="138"/>
        <v>28.156664068589201</v>
      </c>
      <c r="S82" s="1">
        <v>1.1299999999999999</v>
      </c>
      <c r="T82" s="1">
        <v>1.53</v>
      </c>
      <c r="U82" s="1">
        <v>1.29</v>
      </c>
      <c r="V82" s="1">
        <v>0.91254999999999997</v>
      </c>
      <c r="W82" s="1">
        <v>0.75960000000000005</v>
      </c>
      <c r="Y82" s="151">
        <v>1</v>
      </c>
      <c r="Z82" s="151">
        <v>1.46</v>
      </c>
      <c r="AA82" s="151">
        <v>1.2</v>
      </c>
      <c r="AB82" s="151">
        <v>0.8609</v>
      </c>
      <c r="AC82" s="151">
        <v>0.73939999999999995</v>
      </c>
    </row>
    <row r="83" spans="2:29">
      <c r="C83" s="165">
        <v>43883</v>
      </c>
      <c r="D83" s="1" t="s">
        <v>109</v>
      </c>
      <c r="E83" s="158">
        <v>600436</v>
      </c>
      <c r="F83" s="158" t="s">
        <v>110</v>
      </c>
      <c r="G83" s="1">
        <v>128.18</v>
      </c>
      <c r="H83" s="1">
        <v>6.03</v>
      </c>
      <c r="I83" s="1">
        <f t="shared" ref="I83:I115" si="140">G83*H83</f>
        <v>772.92539999999997</v>
      </c>
      <c r="J83" s="1">
        <v>11.77</v>
      </c>
      <c r="N83" s="1">
        <f t="shared" ref="N83:N109" si="141">SUM(S83:W83)/5</f>
        <v>6.6340000000000003</v>
      </c>
      <c r="O83" s="1">
        <f t="shared" ref="O83:O109" si="142">SUM(Y83:AC83)/5</f>
        <v>6.524</v>
      </c>
      <c r="P83" s="46">
        <f t="shared" si="137"/>
        <v>116.509707567079</v>
      </c>
      <c r="Q83" s="46">
        <f t="shared" si="138"/>
        <v>118.474156958921</v>
      </c>
      <c r="S83" s="1">
        <v>11.29</v>
      </c>
      <c r="T83" s="1">
        <v>7.8</v>
      </c>
      <c r="U83" s="1">
        <v>5.07</v>
      </c>
      <c r="V83" s="1">
        <v>4.63</v>
      </c>
      <c r="W83" s="1">
        <v>4.38</v>
      </c>
      <c r="Y83" s="151">
        <v>11.24</v>
      </c>
      <c r="Z83" s="151">
        <v>7.75</v>
      </c>
      <c r="AA83" s="151">
        <v>5.22</v>
      </c>
      <c r="AB83" s="151">
        <v>4.59</v>
      </c>
      <c r="AC83" s="151">
        <v>3.82</v>
      </c>
    </row>
    <row r="84" spans="2:29">
      <c r="C84" s="157">
        <v>43908</v>
      </c>
      <c r="D84" s="1" t="s">
        <v>109</v>
      </c>
      <c r="E84" s="158">
        <v>600436</v>
      </c>
      <c r="F84" s="158" t="s">
        <v>110</v>
      </c>
      <c r="G84" s="1">
        <v>117.38</v>
      </c>
      <c r="H84" s="1">
        <v>6.03</v>
      </c>
      <c r="I84" s="1">
        <f t="shared" ref="I84" si="143">G84*H84</f>
        <v>707.80139999999994</v>
      </c>
      <c r="J84" s="1">
        <v>11.77</v>
      </c>
      <c r="N84" s="1">
        <f t="shared" ref="N84" si="144">SUM(S84:W84)/5</f>
        <v>6.6340000000000003</v>
      </c>
      <c r="O84" s="1">
        <f t="shared" ref="O84" si="145">SUM(Y84:AC84)/5</f>
        <v>6.524</v>
      </c>
      <c r="P84" s="46">
        <f t="shared" si="137"/>
        <v>106.693005728068</v>
      </c>
      <c r="Q84" s="46">
        <f t="shared" si="138"/>
        <v>108.49193746168</v>
      </c>
      <c r="S84" s="1">
        <v>11.29</v>
      </c>
      <c r="T84" s="1">
        <v>7.8</v>
      </c>
      <c r="U84" s="1">
        <v>5.07</v>
      </c>
      <c r="V84" s="1">
        <v>4.63</v>
      </c>
      <c r="W84" s="1">
        <v>4.38</v>
      </c>
      <c r="Y84" s="151">
        <v>11.24</v>
      </c>
      <c r="Z84" s="151">
        <v>7.75</v>
      </c>
      <c r="AA84" s="151">
        <v>5.22</v>
      </c>
      <c r="AB84" s="151">
        <v>4.59</v>
      </c>
      <c r="AC84" s="151">
        <v>3.82</v>
      </c>
    </row>
    <row r="85" spans="2:29">
      <c r="C85" s="165">
        <v>43883</v>
      </c>
      <c r="D85" s="1" t="s">
        <v>111</v>
      </c>
      <c r="E85" s="158" t="s">
        <v>112</v>
      </c>
      <c r="F85" s="158" t="s">
        <v>113</v>
      </c>
      <c r="G85" s="1">
        <v>40.9</v>
      </c>
      <c r="H85" s="1">
        <v>5.07</v>
      </c>
      <c r="I85" s="1">
        <f t="shared" si="140"/>
        <v>207.363</v>
      </c>
      <c r="J85" s="1">
        <v>5.67</v>
      </c>
      <c r="N85" s="1">
        <f t="shared" si="141"/>
        <v>2.8879999999999999</v>
      </c>
      <c r="O85" s="1">
        <f t="shared" si="142"/>
        <v>2.1644999999999999</v>
      </c>
      <c r="P85" s="46">
        <f t="shared" si="137"/>
        <v>71.801592797783897</v>
      </c>
      <c r="Q85" s="46">
        <f t="shared" si="138"/>
        <v>95.801801801801801</v>
      </c>
      <c r="S85" s="1">
        <v>4.0199999999999996</v>
      </c>
      <c r="T85" s="1">
        <v>1.1499999999999999</v>
      </c>
      <c r="U85" s="1">
        <v>4.42</v>
      </c>
      <c r="V85" s="1">
        <v>3.08</v>
      </c>
      <c r="W85" s="1">
        <v>1.77</v>
      </c>
      <c r="Y85" s="151">
        <v>3.17</v>
      </c>
      <c r="Z85" s="151">
        <v>0.86250000000000004</v>
      </c>
      <c r="AA85" s="151">
        <v>3.29</v>
      </c>
      <c r="AB85" s="151">
        <v>2.2799999999999998</v>
      </c>
      <c r="AC85" s="151">
        <v>1.22</v>
      </c>
    </row>
    <row r="86" spans="2:29">
      <c r="C86" s="157">
        <v>43908</v>
      </c>
      <c r="D86" s="1" t="s">
        <v>111</v>
      </c>
      <c r="E86" s="158" t="s">
        <v>112</v>
      </c>
      <c r="F86" s="158" t="s">
        <v>113</v>
      </c>
      <c r="G86" s="1">
        <v>37</v>
      </c>
      <c r="H86" s="1">
        <v>5.07</v>
      </c>
      <c r="I86" s="1">
        <f t="shared" ref="I86" si="146">G86*H86</f>
        <v>187.59</v>
      </c>
      <c r="J86" s="1">
        <v>5.67</v>
      </c>
      <c r="N86" s="1">
        <f t="shared" ref="N86" si="147">SUM(S86:W86)/5</f>
        <v>2.8879999999999999</v>
      </c>
      <c r="O86" s="1">
        <f t="shared" ref="O86" si="148">SUM(Y86:AC86)/5</f>
        <v>2.1644999999999999</v>
      </c>
      <c r="P86" s="46">
        <f t="shared" si="137"/>
        <v>64.954986149584499</v>
      </c>
      <c r="Q86" s="46">
        <f t="shared" si="138"/>
        <v>86.6666666666667</v>
      </c>
      <c r="S86" s="1">
        <v>4.0199999999999996</v>
      </c>
      <c r="T86" s="1">
        <v>1.1499999999999999</v>
      </c>
      <c r="U86" s="1">
        <v>4.42</v>
      </c>
      <c r="V86" s="1">
        <v>3.08</v>
      </c>
      <c r="W86" s="1">
        <v>1.77</v>
      </c>
      <c r="Y86" s="151">
        <v>3.17</v>
      </c>
      <c r="Z86" s="151">
        <v>0.86250000000000004</v>
      </c>
      <c r="AA86" s="151">
        <v>3.29</v>
      </c>
      <c r="AB86" s="151">
        <v>2.2799999999999998</v>
      </c>
      <c r="AC86" s="151">
        <v>1.22</v>
      </c>
    </row>
    <row r="87" spans="2:29">
      <c r="C87" s="165">
        <v>43883</v>
      </c>
      <c r="D87" s="1" t="s">
        <v>114</v>
      </c>
      <c r="E87" s="158" t="s">
        <v>115</v>
      </c>
      <c r="F87" s="161" t="s">
        <v>116</v>
      </c>
      <c r="G87" s="1">
        <v>72.69</v>
      </c>
      <c r="H87" s="1">
        <v>19.3</v>
      </c>
      <c r="I87" s="1">
        <f t="shared" si="140"/>
        <v>1402.9169999999999</v>
      </c>
      <c r="J87" s="1">
        <v>4.5199999999999996</v>
      </c>
      <c r="N87" s="1">
        <f t="shared" si="141"/>
        <v>32.378</v>
      </c>
      <c r="O87" s="1">
        <f t="shared" si="142"/>
        <v>30.62</v>
      </c>
      <c r="P87" s="46">
        <f t="shared" ref="P87:P114" si="149">I87/N87</f>
        <v>43.3293285564272</v>
      </c>
      <c r="Q87" s="46">
        <f t="shared" ref="Q87:Q114" si="150">I87/O87</f>
        <v>45.8170150228609</v>
      </c>
      <c r="S87" s="1">
        <v>44.32</v>
      </c>
      <c r="T87" s="1">
        <v>38.57</v>
      </c>
      <c r="U87" s="1">
        <v>29.66</v>
      </c>
      <c r="V87" s="1">
        <v>26.84</v>
      </c>
      <c r="W87" s="1">
        <v>22.5</v>
      </c>
      <c r="Y87" s="151">
        <v>42.35</v>
      </c>
      <c r="Z87" s="151">
        <v>36.85</v>
      </c>
      <c r="AA87" s="151">
        <v>28.05</v>
      </c>
      <c r="AB87" s="151">
        <v>24.9</v>
      </c>
      <c r="AC87" s="151">
        <v>20.95</v>
      </c>
    </row>
    <row r="88" spans="2:29">
      <c r="C88" s="157">
        <v>43908</v>
      </c>
      <c r="D88" s="1" t="s">
        <v>114</v>
      </c>
      <c r="E88" s="158" t="s">
        <v>115</v>
      </c>
      <c r="F88" s="161" t="s">
        <v>116</v>
      </c>
      <c r="G88" s="1">
        <v>63.3</v>
      </c>
      <c r="H88" s="1">
        <v>19.3</v>
      </c>
      <c r="I88" s="1">
        <f t="shared" ref="I88" si="151">G88*H88</f>
        <v>1221.69</v>
      </c>
      <c r="J88" s="1">
        <v>4.5199999999999996</v>
      </c>
      <c r="N88" s="1">
        <f t="shared" ref="N88" si="152">SUM(S88:W88)/5</f>
        <v>32.378</v>
      </c>
      <c r="O88" s="1">
        <f t="shared" ref="O88" si="153">SUM(Y88:AC88)/5</f>
        <v>30.62</v>
      </c>
      <c r="P88" s="46">
        <f t="shared" ref="P88" si="154">I88/N88</f>
        <v>37.7321020445982</v>
      </c>
      <c r="Q88" s="46">
        <f t="shared" ref="Q88" si="155">I88/O88</f>
        <v>39.898432397126101</v>
      </c>
      <c r="S88" s="1">
        <v>44.32</v>
      </c>
      <c r="T88" s="1">
        <v>38.57</v>
      </c>
      <c r="U88" s="1">
        <v>29.66</v>
      </c>
      <c r="V88" s="1">
        <v>26.84</v>
      </c>
      <c r="W88" s="1">
        <v>22.5</v>
      </c>
      <c r="Y88" s="151">
        <v>42.35</v>
      </c>
      <c r="Z88" s="151">
        <v>36.85</v>
      </c>
      <c r="AA88" s="151">
        <v>28.05</v>
      </c>
      <c r="AB88" s="151">
        <v>24.9</v>
      </c>
      <c r="AC88" s="151">
        <v>20.95</v>
      </c>
    </row>
    <row r="89" spans="2:29">
      <c r="C89" s="165">
        <v>43883</v>
      </c>
      <c r="D89" s="1" t="s">
        <v>117</v>
      </c>
      <c r="E89" s="158" t="s">
        <v>118</v>
      </c>
      <c r="F89" s="158" t="s">
        <v>119</v>
      </c>
      <c r="G89" s="1">
        <v>85.07</v>
      </c>
      <c r="H89" s="1">
        <v>19.5</v>
      </c>
      <c r="I89" s="1">
        <f t="shared" si="140"/>
        <v>1658.865</v>
      </c>
      <c r="J89" s="1">
        <v>8.35</v>
      </c>
      <c r="N89" s="1">
        <f t="shared" si="141"/>
        <v>24.591999999999999</v>
      </c>
      <c r="O89" s="1">
        <f t="shared" si="142"/>
        <v>20.7</v>
      </c>
      <c r="P89" s="46">
        <f t="shared" si="149"/>
        <v>67.455473324658399</v>
      </c>
      <c r="Q89" s="46">
        <f t="shared" si="150"/>
        <v>80.138405797101399</v>
      </c>
      <c r="S89" s="1">
        <v>39.35</v>
      </c>
      <c r="T89" s="1">
        <v>29.35</v>
      </c>
      <c r="U89" s="1">
        <v>20.350000000000001</v>
      </c>
      <c r="V89" s="1">
        <v>17.21</v>
      </c>
      <c r="W89" s="1">
        <v>16.7</v>
      </c>
      <c r="Y89" s="151">
        <v>31.44</v>
      </c>
      <c r="Z89" s="151">
        <v>24.6</v>
      </c>
      <c r="AA89" s="151">
        <v>17.96</v>
      </c>
      <c r="AB89" s="151">
        <v>14.94</v>
      </c>
      <c r="AC89" s="151">
        <v>14.56</v>
      </c>
    </row>
    <row r="90" spans="2:29">
      <c r="C90" s="157">
        <v>43908</v>
      </c>
      <c r="D90" s="1" t="s">
        <v>117</v>
      </c>
      <c r="E90" s="158" t="s">
        <v>118</v>
      </c>
      <c r="F90" s="158" t="s">
        <v>119</v>
      </c>
      <c r="G90" s="1">
        <v>75.38</v>
      </c>
      <c r="H90" s="1">
        <v>19.5</v>
      </c>
      <c r="I90" s="1">
        <f t="shared" ref="I90" si="156">G90*H90</f>
        <v>1469.91</v>
      </c>
      <c r="J90" s="1">
        <v>8.35</v>
      </c>
      <c r="N90" s="1">
        <f t="shared" ref="N90" si="157">SUM(S90:W90)/5</f>
        <v>24.591999999999999</v>
      </c>
      <c r="O90" s="1">
        <f t="shared" ref="O90" si="158">SUM(Y90:AC90)/5</f>
        <v>20.7</v>
      </c>
      <c r="P90" s="46">
        <f t="shared" ref="P90" si="159">I90/N90</f>
        <v>59.771877033181497</v>
      </c>
      <c r="Q90" s="46">
        <f t="shared" ref="Q90" si="160">I90/O90</f>
        <v>71.010144927536203</v>
      </c>
      <c r="S90" s="1">
        <v>39.35</v>
      </c>
      <c r="T90" s="1">
        <v>29.35</v>
      </c>
      <c r="U90" s="1">
        <v>20.350000000000001</v>
      </c>
      <c r="V90" s="1">
        <v>17.21</v>
      </c>
      <c r="W90" s="1">
        <v>16.7</v>
      </c>
      <c r="Y90" s="151">
        <v>31.44</v>
      </c>
      <c r="Z90" s="151">
        <v>24.6</v>
      </c>
      <c r="AA90" s="151">
        <v>17.96</v>
      </c>
      <c r="AB90" s="151">
        <v>14.94</v>
      </c>
      <c r="AC90" s="151">
        <v>14.56</v>
      </c>
    </row>
    <row r="91" spans="2:29" outlineLevel="1">
      <c r="C91" s="165">
        <v>43883</v>
      </c>
      <c r="D91" s="1" t="s">
        <v>120</v>
      </c>
      <c r="E91" s="158" t="s">
        <v>121</v>
      </c>
      <c r="F91" s="161" t="s">
        <v>122</v>
      </c>
      <c r="G91" s="1">
        <v>39.4</v>
      </c>
      <c r="H91" s="1">
        <v>93.5</v>
      </c>
      <c r="I91" s="1">
        <f t="shared" si="140"/>
        <v>3683.9</v>
      </c>
      <c r="J91" s="1">
        <v>9.1</v>
      </c>
      <c r="N91" s="1">
        <f t="shared" si="141"/>
        <v>77.494</v>
      </c>
      <c r="O91" s="1">
        <f t="shared" si="142"/>
        <v>75.022000000000006</v>
      </c>
      <c r="P91" s="46">
        <f t="shared" si="149"/>
        <v>47.5378738999148</v>
      </c>
      <c r="Q91" s="46">
        <f t="shared" si="150"/>
        <v>49.104262749593502</v>
      </c>
      <c r="S91" s="1">
        <v>113.82</v>
      </c>
      <c r="T91" s="1">
        <v>93.78</v>
      </c>
      <c r="U91" s="1">
        <v>74.239999999999995</v>
      </c>
      <c r="V91" s="1">
        <v>58.82</v>
      </c>
      <c r="W91" s="1">
        <v>46.81</v>
      </c>
      <c r="Y91" s="151">
        <v>109.83</v>
      </c>
      <c r="Z91" s="151">
        <v>91.77</v>
      </c>
      <c r="AA91" s="151">
        <v>72.709999999999994</v>
      </c>
      <c r="AB91" s="151">
        <v>56.05</v>
      </c>
      <c r="AC91" s="151">
        <v>44.75</v>
      </c>
    </row>
    <row r="92" spans="2:29">
      <c r="C92" s="168">
        <v>43908</v>
      </c>
      <c r="D92" s="1" t="s">
        <v>120</v>
      </c>
      <c r="E92" s="158" t="s">
        <v>121</v>
      </c>
      <c r="F92" s="161" t="s">
        <v>122</v>
      </c>
      <c r="G92" s="1">
        <v>29</v>
      </c>
      <c r="H92" s="1">
        <v>93.5</v>
      </c>
      <c r="I92" s="1">
        <f t="shared" ref="I92" si="161">G92*H92</f>
        <v>2711.5</v>
      </c>
      <c r="J92" s="1">
        <v>9.1</v>
      </c>
      <c r="N92" s="1">
        <f>SUM(R92:V92)/5</f>
        <v>90.731999999999999</v>
      </c>
      <c r="O92" s="1">
        <f>SUM(X92:AB92)/5</f>
        <v>88.072000000000003</v>
      </c>
      <c r="P92" s="46">
        <f t="shared" ref="P92" si="162">I92/N92</f>
        <v>29.884715425649201</v>
      </c>
      <c r="Q92" s="46">
        <f t="shared" si="150"/>
        <v>30.7873103824144</v>
      </c>
      <c r="R92" s="1">
        <v>113</v>
      </c>
      <c r="S92" s="1">
        <v>113.82</v>
      </c>
      <c r="T92" s="1">
        <v>93.78</v>
      </c>
      <c r="U92" s="1">
        <v>74.239999999999995</v>
      </c>
      <c r="V92" s="1">
        <v>58.82</v>
      </c>
      <c r="W92" s="1">
        <v>46.81</v>
      </c>
      <c r="X92" s="1">
        <v>110</v>
      </c>
      <c r="Y92" s="151">
        <v>109.83</v>
      </c>
      <c r="Z92" s="151">
        <v>91.77</v>
      </c>
      <c r="AA92" s="151">
        <v>72.709999999999994</v>
      </c>
      <c r="AB92" s="151">
        <v>56.05</v>
      </c>
      <c r="AC92" s="151">
        <v>44.75</v>
      </c>
    </row>
    <row r="93" spans="2:29" outlineLevel="1">
      <c r="C93" s="165">
        <v>43883</v>
      </c>
      <c r="D93" s="1" t="s">
        <v>123</v>
      </c>
      <c r="E93" s="158" t="s">
        <v>124</v>
      </c>
      <c r="F93" s="161" t="s">
        <v>122</v>
      </c>
      <c r="G93" s="1">
        <v>22.09</v>
      </c>
      <c r="H93" s="1">
        <v>30.1</v>
      </c>
      <c r="I93" s="1">
        <f t="shared" si="140"/>
        <v>664.90899999999999</v>
      </c>
      <c r="J93" s="1">
        <v>4.6900000000000004</v>
      </c>
      <c r="N93" s="1">
        <f t="shared" si="141"/>
        <v>18.614000000000001</v>
      </c>
      <c r="O93" s="1">
        <f t="shared" si="142"/>
        <v>18.018000000000001</v>
      </c>
      <c r="P93" s="46">
        <f t="shared" si="149"/>
        <v>35.7209089932309</v>
      </c>
      <c r="Q93" s="46">
        <f t="shared" si="150"/>
        <v>36.902486402486403</v>
      </c>
      <c r="S93" s="1">
        <v>25.95</v>
      </c>
      <c r="T93" s="1">
        <v>23.77</v>
      </c>
      <c r="U93" s="1">
        <v>18.100000000000001</v>
      </c>
      <c r="V93" s="1">
        <v>13.81</v>
      </c>
      <c r="W93" s="1">
        <v>11.44</v>
      </c>
      <c r="Y93" s="151">
        <v>24.95</v>
      </c>
      <c r="Z93" s="151">
        <v>23.4</v>
      </c>
      <c r="AA93" s="151">
        <v>17.190000000000001</v>
      </c>
      <c r="AB93" s="151">
        <v>13.5</v>
      </c>
      <c r="AC93" s="151">
        <v>11.05</v>
      </c>
    </row>
    <row r="94" spans="2:29">
      <c r="C94" s="157">
        <v>43908</v>
      </c>
      <c r="D94" s="1" t="s">
        <v>123</v>
      </c>
      <c r="E94" s="158" t="s">
        <v>124</v>
      </c>
      <c r="F94" s="161" t="s">
        <v>122</v>
      </c>
      <c r="G94" s="1">
        <v>17.09</v>
      </c>
      <c r="H94" s="1">
        <v>30.1</v>
      </c>
      <c r="I94" s="1">
        <f t="shared" ref="I94" si="163">G94*H94</f>
        <v>514.40899999999999</v>
      </c>
      <c r="J94" s="1">
        <v>4.6900000000000004</v>
      </c>
      <c r="N94" s="1">
        <f>SUM(R94:V94)/5</f>
        <v>21.326000000000001</v>
      </c>
      <c r="O94" s="1">
        <f>SUM(X94:AB94)/5</f>
        <v>20.808</v>
      </c>
      <c r="P94" s="46">
        <f t="shared" ref="P94" si="164">I94/N94</f>
        <v>24.1212135421551</v>
      </c>
      <c r="Q94" s="46">
        <f t="shared" ref="Q94" si="165">I94/O94</f>
        <v>24.7216935793925</v>
      </c>
      <c r="R94" s="1">
        <v>25</v>
      </c>
      <c r="S94" s="1">
        <v>25.95</v>
      </c>
      <c r="T94" s="1">
        <v>23.77</v>
      </c>
      <c r="U94" s="1">
        <v>18.100000000000001</v>
      </c>
      <c r="V94" s="1">
        <v>13.81</v>
      </c>
      <c r="W94" s="1">
        <v>11.44</v>
      </c>
      <c r="X94" s="1">
        <v>25</v>
      </c>
      <c r="Y94" s="151">
        <v>24.95</v>
      </c>
      <c r="Z94" s="151">
        <v>23.4</v>
      </c>
      <c r="AA94" s="151">
        <v>17.190000000000001</v>
      </c>
      <c r="AB94" s="151">
        <v>13.5</v>
      </c>
    </row>
    <row r="95" spans="2:29">
      <c r="C95" s="165">
        <v>43883</v>
      </c>
      <c r="D95" s="1" t="s">
        <v>125</v>
      </c>
      <c r="E95" s="158" t="s">
        <v>126</v>
      </c>
      <c r="F95" s="158" t="s">
        <v>127</v>
      </c>
      <c r="G95" s="1">
        <v>50.35</v>
      </c>
      <c r="H95" s="1">
        <v>53.5</v>
      </c>
      <c r="I95" s="1">
        <f t="shared" si="140"/>
        <v>2693.7249999999999</v>
      </c>
      <c r="J95" s="1">
        <v>14.71</v>
      </c>
      <c r="N95" s="1">
        <f t="shared" si="141"/>
        <v>15.228</v>
      </c>
      <c r="O95" s="1">
        <f t="shared" si="142"/>
        <v>13.35</v>
      </c>
      <c r="P95" s="46">
        <f t="shared" si="149"/>
        <v>176.892894667717</v>
      </c>
      <c r="Q95" s="46">
        <f t="shared" si="150"/>
        <v>201.77715355805199</v>
      </c>
      <c r="S95" s="1">
        <v>28.13</v>
      </c>
      <c r="T95" s="1">
        <v>17.48</v>
      </c>
      <c r="U95" s="1">
        <v>11.82</v>
      </c>
      <c r="V95" s="1">
        <v>11.32</v>
      </c>
      <c r="W95" s="1">
        <v>7.39</v>
      </c>
      <c r="Y95" s="151">
        <v>25.54</v>
      </c>
      <c r="Z95" s="151">
        <v>14.37</v>
      </c>
      <c r="AA95" s="151">
        <v>10.72</v>
      </c>
      <c r="AB95" s="151">
        <v>10.1</v>
      </c>
      <c r="AC95" s="151">
        <v>6.02</v>
      </c>
    </row>
    <row r="96" spans="2:29">
      <c r="C96" s="157">
        <v>43908</v>
      </c>
      <c r="D96" s="1" t="s">
        <v>125</v>
      </c>
      <c r="E96" s="158" t="s">
        <v>126</v>
      </c>
      <c r="F96" s="158" t="s">
        <v>127</v>
      </c>
      <c r="G96" s="1">
        <v>37.42</v>
      </c>
      <c r="H96" s="1">
        <v>53.5</v>
      </c>
      <c r="I96" s="1">
        <f t="shared" ref="I96" si="166">G96*H96</f>
        <v>2001.97</v>
      </c>
      <c r="J96" s="1">
        <v>14.71</v>
      </c>
      <c r="N96" s="1">
        <f t="shared" ref="N96" si="167">SUM(S96:W96)/5</f>
        <v>15.228</v>
      </c>
      <c r="O96" s="1">
        <f t="shared" ref="O96" si="168">SUM(Y96:AC96)/5</f>
        <v>13.35</v>
      </c>
      <c r="P96" s="46">
        <f t="shared" ref="P96" si="169">I96/N96</f>
        <v>131.46637772524301</v>
      </c>
      <c r="Q96" s="46">
        <f t="shared" ref="Q96" si="170">I96/O96</f>
        <v>149.960299625468</v>
      </c>
      <c r="S96" s="1">
        <v>28.13</v>
      </c>
      <c r="T96" s="1">
        <v>17.48</v>
      </c>
      <c r="U96" s="1">
        <v>11.82</v>
      </c>
      <c r="V96" s="1">
        <v>11.32</v>
      </c>
      <c r="W96" s="1">
        <v>7.39</v>
      </c>
      <c r="Y96" s="151">
        <v>25.54</v>
      </c>
      <c r="Z96" s="151">
        <v>14.37</v>
      </c>
      <c r="AA96" s="151">
        <v>10.72</v>
      </c>
      <c r="AB96" s="151">
        <v>10.1</v>
      </c>
      <c r="AC96" s="151">
        <v>6.02</v>
      </c>
    </row>
    <row r="97" spans="1:29">
      <c r="A97" t="s">
        <v>128</v>
      </c>
      <c r="B97" s="160">
        <v>15</v>
      </c>
      <c r="C97" s="166">
        <v>43884</v>
      </c>
      <c r="D97" s="1" t="s">
        <v>129</v>
      </c>
      <c r="E97" s="158" t="s">
        <v>130</v>
      </c>
      <c r="F97" s="158" t="s">
        <v>131</v>
      </c>
      <c r="G97" s="1">
        <v>13.4</v>
      </c>
      <c r="H97" s="1">
        <v>5.51</v>
      </c>
      <c r="I97" s="1">
        <f t="shared" si="140"/>
        <v>73.834000000000003</v>
      </c>
      <c r="J97" s="1">
        <v>8.06</v>
      </c>
      <c r="N97" s="1">
        <f t="shared" si="141"/>
        <v>0.57133999999999996</v>
      </c>
      <c r="O97" s="1">
        <f t="shared" si="142"/>
        <v>0.24657999999999999</v>
      </c>
      <c r="P97" s="1">
        <f t="shared" si="149"/>
        <v>129.22953057724001</v>
      </c>
      <c r="Q97" s="1">
        <f t="shared" si="150"/>
        <v>299.432232946711</v>
      </c>
      <c r="S97" s="1">
        <v>0.20080000000000001</v>
      </c>
      <c r="T97" s="1">
        <v>0.41949999999999998</v>
      </c>
      <c r="U97" s="1">
        <v>0.56410000000000005</v>
      </c>
      <c r="V97" s="1">
        <v>1.01</v>
      </c>
      <c r="W97" s="1">
        <v>0.6623</v>
      </c>
      <c r="Y97" s="151">
        <v>-0.12970000000000001</v>
      </c>
      <c r="Z97" s="151">
        <v>0.1094</v>
      </c>
      <c r="AA97" s="151">
        <v>0.19270000000000001</v>
      </c>
      <c r="AB97" s="151">
        <v>0.61829999999999996</v>
      </c>
      <c r="AC97" s="151">
        <v>0.44219999999999998</v>
      </c>
    </row>
    <row r="98" spans="1:29">
      <c r="B98" s="160"/>
      <c r="C98" s="157">
        <v>43908</v>
      </c>
      <c r="D98" s="1" t="s">
        <v>129</v>
      </c>
      <c r="E98" s="158" t="s">
        <v>130</v>
      </c>
      <c r="F98" s="158" t="s">
        <v>131</v>
      </c>
      <c r="G98" s="1">
        <v>10.96</v>
      </c>
      <c r="H98" s="1">
        <v>5.51</v>
      </c>
      <c r="I98" s="1">
        <f t="shared" ref="I98" si="171">G98*H98</f>
        <v>60.389600000000002</v>
      </c>
      <c r="J98" s="1">
        <v>8.06</v>
      </c>
      <c r="N98" s="1">
        <f t="shared" ref="N98" si="172">SUM(S98:W98)/5</f>
        <v>0.57133999999999996</v>
      </c>
      <c r="O98" s="1">
        <f t="shared" ref="O98" si="173">SUM(Y98:AC98)/5</f>
        <v>0.24657999999999999</v>
      </c>
      <c r="P98" s="1">
        <f t="shared" ref="P98" si="174">I98/N98</f>
        <v>105.698183218399</v>
      </c>
      <c r="Q98" s="1">
        <f t="shared" ref="Q98" si="175">I98/O98</f>
        <v>244.908751723579</v>
      </c>
      <c r="S98" s="1">
        <v>0.20080000000000001</v>
      </c>
      <c r="T98" s="1">
        <v>0.41949999999999998</v>
      </c>
      <c r="U98" s="1">
        <v>0.56410000000000005</v>
      </c>
      <c r="V98" s="1">
        <v>1.01</v>
      </c>
      <c r="W98" s="1">
        <v>0.6623</v>
      </c>
      <c r="Y98" s="151">
        <v>-0.12970000000000001</v>
      </c>
      <c r="Z98" s="151">
        <v>0.1094</v>
      </c>
      <c r="AA98" s="151">
        <v>0.19270000000000001</v>
      </c>
      <c r="AB98" s="151">
        <v>0.61829999999999996</v>
      </c>
      <c r="AC98" s="151">
        <v>0.44219999999999998</v>
      </c>
    </row>
    <row r="99" spans="1:29">
      <c r="B99" s="160" t="s">
        <v>132</v>
      </c>
      <c r="C99" s="166">
        <v>43884</v>
      </c>
      <c r="D99" s="46" t="s">
        <v>133</v>
      </c>
      <c r="E99" s="158" t="s">
        <v>134</v>
      </c>
      <c r="F99" s="158" t="s">
        <v>131</v>
      </c>
      <c r="G99" s="46">
        <v>39.950000000000003</v>
      </c>
      <c r="H99" s="46">
        <v>11.82</v>
      </c>
      <c r="I99" s="46">
        <f t="shared" si="140"/>
        <v>472.209</v>
      </c>
      <c r="J99" s="46">
        <v>8.4499999999999993</v>
      </c>
      <c r="N99" s="46">
        <f t="shared" si="141"/>
        <v>4.5540000000000003</v>
      </c>
      <c r="O99" s="46">
        <f t="shared" si="142"/>
        <v>3.484</v>
      </c>
      <c r="P99" s="46">
        <f t="shared" si="149"/>
        <v>103.69104084321501</v>
      </c>
      <c r="Q99" s="46">
        <f t="shared" si="150"/>
        <v>135.53645235361699</v>
      </c>
      <c r="S99" s="46">
        <v>4.6900000000000004</v>
      </c>
      <c r="T99" s="46">
        <v>4.93</v>
      </c>
      <c r="U99" s="1">
        <v>4.6100000000000003</v>
      </c>
      <c r="V99" s="1">
        <v>4.4400000000000004</v>
      </c>
      <c r="W99" s="46">
        <v>4.0999999999999996</v>
      </c>
      <c r="Y99" s="151">
        <v>3.59</v>
      </c>
      <c r="Z99" s="151">
        <v>3.45</v>
      </c>
      <c r="AA99" s="151">
        <v>3.62</v>
      </c>
      <c r="AB99" s="151">
        <v>3.51</v>
      </c>
      <c r="AC99" s="151">
        <v>3.25</v>
      </c>
    </row>
    <row r="100" spans="1:29">
      <c r="B100" s="160"/>
      <c r="C100" s="157">
        <v>43908</v>
      </c>
      <c r="D100" s="46" t="s">
        <v>133</v>
      </c>
      <c r="E100" s="158" t="s">
        <v>134</v>
      </c>
      <c r="F100" s="158" t="s">
        <v>131</v>
      </c>
      <c r="G100" s="46">
        <v>31.18</v>
      </c>
      <c r="H100" s="46">
        <v>11.82</v>
      </c>
      <c r="I100" s="46">
        <f t="shared" ref="I100" si="176">G100*H100</f>
        <v>368.54759999999999</v>
      </c>
      <c r="J100" s="46">
        <v>8.4499999999999993</v>
      </c>
      <c r="N100" s="46">
        <f t="shared" ref="N100" si="177">SUM(S100:W100)/5</f>
        <v>4.5540000000000003</v>
      </c>
      <c r="O100" s="46">
        <f t="shared" ref="O100" si="178">SUM(Y100:AC100)/5</f>
        <v>3.484</v>
      </c>
      <c r="P100" s="46">
        <f t="shared" ref="P100" si="179">I100/N100</f>
        <v>80.928326745717996</v>
      </c>
      <c r="Q100" s="46">
        <f t="shared" ref="Q100" si="180">I100/O100</f>
        <v>105.78289322617699</v>
      </c>
      <c r="S100" s="46">
        <v>4.6900000000000004</v>
      </c>
      <c r="T100" s="46">
        <v>4.93</v>
      </c>
      <c r="U100" s="1">
        <v>4.6100000000000003</v>
      </c>
      <c r="V100" s="1">
        <v>4.4400000000000004</v>
      </c>
      <c r="W100" s="46">
        <v>4.0999999999999996</v>
      </c>
      <c r="Y100" s="151">
        <v>3.59</v>
      </c>
      <c r="Z100" s="151">
        <v>3.45</v>
      </c>
      <c r="AA100" s="151">
        <v>3.62</v>
      </c>
      <c r="AB100" s="151">
        <v>3.51</v>
      </c>
      <c r="AC100" s="151">
        <v>3.25</v>
      </c>
    </row>
    <row r="101" spans="1:29">
      <c r="C101" s="166">
        <v>43884</v>
      </c>
      <c r="D101" s="46" t="s">
        <v>135</v>
      </c>
      <c r="E101" s="30" t="s">
        <v>136</v>
      </c>
      <c r="F101" s="158" t="s">
        <v>131</v>
      </c>
      <c r="G101" s="46">
        <v>8.86</v>
      </c>
      <c r="H101" s="46">
        <v>10.8</v>
      </c>
      <c r="I101" s="46">
        <f t="shared" si="140"/>
        <v>95.688000000000002</v>
      </c>
      <c r="J101" s="46">
        <v>2.72</v>
      </c>
      <c r="N101" s="46">
        <f t="shared" si="141"/>
        <v>1.1267959999999999</v>
      </c>
      <c r="O101" s="46">
        <f t="shared" si="142"/>
        <v>0.89205999999999996</v>
      </c>
      <c r="P101" s="46">
        <f t="shared" si="149"/>
        <v>84.9204292525</v>
      </c>
      <c r="Q101" s="46">
        <f t="shared" si="150"/>
        <v>107.26632737708201</v>
      </c>
      <c r="S101" s="46">
        <v>1.48</v>
      </c>
      <c r="T101" s="46">
        <v>1.32</v>
      </c>
      <c r="U101" s="1">
        <v>1.0900000000000001</v>
      </c>
      <c r="V101" s="1">
        <v>1.41</v>
      </c>
      <c r="W101" s="46">
        <v>0.33398</v>
      </c>
      <c r="Y101" s="151">
        <v>1.1100000000000001</v>
      </c>
      <c r="Z101" s="151">
        <v>1.1200000000000001</v>
      </c>
      <c r="AA101" s="151">
        <v>0.96309999999999996</v>
      </c>
      <c r="AB101" s="151">
        <v>0.86829999999999996</v>
      </c>
      <c r="AC101" s="151">
        <v>0.39889999999999998</v>
      </c>
    </row>
    <row r="102" spans="1:29">
      <c r="C102" s="157">
        <v>43908</v>
      </c>
      <c r="D102" s="46" t="s">
        <v>135</v>
      </c>
      <c r="E102" s="30" t="s">
        <v>136</v>
      </c>
      <c r="F102" s="158" t="s">
        <v>131</v>
      </c>
      <c r="G102" s="46">
        <v>7.87</v>
      </c>
      <c r="H102" s="46">
        <v>10.8</v>
      </c>
      <c r="I102" s="46">
        <f t="shared" ref="I102" si="181">G102*H102</f>
        <v>84.995999999999995</v>
      </c>
      <c r="J102" s="46">
        <v>2.72</v>
      </c>
      <c r="N102" s="46">
        <f t="shared" ref="N102" si="182">SUM(S102:W102)/5</f>
        <v>1.1267959999999999</v>
      </c>
      <c r="O102" s="46">
        <f t="shared" ref="O102" si="183">SUM(Y102:AC102)/5</f>
        <v>0.89205999999999996</v>
      </c>
      <c r="P102" s="46">
        <f t="shared" ref="P102" si="184">I102/N102</f>
        <v>75.4315776768821</v>
      </c>
      <c r="Q102" s="46">
        <f t="shared" ref="Q102" si="185">I102/O102</f>
        <v>95.280586507633998</v>
      </c>
      <c r="S102" s="46">
        <v>1.48</v>
      </c>
      <c r="T102" s="46">
        <v>1.32</v>
      </c>
      <c r="U102" s="1">
        <v>1.0900000000000001</v>
      </c>
      <c r="V102" s="1">
        <v>1.41</v>
      </c>
      <c r="W102" s="46">
        <v>0.33398</v>
      </c>
      <c r="Y102" s="151">
        <v>1.1100000000000001</v>
      </c>
      <c r="Z102" s="151">
        <v>1.1200000000000001</v>
      </c>
      <c r="AA102" s="151">
        <v>0.96309999999999996</v>
      </c>
      <c r="AB102" s="151">
        <v>0.86829999999999996</v>
      </c>
      <c r="AC102" s="151">
        <v>0.39889999999999998</v>
      </c>
    </row>
    <row r="103" spans="1:29">
      <c r="C103" s="166">
        <v>43884</v>
      </c>
      <c r="D103" s="46" t="s">
        <v>137</v>
      </c>
      <c r="E103" s="30" t="s">
        <v>138</v>
      </c>
      <c r="F103" s="158" t="s">
        <v>139</v>
      </c>
      <c r="G103" s="1">
        <v>13.95</v>
      </c>
      <c r="H103" s="1">
        <v>16.399999999999999</v>
      </c>
      <c r="I103" s="1">
        <f t="shared" si="140"/>
        <v>228.78</v>
      </c>
      <c r="J103" s="1">
        <v>4.47</v>
      </c>
      <c r="N103" s="1">
        <f t="shared" si="141"/>
        <v>4.3360000000000003</v>
      </c>
      <c r="O103" s="1">
        <f t="shared" si="142"/>
        <v>3.5250599999999999</v>
      </c>
      <c r="P103" s="1">
        <f t="shared" si="149"/>
        <v>52.762915129151303</v>
      </c>
      <c r="Q103" s="1">
        <f t="shared" si="150"/>
        <v>64.901022961311298</v>
      </c>
      <c r="S103" s="1">
        <v>4.99</v>
      </c>
      <c r="T103" s="1">
        <v>1.1399999999999999</v>
      </c>
      <c r="U103" s="1">
        <v>6.89</v>
      </c>
      <c r="V103" s="1">
        <v>5.29</v>
      </c>
      <c r="W103" s="1">
        <v>3.37</v>
      </c>
      <c r="Y103" s="151">
        <v>4.26</v>
      </c>
      <c r="Z103" s="151">
        <v>0.62529999999999997</v>
      </c>
      <c r="AA103" s="151">
        <v>5.74</v>
      </c>
      <c r="AB103" s="151">
        <v>4.1900000000000004</v>
      </c>
      <c r="AC103" s="151">
        <v>2.81</v>
      </c>
    </row>
    <row r="104" spans="1:29">
      <c r="B104" s="160" t="s">
        <v>140</v>
      </c>
      <c r="C104" s="166">
        <v>43884</v>
      </c>
      <c r="D104" s="46" t="s">
        <v>141</v>
      </c>
      <c r="E104" s="30" t="s">
        <v>142</v>
      </c>
      <c r="F104" s="158" t="s">
        <v>143</v>
      </c>
      <c r="G104" s="1">
        <v>7.28</v>
      </c>
      <c r="H104" s="1">
        <v>6.62</v>
      </c>
      <c r="I104" s="1">
        <f t="shared" si="140"/>
        <v>48.193600000000004</v>
      </c>
      <c r="J104" s="1">
        <v>1.71</v>
      </c>
      <c r="N104" s="1">
        <f t="shared" si="141"/>
        <v>-1.8280000000000001</v>
      </c>
      <c r="O104" s="1">
        <f t="shared" si="142"/>
        <v>-2.0099999999999998</v>
      </c>
      <c r="P104" s="1">
        <f t="shared" si="149"/>
        <v>-26.364113785558001</v>
      </c>
      <c r="Q104" s="1">
        <f t="shared" si="150"/>
        <v>-23.9769154228856</v>
      </c>
      <c r="S104" s="1">
        <v>-13.62</v>
      </c>
      <c r="T104" s="1">
        <v>-2.02</v>
      </c>
      <c r="U104" s="1">
        <v>2.4</v>
      </c>
      <c r="V104" s="1">
        <v>2.17</v>
      </c>
      <c r="W104" s="1">
        <v>1.93</v>
      </c>
      <c r="Y104" s="151">
        <v>-13.62</v>
      </c>
      <c r="Z104" s="151">
        <v>-2.27</v>
      </c>
      <c r="AA104" s="151">
        <v>2.2799999999999998</v>
      </c>
      <c r="AB104" s="151">
        <v>1.93</v>
      </c>
      <c r="AC104" s="151">
        <v>1.63</v>
      </c>
    </row>
    <row r="105" spans="1:29">
      <c r="A105" t="s">
        <v>144</v>
      </c>
      <c r="B105" s="160" t="s">
        <v>145</v>
      </c>
      <c r="C105" s="166">
        <v>43884</v>
      </c>
      <c r="D105" s="46" t="s">
        <v>146</v>
      </c>
      <c r="E105" s="30" t="s">
        <v>147</v>
      </c>
      <c r="F105" s="1" t="s">
        <v>148</v>
      </c>
      <c r="G105" s="1">
        <v>2.25</v>
      </c>
      <c r="H105" s="1">
        <v>10.9</v>
      </c>
      <c r="I105" s="1">
        <f t="shared" si="140"/>
        <v>24.524999999999999</v>
      </c>
      <c r="J105" s="1">
        <v>0.56999999999999995</v>
      </c>
      <c r="N105" s="1">
        <f t="shared" si="141"/>
        <v>-2.0191240000000001</v>
      </c>
      <c r="O105" s="1">
        <f t="shared" si="142"/>
        <v>-1.9146852000000001</v>
      </c>
      <c r="P105" s="1">
        <f t="shared" si="149"/>
        <v>-12.1463565387762</v>
      </c>
      <c r="Q105" s="1">
        <f t="shared" si="150"/>
        <v>-12.808894120035999</v>
      </c>
      <c r="S105" s="1">
        <v>-11.07</v>
      </c>
      <c r="T105" s="1">
        <v>2.17</v>
      </c>
      <c r="U105" s="1">
        <v>-0.48442000000000002</v>
      </c>
      <c r="V105" s="1">
        <v>0.1129</v>
      </c>
      <c r="W105" s="1">
        <v>-0.82410000000000005</v>
      </c>
      <c r="Y105" s="151">
        <v>-11.43</v>
      </c>
      <c r="Z105" s="151">
        <v>2.25</v>
      </c>
      <c r="AA105" s="151">
        <v>0.42009999999999997</v>
      </c>
      <c r="AB105" s="151">
        <v>0.10484</v>
      </c>
      <c r="AC105" s="151">
        <v>-0.91836600000000002</v>
      </c>
    </row>
    <row r="106" spans="1:29">
      <c r="A106" t="s">
        <v>149</v>
      </c>
      <c r="B106" s="160" t="s">
        <v>150</v>
      </c>
      <c r="C106" s="166">
        <v>43884</v>
      </c>
      <c r="D106" s="46" t="s">
        <v>151</v>
      </c>
      <c r="E106" s="30" t="s">
        <v>152</v>
      </c>
      <c r="F106" s="1" t="s">
        <v>153</v>
      </c>
      <c r="G106" s="1">
        <v>2.68</v>
      </c>
      <c r="H106" s="1">
        <v>4.12</v>
      </c>
      <c r="I106" s="1">
        <f t="shared" si="140"/>
        <v>11.041600000000001</v>
      </c>
      <c r="J106" s="1">
        <v>79.25</v>
      </c>
      <c r="N106" s="1">
        <f t="shared" si="141"/>
        <v>-1.32952</v>
      </c>
      <c r="O106" s="1">
        <f t="shared" si="142"/>
        <v>-0.41112300000000002</v>
      </c>
      <c r="P106" s="1">
        <f t="shared" si="149"/>
        <v>-8.3049521631867105</v>
      </c>
      <c r="Q106" s="1">
        <f t="shared" si="150"/>
        <v>-26.857169265645599</v>
      </c>
      <c r="S106" s="1">
        <v>-6.23</v>
      </c>
      <c r="T106" s="1">
        <v>-0.3135</v>
      </c>
      <c r="U106" s="1">
        <v>0.23480000000000001</v>
      </c>
      <c r="V106" s="1">
        <v>-0.9899</v>
      </c>
      <c r="W106" s="1">
        <v>0.65100000000000002</v>
      </c>
      <c r="Y106" s="151">
        <v>-0.88629999999999998</v>
      </c>
      <c r="Z106" s="151">
        <v>-0.28595999999999999</v>
      </c>
      <c r="AA106" s="151">
        <v>-0.27500000000000002</v>
      </c>
      <c r="AB106" s="151">
        <v>-0.98405500000000001</v>
      </c>
      <c r="AC106" s="151">
        <v>0.37569999999999998</v>
      </c>
    </row>
    <row r="107" spans="1:29">
      <c r="C107" s="166">
        <v>43884</v>
      </c>
      <c r="D107" s="46" t="s">
        <v>154</v>
      </c>
      <c r="E107" s="30" t="s">
        <v>155</v>
      </c>
      <c r="F107" s="158" t="s">
        <v>156</v>
      </c>
      <c r="G107" s="1">
        <v>26.9</v>
      </c>
      <c r="H107" s="1">
        <v>1.32</v>
      </c>
      <c r="I107" s="1">
        <f t="shared" si="140"/>
        <v>35.508000000000003</v>
      </c>
      <c r="J107" s="1">
        <v>2.82</v>
      </c>
      <c r="N107" s="1">
        <f t="shared" si="141"/>
        <v>1.2262580000000001</v>
      </c>
      <c r="O107" s="1">
        <f t="shared" si="142"/>
        <v>1.1109800000000001</v>
      </c>
      <c r="P107" s="1">
        <f t="shared" si="149"/>
        <v>28.956386013383799</v>
      </c>
      <c r="Q107" s="1">
        <f t="shared" si="150"/>
        <v>31.9609713946246</v>
      </c>
      <c r="S107" s="1">
        <v>2.09</v>
      </c>
      <c r="T107" s="1">
        <v>1.17</v>
      </c>
      <c r="U107" s="1">
        <v>0.77159999999999995</v>
      </c>
      <c r="V107" s="1">
        <v>1.1499999999999999</v>
      </c>
      <c r="W107" s="1">
        <v>0.94969000000000003</v>
      </c>
      <c r="Y107" s="151">
        <v>2.0499999999999998</v>
      </c>
      <c r="Z107" s="151">
        <v>1.1000000000000001</v>
      </c>
      <c r="AA107" s="151">
        <v>0.74790000000000001</v>
      </c>
      <c r="AB107" s="151">
        <v>0.88880000000000003</v>
      </c>
      <c r="AC107" s="151">
        <v>0.76819999999999999</v>
      </c>
    </row>
    <row r="108" spans="1:29">
      <c r="B108" s="160" t="s">
        <v>157</v>
      </c>
      <c r="C108" s="166">
        <v>43884</v>
      </c>
      <c r="D108" s="46" t="s">
        <v>158</v>
      </c>
      <c r="E108" s="30" t="s">
        <v>159</v>
      </c>
      <c r="F108" s="158" t="s">
        <v>156</v>
      </c>
      <c r="G108" s="1">
        <v>7.13</v>
      </c>
      <c r="H108" s="1">
        <v>3.55</v>
      </c>
      <c r="I108" s="1">
        <f t="shared" si="140"/>
        <v>25.311499999999999</v>
      </c>
      <c r="J108" s="1">
        <v>2.21</v>
      </c>
      <c r="N108" s="1">
        <f t="shared" si="141"/>
        <v>0.38122</v>
      </c>
      <c r="O108" s="1">
        <f t="shared" si="142"/>
        <v>0.25053999999999998</v>
      </c>
      <c r="P108" s="1">
        <f t="shared" si="149"/>
        <v>66.396044278894095</v>
      </c>
      <c r="Q108" s="1">
        <f t="shared" si="150"/>
        <v>101.02777999521</v>
      </c>
      <c r="S108" s="1">
        <v>0.7772</v>
      </c>
      <c r="T108" s="1">
        <v>0.63849999999999996</v>
      </c>
      <c r="U108" s="1">
        <v>0.30070000000000002</v>
      </c>
      <c r="V108" s="1" t="s">
        <v>160</v>
      </c>
      <c r="W108" s="1">
        <v>0.18970000000000001</v>
      </c>
      <c r="Y108" s="151">
        <v>0.65139999999999998</v>
      </c>
      <c r="Z108" s="151">
        <v>0.35070000000000001</v>
      </c>
      <c r="AA108" s="151">
        <v>0.10249999999999999</v>
      </c>
      <c r="AB108" s="151">
        <v>0.1188</v>
      </c>
      <c r="AC108" s="151">
        <v>2.93E-2</v>
      </c>
    </row>
    <row r="109" spans="1:29">
      <c r="C109" s="166">
        <v>43884</v>
      </c>
      <c r="D109" s="46" t="s">
        <v>161</v>
      </c>
      <c r="E109" s="30" t="s">
        <v>162</v>
      </c>
      <c r="F109" s="158" t="s">
        <v>156</v>
      </c>
      <c r="G109" s="1">
        <v>9.9600000000000009</v>
      </c>
      <c r="H109" s="1">
        <v>24.5</v>
      </c>
      <c r="I109" s="1">
        <f t="shared" si="140"/>
        <v>244.02</v>
      </c>
      <c r="J109" s="1">
        <v>1.05</v>
      </c>
      <c r="N109" s="1">
        <f t="shared" si="141"/>
        <v>10.667999999999999</v>
      </c>
      <c r="O109" s="1">
        <f t="shared" si="142"/>
        <v>3.55132</v>
      </c>
      <c r="P109" s="1">
        <f t="shared" si="149"/>
        <v>22.8740157480315</v>
      </c>
      <c r="Q109" s="1">
        <f t="shared" si="150"/>
        <v>68.712478740299403</v>
      </c>
      <c r="S109" s="1">
        <v>24</v>
      </c>
      <c r="T109" s="1">
        <v>15.46</v>
      </c>
      <c r="U109" s="1">
        <v>7.55</v>
      </c>
      <c r="V109" s="1">
        <v>1.42</v>
      </c>
      <c r="W109" s="1">
        <v>4.91</v>
      </c>
      <c r="Y109" s="151">
        <v>8.59</v>
      </c>
      <c r="Z109" s="151">
        <v>3.82</v>
      </c>
      <c r="AA109" s="151">
        <v>-0.9234</v>
      </c>
      <c r="AB109" s="151">
        <v>1.37</v>
      </c>
      <c r="AC109" s="151">
        <v>4.9000000000000004</v>
      </c>
    </row>
    <row r="110" spans="1:29">
      <c r="C110" s="166">
        <v>43884</v>
      </c>
      <c r="D110" s="46" t="s">
        <v>163</v>
      </c>
      <c r="E110" s="30" t="s">
        <v>164</v>
      </c>
      <c r="F110" s="158" t="s">
        <v>156</v>
      </c>
      <c r="G110" s="1">
        <v>28.89</v>
      </c>
      <c r="H110" s="1">
        <v>0.83</v>
      </c>
      <c r="I110" s="1">
        <f t="shared" si="140"/>
        <v>23.9787</v>
      </c>
      <c r="J110" s="1">
        <v>2.08</v>
      </c>
      <c r="N110" s="1">
        <f>(S110+W110)/2</f>
        <v>1.0470999999999999</v>
      </c>
      <c r="O110" s="1">
        <f>(Y110+AC110)/2</f>
        <v>1.0159849999999999</v>
      </c>
      <c r="P110" s="1">
        <f t="shared" si="149"/>
        <v>22.900105052048499</v>
      </c>
      <c r="Q110" s="1">
        <f t="shared" si="150"/>
        <v>23.601431123491</v>
      </c>
      <c r="S110" s="1">
        <v>1.39</v>
      </c>
      <c r="T110" s="20" t="s">
        <v>64</v>
      </c>
      <c r="U110" s="20" t="s">
        <v>64</v>
      </c>
      <c r="V110" s="20" t="s">
        <v>64</v>
      </c>
      <c r="W110" s="1">
        <v>0.70420000000000005</v>
      </c>
      <c r="Y110" s="151">
        <v>1.35</v>
      </c>
      <c r="Z110" s="20" t="s">
        <v>64</v>
      </c>
      <c r="AA110" s="20" t="s">
        <v>64</v>
      </c>
      <c r="AB110" s="20" t="s">
        <v>64</v>
      </c>
      <c r="AC110" s="151">
        <v>0.68196999999999997</v>
      </c>
    </row>
    <row r="111" spans="1:29">
      <c r="A111" t="s">
        <v>165</v>
      </c>
      <c r="B111" s="160" t="s">
        <v>166</v>
      </c>
      <c r="C111" s="166">
        <v>43884</v>
      </c>
      <c r="D111" s="46" t="s">
        <v>167</v>
      </c>
      <c r="E111" s="30" t="s">
        <v>168</v>
      </c>
      <c r="F111" s="158" t="s">
        <v>156</v>
      </c>
      <c r="G111" s="1">
        <v>10.1</v>
      </c>
      <c r="H111" s="1">
        <v>5.39</v>
      </c>
      <c r="I111" s="1">
        <f t="shared" si="140"/>
        <v>54.439</v>
      </c>
      <c r="J111" s="1">
        <v>1.68</v>
      </c>
      <c r="N111" s="1">
        <f>SUM(S111:W111)/5</f>
        <v>2.3559999999999999</v>
      </c>
      <c r="O111" s="1">
        <f t="shared" ref="O111:O116" si="186">SUM(Y111:AC111)/5</f>
        <v>2.3780000000000001</v>
      </c>
      <c r="P111" s="1">
        <f t="shared" si="149"/>
        <v>23.1065365025467</v>
      </c>
      <c r="Q111" s="1">
        <f t="shared" si="150"/>
        <v>22.892767031118598</v>
      </c>
      <c r="S111" s="1">
        <v>3.21</v>
      </c>
      <c r="T111" s="1">
        <v>2.2799999999999998</v>
      </c>
      <c r="U111" s="1">
        <v>1.61</v>
      </c>
      <c r="V111" s="1">
        <v>2.36</v>
      </c>
      <c r="W111" s="1">
        <v>2.3199999999999998</v>
      </c>
      <c r="Y111" s="151">
        <v>3.22</v>
      </c>
      <c r="Z111" s="151">
        <v>2.2999999999999998</v>
      </c>
      <c r="AA111" s="151">
        <v>1.57</v>
      </c>
      <c r="AB111" s="151">
        <v>2.4500000000000002</v>
      </c>
      <c r="AC111" s="151">
        <v>2.35</v>
      </c>
    </row>
    <row r="112" spans="1:29">
      <c r="C112" s="163">
        <v>43897</v>
      </c>
      <c r="D112" s="46" t="s">
        <v>169</v>
      </c>
      <c r="E112" s="30" t="s">
        <v>170</v>
      </c>
      <c r="F112" s="158" t="s">
        <v>171</v>
      </c>
      <c r="G112" s="1">
        <v>15.28</v>
      </c>
      <c r="H112" s="1">
        <v>4.63</v>
      </c>
      <c r="I112" s="1">
        <f t="shared" si="140"/>
        <v>70.746399999999994</v>
      </c>
      <c r="J112" s="1">
        <v>3.28</v>
      </c>
      <c r="N112" s="1">
        <f>SUM(S112:W112)/5</f>
        <v>1.268</v>
      </c>
      <c r="O112" s="1">
        <f t="shared" si="186"/>
        <v>0.90959999999999996</v>
      </c>
      <c r="P112" s="1">
        <f t="shared" si="149"/>
        <v>55.793690851735001</v>
      </c>
      <c r="Q112" s="1">
        <f t="shared" si="150"/>
        <v>77.777484608619204</v>
      </c>
      <c r="S112" s="1">
        <v>2.1800000000000002</v>
      </c>
      <c r="T112" s="1">
        <v>1.34</v>
      </c>
      <c r="U112" s="1">
        <v>0.97</v>
      </c>
      <c r="V112" s="1">
        <v>0.75</v>
      </c>
      <c r="W112" s="1">
        <v>1.1000000000000001</v>
      </c>
      <c r="Y112" s="151">
        <v>2.09</v>
      </c>
      <c r="Z112" s="151">
        <v>1.28</v>
      </c>
      <c r="AA112" s="151">
        <v>0.85</v>
      </c>
      <c r="AB112" s="151">
        <v>0.13300000000000001</v>
      </c>
      <c r="AC112" s="151">
        <v>0.19500000000000001</v>
      </c>
    </row>
    <row r="113" spans="3:29">
      <c r="C113" s="159">
        <v>43878</v>
      </c>
      <c r="D113" s="1" t="s">
        <v>172</v>
      </c>
      <c r="E113" s="158">
        <v>601933</v>
      </c>
      <c r="F113" s="158" t="s">
        <v>173</v>
      </c>
      <c r="G113" s="1">
        <v>9.1</v>
      </c>
      <c r="I113" s="1">
        <v>870.9</v>
      </c>
      <c r="J113" s="1">
        <v>4.25</v>
      </c>
      <c r="N113" s="1">
        <f>SUM(S113:W113)/5</f>
        <v>10.698</v>
      </c>
      <c r="O113" s="1">
        <f t="shared" si="186"/>
        <v>10.238</v>
      </c>
      <c r="P113" s="46">
        <f t="shared" si="149"/>
        <v>81.407739764441899</v>
      </c>
      <c r="Q113" s="46">
        <f t="shared" si="150"/>
        <v>85.065442469232295</v>
      </c>
      <c r="S113" s="1">
        <v>9.9700000000000006</v>
      </c>
      <c r="T113" s="1">
        <v>16.850000000000001</v>
      </c>
      <c r="U113" s="1">
        <v>12.14</v>
      </c>
      <c r="V113" s="1">
        <v>6</v>
      </c>
      <c r="W113" s="1">
        <v>8.5299999999999994</v>
      </c>
      <c r="Y113" s="151">
        <v>8.9700000000000006</v>
      </c>
      <c r="Z113" s="151">
        <v>17.78</v>
      </c>
      <c r="AA113" s="151">
        <v>10.87</v>
      </c>
      <c r="AB113" s="151">
        <v>6.5</v>
      </c>
      <c r="AC113" s="151">
        <v>7.07</v>
      </c>
    </row>
    <row r="114" spans="3:29">
      <c r="C114" s="163">
        <v>43897</v>
      </c>
      <c r="D114" s="46" t="s">
        <v>174</v>
      </c>
      <c r="F114" s="161" t="s">
        <v>173</v>
      </c>
      <c r="G114" s="1">
        <v>9.4700000000000006</v>
      </c>
      <c r="H114" s="1">
        <v>13.6</v>
      </c>
      <c r="I114" s="1">
        <f t="shared" si="140"/>
        <v>128.792</v>
      </c>
      <c r="J114" s="1">
        <v>4.21</v>
      </c>
      <c r="N114" s="1">
        <f>SUM(S114:W114)/5</f>
        <v>1.958</v>
      </c>
      <c r="O114" s="1">
        <f t="shared" si="186"/>
        <v>1.6379999999999999</v>
      </c>
      <c r="P114" s="1">
        <f t="shared" si="149"/>
        <v>65.777323799795695</v>
      </c>
      <c r="Q114" s="1">
        <f t="shared" si="150"/>
        <v>78.627594627594604</v>
      </c>
      <c r="S114" s="1">
        <v>3.22</v>
      </c>
      <c r="T114" s="1">
        <v>1.64</v>
      </c>
      <c r="U114" s="1">
        <v>1.44</v>
      </c>
      <c r="V114" s="1">
        <v>1.79</v>
      </c>
      <c r="W114" s="1">
        <v>1.7</v>
      </c>
      <c r="Y114" s="151">
        <v>3.08</v>
      </c>
      <c r="Z114" s="151">
        <v>1.49</v>
      </c>
      <c r="AA114" s="151">
        <v>1.1100000000000001</v>
      </c>
      <c r="AB114" s="151">
        <v>1.36</v>
      </c>
      <c r="AC114" s="151">
        <v>1.1499999999999999</v>
      </c>
    </row>
    <row r="115" spans="3:29">
      <c r="C115" s="163">
        <v>43897</v>
      </c>
      <c r="D115" s="46" t="s">
        <v>175</v>
      </c>
      <c r="F115" s="161" t="s">
        <v>26</v>
      </c>
      <c r="G115" s="1">
        <v>3.85</v>
      </c>
      <c r="H115" s="1">
        <v>70.099999999999994</v>
      </c>
      <c r="I115" s="1">
        <f t="shared" si="140"/>
        <v>269.88499999999999</v>
      </c>
      <c r="J115" s="1">
        <v>1.49</v>
      </c>
      <c r="N115" s="1">
        <f t="shared" ref="N115:N126" si="187">SUM(S115:W115)/5</f>
        <v>21.521999999999998</v>
      </c>
      <c r="O115" s="1">
        <f t="shared" si="186"/>
        <v>17.318000000000001</v>
      </c>
      <c r="P115" s="1">
        <f t="shared" ref="P115:P127" si="188">I115/N115</f>
        <v>12.5399591116067</v>
      </c>
      <c r="Q115" s="1">
        <f t="shared" ref="Q115:Q127" si="189">I115/O115</f>
        <v>15.584074373484199</v>
      </c>
      <c r="S115" s="1">
        <v>14.48</v>
      </c>
      <c r="T115" s="1">
        <v>21.44</v>
      </c>
      <c r="U115" s="1">
        <v>29.53</v>
      </c>
      <c r="V115" s="1">
        <v>26.14</v>
      </c>
      <c r="W115" s="1">
        <v>16.02</v>
      </c>
      <c r="Y115" s="151">
        <v>2.73</v>
      </c>
      <c r="Z115" s="151">
        <v>19.89</v>
      </c>
      <c r="AA115" s="151">
        <v>29.1</v>
      </c>
      <c r="AB115" s="151">
        <v>22.59</v>
      </c>
      <c r="AC115" s="151">
        <v>12.28</v>
      </c>
    </row>
    <row r="116" spans="3:29">
      <c r="C116" s="163">
        <v>43897</v>
      </c>
      <c r="D116" s="46" t="s">
        <v>176</v>
      </c>
      <c r="F116" s="30" t="s">
        <v>26</v>
      </c>
      <c r="G116" s="1">
        <v>6.85</v>
      </c>
      <c r="H116" s="1">
        <v>30.1</v>
      </c>
      <c r="I116" s="1">
        <f t="shared" ref="I116:I137" si="190">G116*H116</f>
        <v>206.185</v>
      </c>
      <c r="J116" s="1">
        <v>1.54</v>
      </c>
      <c r="N116" s="1">
        <f t="shared" si="187"/>
        <v>12.962</v>
      </c>
      <c r="O116" s="1">
        <f t="shared" si="186"/>
        <v>13.102</v>
      </c>
      <c r="P116" s="1">
        <f t="shared" si="188"/>
        <v>15.9068816540657</v>
      </c>
      <c r="Q116" s="1">
        <f t="shared" si="189"/>
        <v>15.7369103953595</v>
      </c>
      <c r="S116" s="1">
        <v>24.96</v>
      </c>
      <c r="T116" s="1">
        <v>12.5</v>
      </c>
      <c r="U116" s="1">
        <v>8.9</v>
      </c>
      <c r="V116" s="1">
        <v>9.5399999999999991</v>
      </c>
      <c r="W116" s="1">
        <v>8.91</v>
      </c>
      <c r="Y116" s="151">
        <v>24.69</v>
      </c>
      <c r="Z116" s="151">
        <v>13.36</v>
      </c>
      <c r="AA116" s="151">
        <v>8.64</v>
      </c>
      <c r="AB116" s="151">
        <v>9.02</v>
      </c>
      <c r="AC116" s="151">
        <v>9.8000000000000007</v>
      </c>
    </row>
    <row r="117" spans="3:29">
      <c r="C117" s="163">
        <v>43897</v>
      </c>
      <c r="D117" s="46" t="s">
        <v>177</v>
      </c>
      <c r="F117" s="30" t="s">
        <v>69</v>
      </c>
      <c r="G117" s="1">
        <v>23.34</v>
      </c>
      <c r="H117" s="1">
        <v>5.59</v>
      </c>
      <c r="I117" s="1">
        <f t="shared" si="190"/>
        <v>130.47059999999999</v>
      </c>
      <c r="J117" s="1">
        <v>3.01</v>
      </c>
      <c r="N117" s="1">
        <f>SUM(R117:V117)/5</f>
        <v>7.0220000000000002</v>
      </c>
      <c r="O117" s="1">
        <f>SUM(X117:AB117)/5</f>
        <v>6.3380000000000001</v>
      </c>
      <c r="P117" s="1">
        <f t="shared" si="188"/>
        <v>18.580262033608701</v>
      </c>
      <c r="Q117" s="1">
        <f t="shared" si="189"/>
        <v>20.5854528242348</v>
      </c>
      <c r="R117" s="1">
        <v>8.08</v>
      </c>
      <c r="S117" s="1">
        <v>9.1199999999999992</v>
      </c>
      <c r="T117" s="1">
        <v>10.44</v>
      </c>
      <c r="U117" s="1">
        <v>5.63</v>
      </c>
      <c r="V117" s="1">
        <v>1.84</v>
      </c>
      <c r="X117" s="1">
        <v>7.43</v>
      </c>
      <c r="Y117" s="151">
        <v>8.4700000000000006</v>
      </c>
      <c r="Z117" s="151">
        <v>9.3699999999999992</v>
      </c>
      <c r="AA117" s="151">
        <v>4.5</v>
      </c>
      <c r="AB117" s="151">
        <v>1.92</v>
      </c>
    </row>
    <row r="118" spans="3:29">
      <c r="C118" s="163">
        <v>43897</v>
      </c>
      <c r="D118" s="46" t="s">
        <v>178</v>
      </c>
      <c r="F118" s="161" t="s">
        <v>179</v>
      </c>
      <c r="G118" s="1">
        <v>8.84</v>
      </c>
      <c r="H118" s="1">
        <v>10.5</v>
      </c>
      <c r="I118" s="1">
        <f t="shared" si="190"/>
        <v>92.82</v>
      </c>
      <c r="J118" s="1">
        <v>2.0499999999999998</v>
      </c>
      <c r="N118" s="1">
        <f t="shared" si="187"/>
        <v>1.8779999999999999</v>
      </c>
      <c r="O118" s="1">
        <f t="shared" ref="O118:O126" si="191">SUM(Y118:AC118)/5</f>
        <v>1.6859999999999999</v>
      </c>
      <c r="P118" s="1">
        <f t="shared" si="188"/>
        <v>49.424920127795502</v>
      </c>
      <c r="Q118" s="1">
        <f t="shared" si="189"/>
        <v>55.053380782918097</v>
      </c>
      <c r="S118" s="1">
        <v>1.69</v>
      </c>
      <c r="T118" s="1">
        <v>1.49</v>
      </c>
      <c r="U118" s="1">
        <v>0.55000000000000004</v>
      </c>
      <c r="V118" s="1">
        <v>3.13</v>
      </c>
      <c r="W118" s="1">
        <v>2.5299999999999998</v>
      </c>
      <c r="Y118" s="151">
        <v>1.31</v>
      </c>
      <c r="Z118" s="151">
        <v>1.33</v>
      </c>
      <c r="AA118" s="151">
        <v>0.5</v>
      </c>
      <c r="AB118" s="151">
        <v>2.94</v>
      </c>
      <c r="AC118" s="151">
        <v>2.35</v>
      </c>
    </row>
    <row r="119" spans="3:29">
      <c r="C119" s="163">
        <v>43897</v>
      </c>
      <c r="D119" s="46" t="s">
        <v>180</v>
      </c>
      <c r="F119" s="161" t="s">
        <v>113</v>
      </c>
      <c r="G119" s="1">
        <v>31.95</v>
      </c>
      <c r="H119" s="1">
        <v>8.24</v>
      </c>
      <c r="I119" s="1">
        <f t="shared" si="190"/>
        <v>263.26799999999997</v>
      </c>
      <c r="J119" s="1">
        <v>5.49</v>
      </c>
      <c r="N119" s="1">
        <f t="shared" si="187"/>
        <v>5.734</v>
      </c>
      <c r="O119" s="1">
        <f t="shared" si="191"/>
        <v>4.93</v>
      </c>
      <c r="P119" s="1">
        <f t="shared" si="188"/>
        <v>45.913498430415103</v>
      </c>
      <c r="Q119" s="1">
        <f t="shared" si="189"/>
        <v>53.401217038539599</v>
      </c>
      <c r="S119" s="1">
        <v>9</v>
      </c>
      <c r="T119" s="1">
        <v>8.93</v>
      </c>
      <c r="U119" s="1">
        <v>5.78</v>
      </c>
      <c r="V119" s="1">
        <v>3.19</v>
      </c>
      <c r="W119" s="1">
        <v>1.77</v>
      </c>
      <c r="Y119" s="151">
        <v>8.18</v>
      </c>
      <c r="Z119" s="151">
        <v>7.97</v>
      </c>
      <c r="AA119" s="151">
        <v>4.9400000000000004</v>
      </c>
      <c r="AB119" s="151">
        <v>2.44</v>
      </c>
      <c r="AC119" s="151">
        <v>1.1200000000000001</v>
      </c>
    </row>
    <row r="120" spans="3:29" outlineLevel="1">
      <c r="C120" s="163">
        <v>43897</v>
      </c>
      <c r="D120" s="46" t="s">
        <v>181</v>
      </c>
      <c r="F120" s="161" t="s">
        <v>182</v>
      </c>
      <c r="G120" s="1">
        <v>4.0999999999999996</v>
      </c>
      <c r="H120" s="1">
        <v>22.5</v>
      </c>
      <c r="I120" s="1">
        <f t="shared" si="190"/>
        <v>92.25</v>
      </c>
      <c r="J120" s="1">
        <v>0.9</v>
      </c>
      <c r="N120" s="1">
        <f t="shared" si="187"/>
        <v>9.6080000000000005</v>
      </c>
      <c r="O120" s="1">
        <f t="shared" si="191"/>
        <v>9.4540000000000006</v>
      </c>
      <c r="P120" s="1">
        <f t="shared" si="188"/>
        <v>9.6013738551207304</v>
      </c>
      <c r="Q120" s="1">
        <f t="shared" si="189"/>
        <v>9.7577744869896303</v>
      </c>
      <c r="S120" s="1">
        <v>8.0399999999999991</v>
      </c>
      <c r="T120" s="1">
        <v>11.67</v>
      </c>
      <c r="U120" s="1">
        <v>7.51</v>
      </c>
      <c r="V120" s="1">
        <v>11.54</v>
      </c>
      <c r="W120" s="1">
        <v>9.2799999999999994</v>
      </c>
      <c r="Y120" s="151">
        <v>8.07</v>
      </c>
      <c r="Z120" s="151">
        <v>11.48</v>
      </c>
      <c r="AA120" s="151">
        <v>7.19</v>
      </c>
      <c r="AB120" s="151">
        <v>11.57</v>
      </c>
      <c r="AC120" s="151">
        <v>8.9600000000000009</v>
      </c>
    </row>
    <row r="121" spans="3:29">
      <c r="C121" s="34">
        <v>43902</v>
      </c>
      <c r="D121" s="46" t="s">
        <v>181</v>
      </c>
      <c r="F121" s="161" t="s">
        <v>182</v>
      </c>
      <c r="G121" s="1">
        <v>4.05</v>
      </c>
      <c r="H121" s="1">
        <v>22.5</v>
      </c>
      <c r="I121" s="1">
        <f t="shared" ref="I121:I122" si="192">G121*H121</f>
        <v>91.125</v>
      </c>
      <c r="J121" s="1">
        <v>0.88</v>
      </c>
      <c r="N121" s="1">
        <f t="shared" si="187"/>
        <v>9.6080000000000005</v>
      </c>
      <c r="O121" s="1">
        <f t="shared" si="191"/>
        <v>9.4540000000000006</v>
      </c>
      <c r="P121" s="1">
        <f t="shared" si="188"/>
        <v>9.4842839300582806</v>
      </c>
      <c r="Q121" s="1">
        <f t="shared" ref="Q121" si="193">I121/O121</f>
        <v>9.6387772371483003</v>
      </c>
      <c r="S121" s="1">
        <v>8.0399999999999991</v>
      </c>
      <c r="T121" s="1">
        <v>11.67</v>
      </c>
      <c r="U121" s="1">
        <v>7.51</v>
      </c>
      <c r="V121" s="1">
        <v>11.54</v>
      </c>
      <c r="W121" s="1">
        <v>9.2799999999999994</v>
      </c>
      <c r="Y121" s="151">
        <v>8.07</v>
      </c>
      <c r="Z121" s="151">
        <v>11.48</v>
      </c>
      <c r="AA121" s="151">
        <v>7.19</v>
      </c>
      <c r="AB121" s="151">
        <v>11.57</v>
      </c>
      <c r="AC121" s="151">
        <v>8.9600000000000009</v>
      </c>
    </row>
    <row r="122" spans="3:29">
      <c r="C122" s="34">
        <v>43902</v>
      </c>
      <c r="D122" s="46" t="s">
        <v>183</v>
      </c>
      <c r="F122" s="161" t="s">
        <v>182</v>
      </c>
      <c r="G122" s="1">
        <v>9.58</v>
      </c>
      <c r="H122" s="1">
        <v>21.8</v>
      </c>
      <c r="I122" s="1">
        <f t="shared" si="192"/>
        <v>208.84399999999999</v>
      </c>
      <c r="J122" s="1">
        <v>1.1599999999999999</v>
      </c>
      <c r="N122" s="1">
        <f>SUM(R122:V122)/5</f>
        <v>15.788</v>
      </c>
      <c r="O122" s="1">
        <f>SUM(X122:AB122)/5</f>
        <v>9.0839999999999996</v>
      </c>
      <c r="P122" s="1">
        <f t="shared" ref="P122" si="194">I122/N122</f>
        <v>13.228021281986299</v>
      </c>
      <c r="Q122" s="1">
        <f t="shared" ref="Q122" si="195">I122/O122</f>
        <v>22.9903126376046</v>
      </c>
      <c r="S122" s="1">
        <v>35.79</v>
      </c>
      <c r="T122" s="1">
        <v>15.04</v>
      </c>
      <c r="U122" s="1">
        <v>13.16</v>
      </c>
      <c r="V122" s="1">
        <v>14.95</v>
      </c>
      <c r="W122" s="1">
        <v>22.71</v>
      </c>
      <c r="Y122" s="151">
        <v>15.38</v>
      </c>
      <c r="Z122" s="151">
        <v>14.72</v>
      </c>
      <c r="AA122" s="151">
        <v>10.050000000000001</v>
      </c>
      <c r="AB122" s="151">
        <v>5.27</v>
      </c>
      <c r="AC122" s="151">
        <v>9.64</v>
      </c>
    </row>
    <row r="123" spans="3:29">
      <c r="C123" s="163">
        <v>43897</v>
      </c>
      <c r="D123" s="46" t="s">
        <v>184</v>
      </c>
      <c r="E123" s="46">
        <v>601858</v>
      </c>
      <c r="F123" s="161" t="s">
        <v>185</v>
      </c>
      <c r="G123" s="1">
        <v>11.02</v>
      </c>
      <c r="H123" s="1">
        <v>7.91</v>
      </c>
      <c r="I123" s="1">
        <f t="shared" si="190"/>
        <v>87.168199999999999</v>
      </c>
      <c r="J123" s="1">
        <v>2.37</v>
      </c>
      <c r="N123" s="1">
        <f t="shared" si="187"/>
        <v>3.1120000000000001</v>
      </c>
      <c r="O123" s="1">
        <f t="shared" si="191"/>
        <v>2.9</v>
      </c>
      <c r="P123" s="1">
        <f t="shared" si="188"/>
        <v>28.010347043701799</v>
      </c>
      <c r="Q123" s="1">
        <f t="shared" si="189"/>
        <v>30.058</v>
      </c>
      <c r="S123" s="1">
        <v>4.26</v>
      </c>
      <c r="T123" s="1">
        <v>3.6</v>
      </c>
      <c r="U123" s="1">
        <v>2.85</v>
      </c>
      <c r="V123" s="1">
        <v>2.56</v>
      </c>
      <c r="W123" s="1">
        <v>2.29</v>
      </c>
      <c r="Y123" s="151">
        <v>4</v>
      </c>
      <c r="Z123" s="151">
        <v>3.5</v>
      </c>
      <c r="AA123" s="151">
        <v>2.5499999999999998</v>
      </c>
      <c r="AB123" s="151">
        <v>2.35</v>
      </c>
      <c r="AC123" s="151">
        <v>2.1</v>
      </c>
    </row>
    <row r="124" spans="3:29">
      <c r="C124" s="163">
        <v>43897</v>
      </c>
      <c r="D124" s="46" t="s">
        <v>186</v>
      </c>
      <c r="E124" s="46"/>
      <c r="F124" s="161" t="s">
        <v>187</v>
      </c>
      <c r="G124" s="1">
        <v>4.79</v>
      </c>
      <c r="H124" s="1">
        <v>19</v>
      </c>
      <c r="I124" s="1">
        <f t="shared" si="190"/>
        <v>91.01</v>
      </c>
      <c r="J124" s="1">
        <v>1.07</v>
      </c>
      <c r="N124" s="1">
        <f t="shared" si="187"/>
        <v>-6.0659999999999998</v>
      </c>
      <c r="O124" s="1">
        <f t="shared" si="191"/>
        <v>-7.1959999999999997</v>
      </c>
      <c r="P124" s="1">
        <f t="shared" si="188"/>
        <v>-15.0032970656116</v>
      </c>
      <c r="Q124" s="1">
        <f t="shared" si="189"/>
        <v>-12.647304057809899</v>
      </c>
      <c r="S124" s="1">
        <v>-0.64</v>
      </c>
      <c r="T124" s="1">
        <v>3.06</v>
      </c>
      <c r="U124" s="1">
        <v>-10.25</v>
      </c>
      <c r="V124" s="1">
        <v>-18.38</v>
      </c>
      <c r="W124" s="1">
        <v>-4.12</v>
      </c>
      <c r="Y124" s="151">
        <v>-22.8</v>
      </c>
      <c r="Z124" s="151">
        <v>4.96</v>
      </c>
      <c r="AA124" s="151">
        <v>3.58</v>
      </c>
      <c r="AB124" s="151">
        <v>-17.66</v>
      </c>
      <c r="AC124" s="151">
        <v>-4.0599999999999996</v>
      </c>
    </row>
    <row r="125" spans="3:29">
      <c r="C125" s="163">
        <v>43897</v>
      </c>
      <c r="D125" s="46" t="s">
        <v>188</v>
      </c>
      <c r="E125" s="46"/>
      <c r="F125" s="161" t="s">
        <v>105</v>
      </c>
      <c r="G125" s="1">
        <v>30.7</v>
      </c>
      <c r="H125" s="1">
        <v>37.700000000000003</v>
      </c>
      <c r="I125" s="1">
        <f t="shared" si="190"/>
        <v>1157.3900000000001</v>
      </c>
      <c r="J125" s="1">
        <v>4.49</v>
      </c>
      <c r="N125" s="1">
        <f t="shared" si="187"/>
        <v>16.975999999999999</v>
      </c>
      <c r="O125" s="1">
        <f t="shared" si="191"/>
        <v>16.231999999999999</v>
      </c>
      <c r="P125" s="1">
        <f t="shared" si="188"/>
        <v>68.178016022620199</v>
      </c>
      <c r="Q125" s="1">
        <f t="shared" si="189"/>
        <v>71.302981764416003</v>
      </c>
      <c r="S125" s="1">
        <v>25.67</v>
      </c>
      <c r="T125" s="1">
        <v>35.5</v>
      </c>
      <c r="U125" s="1">
        <v>15.51</v>
      </c>
      <c r="V125" s="1">
        <v>5.21</v>
      </c>
      <c r="W125" s="1">
        <v>2.99</v>
      </c>
      <c r="Y125" s="151">
        <v>23.44</v>
      </c>
      <c r="Z125" s="151">
        <v>34.65</v>
      </c>
      <c r="AA125" s="151">
        <v>15.11</v>
      </c>
      <c r="AB125" s="151">
        <v>5.27</v>
      </c>
      <c r="AC125" s="151">
        <v>2.69</v>
      </c>
    </row>
    <row r="126" spans="3:29">
      <c r="C126" s="163">
        <v>43897</v>
      </c>
      <c r="D126" s="46" t="s">
        <v>189</v>
      </c>
      <c r="E126" s="46"/>
      <c r="F126" s="161" t="s">
        <v>171</v>
      </c>
      <c r="G126" s="1">
        <v>3.69</v>
      </c>
      <c r="H126" s="1">
        <v>14.42</v>
      </c>
      <c r="I126" s="1">
        <f t="shared" si="190"/>
        <v>53.209800000000001</v>
      </c>
      <c r="J126" s="1">
        <v>1.19</v>
      </c>
      <c r="N126" s="1">
        <f t="shared" si="187"/>
        <v>1.1339999999999999</v>
      </c>
      <c r="O126" s="1">
        <f t="shared" si="191"/>
        <v>1.282</v>
      </c>
      <c r="P126" s="1">
        <f t="shared" si="188"/>
        <v>46.922222222222203</v>
      </c>
      <c r="Q126" s="1">
        <f t="shared" si="189"/>
        <v>41.505304212168497</v>
      </c>
      <c r="S126" s="1">
        <v>-2.5</v>
      </c>
      <c r="T126" s="1">
        <v>0.5</v>
      </c>
      <c r="U126" s="1">
        <v>2.68</v>
      </c>
      <c r="V126" s="1">
        <v>2.75</v>
      </c>
      <c r="W126" s="1">
        <v>2.2400000000000002</v>
      </c>
      <c r="Y126" s="151">
        <v>-1.35</v>
      </c>
      <c r="Z126" s="151">
        <v>0.4</v>
      </c>
      <c r="AA126" s="151">
        <v>2.61</v>
      </c>
      <c r="AB126" s="151">
        <v>2.56</v>
      </c>
      <c r="AC126" s="151">
        <v>2.19</v>
      </c>
    </row>
    <row r="127" spans="3:29">
      <c r="C127" s="163">
        <v>43897</v>
      </c>
      <c r="D127" s="46" t="s">
        <v>190</v>
      </c>
      <c r="E127" s="46"/>
      <c r="F127" s="161" t="s">
        <v>191</v>
      </c>
      <c r="G127" s="1">
        <v>6.99</v>
      </c>
      <c r="H127" s="1">
        <v>16.190000000000001</v>
      </c>
      <c r="I127" s="1">
        <f t="shared" si="190"/>
        <v>113.1681</v>
      </c>
      <c r="J127" s="1">
        <v>1.98</v>
      </c>
      <c r="N127" s="1">
        <f>SUM(R127:V127)/5</f>
        <v>4.9039999999999999</v>
      </c>
      <c r="O127" s="1">
        <f>SUM(X127:AB127)/5</f>
        <v>5.1580000000000004</v>
      </c>
      <c r="P127" s="1">
        <f t="shared" si="188"/>
        <v>23.076692495921701</v>
      </c>
      <c r="Q127" s="1">
        <f t="shared" si="189"/>
        <v>21.940306320279198</v>
      </c>
      <c r="R127" s="1">
        <v>7.71</v>
      </c>
      <c r="S127" s="1">
        <v>6.05</v>
      </c>
      <c r="T127" s="1">
        <v>3.42</v>
      </c>
      <c r="U127" s="1">
        <v>2.25</v>
      </c>
      <c r="V127" s="1">
        <v>5.09</v>
      </c>
      <c r="X127" s="151">
        <v>7.51</v>
      </c>
      <c r="Y127" s="151">
        <v>6.05</v>
      </c>
      <c r="Z127" s="151">
        <v>3.01</v>
      </c>
      <c r="AA127" s="151">
        <v>4.16</v>
      </c>
      <c r="AB127" s="151">
        <v>5.0599999999999996</v>
      </c>
    </row>
    <row r="128" spans="3:29">
      <c r="C128" s="34">
        <v>43902</v>
      </c>
      <c r="D128" s="46" t="s">
        <v>192</v>
      </c>
      <c r="E128" s="46"/>
      <c r="F128" s="161" t="s">
        <v>173</v>
      </c>
      <c r="G128" s="1">
        <v>2.66</v>
      </c>
      <c r="H128" s="1">
        <v>22.36</v>
      </c>
      <c r="I128" s="1">
        <f t="shared" si="190"/>
        <v>59.477600000000002</v>
      </c>
      <c r="J128" s="1">
        <v>1.69</v>
      </c>
      <c r="N128" s="1">
        <f>SUM(R128:V128)/5</f>
        <v>1.8520000000000001</v>
      </c>
      <c r="O128" s="1">
        <f>SUM(X128:AB128)/5</f>
        <v>1.218</v>
      </c>
      <c r="P128" s="1">
        <f t="shared" ref="P128:P129" si="196">I128/N128</f>
        <v>32.115334773218102</v>
      </c>
      <c r="Q128" s="1">
        <f t="shared" ref="Q128:Q129" si="197">I128/O128</f>
        <v>48.832183908045998</v>
      </c>
      <c r="S128" s="1">
        <v>1.81</v>
      </c>
      <c r="T128" s="1">
        <v>2.95</v>
      </c>
      <c r="U128" s="1">
        <v>2.4300000000000002</v>
      </c>
      <c r="V128" s="1">
        <v>2.0699999999999998</v>
      </c>
      <c r="W128" s="1">
        <v>2.85</v>
      </c>
      <c r="Y128" s="151">
        <v>1.0900000000000001</v>
      </c>
      <c r="Z128" s="151">
        <v>1.96</v>
      </c>
      <c r="AA128" s="151">
        <v>1.63</v>
      </c>
      <c r="AB128" s="151">
        <v>1.41</v>
      </c>
      <c r="AC128" s="151">
        <v>1.07</v>
      </c>
    </row>
    <row r="129" spans="3:29">
      <c r="C129" s="34">
        <v>43904</v>
      </c>
      <c r="D129" s="46" t="s">
        <v>193</v>
      </c>
      <c r="E129" s="46"/>
      <c r="F129" s="161" t="s">
        <v>187</v>
      </c>
      <c r="G129" s="1">
        <v>3.78</v>
      </c>
      <c r="H129" s="1">
        <v>35.700000000000003</v>
      </c>
      <c r="I129" s="1">
        <f t="shared" si="190"/>
        <v>134.946</v>
      </c>
      <c r="J129" s="1">
        <v>1.23</v>
      </c>
      <c r="N129" s="1">
        <f>SUM(R129:V129)/5</f>
        <v>7.2779999999999996</v>
      </c>
      <c r="O129" s="1">
        <f>SUM(X129:AB129)/5</f>
        <v>5.1760000000000002</v>
      </c>
      <c r="P129" s="1">
        <f t="shared" si="196"/>
        <v>18.541632316570499</v>
      </c>
      <c r="Q129" s="1">
        <f t="shared" si="197"/>
        <v>26.071483771251899</v>
      </c>
      <c r="R129" s="1">
        <v>8.7100000000000009</v>
      </c>
      <c r="S129" s="1">
        <v>9.1</v>
      </c>
      <c r="T129" s="1">
        <v>10.94</v>
      </c>
      <c r="U129" s="1">
        <v>4.3499999999999996</v>
      </c>
      <c r="V129" s="1">
        <v>3.29</v>
      </c>
      <c r="X129" s="151">
        <v>6.67</v>
      </c>
      <c r="Y129" s="151">
        <v>9.36</v>
      </c>
      <c r="Z129" s="151">
        <v>9.1</v>
      </c>
      <c r="AA129" s="151">
        <v>2.4700000000000002</v>
      </c>
      <c r="AB129" s="151">
        <v>-1.72</v>
      </c>
    </row>
    <row r="130" spans="3:29">
      <c r="C130" s="34">
        <v>43902</v>
      </c>
      <c r="D130" s="46" t="s">
        <v>194</v>
      </c>
      <c r="E130" s="46"/>
      <c r="F130" s="161" t="s">
        <v>69</v>
      </c>
      <c r="G130" s="1">
        <v>9.3800000000000008</v>
      </c>
      <c r="H130" s="1">
        <v>12.3</v>
      </c>
      <c r="I130" s="1">
        <f t="shared" si="190"/>
        <v>115.374</v>
      </c>
      <c r="J130" s="1">
        <v>1.29</v>
      </c>
      <c r="N130" s="1">
        <f>SUM(S130:W130)/5</f>
        <v>9.3360000000000003</v>
      </c>
      <c r="O130" s="1">
        <f>SUM(Y130:AC130)/5</f>
        <v>7.1740000000000004</v>
      </c>
      <c r="P130" s="1">
        <f t="shared" ref="P130:P133" si="198">I130/N130</f>
        <v>12.357969151671</v>
      </c>
      <c r="Q130" s="1">
        <f t="shared" ref="Q130:Q133" si="199">I130/O130</f>
        <v>16.082241427376601</v>
      </c>
      <c r="S130" s="1">
        <v>14.06</v>
      </c>
      <c r="T130" s="1">
        <v>6.92</v>
      </c>
      <c r="U130" s="1">
        <v>5.7</v>
      </c>
      <c r="V130" s="1">
        <v>8.5500000000000007</v>
      </c>
      <c r="W130" s="1">
        <v>11.45</v>
      </c>
      <c r="Y130" s="151">
        <v>13.15</v>
      </c>
      <c r="Z130" s="151">
        <v>5.93</v>
      </c>
      <c r="AA130" s="151">
        <v>1.9</v>
      </c>
      <c r="AB130" s="151">
        <v>7.33</v>
      </c>
      <c r="AC130" s="151">
        <v>7.56</v>
      </c>
    </row>
    <row r="131" spans="3:29">
      <c r="C131" s="34">
        <v>43902</v>
      </c>
      <c r="D131" s="46" t="s">
        <v>195</v>
      </c>
      <c r="E131" s="46"/>
      <c r="F131" s="161" t="s">
        <v>185</v>
      </c>
      <c r="G131" s="1">
        <v>16.350000000000001</v>
      </c>
      <c r="H131" s="1">
        <v>6.34</v>
      </c>
      <c r="I131" s="1">
        <f t="shared" si="190"/>
        <v>103.65900000000001</v>
      </c>
      <c r="J131" s="1">
        <v>4.43</v>
      </c>
      <c r="N131" s="1">
        <f>SUM(S131:W131)/5</f>
        <v>2.944</v>
      </c>
      <c r="O131" s="1">
        <f>SUM(Y131:AC131)/5</f>
        <v>2.5099999999999998</v>
      </c>
      <c r="P131" s="1">
        <f t="shared" si="198"/>
        <v>35.2102581521739</v>
      </c>
      <c r="Q131" s="1">
        <f t="shared" si="199"/>
        <v>41.298406374502001</v>
      </c>
      <c r="S131" s="1">
        <v>3.21</v>
      </c>
      <c r="T131" s="1">
        <v>3.31</v>
      </c>
      <c r="U131" s="1">
        <v>3.56</v>
      </c>
      <c r="V131" s="1">
        <v>3.45</v>
      </c>
      <c r="W131" s="1">
        <v>1.19</v>
      </c>
      <c r="Y131" s="151">
        <v>2.4900000000000002</v>
      </c>
      <c r="Z131" s="151">
        <v>2.81</v>
      </c>
      <c r="AA131" s="151">
        <v>3.05</v>
      </c>
      <c r="AB131" s="151">
        <v>3.27</v>
      </c>
      <c r="AC131" s="151">
        <v>0.93</v>
      </c>
    </row>
    <row r="132" spans="3:29">
      <c r="C132" s="34">
        <v>43902</v>
      </c>
      <c r="D132" s="46" t="s">
        <v>196</v>
      </c>
      <c r="E132" s="46"/>
      <c r="F132" s="161" t="s">
        <v>197</v>
      </c>
      <c r="G132" s="1">
        <v>23.27</v>
      </c>
      <c r="H132" s="1">
        <v>8.15</v>
      </c>
      <c r="I132" s="1">
        <f t="shared" si="190"/>
        <v>189.65049999999999</v>
      </c>
      <c r="J132" s="1">
        <v>3.33</v>
      </c>
      <c r="N132" s="1">
        <f>SUM(R132:V132)/5</f>
        <v>9.0579999999999998</v>
      </c>
      <c r="O132" s="1">
        <f>SUM(X132:AB132)/5</f>
        <v>8.5779999999999994</v>
      </c>
      <c r="P132" s="1">
        <f t="shared" si="198"/>
        <v>20.9373482004858</v>
      </c>
      <c r="Q132" s="1">
        <f t="shared" si="199"/>
        <v>22.108941478199998</v>
      </c>
      <c r="S132" s="1">
        <v>16.88</v>
      </c>
      <c r="T132" s="1">
        <v>12.24</v>
      </c>
      <c r="U132" s="1">
        <v>9.34</v>
      </c>
      <c r="V132" s="1">
        <v>6.83</v>
      </c>
      <c r="W132" s="1">
        <v>5.19</v>
      </c>
      <c r="Y132" s="151">
        <v>15.93</v>
      </c>
      <c r="Z132" s="151">
        <v>11.54</v>
      </c>
      <c r="AA132" s="151">
        <v>9.02</v>
      </c>
      <c r="AB132" s="151">
        <v>6.4</v>
      </c>
      <c r="AC132" s="151">
        <v>4.78</v>
      </c>
    </row>
    <row r="133" spans="3:29">
      <c r="C133" s="34">
        <v>43902</v>
      </c>
      <c r="D133" s="46" t="s">
        <v>198</v>
      </c>
      <c r="E133" s="46"/>
      <c r="F133" s="161" t="s">
        <v>199</v>
      </c>
      <c r="G133" s="1">
        <v>5.99</v>
      </c>
      <c r="H133" s="1">
        <v>12.5</v>
      </c>
      <c r="I133" s="1">
        <f t="shared" si="190"/>
        <v>74.875</v>
      </c>
      <c r="J133" s="1">
        <v>1.1599999999999999</v>
      </c>
      <c r="N133" s="1">
        <f>SUM(R133:V133)/5</f>
        <v>5.1219999999999999</v>
      </c>
      <c r="O133" s="1">
        <f>SUM(X133:AB133)/5</f>
        <v>4.758</v>
      </c>
      <c r="P133" s="1">
        <f t="shared" si="198"/>
        <v>14.6183131589223</v>
      </c>
      <c r="Q133" s="1">
        <f t="shared" si="199"/>
        <v>15.7366540563262</v>
      </c>
      <c r="R133" s="1">
        <v>8.14</v>
      </c>
      <c r="S133" s="1">
        <v>5.52</v>
      </c>
      <c r="T133" s="1">
        <v>3.58</v>
      </c>
      <c r="U133" s="1">
        <v>2.44</v>
      </c>
      <c r="V133" s="1">
        <v>5.93</v>
      </c>
      <c r="X133" s="151">
        <v>8.5500000000000007</v>
      </c>
      <c r="Y133" s="151">
        <v>5.87</v>
      </c>
      <c r="Z133" s="151">
        <v>3.99</v>
      </c>
      <c r="AA133" s="151">
        <v>2.78</v>
      </c>
      <c r="AB133" s="151">
        <v>2.6</v>
      </c>
    </row>
    <row r="134" spans="3:29" hidden="1" outlineLevel="1">
      <c r="C134" s="34">
        <v>43902</v>
      </c>
      <c r="D134" s="46" t="s">
        <v>200</v>
      </c>
      <c r="E134" s="46"/>
      <c r="F134" s="161" t="s">
        <v>127</v>
      </c>
      <c r="G134" s="1">
        <v>30.55</v>
      </c>
      <c r="H134" s="1">
        <v>4</v>
      </c>
      <c r="I134" s="1">
        <f t="shared" si="190"/>
        <v>122.2</v>
      </c>
      <c r="J134" s="1">
        <v>6.96</v>
      </c>
      <c r="N134" s="1">
        <f>SUM(S134:W134)/5</f>
        <v>1.66</v>
      </c>
      <c r="O134" s="1">
        <f>SUM(Y134:AC134)/5</f>
        <v>1.8460000000000001</v>
      </c>
      <c r="P134" s="1">
        <f t="shared" ref="P134:P137" si="200">I134/N134</f>
        <v>73.614457831325296</v>
      </c>
      <c r="Q134" s="1">
        <f t="shared" ref="Q134" si="201">I134/O134</f>
        <v>66.197183098591594</v>
      </c>
      <c r="S134" s="1">
        <v>2.19</v>
      </c>
      <c r="T134" s="1">
        <v>1.99</v>
      </c>
      <c r="U134" s="1">
        <v>1.96</v>
      </c>
      <c r="V134" s="1">
        <v>0.75</v>
      </c>
      <c r="W134" s="1">
        <v>1.41</v>
      </c>
      <c r="Y134" s="151">
        <v>2.15</v>
      </c>
      <c r="Z134" s="151">
        <v>1.89</v>
      </c>
      <c r="AA134" s="151">
        <v>1.94</v>
      </c>
      <c r="AB134" s="151">
        <v>1.84</v>
      </c>
      <c r="AC134" s="151">
        <v>1.41</v>
      </c>
    </row>
    <row r="135" spans="3:29" collapsed="1">
      <c r="C135" s="34">
        <v>43904</v>
      </c>
      <c r="D135" s="46" t="s">
        <v>200</v>
      </c>
      <c r="E135" s="46"/>
      <c r="F135" s="161" t="s">
        <v>127</v>
      </c>
      <c r="G135" s="1">
        <v>29.02</v>
      </c>
      <c r="H135" s="1">
        <v>4</v>
      </c>
      <c r="I135" s="1">
        <f t="shared" ref="I135" si="202">G135*H135</f>
        <v>116.08</v>
      </c>
      <c r="J135" s="1">
        <v>6.61</v>
      </c>
      <c r="N135" s="1">
        <f>SUM(R135:V135)/5</f>
        <v>1.996</v>
      </c>
      <c r="O135" s="1">
        <f>SUM(X135:AB135)/5</f>
        <v>2.0499999999999998</v>
      </c>
      <c r="P135" s="1">
        <f t="shared" ref="P135" si="203">I135/N135</f>
        <v>58.1563126252505</v>
      </c>
      <c r="Q135" s="1">
        <f t="shared" ref="Q135:Q136" si="204">I135/O135</f>
        <v>56.624390243902397</v>
      </c>
      <c r="R135" s="1">
        <v>3.09</v>
      </c>
      <c r="S135" s="1">
        <v>2.19</v>
      </c>
      <c r="T135" s="1">
        <v>1.99</v>
      </c>
      <c r="U135" s="1">
        <v>1.96</v>
      </c>
      <c r="V135" s="1">
        <v>0.75</v>
      </c>
      <c r="W135" s="1">
        <v>1.41</v>
      </c>
      <c r="X135" s="1">
        <v>2.4300000000000002</v>
      </c>
      <c r="Y135" s="151">
        <v>2.15</v>
      </c>
      <c r="Z135" s="151">
        <v>1.89</v>
      </c>
      <c r="AA135" s="151">
        <v>1.94</v>
      </c>
      <c r="AB135" s="151">
        <v>1.84</v>
      </c>
      <c r="AC135" s="151">
        <v>1.41</v>
      </c>
    </row>
    <row r="136" spans="3:29">
      <c r="C136" s="34">
        <v>43902</v>
      </c>
      <c r="D136" s="46" t="s">
        <v>201</v>
      </c>
      <c r="E136" s="46"/>
      <c r="F136" s="161" t="s">
        <v>42</v>
      </c>
      <c r="G136" s="1">
        <v>4.93</v>
      </c>
      <c r="H136" s="1">
        <v>36.6</v>
      </c>
      <c r="I136" s="1">
        <f t="shared" si="190"/>
        <v>180.43799999999999</v>
      </c>
      <c r="J136" s="1">
        <v>1.31</v>
      </c>
      <c r="N136" s="1">
        <f>SUM(R136:V136)/5</f>
        <v>8.84</v>
      </c>
      <c r="O136" s="1">
        <f>SUM(X136:AB136)/5</f>
        <v>8.44</v>
      </c>
      <c r="P136" s="1">
        <f t="shared" si="200"/>
        <v>20.411538461538498</v>
      </c>
      <c r="Q136" s="1">
        <f t="shared" si="204"/>
        <v>21.378909952606602</v>
      </c>
      <c r="R136" s="1">
        <v>13.38</v>
      </c>
      <c r="S136" s="1">
        <v>12.54</v>
      </c>
      <c r="T136" s="1">
        <v>7.49</v>
      </c>
      <c r="U136" s="1">
        <v>5.77</v>
      </c>
      <c r="V136" s="1">
        <v>5.0199999999999996</v>
      </c>
      <c r="X136" s="1">
        <v>13.39</v>
      </c>
      <c r="Y136" s="151">
        <v>11.91</v>
      </c>
      <c r="Z136" s="151">
        <v>6.28</v>
      </c>
      <c r="AA136" s="151">
        <v>5.62</v>
      </c>
      <c r="AB136" s="151">
        <v>5</v>
      </c>
    </row>
    <row r="137" spans="3:29">
      <c r="C137" s="34">
        <v>43904</v>
      </c>
      <c r="D137" s="46" t="s">
        <v>202</v>
      </c>
      <c r="E137" s="46"/>
      <c r="F137" s="161" t="s">
        <v>105</v>
      </c>
      <c r="G137" s="1">
        <v>3.87</v>
      </c>
      <c r="H137" s="1">
        <v>33.299999999999997</v>
      </c>
      <c r="I137" s="1">
        <f t="shared" si="190"/>
        <v>128.87100000000001</v>
      </c>
      <c r="J137" s="1">
        <v>2.56</v>
      </c>
      <c r="N137" s="1">
        <f>SUM(R137:V137)/5</f>
        <v>2.4740000000000002</v>
      </c>
      <c r="O137" s="1">
        <f>SUM(X137:AB137)/5</f>
        <v>1.9339999999999999</v>
      </c>
      <c r="P137" s="1">
        <f t="shared" si="200"/>
        <v>52.090137429264303</v>
      </c>
      <c r="Q137" s="1">
        <f t="shared" ref="Q137" si="205">I137/O137</f>
        <v>66.634436401240905</v>
      </c>
      <c r="S137" s="1">
        <v>2.21</v>
      </c>
      <c r="T137" s="1">
        <v>2.5</v>
      </c>
      <c r="U137" s="1">
        <v>4.17</v>
      </c>
      <c r="V137" s="1">
        <v>3.49</v>
      </c>
      <c r="W137" s="1">
        <v>2.4900000000000002</v>
      </c>
      <c r="Y137" s="151">
        <v>2.87</v>
      </c>
      <c r="Z137" s="151">
        <v>1.1000000000000001</v>
      </c>
      <c r="AA137" s="151">
        <v>2.3199999999999998</v>
      </c>
      <c r="AB137" s="151">
        <v>3.38</v>
      </c>
      <c r="AC137" s="151">
        <v>2.58</v>
      </c>
    </row>
    <row r="138" spans="3:29">
      <c r="C138" s="1"/>
      <c r="D138" s="46"/>
      <c r="E138" s="46"/>
      <c r="F138" s="161"/>
    </row>
    <row r="139" spans="3:29">
      <c r="C139" s="1"/>
      <c r="D139" s="46"/>
      <c r="E139" s="46"/>
      <c r="F139" s="161"/>
    </row>
    <row r="140" spans="3:29">
      <c r="C140" s="1"/>
      <c r="D140" s="46"/>
      <c r="E140" s="46"/>
      <c r="F140" s="161"/>
    </row>
    <row r="141" spans="3:29">
      <c r="C141" s="1"/>
      <c r="D141" s="46"/>
      <c r="E141" s="46"/>
      <c r="F141" s="161"/>
    </row>
    <row r="142" spans="3:29">
      <c r="C142" s="1"/>
      <c r="D142" s="46"/>
      <c r="E142" s="46"/>
      <c r="F142" s="161"/>
    </row>
    <row r="143" spans="3:29">
      <c r="C143" s="1"/>
      <c r="D143" s="46"/>
      <c r="E143" s="46"/>
      <c r="F143" s="161"/>
    </row>
    <row r="144" spans="3:29">
      <c r="C144" s="1"/>
      <c r="D144" s="46"/>
      <c r="E144" s="46"/>
      <c r="F144" s="161"/>
    </row>
    <row r="145" spans="3:6">
      <c r="C145" s="1"/>
      <c r="D145" s="46"/>
      <c r="E145" s="46"/>
      <c r="F145" s="161"/>
    </row>
    <row r="146" spans="3:6">
      <c r="C146" s="1"/>
      <c r="D146" s="46"/>
      <c r="E146" s="46"/>
      <c r="F146" s="161"/>
    </row>
    <row r="147" spans="3:6">
      <c r="C147" s="1"/>
      <c r="D147" s="46"/>
      <c r="E147" s="46"/>
      <c r="F147" s="46"/>
    </row>
    <row r="148" spans="3:6">
      <c r="C148" s="1"/>
      <c r="D148" s="46"/>
      <c r="E148" s="46"/>
      <c r="F148" s="46"/>
    </row>
    <row r="149" spans="3:6">
      <c r="C149" s="1"/>
      <c r="D149" s="46"/>
      <c r="E149" s="46"/>
      <c r="F149" s="46"/>
    </row>
    <row r="150" spans="3:6">
      <c r="C150" s="1"/>
      <c r="D150" s="46"/>
      <c r="E150" s="46"/>
      <c r="F150" s="46"/>
    </row>
    <row r="151" spans="3:6">
      <c r="C151" s="1"/>
      <c r="D151" s="46"/>
      <c r="E151" s="46"/>
      <c r="F151" s="46"/>
    </row>
    <row r="152" spans="3:6">
      <c r="D152" s="169"/>
      <c r="E152" s="169"/>
      <c r="F152" s="46"/>
    </row>
    <row r="153" spans="3:6">
      <c r="D153" s="46"/>
      <c r="E153" s="46"/>
      <c r="F153" s="46"/>
    </row>
    <row r="154" spans="3:6">
      <c r="D154" s="46"/>
      <c r="E154" s="46"/>
      <c r="F154" s="46"/>
    </row>
  </sheetData>
  <mergeCells count="2">
    <mergeCell ref="S3:W3"/>
    <mergeCell ref="Y3:AC3"/>
  </mergeCells>
  <phoneticPr fontId="14" type="noConversion"/>
  <conditionalFormatting sqref="D5:D8">
    <cfRule type="expression" dxfId="68" priority="9">
      <formula>IF($Q5&lt;0,1,0)</formula>
    </cfRule>
    <cfRule type="expression" dxfId="67" priority="10">
      <formula>IF($Q5&gt;200.01,1,0)</formula>
    </cfRule>
    <cfRule type="expression" dxfId="66" priority="11">
      <formula>IF($Q5&gt;100.01,IF($Q5&lt;=200,1))</formula>
    </cfRule>
    <cfRule type="expression" dxfId="65" priority="16">
      <formula>IF($Q5&lt;11,IF($Q5&gt;0.01,1))</formula>
    </cfRule>
    <cfRule type="expression" dxfId="64" priority="17">
      <formula>IF($Q5&gt;51,IF($Q5&lt;=100,1))</formula>
    </cfRule>
    <cfRule type="expression" dxfId="63" priority="18">
      <formula>IF($Q5&gt;31,IF($Q5&lt;=50,1))</formula>
    </cfRule>
    <cfRule type="expression" dxfId="62" priority="19">
      <formula>IF($Q5&gt;11,IF($Q5&lt;=31,1))</formula>
    </cfRule>
  </conditionalFormatting>
  <conditionalFormatting sqref="D7:D8">
    <cfRule type="expression" dxfId="61" priority="1">
      <formula>IF($Q7&lt;0,1,0)</formula>
    </cfRule>
    <cfRule type="expression" dxfId="60" priority="2">
      <formula>IF($Q7&gt;200.01,1,0)</formula>
    </cfRule>
    <cfRule type="expression" dxfId="59" priority="3">
      <formula>IF($Q7&gt;100.01,IF($Q7&lt;=200,1))</formula>
    </cfRule>
    <cfRule type="expression" dxfId="58" priority="4">
      <formula>IF($Q7&lt;11,IF($Q7&gt;0.01,1))</formula>
    </cfRule>
    <cfRule type="expression" dxfId="57" priority="5">
      <formula>IF($Q7&gt;51,IF($Q7&lt;=100,1))</formula>
    </cfRule>
    <cfRule type="expression" dxfId="56" priority="6">
      <formula>IF($Q7&gt;31,IF($Q7&lt;=50,1))</formula>
    </cfRule>
    <cfRule type="expression" dxfId="55" priority="7">
      <formula>IF($Q7&gt;11,IF($Q7&lt;=31,1))</formula>
    </cfRule>
  </conditionalFormatting>
  <conditionalFormatting sqref="J4:J2054">
    <cfRule type="cellIs" dxfId="54" priority="54" operator="between">
      <formula>0.01</formula>
      <formula>1</formula>
    </cfRule>
  </conditionalFormatting>
  <conditionalFormatting sqref="P1:Q1048576 S1:AC1048576">
    <cfRule type="cellIs" dxfId="53" priority="52" operator="lessThan">
      <formula>0</formula>
    </cfRule>
  </conditionalFormatting>
  <conditionalFormatting sqref="P1:Q2 P4:Q1048576">
    <cfRule type="cellIs" dxfId="52" priority="47" operator="greaterThan">
      <formula>200.01</formula>
    </cfRule>
    <cfRule type="cellIs" dxfId="51" priority="48" operator="between">
      <formula>100.01</formula>
      <formula>200</formula>
    </cfRule>
  </conditionalFormatting>
  <conditionalFormatting sqref="D4 D9:D2052">
    <cfRule type="expression" dxfId="50" priority="32">
      <formula>IF($Q4&lt;0,1,0)</formula>
    </cfRule>
  </conditionalFormatting>
  <conditionalFormatting sqref="D4 D9:D122 D155:D2054">
    <cfRule type="expression" dxfId="49" priority="45">
      <formula>IF($Q4&gt;200.01,1,0)</formula>
    </cfRule>
    <cfRule type="expression" dxfId="48" priority="46">
      <formula>IF($Q4&gt;100.01,IF($Q4&lt;=200,1))</formula>
    </cfRule>
    <cfRule type="expression" dxfId="47" priority="62">
      <formula>IF($Q4&lt;11,IF($Q4&gt;0.01,1))</formula>
    </cfRule>
    <cfRule type="expression" dxfId="46" priority="72">
      <formula>IF($Q4&gt;51,IF($Q4&lt;=100,1))</formula>
    </cfRule>
    <cfRule type="expression" dxfId="45" priority="73">
      <formula>IF($Q4&gt;31,IF($Q4&lt;=50,1))</formula>
    </cfRule>
    <cfRule type="expression" dxfId="44" priority="76">
      <formula>IF($Q4&gt;11,IF($Q4&lt;=31,1))</formula>
    </cfRule>
  </conditionalFormatting>
  <conditionalFormatting sqref="P4:Q2054">
    <cfRule type="cellIs" dxfId="43" priority="85" operator="between">
      <formula>0.01</formula>
      <formula>11</formula>
    </cfRule>
    <cfRule type="cellIs" dxfId="42" priority="86" operator="between">
      <formula>51</formula>
      <formula>100</formula>
    </cfRule>
    <cfRule type="cellIs" dxfId="41" priority="87" operator="between">
      <formula>31</formula>
      <formula>50</formula>
    </cfRule>
    <cfRule type="cellIs" dxfId="40" priority="88" operator="between">
      <formula>11</formula>
      <formula>31</formula>
    </cfRule>
  </conditionalFormatting>
  <conditionalFormatting sqref="F147:F154 D123:E154">
    <cfRule type="expression" dxfId="39" priority="33">
      <formula>IF($Q123&gt;200.01,1,0)</formula>
    </cfRule>
    <cfRule type="expression" dxfId="38" priority="34">
      <formula>IF($Q123&gt;100.01,IF($Q123&lt;=200,1))</formula>
    </cfRule>
    <cfRule type="expression" dxfId="37" priority="35">
      <formula>IF($Q123&lt;11,IF($Q123&gt;0.01,1))</formula>
    </cfRule>
    <cfRule type="expression" dxfId="36" priority="36">
      <formula>IF($Q123&gt;51,IF($Q123&lt;=100,1))</formula>
    </cfRule>
    <cfRule type="expression" dxfId="35" priority="37">
      <formula>IF($Q123&gt;31,IF($Q123&lt;=50,1))</formula>
    </cfRule>
    <cfRule type="expression" dxfId="34" priority="38">
      <formula>IF($Q123&gt;11,IF($Q123&lt;=31,1))</formula>
    </cfRule>
  </conditionalFormatting>
  <dataValidations count="1">
    <dataValidation type="list" allowBlank="1" showInputMessage="1" showErrorMessage="1" sqref="F8 F61 F62 F75 F76 F80 F81 F4:F7 F9:F24 F25:F60 F63:F74 F77:F79 F82:F115 F118:F146">
      <formula1>板块!A1:A207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3"/>
  <sheetViews>
    <sheetView topLeftCell="A61" zoomScale="85" zoomScaleNormal="85" workbookViewId="0">
      <pane xSplit="1" topLeftCell="T1" activePane="topRight" state="frozen"/>
      <selection pane="topRight" activeCell="AI87" sqref="AI87"/>
    </sheetView>
  </sheetViews>
  <sheetFormatPr defaultColWidth="11" defaultRowHeight="14.25"/>
  <cols>
    <col min="2" max="2" width="12.5" style="1" customWidth="1"/>
    <col min="3" max="3" width="7.375" customWidth="1"/>
    <col min="4" max="4" width="8" customWidth="1"/>
    <col min="5" max="5" width="10.5" style="127" customWidth="1"/>
    <col min="6" max="6" width="10.5" customWidth="1"/>
    <col min="7" max="7" width="10.5" style="2" customWidth="1"/>
    <col min="8" max="8" width="10.5" customWidth="1"/>
    <col min="9" max="9" width="15.375" customWidth="1"/>
    <col min="10" max="10" width="12.625" style="54" customWidth="1"/>
    <col min="11" max="11" width="26.5" style="128" customWidth="1"/>
    <col min="12" max="12" width="40.75" style="129" customWidth="1"/>
    <col min="13" max="13" width="46.25" style="130" customWidth="1"/>
    <col min="14" max="14" width="40.75" style="127" customWidth="1"/>
    <col min="15" max="15" width="46.25" style="56" customWidth="1"/>
    <col min="16" max="16" width="40.75" style="131" customWidth="1"/>
    <col min="17" max="17" width="43.125" style="132" customWidth="1"/>
  </cols>
  <sheetData>
    <row r="1" spans="1:17" ht="30" customHeight="1">
      <c r="B1" s="5" t="s">
        <v>1</v>
      </c>
      <c r="C1" s="133" t="s">
        <v>203</v>
      </c>
      <c r="D1" s="134" t="s">
        <v>204</v>
      </c>
      <c r="E1" s="135" t="s">
        <v>205</v>
      </c>
      <c r="F1" s="134" t="s">
        <v>206</v>
      </c>
      <c r="G1" s="6" t="s">
        <v>207</v>
      </c>
      <c r="H1" s="134" t="s">
        <v>208</v>
      </c>
      <c r="I1" s="134" t="s">
        <v>209</v>
      </c>
      <c r="J1" s="134" t="s">
        <v>210</v>
      </c>
      <c r="K1" s="141" t="s">
        <v>211</v>
      </c>
      <c r="L1" s="142" t="s">
        <v>212</v>
      </c>
      <c r="M1" s="143" t="s">
        <v>213</v>
      </c>
      <c r="N1"/>
      <c r="O1"/>
      <c r="P1"/>
      <c r="Q1"/>
    </row>
    <row r="2" spans="1:17">
      <c r="A2" t="s">
        <v>214</v>
      </c>
      <c r="B2" s="9">
        <v>43832</v>
      </c>
      <c r="C2" s="130">
        <v>282</v>
      </c>
      <c r="D2" s="127">
        <v>3458</v>
      </c>
      <c r="E2" s="129">
        <v>2</v>
      </c>
      <c r="F2" s="127">
        <v>98</v>
      </c>
      <c r="G2" s="10">
        <v>3085</v>
      </c>
      <c r="H2" s="136"/>
      <c r="I2" s="136"/>
      <c r="J2" s="144"/>
      <c r="K2" s="141"/>
      <c r="L2" s="127"/>
      <c r="M2" s="145"/>
      <c r="N2"/>
      <c r="O2"/>
      <c r="P2"/>
      <c r="Q2"/>
    </row>
    <row r="3" spans="1:17">
      <c r="A3" s="12" t="s">
        <v>215</v>
      </c>
      <c r="B3" s="9">
        <v>43833</v>
      </c>
      <c r="C3" s="130">
        <v>1471</v>
      </c>
      <c r="D3" s="127">
        <v>2270</v>
      </c>
      <c r="E3" s="129">
        <v>3</v>
      </c>
      <c r="F3" s="127">
        <v>82</v>
      </c>
      <c r="G3" s="10">
        <v>3083.8</v>
      </c>
      <c r="H3" s="136">
        <f>表1[[#This Row],[上证点数]]-G2</f>
        <v>-1.1999999999998201</v>
      </c>
      <c r="I3" s="136">
        <v>-1.2</v>
      </c>
      <c r="J3" s="144"/>
      <c r="K3" s="141"/>
      <c r="L3" s="127"/>
      <c r="M3" s="145"/>
      <c r="N3"/>
      <c r="O3"/>
      <c r="P3"/>
      <c r="Q3"/>
    </row>
    <row r="4" spans="1:17">
      <c r="A4" t="s">
        <v>216</v>
      </c>
      <c r="B4" s="9">
        <v>43836</v>
      </c>
      <c r="C4" s="130">
        <v>1486</v>
      </c>
      <c r="D4" s="127">
        <v>2257</v>
      </c>
      <c r="E4" s="129">
        <v>3</v>
      </c>
      <c r="F4" s="127">
        <v>94</v>
      </c>
      <c r="G4" s="10">
        <v>3083.4</v>
      </c>
      <c r="H4" s="136">
        <f>表1[[#This Row],[上证点数]]-G3</f>
        <v>-0.400000000000091</v>
      </c>
      <c r="I4" s="136">
        <f>I3+H4</f>
        <v>-1.60000000000009</v>
      </c>
      <c r="J4" s="144"/>
      <c r="K4" s="141"/>
      <c r="L4" s="127"/>
      <c r="M4" s="145"/>
      <c r="N4"/>
      <c r="O4"/>
      <c r="P4"/>
      <c r="Q4"/>
    </row>
    <row r="5" spans="1:17">
      <c r="A5" t="s">
        <v>217</v>
      </c>
      <c r="B5" s="9">
        <v>43837</v>
      </c>
      <c r="C5" s="130">
        <v>669</v>
      </c>
      <c r="D5" s="127">
        <v>3074</v>
      </c>
      <c r="E5" s="129">
        <v>3</v>
      </c>
      <c r="F5" s="127">
        <v>102</v>
      </c>
      <c r="G5" s="10">
        <v>3104.8</v>
      </c>
      <c r="H5" s="136">
        <f>表1[[#This Row],[上证点数]]-G4</f>
        <v>21.400000000000102</v>
      </c>
      <c r="I5" s="136">
        <f t="shared" ref="I5:I15" si="0">I4+H5</f>
        <v>19.8</v>
      </c>
      <c r="J5" s="144"/>
      <c r="K5" s="141"/>
      <c r="L5" s="127"/>
      <c r="M5" s="145"/>
      <c r="N5"/>
      <c r="O5"/>
      <c r="P5"/>
      <c r="Q5"/>
    </row>
    <row r="6" spans="1:17">
      <c r="A6" t="s">
        <v>218</v>
      </c>
      <c r="B6" s="9">
        <v>43838</v>
      </c>
      <c r="C6" s="130">
        <v>2980</v>
      </c>
      <c r="D6" s="127">
        <v>762</v>
      </c>
      <c r="E6" s="129">
        <v>3</v>
      </c>
      <c r="F6" s="127">
        <v>65</v>
      </c>
      <c r="G6" s="10">
        <v>3066.9</v>
      </c>
      <c r="H6" s="136">
        <f>表1[[#This Row],[上证点数]]-G5</f>
        <v>-37.900000000000098</v>
      </c>
      <c r="I6" s="136">
        <f t="shared" si="0"/>
        <v>-18.100000000000101</v>
      </c>
      <c r="J6" s="144"/>
      <c r="K6" s="141"/>
      <c r="L6" s="127"/>
      <c r="M6" s="145"/>
      <c r="N6"/>
      <c r="O6"/>
      <c r="P6"/>
      <c r="Q6"/>
    </row>
    <row r="7" spans="1:17">
      <c r="A7" t="s">
        <v>214</v>
      </c>
      <c r="B7" s="9">
        <v>43839</v>
      </c>
      <c r="C7" s="130">
        <v>448</v>
      </c>
      <c r="D7" s="127">
        <v>3294</v>
      </c>
      <c r="E7" s="129">
        <v>3</v>
      </c>
      <c r="F7" s="127">
        <v>84</v>
      </c>
      <c r="G7" s="10">
        <v>3094.9</v>
      </c>
      <c r="H7" s="136">
        <f>表1[[#This Row],[上证点数]]-G6</f>
        <v>28</v>
      </c>
      <c r="I7" s="136">
        <f t="shared" si="0"/>
        <v>9.8999999999999098</v>
      </c>
      <c r="J7" s="144"/>
      <c r="K7" s="141"/>
      <c r="L7" s="127"/>
      <c r="M7" s="145"/>
      <c r="N7"/>
      <c r="O7"/>
      <c r="P7"/>
      <c r="Q7"/>
    </row>
    <row r="8" spans="1:17">
      <c r="A8" s="12" t="s">
        <v>215</v>
      </c>
      <c r="B8" s="9">
        <v>43840</v>
      </c>
      <c r="C8" s="130">
        <v>2325</v>
      </c>
      <c r="D8" s="127">
        <v>1415</v>
      </c>
      <c r="E8" s="129">
        <v>13</v>
      </c>
      <c r="F8" s="127">
        <v>49</v>
      </c>
      <c r="G8" s="10">
        <v>3092.3</v>
      </c>
      <c r="H8" s="136">
        <f>表1[[#This Row],[上证点数]]-G7</f>
        <v>-2.5999999999999099</v>
      </c>
      <c r="I8" s="136">
        <f t="shared" si="0"/>
        <v>7.3</v>
      </c>
      <c r="J8" s="144"/>
      <c r="K8" s="141"/>
      <c r="L8" s="127"/>
      <c r="M8" s="145"/>
      <c r="N8"/>
      <c r="O8"/>
      <c r="P8"/>
      <c r="Q8"/>
    </row>
    <row r="9" spans="1:17">
      <c r="A9" t="s">
        <v>216</v>
      </c>
      <c r="B9" s="9">
        <v>43843</v>
      </c>
      <c r="C9" s="130">
        <v>885</v>
      </c>
      <c r="D9" s="127">
        <v>2855</v>
      </c>
      <c r="E9" s="129">
        <v>14</v>
      </c>
      <c r="F9" s="127">
        <v>73</v>
      </c>
      <c r="G9" s="10">
        <v>3115.6</v>
      </c>
      <c r="H9" s="136">
        <f>表1[[#This Row],[上证点数]]-G8</f>
        <v>23.299999999999699</v>
      </c>
      <c r="I9" s="136">
        <f t="shared" si="0"/>
        <v>30.599999999999699</v>
      </c>
      <c r="J9" s="144"/>
      <c r="K9" s="141"/>
      <c r="L9" s="127"/>
      <c r="M9" s="145"/>
      <c r="N9"/>
      <c r="O9"/>
      <c r="P9"/>
      <c r="Q9"/>
    </row>
    <row r="10" spans="1:17">
      <c r="A10" t="s">
        <v>217</v>
      </c>
      <c r="B10" s="9">
        <v>43844</v>
      </c>
      <c r="C10" s="130">
        <v>2037</v>
      </c>
      <c r="D10" s="127">
        <v>1706</v>
      </c>
      <c r="E10" s="129">
        <v>10</v>
      </c>
      <c r="F10" s="127">
        <v>63</v>
      </c>
      <c r="G10" s="10">
        <v>3106.9</v>
      </c>
      <c r="H10" s="136">
        <f>表1[[#This Row],[上证点数]]-G9</f>
        <v>-8.6999999999998199</v>
      </c>
      <c r="I10" s="136">
        <f t="shared" si="0"/>
        <v>21.899999999999899</v>
      </c>
      <c r="J10" s="144"/>
      <c r="K10" s="141"/>
      <c r="L10" s="127"/>
      <c r="M10" s="145"/>
      <c r="N10"/>
      <c r="O10"/>
      <c r="P10"/>
      <c r="Q10"/>
    </row>
    <row r="11" spans="1:17">
      <c r="A11" t="s">
        <v>218</v>
      </c>
      <c r="B11" s="9">
        <v>43845</v>
      </c>
      <c r="C11" s="130">
        <v>2539</v>
      </c>
      <c r="D11" s="127">
        <v>1204</v>
      </c>
      <c r="E11" s="129">
        <v>10</v>
      </c>
      <c r="F11" s="127">
        <v>50</v>
      </c>
      <c r="G11" s="10">
        <v>3090</v>
      </c>
      <c r="H11" s="136">
        <f>表1[[#This Row],[上证点数]]-G10</f>
        <v>-16.900000000000102</v>
      </c>
      <c r="I11" s="136">
        <f t="shared" si="0"/>
        <v>4.9999999999998197</v>
      </c>
      <c r="J11" s="144"/>
      <c r="K11" s="141"/>
      <c r="L11" s="127"/>
      <c r="M11" s="145"/>
      <c r="N11"/>
      <c r="O11"/>
      <c r="P11"/>
      <c r="Q11"/>
    </row>
    <row r="12" spans="1:17">
      <c r="A12" t="s">
        <v>214</v>
      </c>
      <c r="B12" s="9">
        <v>43846</v>
      </c>
      <c r="C12" s="130">
        <v>2554</v>
      </c>
      <c r="D12" s="127">
        <v>1190</v>
      </c>
      <c r="E12" s="129">
        <v>8</v>
      </c>
      <c r="F12" s="127">
        <v>48</v>
      </c>
      <c r="G12" s="10">
        <v>3074</v>
      </c>
      <c r="H12" s="136">
        <f>表1[[#This Row],[上证点数]]-G11</f>
        <v>-16</v>
      </c>
      <c r="I12" s="136">
        <f t="shared" si="0"/>
        <v>-11.000000000000201</v>
      </c>
      <c r="J12" s="144"/>
      <c r="K12" s="141"/>
      <c r="L12" s="127"/>
      <c r="M12" s="145"/>
      <c r="N12"/>
      <c r="O12"/>
      <c r="P12"/>
      <c r="Q12"/>
    </row>
    <row r="13" spans="1:17">
      <c r="A13" s="12" t="s">
        <v>215</v>
      </c>
      <c r="B13" s="9">
        <v>43847</v>
      </c>
      <c r="C13" s="130">
        <v>2323</v>
      </c>
      <c r="D13" s="127">
        <v>1425</v>
      </c>
      <c r="E13" s="129">
        <v>18</v>
      </c>
      <c r="F13" s="127">
        <v>44</v>
      </c>
      <c r="G13" s="10">
        <v>3075.5</v>
      </c>
      <c r="H13" s="136">
        <f>表1[[#This Row],[上证点数]]-G12</f>
        <v>1.5</v>
      </c>
      <c r="I13" s="136">
        <f t="shared" si="0"/>
        <v>-9.5000000000001794</v>
      </c>
      <c r="J13" s="144"/>
      <c r="K13" s="141"/>
      <c r="L13" s="127"/>
      <c r="M13" s="145"/>
      <c r="N13"/>
      <c r="O13"/>
      <c r="P13"/>
      <c r="Q13"/>
    </row>
    <row r="14" spans="1:17">
      <c r="A14" t="s">
        <v>216</v>
      </c>
      <c r="B14" s="9">
        <v>43850</v>
      </c>
      <c r="C14" s="130">
        <v>1098</v>
      </c>
      <c r="D14" s="127">
        <v>2653</v>
      </c>
      <c r="E14" s="129">
        <v>17</v>
      </c>
      <c r="F14" s="127">
        <v>74</v>
      </c>
      <c r="G14" s="10">
        <v>3095.8</v>
      </c>
      <c r="H14" s="136">
        <f>表1[[#This Row],[上证点数]]-G13</f>
        <v>20.3000000000002</v>
      </c>
      <c r="I14" s="136">
        <f t="shared" si="0"/>
        <v>10.8</v>
      </c>
      <c r="J14" s="144"/>
      <c r="K14" s="141"/>
      <c r="L14" s="127"/>
      <c r="M14" s="145"/>
      <c r="N14"/>
      <c r="O14"/>
      <c r="P14"/>
      <c r="Q14"/>
    </row>
    <row r="15" spans="1:17">
      <c r="A15" t="s">
        <v>217</v>
      </c>
      <c r="B15" s="9">
        <v>43851</v>
      </c>
      <c r="C15" s="130">
        <v>2909</v>
      </c>
      <c r="D15" s="127">
        <v>844</v>
      </c>
      <c r="E15" s="129">
        <v>36</v>
      </c>
      <c r="F15" s="127">
        <v>60</v>
      </c>
      <c r="G15" s="10">
        <v>3052.1</v>
      </c>
      <c r="H15" s="136">
        <f>表1[[#This Row],[上证点数]]-G14</f>
        <v>-43.700000000000301</v>
      </c>
      <c r="I15" s="136">
        <f t="shared" si="0"/>
        <v>-32.900000000000297</v>
      </c>
      <c r="J15" s="144"/>
      <c r="K15" s="141"/>
      <c r="L15" s="127"/>
      <c r="M15" s="145"/>
      <c r="N15"/>
      <c r="O15"/>
      <c r="P15"/>
      <c r="Q15"/>
    </row>
    <row r="16" spans="1:17">
      <c r="A16" t="s">
        <v>218</v>
      </c>
      <c r="B16" s="9">
        <v>43852</v>
      </c>
      <c r="C16" s="130">
        <v>1874</v>
      </c>
      <c r="D16" s="127">
        <v>1883</v>
      </c>
      <c r="E16" s="129">
        <v>34</v>
      </c>
      <c r="F16" s="127">
        <v>60</v>
      </c>
      <c r="G16" s="10">
        <v>3060.8</v>
      </c>
      <c r="H16" s="136">
        <f>表1[[#This Row],[上证点数]]-G15</f>
        <v>8.7000000000002693</v>
      </c>
      <c r="I16" s="136">
        <f t="shared" ref="I16:I33" si="1">I15+H16</f>
        <v>-24.2</v>
      </c>
      <c r="J16" s="144"/>
      <c r="K16" s="141"/>
      <c r="L16" s="127"/>
      <c r="M16" s="145"/>
      <c r="N16"/>
      <c r="O16"/>
      <c r="P16"/>
      <c r="Q16"/>
    </row>
    <row r="17" spans="1:17">
      <c r="A17" t="s">
        <v>214</v>
      </c>
      <c r="B17" s="9">
        <v>43853</v>
      </c>
      <c r="C17" s="130">
        <v>3438</v>
      </c>
      <c r="D17" s="127">
        <v>322</v>
      </c>
      <c r="E17" s="129">
        <v>101</v>
      </c>
      <c r="F17" s="127">
        <v>31</v>
      </c>
      <c r="G17" s="10">
        <v>2976.6</v>
      </c>
      <c r="H17" s="136">
        <f>表1[[#This Row],[上证点数]]-G16</f>
        <v>-84.200000000000301</v>
      </c>
      <c r="I17" s="136">
        <f t="shared" si="1"/>
        <v>-108.4</v>
      </c>
      <c r="J17" s="144"/>
      <c r="K17" s="141"/>
      <c r="L17" s="127"/>
      <c r="M17" s="145"/>
      <c r="N17"/>
      <c r="O17"/>
      <c r="P17"/>
      <c r="Q17"/>
    </row>
    <row r="18" spans="1:17">
      <c r="A18" t="s">
        <v>216</v>
      </c>
      <c r="B18" s="9">
        <v>43864</v>
      </c>
      <c r="C18" s="130">
        <v>3596</v>
      </c>
      <c r="D18" s="127">
        <v>164</v>
      </c>
      <c r="E18" s="129">
        <v>3188</v>
      </c>
      <c r="F18" s="127">
        <v>84</v>
      </c>
      <c r="G18" s="10">
        <v>2746.6</v>
      </c>
      <c r="H18" s="136">
        <f>表1[[#This Row],[上证点数]]-G17</f>
        <v>-230</v>
      </c>
      <c r="I18" s="136">
        <f t="shared" si="1"/>
        <v>-338.4</v>
      </c>
      <c r="J18" s="144"/>
      <c r="K18" s="141" t="s">
        <v>219</v>
      </c>
      <c r="L18" s="127" t="s">
        <v>220</v>
      </c>
      <c r="M18" s="145"/>
      <c r="N18"/>
      <c r="O18"/>
      <c r="P18"/>
      <c r="Q18"/>
    </row>
    <row r="19" spans="1:17">
      <c r="A19" t="s">
        <v>217</v>
      </c>
      <c r="B19" s="9">
        <v>43865</v>
      </c>
      <c r="C19" s="130">
        <v>2231</v>
      </c>
      <c r="D19" s="127">
        <v>1530</v>
      </c>
      <c r="E19" s="129">
        <v>97</v>
      </c>
      <c r="F19" s="127">
        <v>160</v>
      </c>
      <c r="G19" s="10">
        <v>2783.3</v>
      </c>
      <c r="H19" s="136">
        <f>表1[[#This Row],[上证点数]]-G18</f>
        <v>36.700000000000301</v>
      </c>
      <c r="I19" s="136">
        <f t="shared" si="1"/>
        <v>-301.7</v>
      </c>
      <c r="J19" s="144"/>
      <c r="K19" s="141"/>
      <c r="L19" s="127"/>
      <c r="M19" s="145"/>
      <c r="N19"/>
      <c r="O19"/>
      <c r="P19"/>
      <c r="Q19"/>
    </row>
    <row r="20" spans="1:17">
      <c r="A20" t="s">
        <v>218</v>
      </c>
      <c r="B20" s="9">
        <v>43866</v>
      </c>
      <c r="C20" s="130">
        <v>346</v>
      </c>
      <c r="D20" s="127">
        <v>3418</v>
      </c>
      <c r="E20" s="129">
        <v>2</v>
      </c>
      <c r="F20" s="127">
        <v>177</v>
      </c>
      <c r="G20" s="10">
        <v>2818.1</v>
      </c>
      <c r="H20" s="136">
        <f>表1[[#This Row],[上证点数]]-G19</f>
        <v>34.799999999999699</v>
      </c>
      <c r="I20" s="136">
        <f t="shared" si="1"/>
        <v>-266.89999999999998</v>
      </c>
      <c r="J20" s="144"/>
      <c r="K20" s="141"/>
      <c r="L20" s="127"/>
      <c r="M20" s="145"/>
      <c r="N20"/>
      <c r="O20"/>
      <c r="P20"/>
      <c r="Q20"/>
    </row>
    <row r="21" spans="1:17">
      <c r="A21" t="s">
        <v>214</v>
      </c>
      <c r="B21" s="9">
        <v>43867</v>
      </c>
      <c r="C21" s="130">
        <v>276</v>
      </c>
      <c r="D21" s="127">
        <v>3489</v>
      </c>
      <c r="E21" s="129">
        <v>4</v>
      </c>
      <c r="F21" s="127">
        <v>249</v>
      </c>
      <c r="G21" s="10">
        <v>2866.5</v>
      </c>
      <c r="H21" s="136">
        <f>表1[[#This Row],[上证点数]]-G20</f>
        <v>48.400000000000098</v>
      </c>
      <c r="I21" s="136">
        <f t="shared" si="1"/>
        <v>-218.5</v>
      </c>
      <c r="J21" s="144"/>
      <c r="K21" s="141"/>
      <c r="L21" s="127"/>
      <c r="M21" s="145"/>
      <c r="N21"/>
      <c r="O21"/>
      <c r="P21"/>
      <c r="Q21"/>
    </row>
    <row r="22" spans="1:17">
      <c r="A22" s="12" t="s">
        <v>215</v>
      </c>
      <c r="B22" s="9">
        <v>43868</v>
      </c>
      <c r="C22" s="130">
        <v>1348</v>
      </c>
      <c r="D22" s="127">
        <v>2418</v>
      </c>
      <c r="E22" s="129">
        <v>4</v>
      </c>
      <c r="F22" s="127">
        <v>186</v>
      </c>
      <c r="G22" s="10">
        <v>2876</v>
      </c>
      <c r="H22" s="136">
        <f>表1[[#This Row],[上证点数]]-G21</f>
        <v>9.5</v>
      </c>
      <c r="I22" s="136">
        <f t="shared" si="1"/>
        <v>-209</v>
      </c>
      <c r="J22" s="144"/>
      <c r="K22" s="141"/>
      <c r="L22" s="127"/>
      <c r="M22" s="145"/>
      <c r="N22"/>
      <c r="O22"/>
      <c r="P22"/>
      <c r="Q22"/>
    </row>
    <row r="23" spans="1:17">
      <c r="A23" t="s">
        <v>216</v>
      </c>
      <c r="B23" s="9">
        <v>43871</v>
      </c>
      <c r="C23" s="130">
        <v>847</v>
      </c>
      <c r="D23" s="127">
        <v>2920</v>
      </c>
      <c r="E23" s="129">
        <v>29</v>
      </c>
      <c r="F23" s="127">
        <v>181</v>
      </c>
      <c r="G23" s="10">
        <v>2890.5</v>
      </c>
      <c r="H23" s="136">
        <f>表1[[#This Row],[上证点数]]-G22</f>
        <v>14.5</v>
      </c>
      <c r="I23" s="136">
        <f t="shared" si="1"/>
        <v>-194.5</v>
      </c>
      <c r="J23" s="144"/>
      <c r="K23" s="141"/>
      <c r="L23" s="127"/>
      <c r="M23" s="145"/>
      <c r="N23"/>
      <c r="O23"/>
      <c r="P23"/>
      <c r="Q23"/>
    </row>
    <row r="24" spans="1:17">
      <c r="A24" t="s">
        <v>217</v>
      </c>
      <c r="B24" s="9">
        <v>43872</v>
      </c>
      <c r="C24" s="130">
        <v>2266</v>
      </c>
      <c r="D24" s="127">
        <v>1502</v>
      </c>
      <c r="E24" s="129">
        <v>37</v>
      </c>
      <c r="F24" s="127">
        <v>75</v>
      </c>
      <c r="G24" s="10">
        <v>2901.7</v>
      </c>
      <c r="H24" s="136">
        <f>表1[[#This Row],[上证点数]]-G23</f>
        <v>11.1999999999998</v>
      </c>
      <c r="I24" s="136">
        <f t="shared" si="1"/>
        <v>-183.3</v>
      </c>
      <c r="J24" s="144"/>
      <c r="K24" s="141"/>
      <c r="L24" s="127"/>
      <c r="M24" s="145"/>
      <c r="N24"/>
      <c r="O24"/>
      <c r="P24"/>
      <c r="Q24"/>
    </row>
    <row r="25" spans="1:17">
      <c r="A25" t="s">
        <v>218</v>
      </c>
      <c r="B25" s="9">
        <v>43873</v>
      </c>
      <c r="C25" s="130">
        <v>483</v>
      </c>
      <c r="D25" s="127">
        <v>3288</v>
      </c>
      <c r="E25" s="129">
        <v>1</v>
      </c>
      <c r="F25" s="127">
        <v>127</v>
      </c>
      <c r="G25" s="10">
        <v>2927</v>
      </c>
      <c r="H25" s="136">
        <f>表1[[#This Row],[上证点数]]-G24</f>
        <v>25.3000000000002</v>
      </c>
      <c r="I25" s="136">
        <f t="shared" si="1"/>
        <v>-158</v>
      </c>
      <c r="J25" s="144"/>
      <c r="K25" s="141"/>
      <c r="L25" s="127"/>
      <c r="M25" s="145"/>
      <c r="N25"/>
      <c r="O25"/>
      <c r="P25"/>
      <c r="Q25"/>
    </row>
    <row r="26" spans="1:17">
      <c r="A26" t="s">
        <v>214</v>
      </c>
      <c r="B26" s="9">
        <v>43874</v>
      </c>
      <c r="C26" s="130">
        <v>2875</v>
      </c>
      <c r="D26" s="127">
        <v>898</v>
      </c>
      <c r="E26" s="129">
        <v>4</v>
      </c>
      <c r="F26" s="127">
        <v>64</v>
      </c>
      <c r="G26" s="10">
        <v>2906.1</v>
      </c>
      <c r="H26" s="136">
        <f>表1[[#This Row],[上证点数]]-G25</f>
        <v>-20.900000000000102</v>
      </c>
      <c r="I26" s="136">
        <f t="shared" si="1"/>
        <v>-178.9</v>
      </c>
      <c r="J26" s="144"/>
      <c r="K26" s="141"/>
      <c r="L26" s="127"/>
      <c r="M26" s="145"/>
      <c r="N26"/>
      <c r="O26"/>
      <c r="P26"/>
      <c r="Q26"/>
    </row>
    <row r="27" spans="1:17">
      <c r="A27" s="12" t="s">
        <v>215</v>
      </c>
      <c r="B27" s="9">
        <v>43875</v>
      </c>
      <c r="C27" s="130">
        <v>1897</v>
      </c>
      <c r="D27" s="127">
        <v>1877</v>
      </c>
      <c r="E27" s="129">
        <v>8</v>
      </c>
      <c r="F27" s="127">
        <v>68</v>
      </c>
      <c r="G27" s="10">
        <v>2917</v>
      </c>
      <c r="H27" s="136">
        <f>表1[[#This Row],[上证点数]]-G26</f>
        <v>10.9000000000001</v>
      </c>
      <c r="I27" s="136">
        <f t="shared" si="1"/>
        <v>-168</v>
      </c>
      <c r="J27" s="144"/>
      <c r="K27" s="141"/>
      <c r="L27" s="127"/>
      <c r="M27" s="145"/>
      <c r="N27"/>
      <c r="O27"/>
      <c r="P27"/>
      <c r="Q27"/>
    </row>
    <row r="28" spans="1:17">
      <c r="A28" t="s">
        <v>216</v>
      </c>
      <c r="B28" s="9">
        <v>43878</v>
      </c>
      <c r="C28" s="130">
        <v>81</v>
      </c>
      <c r="D28" s="127">
        <v>3691</v>
      </c>
      <c r="E28" s="129">
        <v>0</v>
      </c>
      <c r="F28" s="127">
        <v>182</v>
      </c>
      <c r="G28" s="10">
        <v>2983.7</v>
      </c>
      <c r="H28" s="136">
        <f>表1[[#This Row],[上证点数]]-G27</f>
        <v>66.699999999999804</v>
      </c>
      <c r="I28" s="136">
        <f t="shared" si="1"/>
        <v>-101.3</v>
      </c>
      <c r="J28" s="144"/>
      <c r="K28" s="141"/>
      <c r="L28" s="127"/>
      <c r="M28" s="145"/>
      <c r="N28"/>
      <c r="O28"/>
      <c r="P28"/>
      <c r="Q28"/>
    </row>
    <row r="29" spans="1:17">
      <c r="A29" t="s">
        <v>217</v>
      </c>
      <c r="B29" s="9">
        <v>43879</v>
      </c>
      <c r="C29" s="130">
        <v>865</v>
      </c>
      <c r="D29" s="127">
        <v>2910</v>
      </c>
      <c r="E29" s="129">
        <v>3</v>
      </c>
      <c r="F29" s="127">
        <v>142</v>
      </c>
      <c r="G29" s="10">
        <v>2985</v>
      </c>
      <c r="H29" s="136">
        <f>表1[[#This Row],[上证点数]]-G28</f>
        <v>1.3000000000001799</v>
      </c>
      <c r="I29" s="136">
        <f t="shared" si="1"/>
        <v>-100</v>
      </c>
      <c r="J29" s="144"/>
      <c r="K29" s="141"/>
      <c r="L29" s="127"/>
      <c r="M29" s="145"/>
      <c r="N29"/>
      <c r="O29"/>
      <c r="P29"/>
      <c r="Q29"/>
    </row>
    <row r="30" spans="1:17">
      <c r="A30" t="s">
        <v>218</v>
      </c>
      <c r="B30" s="9">
        <v>43880</v>
      </c>
      <c r="C30" s="130">
        <v>2432</v>
      </c>
      <c r="D30" s="127">
        <v>1345</v>
      </c>
      <c r="E30" s="129">
        <v>16</v>
      </c>
      <c r="F30" s="127">
        <v>97</v>
      </c>
      <c r="G30" s="10">
        <v>2975.4</v>
      </c>
      <c r="H30" s="136">
        <f>表1[[#This Row],[上证点数]]-G29</f>
        <v>-9.5999999999999108</v>
      </c>
      <c r="I30" s="136">
        <f t="shared" si="1"/>
        <v>-109.6</v>
      </c>
      <c r="J30" s="144"/>
      <c r="K30" s="141"/>
      <c r="L30" s="127"/>
      <c r="M30" s="145"/>
      <c r="N30"/>
      <c r="O30"/>
      <c r="P30"/>
      <c r="Q30"/>
    </row>
    <row r="31" spans="1:17">
      <c r="A31" t="s">
        <v>214</v>
      </c>
      <c r="B31" s="9">
        <v>43881</v>
      </c>
      <c r="C31" s="130">
        <v>528</v>
      </c>
      <c r="D31" s="127">
        <v>3249</v>
      </c>
      <c r="E31" s="129">
        <v>1</v>
      </c>
      <c r="F31" s="127">
        <v>123</v>
      </c>
      <c r="G31" s="10">
        <v>3030.2</v>
      </c>
      <c r="H31" s="136">
        <f>表1[[#This Row],[上证点数]]-G30</f>
        <v>54.799999999999699</v>
      </c>
      <c r="I31" s="136">
        <f t="shared" si="1"/>
        <v>-54.800000000000402</v>
      </c>
      <c r="J31" s="144"/>
      <c r="K31" s="141"/>
      <c r="L31" s="127"/>
      <c r="M31" s="145"/>
      <c r="N31"/>
      <c r="O31"/>
      <c r="P31"/>
      <c r="Q31"/>
    </row>
    <row r="32" spans="1:17">
      <c r="A32" s="12" t="s">
        <v>215</v>
      </c>
      <c r="B32" s="9">
        <v>43882</v>
      </c>
      <c r="C32" s="130">
        <v>1297</v>
      </c>
      <c r="D32" s="127">
        <v>2483</v>
      </c>
      <c r="E32" s="129">
        <v>0</v>
      </c>
      <c r="F32" s="127">
        <v>106</v>
      </c>
      <c r="G32" s="10">
        <v>3039.7</v>
      </c>
      <c r="H32" s="136">
        <f>表1[[#This Row],[上证点数]]-G31</f>
        <v>9.5</v>
      </c>
      <c r="I32" s="136">
        <f t="shared" si="1"/>
        <v>-45.300000000000402</v>
      </c>
      <c r="J32" s="144"/>
      <c r="K32" s="141"/>
      <c r="L32" s="127"/>
      <c r="M32" s="145"/>
      <c r="N32"/>
      <c r="O32"/>
      <c r="P32"/>
      <c r="Q32"/>
    </row>
    <row r="33" spans="1:17">
      <c r="A33" t="s">
        <v>216</v>
      </c>
      <c r="B33" s="9">
        <v>43885</v>
      </c>
      <c r="C33" s="130">
        <v>1553</v>
      </c>
      <c r="D33" s="127">
        <v>2228</v>
      </c>
      <c r="E33" s="129">
        <v>3</v>
      </c>
      <c r="F33" s="127">
        <v>169</v>
      </c>
      <c r="G33" s="10">
        <v>3031.2</v>
      </c>
      <c r="H33" s="136">
        <f>表1[[#This Row],[上证点数]]-G32</f>
        <v>-8.5</v>
      </c>
      <c r="I33" s="136">
        <f t="shared" si="1"/>
        <v>-53.800000000000402</v>
      </c>
      <c r="J33" s="144"/>
      <c r="K33" s="141"/>
      <c r="L33" s="127" t="s">
        <v>221</v>
      </c>
      <c r="M33" s="145"/>
      <c r="N33"/>
      <c r="O33"/>
      <c r="P33"/>
      <c r="Q33"/>
    </row>
    <row r="34" spans="1:17">
      <c r="A34" t="s">
        <v>217</v>
      </c>
      <c r="B34" s="9">
        <v>43886</v>
      </c>
      <c r="C34" s="130">
        <v>2605</v>
      </c>
      <c r="D34" s="127">
        <v>1176</v>
      </c>
      <c r="E34" s="129">
        <v>2</v>
      </c>
      <c r="F34" s="127">
        <v>147</v>
      </c>
      <c r="G34" s="10">
        <v>3013.1</v>
      </c>
      <c r="H34" s="136">
        <f>表1[[#This Row],[上证点数]]-G33</f>
        <v>-18.099999999999898</v>
      </c>
      <c r="I34" s="136">
        <f t="shared" ref="I34:I61" si="2">I33+H34</f>
        <v>-71.900000000000304</v>
      </c>
      <c r="J34" s="144"/>
      <c r="K34" s="141"/>
      <c r="L34" s="127"/>
      <c r="M34" s="145"/>
      <c r="N34"/>
      <c r="O34"/>
      <c r="P34"/>
      <c r="Q34"/>
    </row>
    <row r="35" spans="1:17">
      <c r="A35" t="s">
        <v>218</v>
      </c>
      <c r="B35" s="9">
        <v>43887</v>
      </c>
      <c r="C35" s="130">
        <v>2344</v>
      </c>
      <c r="D35" s="127">
        <v>1438</v>
      </c>
      <c r="E35" s="129">
        <v>93</v>
      </c>
      <c r="F35" s="127">
        <v>91</v>
      </c>
      <c r="G35" s="10">
        <v>2988</v>
      </c>
      <c r="H35" s="136">
        <f>表1[[#This Row],[上证点数]]-G34</f>
        <v>-25.099999999999898</v>
      </c>
      <c r="I35" s="136">
        <f t="shared" si="2"/>
        <v>-97.000000000000199</v>
      </c>
      <c r="J35" s="144"/>
      <c r="K35" s="146" t="s">
        <v>222</v>
      </c>
      <c r="L35" s="127" t="s">
        <v>223</v>
      </c>
      <c r="M35" s="145" t="s">
        <v>224</v>
      </c>
      <c r="N35"/>
      <c r="O35"/>
      <c r="P35"/>
      <c r="Q35"/>
    </row>
    <row r="36" spans="1:17">
      <c r="A36" t="s">
        <v>214</v>
      </c>
      <c r="B36" s="9">
        <v>43888</v>
      </c>
      <c r="C36" s="130">
        <v>1763</v>
      </c>
      <c r="D36" s="127">
        <v>2019</v>
      </c>
      <c r="E36" s="129">
        <v>24</v>
      </c>
      <c r="F36" s="127">
        <v>108</v>
      </c>
      <c r="G36" s="10">
        <v>2991.3</v>
      </c>
      <c r="H36" s="136">
        <f>表1[[#This Row],[上证点数]]-G35</f>
        <v>3.3000000000001801</v>
      </c>
      <c r="I36" s="136">
        <f t="shared" si="2"/>
        <v>-93.7</v>
      </c>
      <c r="J36" s="144"/>
      <c r="K36" s="141"/>
      <c r="L36" s="127"/>
      <c r="M36" s="145"/>
      <c r="N36"/>
      <c r="O36"/>
      <c r="P36"/>
      <c r="Q36"/>
    </row>
    <row r="37" spans="1:17">
      <c r="A37" s="12" t="s">
        <v>215</v>
      </c>
      <c r="B37" s="9">
        <v>43889</v>
      </c>
      <c r="C37" s="137">
        <v>3541</v>
      </c>
      <c r="D37" s="138">
        <v>242</v>
      </c>
      <c r="E37" s="137">
        <v>245</v>
      </c>
      <c r="F37" s="139">
        <v>49</v>
      </c>
      <c r="G37" s="13">
        <v>2880.3</v>
      </c>
      <c r="H37" s="140">
        <f>表1[[#This Row],[上证点数]]-G36</f>
        <v>-111</v>
      </c>
      <c r="I37" s="136">
        <f t="shared" si="2"/>
        <v>-204.7</v>
      </c>
      <c r="J37" s="147"/>
      <c r="K37" s="148" t="s">
        <v>225</v>
      </c>
      <c r="L37" s="127"/>
      <c r="M37" s="145"/>
      <c r="N37"/>
      <c r="O37"/>
      <c r="P37"/>
      <c r="Q37"/>
    </row>
    <row r="38" spans="1:17">
      <c r="A38" t="s">
        <v>216</v>
      </c>
      <c r="B38" s="9">
        <v>43892</v>
      </c>
      <c r="C38" s="130">
        <v>129</v>
      </c>
      <c r="D38" s="127">
        <v>3653</v>
      </c>
      <c r="E38" s="129">
        <v>1</v>
      </c>
      <c r="F38" s="127">
        <v>206</v>
      </c>
      <c r="G38" s="10">
        <v>2970.9</v>
      </c>
      <c r="H38" s="136">
        <f>表1[[#This Row],[上证点数]]-G37</f>
        <v>90.599999999999895</v>
      </c>
      <c r="I38" s="136">
        <f t="shared" si="2"/>
        <v>-114.1</v>
      </c>
      <c r="J38" s="144"/>
      <c r="K38" s="141"/>
      <c r="L38" s="127"/>
      <c r="M38" s="145"/>
      <c r="N38"/>
      <c r="O38"/>
      <c r="P38"/>
      <c r="Q38"/>
    </row>
    <row r="39" spans="1:17">
      <c r="A39" t="s">
        <v>217</v>
      </c>
      <c r="B39" s="9">
        <v>43893</v>
      </c>
      <c r="C39" s="130">
        <v>977</v>
      </c>
      <c r="D39" s="127">
        <v>2804</v>
      </c>
      <c r="E39" s="129">
        <v>0</v>
      </c>
      <c r="F39" s="127">
        <v>116</v>
      </c>
      <c r="G39" s="10">
        <v>2992.9</v>
      </c>
      <c r="H39" s="136">
        <f>表1[[#This Row],[上证点数]]-G38</f>
        <v>22</v>
      </c>
      <c r="I39" s="136">
        <f t="shared" si="2"/>
        <v>-92.100000000000094</v>
      </c>
      <c r="J39" s="144"/>
      <c r="K39" s="141"/>
      <c r="L39" s="127"/>
      <c r="M39" s="145"/>
      <c r="N39"/>
      <c r="O39"/>
      <c r="P39"/>
      <c r="Q39"/>
    </row>
    <row r="40" spans="1:17">
      <c r="A40" t="s">
        <v>218</v>
      </c>
      <c r="B40" s="9">
        <v>43894</v>
      </c>
      <c r="C40" s="130">
        <v>1181</v>
      </c>
      <c r="D40" s="127">
        <v>2597</v>
      </c>
      <c r="E40" s="129">
        <v>3</v>
      </c>
      <c r="F40" s="127">
        <v>119</v>
      </c>
      <c r="G40" s="10">
        <v>3011.7</v>
      </c>
      <c r="H40" s="136">
        <f>表1[[#This Row],[上证点数]]-G39</f>
        <v>18.799999999999699</v>
      </c>
      <c r="I40" s="136">
        <f t="shared" si="2"/>
        <v>-73.300000000000395</v>
      </c>
      <c r="J40" s="144"/>
      <c r="K40" s="141"/>
      <c r="L40" s="127"/>
      <c r="M40" s="145"/>
      <c r="N40"/>
      <c r="O40"/>
      <c r="P40"/>
      <c r="Q40"/>
    </row>
    <row r="41" spans="1:17">
      <c r="A41" t="s">
        <v>214</v>
      </c>
      <c r="B41" s="9">
        <v>43895</v>
      </c>
      <c r="C41" s="130">
        <v>681</v>
      </c>
      <c r="D41" s="127">
        <v>3098</v>
      </c>
      <c r="E41" s="129">
        <v>1</v>
      </c>
      <c r="F41" s="127">
        <v>171</v>
      </c>
      <c r="G41" s="10">
        <v>3071.7</v>
      </c>
      <c r="H41" s="136">
        <f>表1[[#This Row],[上证点数]]-G40</f>
        <v>60</v>
      </c>
      <c r="I41" s="136">
        <f t="shared" si="2"/>
        <v>-13.3000000000004</v>
      </c>
      <c r="J41" s="144"/>
      <c r="K41" s="141"/>
      <c r="L41" s="127"/>
      <c r="M41" s="145"/>
      <c r="N41"/>
      <c r="O41"/>
      <c r="P41"/>
      <c r="Q41"/>
    </row>
    <row r="42" spans="1:17">
      <c r="A42" s="12" t="s">
        <v>215</v>
      </c>
      <c r="B42" s="9">
        <v>43896</v>
      </c>
      <c r="C42" s="130">
        <v>2179</v>
      </c>
      <c r="D42" s="127">
        <v>1489</v>
      </c>
      <c r="E42" s="129">
        <v>3</v>
      </c>
      <c r="F42" s="127">
        <v>116</v>
      </c>
      <c r="G42" s="10">
        <v>3034.5</v>
      </c>
      <c r="H42" s="136">
        <f>表1[[#This Row],[上证点数]]-G41</f>
        <v>-37.199999999999797</v>
      </c>
      <c r="I42" s="136">
        <f t="shared" si="2"/>
        <v>-50.500000000000199</v>
      </c>
      <c r="J42" s="144"/>
      <c r="K42" s="141"/>
      <c r="L42" s="127" t="s">
        <v>226</v>
      </c>
      <c r="M42" s="145" t="s">
        <v>227</v>
      </c>
      <c r="N42"/>
      <c r="O42"/>
      <c r="P42"/>
      <c r="Q42"/>
    </row>
    <row r="43" spans="1:17" ht="28.5">
      <c r="A43" t="s">
        <v>216</v>
      </c>
      <c r="B43" s="9">
        <v>43899</v>
      </c>
      <c r="C43" s="130">
        <v>3234</v>
      </c>
      <c r="D43" s="127">
        <v>523</v>
      </c>
      <c r="E43" s="129">
        <v>86</v>
      </c>
      <c r="F43" s="127">
        <v>91</v>
      </c>
      <c r="G43" s="10">
        <v>2943.3</v>
      </c>
      <c r="H43" s="136">
        <f>表1[[#This Row],[上证点数]]-G42</f>
        <v>-91.199999999999804</v>
      </c>
      <c r="I43" s="136">
        <f t="shared" si="2"/>
        <v>-141.69999999999999</v>
      </c>
      <c r="J43" s="144"/>
      <c r="K43" s="141" t="s">
        <v>228</v>
      </c>
      <c r="L43" s="127" t="s">
        <v>229</v>
      </c>
      <c r="M43" s="145" t="s">
        <v>230</v>
      </c>
      <c r="N43"/>
      <c r="O43"/>
      <c r="P43"/>
      <c r="Q43"/>
    </row>
    <row r="44" spans="1:17" ht="57">
      <c r="A44" t="s">
        <v>217</v>
      </c>
      <c r="B44" s="9">
        <v>43900</v>
      </c>
      <c r="C44" s="130">
        <v>601</v>
      </c>
      <c r="D44" s="127">
        <v>3131</v>
      </c>
      <c r="E44" s="129">
        <v>25</v>
      </c>
      <c r="F44" s="127">
        <v>136</v>
      </c>
      <c r="G44" s="10">
        <v>2996.8</v>
      </c>
      <c r="H44" s="136">
        <f>表1[[#This Row],[上证点数]]-G43</f>
        <v>53.5</v>
      </c>
      <c r="I44" s="136">
        <f t="shared" si="2"/>
        <v>-88.2</v>
      </c>
      <c r="J44" s="144"/>
      <c r="K44" s="149" t="s">
        <v>231</v>
      </c>
      <c r="L44" s="127" t="s">
        <v>232</v>
      </c>
      <c r="M44" s="145" t="s">
        <v>233</v>
      </c>
      <c r="N44"/>
      <c r="O44"/>
      <c r="P44"/>
      <c r="Q44"/>
    </row>
    <row r="45" spans="1:17">
      <c r="A45" t="s">
        <v>218</v>
      </c>
      <c r="B45" s="9">
        <v>43901</v>
      </c>
      <c r="C45" s="130">
        <v>2646</v>
      </c>
      <c r="D45" s="127">
        <v>1032</v>
      </c>
      <c r="E45" s="129">
        <v>10</v>
      </c>
      <c r="F45" s="127">
        <v>46</v>
      </c>
      <c r="G45" s="10">
        <v>2968.5</v>
      </c>
      <c r="H45" s="136">
        <f>表1[[#This Row],[上证点数]]-G44</f>
        <v>-28.3000000000002</v>
      </c>
      <c r="I45" s="136">
        <f t="shared" si="2"/>
        <v>-116.5</v>
      </c>
      <c r="J45" s="144"/>
      <c r="K45" s="141"/>
      <c r="L45" s="127" t="s">
        <v>234</v>
      </c>
      <c r="M45" s="145" t="s">
        <v>235</v>
      </c>
      <c r="N45"/>
      <c r="O45"/>
      <c r="P45"/>
      <c r="Q45"/>
    </row>
    <row r="46" spans="1:17">
      <c r="A46" t="s">
        <v>214</v>
      </c>
      <c r="B46" s="9">
        <v>43902</v>
      </c>
      <c r="C46" s="130">
        <v>3185</v>
      </c>
      <c r="D46" s="127">
        <v>565</v>
      </c>
      <c r="E46" s="129">
        <v>18</v>
      </c>
      <c r="F46" s="127">
        <v>67</v>
      </c>
      <c r="G46" s="10">
        <v>2923.5</v>
      </c>
      <c r="H46" s="136">
        <f>表1[[#This Row],[上证点数]]-G45</f>
        <v>-45</v>
      </c>
      <c r="I46" s="136">
        <f t="shared" si="2"/>
        <v>-161.5</v>
      </c>
      <c r="J46" s="144"/>
      <c r="K46" s="141" t="s">
        <v>236</v>
      </c>
      <c r="L46" s="150" t="s">
        <v>237</v>
      </c>
      <c r="M46" s="145" t="s">
        <v>238</v>
      </c>
      <c r="N46"/>
      <c r="O46"/>
      <c r="P46"/>
      <c r="Q46"/>
    </row>
    <row r="47" spans="1:17" ht="57">
      <c r="A47" s="12" t="s">
        <v>215</v>
      </c>
      <c r="B47" s="9">
        <v>43903</v>
      </c>
      <c r="C47" s="130">
        <v>2887</v>
      </c>
      <c r="D47" s="127">
        <v>844</v>
      </c>
      <c r="E47" s="129">
        <v>24</v>
      </c>
      <c r="F47" s="127">
        <v>80</v>
      </c>
      <c r="G47" s="10">
        <v>2887.4</v>
      </c>
      <c r="H47" s="136">
        <f>表1[[#This Row],[上证点数]]-G46</f>
        <v>-36.099999999999902</v>
      </c>
      <c r="I47" s="136">
        <f t="shared" si="2"/>
        <v>-197.6</v>
      </c>
      <c r="J47" s="144"/>
      <c r="K47" s="141" t="s">
        <v>239</v>
      </c>
      <c r="L47" s="127" t="s">
        <v>240</v>
      </c>
      <c r="M47" s="145" t="s">
        <v>241</v>
      </c>
      <c r="N47"/>
      <c r="O47"/>
      <c r="P47"/>
      <c r="Q47"/>
    </row>
    <row r="48" spans="1:17">
      <c r="A48" t="s">
        <v>216</v>
      </c>
      <c r="B48" s="9">
        <v>43906</v>
      </c>
      <c r="C48" s="130">
        <v>3433</v>
      </c>
      <c r="D48" s="127">
        <v>323</v>
      </c>
      <c r="E48" s="129">
        <v>158</v>
      </c>
      <c r="F48" s="127">
        <v>51</v>
      </c>
      <c r="G48" s="10">
        <v>2789.3</v>
      </c>
      <c r="H48" s="136">
        <f>表1[[#This Row],[上证点数]]-G47</f>
        <v>-98.099999999999895</v>
      </c>
      <c r="I48" s="136">
        <f t="shared" si="2"/>
        <v>-295.7</v>
      </c>
      <c r="J48" s="144"/>
      <c r="K48" s="141"/>
      <c r="L48" s="56" t="s">
        <v>242</v>
      </c>
      <c r="M48" s="145" t="s">
        <v>243</v>
      </c>
      <c r="N48"/>
      <c r="O48"/>
      <c r="P48"/>
      <c r="Q48"/>
    </row>
    <row r="49" spans="1:17">
      <c r="A49" t="s">
        <v>217</v>
      </c>
      <c r="B49" s="9">
        <v>43907</v>
      </c>
      <c r="C49" s="130">
        <v>2164</v>
      </c>
      <c r="D49" s="127">
        <v>1487</v>
      </c>
      <c r="E49" s="129">
        <v>25</v>
      </c>
      <c r="F49" s="127">
        <v>75</v>
      </c>
      <c r="G49" s="10">
        <v>2779.6</v>
      </c>
      <c r="H49" s="136">
        <f>表1[[#This Row],[上证点数]]-G48</f>
        <v>-9.7000000000002693</v>
      </c>
      <c r="I49" s="136">
        <f t="shared" si="2"/>
        <v>-305.39999999999998</v>
      </c>
      <c r="J49" s="144"/>
      <c r="K49" s="141"/>
      <c r="L49" s="127" t="s">
        <v>244</v>
      </c>
      <c r="M49" s="145" t="s">
        <v>245</v>
      </c>
      <c r="N49"/>
      <c r="O49"/>
      <c r="P49"/>
      <c r="Q49"/>
    </row>
    <row r="50" spans="1:17">
      <c r="A50" t="s">
        <v>218</v>
      </c>
      <c r="B50" s="9">
        <v>43908</v>
      </c>
      <c r="C50" s="130">
        <v>3060</v>
      </c>
      <c r="D50" s="127">
        <v>655</v>
      </c>
      <c r="E50" s="129">
        <v>15</v>
      </c>
      <c r="F50" s="127">
        <v>53</v>
      </c>
      <c r="G50" s="10">
        <v>2728.8</v>
      </c>
      <c r="H50" s="136">
        <f>表1[[#This Row],[上证点数]]-G49</f>
        <v>-50.799999999999699</v>
      </c>
      <c r="I50" s="136">
        <f t="shared" si="2"/>
        <v>-356.2</v>
      </c>
      <c r="J50" s="144" t="s">
        <v>246</v>
      </c>
      <c r="K50" s="141" t="s">
        <v>247</v>
      </c>
      <c r="L50" s="127" t="s">
        <v>248</v>
      </c>
      <c r="M50" s="145" t="s">
        <v>249</v>
      </c>
      <c r="N50"/>
      <c r="O50"/>
      <c r="P50"/>
      <c r="Q50"/>
    </row>
    <row r="51" spans="1:17">
      <c r="A51" t="s">
        <v>214</v>
      </c>
      <c r="B51" s="9">
        <v>43909</v>
      </c>
      <c r="C51" s="130">
        <v>1394</v>
      </c>
      <c r="D51" s="127">
        <v>2259</v>
      </c>
      <c r="E51" s="129">
        <v>22</v>
      </c>
      <c r="F51" s="127">
        <v>80</v>
      </c>
      <c r="G51" s="10">
        <v>2702</v>
      </c>
      <c r="H51" s="136">
        <f>表1[[#This Row],[上证点数]]-G50</f>
        <v>-26.8000000000002</v>
      </c>
      <c r="I51" s="136">
        <f t="shared" si="2"/>
        <v>-383</v>
      </c>
      <c r="J51" s="144"/>
      <c r="K51" s="141"/>
      <c r="L51" s="127" t="s">
        <v>250</v>
      </c>
      <c r="M51" s="145" t="s">
        <v>251</v>
      </c>
      <c r="N51"/>
      <c r="O51"/>
      <c r="P51"/>
      <c r="Q51"/>
    </row>
    <row r="52" spans="1:17">
      <c r="A52" s="12" t="s">
        <v>215</v>
      </c>
      <c r="B52" s="9">
        <v>43910</v>
      </c>
      <c r="C52" s="130">
        <v>708</v>
      </c>
      <c r="D52" s="127">
        <v>2983</v>
      </c>
      <c r="E52" s="129">
        <v>6</v>
      </c>
      <c r="F52" s="127">
        <v>106</v>
      </c>
      <c r="G52" s="10">
        <v>2745.6</v>
      </c>
      <c r="H52" s="136">
        <f>表1[[#This Row],[上证点数]]-G51</f>
        <v>43.599999999999902</v>
      </c>
      <c r="I52" s="136">
        <f t="shared" si="2"/>
        <v>-339.4</v>
      </c>
      <c r="J52" s="144"/>
      <c r="K52" s="141"/>
      <c r="L52" s="127" t="s">
        <v>252</v>
      </c>
      <c r="M52" s="145" t="s">
        <v>253</v>
      </c>
      <c r="N52"/>
      <c r="O52"/>
      <c r="P52"/>
      <c r="Q52"/>
    </row>
    <row r="53" spans="1:17">
      <c r="A53" t="s">
        <v>216</v>
      </c>
      <c r="B53" s="9">
        <v>43913</v>
      </c>
      <c r="C53" s="130">
        <v>3446</v>
      </c>
      <c r="D53" s="127">
        <v>340</v>
      </c>
      <c r="E53" s="129">
        <v>141</v>
      </c>
      <c r="F53" s="127">
        <v>46</v>
      </c>
      <c r="G53" s="10">
        <v>2660.2</v>
      </c>
      <c r="H53" s="136">
        <f>表1[[#This Row],[上证点数]]-G52</f>
        <v>-85.400000000000105</v>
      </c>
      <c r="I53" s="136">
        <f t="shared" si="2"/>
        <v>-424.8</v>
      </c>
      <c r="J53" s="144" t="s">
        <v>254</v>
      </c>
      <c r="K53" s="141"/>
      <c r="L53" s="127"/>
      <c r="M53" s="145"/>
      <c r="N53"/>
      <c r="O53"/>
      <c r="P53"/>
      <c r="Q53"/>
    </row>
    <row r="54" spans="1:17">
      <c r="A54" t="s">
        <v>217</v>
      </c>
      <c r="B54" s="9">
        <v>43914</v>
      </c>
      <c r="C54" s="130">
        <v>489</v>
      </c>
      <c r="D54" s="127">
        <v>3296</v>
      </c>
      <c r="E54" s="129">
        <v>14</v>
      </c>
      <c r="F54" s="127">
        <v>88</v>
      </c>
      <c r="G54" s="10">
        <v>2722.4</v>
      </c>
      <c r="H54" s="136">
        <f>表1[[#This Row],[上证点数]]-G53</f>
        <v>62.200000000000301</v>
      </c>
      <c r="I54" s="136">
        <f t="shared" si="2"/>
        <v>-362.6</v>
      </c>
      <c r="J54" s="144"/>
      <c r="K54" s="141"/>
      <c r="L54" s="127"/>
      <c r="M54" s="145"/>
      <c r="N54"/>
      <c r="O54"/>
      <c r="P54"/>
      <c r="Q54"/>
    </row>
    <row r="55" spans="1:17">
      <c r="A55" t="s">
        <v>218</v>
      </c>
      <c r="B55" s="9">
        <v>43915</v>
      </c>
      <c r="C55" s="130">
        <v>273</v>
      </c>
      <c r="D55" s="127">
        <v>3470</v>
      </c>
      <c r="E55" s="129">
        <v>4</v>
      </c>
      <c r="F55" s="127">
        <v>114</v>
      </c>
      <c r="G55" s="10">
        <v>2781.6</v>
      </c>
      <c r="H55" s="136">
        <f>表1[[#This Row],[上证点数]]-G54</f>
        <v>59.199999999999797</v>
      </c>
      <c r="I55" s="136">
        <f t="shared" si="2"/>
        <v>-303.39999999999998</v>
      </c>
      <c r="J55" s="144"/>
      <c r="K55" s="141"/>
      <c r="L55" s="127"/>
      <c r="M55" s="145"/>
      <c r="N55"/>
      <c r="O55"/>
      <c r="P55"/>
      <c r="Q55"/>
    </row>
    <row r="56" spans="1:17">
      <c r="A56" t="s">
        <v>214</v>
      </c>
      <c r="B56" s="9">
        <v>43916</v>
      </c>
      <c r="C56" s="130">
        <v>2729</v>
      </c>
      <c r="D56" s="127">
        <v>1058</v>
      </c>
      <c r="E56" s="129">
        <v>17</v>
      </c>
      <c r="F56" s="127">
        <v>57</v>
      </c>
      <c r="G56" s="10">
        <v>2765</v>
      </c>
      <c r="H56" s="136">
        <f>表1[[#This Row],[上证点数]]-G55</f>
        <v>-16.599999999999898</v>
      </c>
      <c r="I56" s="136">
        <f t="shared" si="2"/>
        <v>-320</v>
      </c>
      <c r="J56" s="144"/>
      <c r="K56" s="141"/>
      <c r="L56" s="127"/>
      <c r="M56" s="145"/>
      <c r="N56"/>
      <c r="O56"/>
      <c r="P56"/>
      <c r="Q56"/>
    </row>
    <row r="57" spans="1:17">
      <c r="A57" s="12" t="s">
        <v>215</v>
      </c>
      <c r="B57" s="9">
        <v>43917</v>
      </c>
      <c r="C57" s="130">
        <v>2158</v>
      </c>
      <c r="D57" s="127">
        <v>1462</v>
      </c>
      <c r="E57" s="129">
        <v>15</v>
      </c>
      <c r="F57" s="127">
        <v>52</v>
      </c>
      <c r="G57" s="10">
        <v>2772.2</v>
      </c>
      <c r="H57" s="136">
        <f>表1[[#This Row],[上证点数]]-G56</f>
        <v>7.1999999999998199</v>
      </c>
      <c r="I57" s="136">
        <f t="shared" si="2"/>
        <v>-312.8</v>
      </c>
      <c r="J57" s="144"/>
      <c r="K57" s="141"/>
      <c r="L57" s="127"/>
      <c r="M57" s="145"/>
      <c r="N57"/>
      <c r="O57"/>
      <c r="P57"/>
      <c r="Q57"/>
    </row>
    <row r="58" spans="1:17">
      <c r="A58" t="s">
        <v>216</v>
      </c>
      <c r="B58" s="9">
        <v>43920</v>
      </c>
      <c r="C58" s="130">
        <v>3052</v>
      </c>
      <c r="D58" s="127">
        <v>737</v>
      </c>
      <c r="E58" s="129">
        <v>43</v>
      </c>
      <c r="F58" s="127">
        <v>40</v>
      </c>
      <c r="G58" s="10">
        <v>2747.2</v>
      </c>
      <c r="H58" s="136">
        <f>表1[[#This Row],[上证点数]]-G57</f>
        <v>-25</v>
      </c>
      <c r="I58" s="136">
        <f t="shared" si="2"/>
        <v>-337.8</v>
      </c>
      <c r="J58" s="144"/>
      <c r="K58" s="141"/>
      <c r="L58" s="127"/>
      <c r="M58" s="145"/>
      <c r="N58"/>
      <c r="O58"/>
      <c r="P58"/>
      <c r="Q58"/>
    </row>
    <row r="59" spans="1:17">
      <c r="A59" t="s">
        <v>217</v>
      </c>
      <c r="B59" s="9">
        <v>43921</v>
      </c>
      <c r="C59" s="130">
        <v>2125</v>
      </c>
      <c r="D59" s="127">
        <v>1664</v>
      </c>
      <c r="E59" s="129">
        <v>15</v>
      </c>
      <c r="F59" s="127">
        <v>71</v>
      </c>
      <c r="G59" s="10">
        <v>2750.3</v>
      </c>
      <c r="H59" s="136">
        <f>表1[[#This Row],[上证点数]]-G58</f>
        <v>3.1000000000003598</v>
      </c>
      <c r="I59" s="136">
        <f t="shared" si="2"/>
        <v>-334.7</v>
      </c>
      <c r="J59" s="144"/>
      <c r="K59" s="141"/>
      <c r="L59" s="127"/>
      <c r="M59" s="145"/>
      <c r="N59"/>
      <c r="O59"/>
      <c r="P59"/>
      <c r="Q59"/>
    </row>
    <row r="60" spans="1:17">
      <c r="A60" t="s">
        <v>218</v>
      </c>
      <c r="B60" s="9">
        <v>43922</v>
      </c>
      <c r="C60" s="130">
        <v>2359</v>
      </c>
      <c r="D60" s="127">
        <v>1432</v>
      </c>
      <c r="E60" s="130">
        <v>22</v>
      </c>
      <c r="F60" s="127">
        <v>40</v>
      </c>
      <c r="G60" s="10">
        <v>2734.5</v>
      </c>
      <c r="H60" s="136">
        <f>表1[[#This Row],[上证点数]]-G59</f>
        <v>-15.8000000000002</v>
      </c>
      <c r="I60" s="136">
        <f t="shared" si="2"/>
        <v>-350.5</v>
      </c>
      <c r="J60" s="144"/>
      <c r="K60" s="141"/>
      <c r="L60" s="127"/>
      <c r="M60" s="145"/>
      <c r="N60"/>
      <c r="O60"/>
      <c r="P60"/>
      <c r="Q60"/>
    </row>
    <row r="61" spans="1:17">
      <c r="A61" t="s">
        <v>214</v>
      </c>
      <c r="B61" s="9">
        <v>43923</v>
      </c>
      <c r="C61" s="130">
        <v>419</v>
      </c>
      <c r="D61" s="127">
        <v>3372</v>
      </c>
      <c r="E61" s="130">
        <v>8</v>
      </c>
      <c r="F61" s="127">
        <v>100</v>
      </c>
      <c r="G61" s="10">
        <v>2780.6</v>
      </c>
      <c r="H61" s="136">
        <f>表1[[#This Row],[上证点数]]-G60</f>
        <v>46.099999999999902</v>
      </c>
      <c r="I61" s="136">
        <f t="shared" si="2"/>
        <v>-304.39999999999998</v>
      </c>
      <c r="J61" s="144"/>
      <c r="K61" s="141"/>
      <c r="L61" s="127"/>
      <c r="M61" s="145"/>
      <c r="N61"/>
      <c r="O61"/>
      <c r="P61"/>
      <c r="Q61"/>
    </row>
    <row r="62" spans="1:17" ht="28.5">
      <c r="A62" s="12" t="s">
        <v>215</v>
      </c>
      <c r="B62" s="9">
        <v>43924</v>
      </c>
      <c r="C62" s="130">
        <v>2552</v>
      </c>
      <c r="D62" s="127">
        <v>1154</v>
      </c>
      <c r="E62" s="130">
        <v>6</v>
      </c>
      <c r="F62" s="127">
        <v>70</v>
      </c>
      <c r="G62" s="10">
        <v>2764</v>
      </c>
      <c r="H62" s="136">
        <f>表1[[#This Row],[上证点数]]-G61</f>
        <v>-16.599999999999898</v>
      </c>
      <c r="I62" s="136">
        <f t="shared" ref="I62:I66" si="3">I61+H62</f>
        <v>-321</v>
      </c>
      <c r="J62" s="144" t="s">
        <v>255</v>
      </c>
      <c r="K62" s="141" t="s">
        <v>256</v>
      </c>
      <c r="L62" s="127" t="s">
        <v>257</v>
      </c>
      <c r="M62" s="145" t="s">
        <v>258</v>
      </c>
      <c r="N62"/>
      <c r="O62"/>
      <c r="P62"/>
      <c r="Q62"/>
    </row>
    <row r="63" spans="1:17" ht="28.5">
      <c r="A63" t="s">
        <v>217</v>
      </c>
      <c r="B63" s="9">
        <v>43928</v>
      </c>
      <c r="C63" s="130">
        <v>79</v>
      </c>
      <c r="D63" s="127">
        <v>3710</v>
      </c>
      <c r="E63" s="130">
        <v>5</v>
      </c>
      <c r="F63" s="127">
        <v>152</v>
      </c>
      <c r="G63" s="10">
        <v>2820.8</v>
      </c>
      <c r="H63" s="136">
        <f>表1[[#This Row],[上证点数]]-G62</f>
        <v>56.800000000000203</v>
      </c>
      <c r="I63" s="136">
        <f t="shared" si="3"/>
        <v>-264.2</v>
      </c>
      <c r="J63" s="144" t="s">
        <v>259</v>
      </c>
      <c r="K63" s="141" t="s">
        <v>260</v>
      </c>
      <c r="L63" s="127"/>
      <c r="M63" s="145"/>
      <c r="N63"/>
      <c r="O63"/>
      <c r="P63"/>
      <c r="Q63"/>
    </row>
    <row r="64" spans="1:17">
      <c r="A64" t="s">
        <v>218</v>
      </c>
      <c r="B64" s="9">
        <v>43929</v>
      </c>
      <c r="C64" s="130">
        <v>1483</v>
      </c>
      <c r="D64" s="127">
        <v>2306</v>
      </c>
      <c r="E64" s="130">
        <v>9</v>
      </c>
      <c r="F64" s="127">
        <v>93</v>
      </c>
      <c r="G64" s="10">
        <v>2815.4</v>
      </c>
      <c r="H64" s="136">
        <f>表1[[#This Row],[上证点数]]-G63</f>
        <v>-5.4000000000000901</v>
      </c>
      <c r="I64" s="136">
        <f t="shared" si="3"/>
        <v>-269.60000000000002</v>
      </c>
      <c r="J64" s="144"/>
      <c r="K64" s="141"/>
      <c r="L64" s="127"/>
      <c r="M64" s="145"/>
      <c r="N64"/>
      <c r="O64"/>
      <c r="P64"/>
      <c r="Q64"/>
    </row>
    <row r="65" spans="1:17">
      <c r="A65" t="s">
        <v>214</v>
      </c>
      <c r="B65" s="9">
        <v>43930</v>
      </c>
      <c r="C65" s="130">
        <v>1249</v>
      </c>
      <c r="D65" s="127">
        <v>2501</v>
      </c>
      <c r="E65" s="130">
        <v>9</v>
      </c>
      <c r="F65" s="127">
        <v>108</v>
      </c>
      <c r="G65" s="10">
        <v>2825.9</v>
      </c>
      <c r="H65" s="136">
        <f>表1[[#This Row],[上证点数]]-G64</f>
        <v>10.5</v>
      </c>
      <c r="I65" s="136">
        <f t="shared" si="3"/>
        <v>-259.10000000000002</v>
      </c>
      <c r="J65" s="144"/>
      <c r="K65" s="141"/>
      <c r="L65" s="127"/>
      <c r="M65" s="145"/>
      <c r="N65"/>
      <c r="O65"/>
      <c r="P65"/>
      <c r="Q65"/>
    </row>
    <row r="66" spans="1:17" ht="28.5">
      <c r="A66" s="12" t="s">
        <v>215</v>
      </c>
      <c r="B66" s="9">
        <v>43931</v>
      </c>
      <c r="C66" s="130">
        <v>3227</v>
      </c>
      <c r="D66" s="127">
        <v>528</v>
      </c>
      <c r="E66" s="130">
        <v>39</v>
      </c>
      <c r="F66" s="127">
        <v>39</v>
      </c>
      <c r="G66" s="10">
        <v>2796.6</v>
      </c>
      <c r="H66" s="136">
        <f>表1[[#This Row],[上证点数]]-G65</f>
        <v>-29.3000000000002</v>
      </c>
      <c r="I66" s="136">
        <f t="shared" si="3"/>
        <v>-288.39999999999998</v>
      </c>
      <c r="J66" s="144"/>
      <c r="K66" s="141" t="s">
        <v>261</v>
      </c>
      <c r="L66" s="127"/>
      <c r="M66" s="145"/>
      <c r="N66"/>
      <c r="O66"/>
      <c r="P66"/>
      <c r="Q66"/>
    </row>
    <row r="67" spans="1:17">
      <c r="A67" t="s">
        <v>216</v>
      </c>
      <c r="B67" s="9">
        <v>43934</v>
      </c>
      <c r="C67" s="130">
        <v>2544</v>
      </c>
      <c r="D67" s="127">
        <v>1159</v>
      </c>
      <c r="E67" s="130">
        <v>39</v>
      </c>
      <c r="F67" s="127">
        <v>56</v>
      </c>
      <c r="G67" s="10">
        <v>2783.1</v>
      </c>
      <c r="H67" s="136">
        <f>表1[[#This Row],[上证点数]]-G66</f>
        <v>-13.5</v>
      </c>
      <c r="I67" s="136">
        <f t="shared" ref="I67:I68" si="4">I66+H67</f>
        <v>-301.89999999999998</v>
      </c>
      <c r="J67" s="144" t="s">
        <v>262</v>
      </c>
      <c r="K67" s="141"/>
      <c r="L67" s="127"/>
      <c r="M67" s="145"/>
      <c r="N67"/>
      <c r="O67"/>
      <c r="P67"/>
      <c r="Q67"/>
    </row>
    <row r="68" spans="1:17">
      <c r="A68" t="s">
        <v>217</v>
      </c>
      <c r="B68" s="9">
        <v>43935</v>
      </c>
      <c r="C68" s="130">
        <v>401</v>
      </c>
      <c r="D68" s="127">
        <v>3327</v>
      </c>
      <c r="E68" s="130">
        <v>4</v>
      </c>
      <c r="F68" s="127">
        <v>85</v>
      </c>
      <c r="G68" s="10">
        <v>2827.3</v>
      </c>
      <c r="H68" s="136">
        <f>表1[[#This Row],[上证点数]]-G67</f>
        <v>44.200000000000273</v>
      </c>
      <c r="I68" s="136">
        <f t="shared" si="4"/>
        <v>-257.6999999999997</v>
      </c>
      <c r="J68" s="144"/>
      <c r="K68" s="141"/>
      <c r="L68" s="127" t="s">
        <v>449</v>
      </c>
      <c r="M68" s="145" t="s">
        <v>450</v>
      </c>
      <c r="N68"/>
      <c r="O68"/>
      <c r="P68"/>
      <c r="Q68"/>
    </row>
    <row r="69" spans="1:17">
      <c r="A69" t="s">
        <v>218</v>
      </c>
      <c r="B69" s="9">
        <v>43936</v>
      </c>
      <c r="C69" s="130"/>
      <c r="D69" s="127"/>
      <c r="E69" s="130"/>
      <c r="F69" s="127"/>
      <c r="G69" s="10"/>
      <c r="H69" s="136"/>
      <c r="I69" s="136"/>
      <c r="J69" s="144"/>
      <c r="K69" s="141"/>
      <c r="L69" s="127"/>
      <c r="M69" s="145"/>
      <c r="N69"/>
      <c r="O69"/>
      <c r="P69"/>
      <c r="Q69"/>
    </row>
    <row r="70" spans="1:17">
      <c r="A70" t="s">
        <v>214</v>
      </c>
      <c r="B70" s="9">
        <v>43937</v>
      </c>
      <c r="C70" s="130"/>
      <c r="D70" s="127"/>
      <c r="E70" s="130"/>
      <c r="F70" s="127"/>
      <c r="G70" s="10"/>
      <c r="H70" s="136"/>
      <c r="I70" s="136"/>
      <c r="J70" s="144"/>
      <c r="K70" s="141"/>
      <c r="L70" s="127"/>
      <c r="M70" s="145"/>
      <c r="N70"/>
      <c r="O70"/>
      <c r="P70"/>
      <c r="Q70"/>
    </row>
    <row r="71" spans="1:17">
      <c r="A71" s="12" t="s">
        <v>215</v>
      </c>
      <c r="B71" s="9">
        <v>43938</v>
      </c>
      <c r="C71" s="130"/>
      <c r="D71" s="127"/>
      <c r="E71" s="130"/>
      <c r="F71" s="127"/>
      <c r="G71" s="10"/>
      <c r="H71" s="136"/>
      <c r="I71" s="136"/>
      <c r="J71" s="144"/>
      <c r="K71" s="141"/>
      <c r="L71" s="127"/>
      <c r="M71" s="145"/>
      <c r="N71"/>
      <c r="O71"/>
      <c r="P71"/>
      <c r="Q71"/>
    </row>
    <row r="72" spans="1:17">
      <c r="A72" t="s">
        <v>216</v>
      </c>
      <c r="B72" s="9">
        <v>43941</v>
      </c>
      <c r="C72" s="130"/>
      <c r="D72" s="127"/>
      <c r="E72" s="130"/>
      <c r="F72" s="127"/>
      <c r="G72" s="10"/>
      <c r="H72" s="136"/>
      <c r="I72" s="136"/>
      <c r="J72" s="144"/>
      <c r="K72" s="141"/>
      <c r="L72" s="127"/>
      <c r="M72" s="145"/>
      <c r="N72"/>
      <c r="O72"/>
      <c r="P72"/>
      <c r="Q72"/>
    </row>
    <row r="73" spans="1:17">
      <c r="A73" t="s">
        <v>217</v>
      </c>
      <c r="B73" s="9">
        <v>43942</v>
      </c>
      <c r="C73" s="130"/>
      <c r="D73" s="127"/>
      <c r="E73" s="130"/>
      <c r="F73" s="127"/>
      <c r="G73" s="10"/>
      <c r="H73" s="136"/>
      <c r="I73" s="136"/>
      <c r="J73" s="144"/>
      <c r="K73" s="141"/>
      <c r="L73" s="127"/>
      <c r="M73" s="145"/>
      <c r="N73"/>
      <c r="O73"/>
      <c r="P73"/>
      <c r="Q73"/>
    </row>
    <row r="74" spans="1:17">
      <c r="A74" t="s">
        <v>218</v>
      </c>
      <c r="B74" s="9">
        <v>43943</v>
      </c>
      <c r="C74" s="130"/>
      <c r="D74" s="127"/>
      <c r="E74" s="130"/>
      <c r="F74" s="127"/>
      <c r="G74" s="10"/>
      <c r="H74" s="136"/>
      <c r="I74" s="136"/>
      <c r="J74" s="144"/>
      <c r="K74" s="141"/>
      <c r="L74" s="127"/>
      <c r="M74" s="145"/>
      <c r="N74"/>
      <c r="O74"/>
      <c r="P74"/>
      <c r="Q74"/>
    </row>
    <row r="75" spans="1:17">
      <c r="A75" t="s">
        <v>214</v>
      </c>
      <c r="B75" s="9">
        <v>43944</v>
      </c>
      <c r="C75" s="130"/>
      <c r="D75" s="127"/>
      <c r="E75" s="130"/>
      <c r="F75" s="127"/>
      <c r="G75" s="10"/>
      <c r="H75" s="136"/>
      <c r="I75" s="136"/>
      <c r="J75" s="144"/>
      <c r="K75" s="141"/>
      <c r="L75" s="127"/>
      <c r="M75" s="145"/>
      <c r="N75"/>
      <c r="O75"/>
      <c r="P75"/>
      <c r="Q75"/>
    </row>
    <row r="76" spans="1:17">
      <c r="A76" s="12" t="s">
        <v>215</v>
      </c>
      <c r="B76" s="9">
        <v>43945</v>
      </c>
      <c r="C76" s="137"/>
      <c r="D76" s="138"/>
      <c r="E76" s="137"/>
      <c r="F76" s="139"/>
      <c r="G76" s="13"/>
      <c r="H76" s="140"/>
      <c r="I76" s="140"/>
      <c r="J76" s="147"/>
      <c r="K76" s="148"/>
      <c r="L76" s="127"/>
      <c r="M76" s="145"/>
      <c r="N76"/>
      <c r="O76"/>
      <c r="P76"/>
      <c r="Q76"/>
    </row>
    <row r="77" spans="1:17">
      <c r="A77" t="s">
        <v>216</v>
      </c>
      <c r="B77" s="9">
        <v>43948</v>
      </c>
      <c r="C77" s="137"/>
      <c r="D77" s="138"/>
      <c r="E77" s="137"/>
      <c r="F77" s="139"/>
      <c r="G77" s="13"/>
      <c r="H77" s="140"/>
      <c r="I77" s="140"/>
      <c r="J77" s="147"/>
      <c r="K77" s="148"/>
      <c r="L77" s="127"/>
      <c r="M77" s="145"/>
      <c r="N77"/>
      <c r="O77"/>
      <c r="P77"/>
      <c r="Q77"/>
    </row>
    <row r="78" spans="1:17">
      <c r="A78" t="s">
        <v>217</v>
      </c>
      <c r="B78" s="9">
        <v>43949</v>
      </c>
      <c r="C78" s="137"/>
      <c r="D78" s="138"/>
      <c r="E78" s="137"/>
      <c r="F78" s="139"/>
      <c r="G78" s="13"/>
      <c r="H78" s="140"/>
      <c r="I78" s="140"/>
      <c r="J78" s="147"/>
      <c r="K78" s="148"/>
      <c r="L78" s="127"/>
      <c r="M78" s="145"/>
      <c r="N78"/>
      <c r="O78"/>
      <c r="P78"/>
      <c r="Q78"/>
    </row>
    <row r="79" spans="1:17">
      <c r="A79" t="s">
        <v>218</v>
      </c>
      <c r="B79" s="9">
        <v>43950</v>
      </c>
      <c r="C79" s="137"/>
      <c r="D79" s="138"/>
      <c r="E79" s="137"/>
      <c r="F79" s="139"/>
      <c r="G79" s="13"/>
      <c r="H79" s="140"/>
      <c r="I79" s="140"/>
      <c r="J79" s="147"/>
      <c r="K79" s="148"/>
      <c r="L79" s="127"/>
      <c r="M79" s="145"/>
      <c r="N79"/>
      <c r="O79"/>
      <c r="P79"/>
      <c r="Q79"/>
    </row>
    <row r="80" spans="1:17">
      <c r="A80" t="s">
        <v>214</v>
      </c>
      <c r="B80" s="9">
        <v>43951</v>
      </c>
      <c r="C80" s="137"/>
      <c r="D80" s="138"/>
      <c r="E80" s="137"/>
      <c r="F80" s="139"/>
      <c r="G80" s="13"/>
      <c r="H80" s="140"/>
      <c r="I80" s="140"/>
      <c r="J80" s="147"/>
      <c r="K80" s="148"/>
      <c r="L80" s="127"/>
      <c r="M80" s="145"/>
      <c r="N80"/>
      <c r="O80"/>
      <c r="P80"/>
      <c r="Q80"/>
    </row>
    <row r="81" spans="1:17">
      <c r="A81" s="12" t="s">
        <v>215</v>
      </c>
      <c r="B81" s="9">
        <v>43952</v>
      </c>
      <c r="C81" s="137"/>
      <c r="D81" s="138"/>
      <c r="E81" s="137"/>
      <c r="F81" s="139"/>
      <c r="G81" s="13"/>
      <c r="H81" s="140"/>
      <c r="I81" s="140"/>
      <c r="J81" s="147"/>
      <c r="K81" s="148"/>
      <c r="L81" s="127"/>
      <c r="M81" s="145"/>
      <c r="N81"/>
      <c r="O81"/>
      <c r="P81"/>
      <c r="Q81"/>
    </row>
    <row r="82" spans="1:17">
      <c r="B82" s="9">
        <v>43953</v>
      </c>
      <c r="C82" s="137"/>
      <c r="D82" s="138"/>
      <c r="E82" s="137"/>
      <c r="F82" s="139"/>
      <c r="G82" s="13"/>
      <c r="H82" s="140"/>
      <c r="I82" s="140"/>
      <c r="J82" s="147"/>
      <c r="K82" s="148"/>
      <c r="L82" s="127"/>
      <c r="M82" s="145"/>
      <c r="N82"/>
      <c r="O82"/>
      <c r="P82"/>
      <c r="Q82"/>
    </row>
    <row r="83" spans="1:17">
      <c r="B83" s="9">
        <v>43954</v>
      </c>
      <c r="C83" s="137"/>
      <c r="D83" s="138"/>
      <c r="E83" s="137"/>
      <c r="F83" s="139"/>
      <c r="G83" s="13"/>
      <c r="H83" s="140"/>
      <c r="I83" s="140"/>
      <c r="J83" s="147"/>
      <c r="K83" s="148"/>
      <c r="L83" s="127"/>
      <c r="M83" s="145"/>
      <c r="N83"/>
      <c r="O83"/>
      <c r="P83"/>
      <c r="Q83"/>
    </row>
    <row r="84" spans="1:17">
      <c r="A84" t="s">
        <v>216</v>
      </c>
      <c r="B84" s="9">
        <v>43955</v>
      </c>
      <c r="C84" s="137"/>
      <c r="D84" s="138"/>
      <c r="E84" s="137"/>
      <c r="F84" s="139"/>
      <c r="G84" s="13"/>
      <c r="H84" s="140"/>
      <c r="I84" s="140"/>
      <c r="J84" s="147"/>
      <c r="K84" s="148"/>
      <c r="L84" s="127"/>
      <c r="M84" s="145"/>
      <c r="N84"/>
      <c r="O84"/>
      <c r="P84"/>
      <c r="Q84"/>
    </row>
    <row r="85" spans="1:17">
      <c r="A85" t="s">
        <v>217</v>
      </c>
      <c r="B85" s="9">
        <v>43956</v>
      </c>
      <c r="C85" s="137"/>
      <c r="D85" s="138"/>
      <c r="E85" s="137"/>
      <c r="F85" s="139"/>
      <c r="G85" s="13"/>
      <c r="H85" s="140"/>
      <c r="I85" s="140"/>
      <c r="J85" s="147"/>
      <c r="K85" s="148"/>
      <c r="L85" s="127"/>
      <c r="M85" s="145"/>
      <c r="N85"/>
      <c r="O85"/>
      <c r="P85"/>
      <c r="Q85"/>
    </row>
    <row r="86" spans="1:17">
      <c r="A86" t="s">
        <v>218</v>
      </c>
      <c r="B86" s="9">
        <v>43957</v>
      </c>
      <c r="C86" s="137"/>
      <c r="D86" s="138"/>
      <c r="E86" s="137"/>
      <c r="F86" s="139"/>
      <c r="G86" s="13"/>
      <c r="H86" s="140"/>
      <c r="I86" s="140"/>
      <c r="J86" s="147"/>
      <c r="K86" s="148"/>
      <c r="L86" s="127"/>
      <c r="M86" s="145"/>
      <c r="N86"/>
      <c r="O86"/>
      <c r="P86"/>
      <c r="Q86"/>
    </row>
    <row r="87" spans="1:17">
      <c r="A87" t="s">
        <v>214</v>
      </c>
      <c r="B87" s="9">
        <v>43958</v>
      </c>
      <c r="C87" s="137"/>
      <c r="D87" s="138"/>
      <c r="E87" s="137"/>
      <c r="F87" s="139"/>
      <c r="G87" s="13"/>
      <c r="H87" s="140"/>
      <c r="I87" s="140"/>
      <c r="J87" s="147"/>
      <c r="K87" s="148"/>
      <c r="L87" s="127"/>
      <c r="M87" s="145"/>
      <c r="N87"/>
      <c r="O87"/>
      <c r="P87"/>
      <c r="Q87"/>
    </row>
    <row r="88" spans="1:17">
      <c r="A88" s="12" t="s">
        <v>215</v>
      </c>
      <c r="B88" s="9">
        <v>43959</v>
      </c>
      <c r="C88" s="137"/>
      <c r="D88" s="138"/>
      <c r="E88" s="137"/>
      <c r="F88" s="139"/>
      <c r="G88" s="13"/>
      <c r="H88" s="140"/>
      <c r="I88" s="140"/>
      <c r="J88" s="147"/>
      <c r="K88" s="148"/>
      <c r="L88" s="127"/>
      <c r="M88" s="145"/>
      <c r="N88"/>
      <c r="O88"/>
      <c r="P88"/>
      <c r="Q88"/>
    </row>
    <row r="89" spans="1:17">
      <c r="B89" s="9">
        <v>43960</v>
      </c>
      <c r="C89" s="137"/>
      <c r="D89" s="138"/>
      <c r="E89" s="137"/>
      <c r="F89" s="139"/>
      <c r="G89" s="13"/>
      <c r="H89" s="140"/>
      <c r="I89" s="140"/>
      <c r="J89" s="147"/>
      <c r="K89" s="148"/>
      <c r="L89" s="127"/>
      <c r="M89" s="145"/>
      <c r="N89"/>
      <c r="O89"/>
      <c r="P89"/>
      <c r="Q89"/>
    </row>
    <row r="90" spans="1:17">
      <c r="B90" s="9">
        <v>43961</v>
      </c>
      <c r="C90" s="137"/>
      <c r="D90" s="138"/>
      <c r="E90" s="137"/>
      <c r="F90" s="139"/>
      <c r="G90" s="13"/>
      <c r="H90" s="140"/>
      <c r="I90" s="140"/>
      <c r="J90" s="147"/>
      <c r="K90" s="148"/>
      <c r="L90" s="127"/>
      <c r="M90" s="145"/>
      <c r="N90"/>
      <c r="O90"/>
      <c r="P90"/>
      <c r="Q90"/>
    </row>
    <row r="91" spans="1:17">
      <c r="A91" t="s">
        <v>216</v>
      </c>
      <c r="B91" s="9">
        <v>43962</v>
      </c>
      <c r="C91" s="137"/>
      <c r="D91" s="138"/>
      <c r="E91" s="137"/>
      <c r="F91" s="139"/>
      <c r="G91" s="13"/>
      <c r="H91" s="140"/>
      <c r="I91" s="140"/>
      <c r="J91" s="147"/>
      <c r="K91" s="148"/>
      <c r="L91" s="127"/>
      <c r="M91" s="145"/>
      <c r="N91"/>
      <c r="O91"/>
      <c r="P91"/>
      <c r="Q91"/>
    </row>
    <row r="92" spans="1:17">
      <c r="A92" t="s">
        <v>217</v>
      </c>
      <c r="B92" s="9">
        <v>43963</v>
      </c>
      <c r="C92" s="137"/>
      <c r="D92" s="138"/>
      <c r="E92" s="137"/>
      <c r="F92" s="139"/>
      <c r="G92" s="13"/>
      <c r="H92" s="140"/>
      <c r="I92" s="140"/>
      <c r="J92" s="147"/>
      <c r="K92" s="148"/>
      <c r="L92" s="127"/>
      <c r="M92" s="145"/>
      <c r="N92"/>
      <c r="O92"/>
      <c r="P92"/>
      <c r="Q92"/>
    </row>
    <row r="93" spans="1:17">
      <c r="A93" t="s">
        <v>218</v>
      </c>
      <c r="B93" s="9">
        <v>43964</v>
      </c>
      <c r="C93" s="137"/>
      <c r="D93" s="138"/>
      <c r="E93" s="137"/>
      <c r="F93" s="139"/>
      <c r="G93" s="13"/>
      <c r="H93" s="140"/>
      <c r="I93" s="140"/>
      <c r="J93" s="147"/>
      <c r="K93" s="148"/>
      <c r="L93" s="127"/>
      <c r="M93" s="145"/>
      <c r="N93"/>
      <c r="O93"/>
      <c r="P93"/>
      <c r="Q93"/>
    </row>
    <row r="94" spans="1:17">
      <c r="A94" t="s">
        <v>214</v>
      </c>
      <c r="B94" s="9">
        <v>43965</v>
      </c>
      <c r="C94" s="137"/>
      <c r="D94" s="138"/>
      <c r="E94" s="137"/>
      <c r="F94" s="139"/>
      <c r="G94" s="13"/>
      <c r="H94" s="140"/>
      <c r="I94" s="140"/>
      <c r="J94" s="147"/>
      <c r="K94" s="148"/>
      <c r="L94" s="127"/>
      <c r="M94" s="145"/>
      <c r="N94"/>
      <c r="O94"/>
      <c r="P94"/>
      <c r="Q94"/>
    </row>
    <row r="95" spans="1:17">
      <c r="A95" s="12" t="s">
        <v>215</v>
      </c>
      <c r="B95" s="9">
        <v>43966</v>
      </c>
      <c r="C95" s="137"/>
      <c r="D95" s="138"/>
      <c r="E95" s="137"/>
      <c r="F95" s="139"/>
      <c r="G95" s="13"/>
      <c r="H95" s="140"/>
      <c r="I95" s="140"/>
      <c r="J95" s="147"/>
      <c r="K95" s="148"/>
      <c r="L95" s="127"/>
      <c r="M95" s="145"/>
      <c r="N95"/>
      <c r="O95"/>
      <c r="P95"/>
      <c r="Q95"/>
    </row>
    <row r="96" spans="1:17">
      <c r="B96" s="9">
        <v>43967</v>
      </c>
      <c r="C96" s="137"/>
      <c r="D96" s="138"/>
      <c r="E96" s="137"/>
      <c r="F96" s="139"/>
      <c r="G96" s="13"/>
      <c r="H96" s="140"/>
      <c r="I96" s="140"/>
      <c r="J96" s="147"/>
      <c r="K96" s="148"/>
      <c r="L96" s="127"/>
      <c r="M96" s="145"/>
      <c r="N96"/>
      <c r="O96"/>
      <c r="P96"/>
      <c r="Q96"/>
    </row>
    <row r="97" spans="1:17">
      <c r="B97" s="9">
        <v>43968</v>
      </c>
      <c r="C97" s="137"/>
      <c r="D97" s="138"/>
      <c r="E97" s="137"/>
      <c r="F97" s="139"/>
      <c r="G97" s="13"/>
      <c r="H97" s="140"/>
      <c r="I97" s="140"/>
      <c r="J97" s="147"/>
      <c r="K97" s="148"/>
      <c r="L97" s="127"/>
      <c r="M97" s="145"/>
      <c r="N97"/>
      <c r="O97"/>
      <c r="P97"/>
      <c r="Q97"/>
    </row>
    <row r="98" spans="1:17">
      <c r="A98" t="s">
        <v>216</v>
      </c>
      <c r="B98" s="9">
        <v>43969</v>
      </c>
      <c r="C98" s="137"/>
      <c r="D98" s="138"/>
      <c r="E98" s="137"/>
      <c r="F98" s="139"/>
      <c r="G98" s="13"/>
      <c r="H98" s="140"/>
      <c r="I98" s="140"/>
      <c r="J98" s="147"/>
      <c r="K98" s="148"/>
      <c r="L98" s="127"/>
      <c r="M98" s="145"/>
      <c r="N98"/>
      <c r="O98"/>
      <c r="P98"/>
      <c r="Q98"/>
    </row>
    <row r="99" spans="1:17">
      <c r="A99" t="s">
        <v>217</v>
      </c>
      <c r="B99" s="9">
        <v>43970</v>
      </c>
      <c r="C99" s="137"/>
      <c r="D99" s="138"/>
      <c r="E99" s="137"/>
      <c r="F99" s="139"/>
      <c r="G99" s="13"/>
      <c r="H99" s="140"/>
      <c r="I99" s="140"/>
      <c r="J99" s="147"/>
      <c r="K99" s="148"/>
      <c r="L99" s="127"/>
      <c r="M99" s="145"/>
      <c r="N99"/>
      <c r="O99"/>
      <c r="P99"/>
      <c r="Q99"/>
    </row>
    <row r="100" spans="1:17">
      <c r="A100" t="s">
        <v>218</v>
      </c>
      <c r="B100" s="9">
        <v>43971</v>
      </c>
      <c r="C100" s="137"/>
      <c r="D100" s="138"/>
      <c r="E100" s="137"/>
      <c r="F100" s="139"/>
      <c r="G100" s="13"/>
      <c r="H100" s="140"/>
      <c r="I100" s="140"/>
      <c r="J100" s="147"/>
      <c r="K100" s="148"/>
      <c r="L100" s="127"/>
      <c r="M100" s="145"/>
      <c r="N100"/>
      <c r="O100"/>
      <c r="P100"/>
      <c r="Q100"/>
    </row>
    <row r="101" spans="1:17">
      <c r="A101" t="s">
        <v>214</v>
      </c>
      <c r="B101" s="9">
        <v>43972</v>
      </c>
      <c r="C101" s="137"/>
      <c r="D101" s="138"/>
      <c r="E101" s="137"/>
      <c r="F101" s="139"/>
      <c r="G101" s="13"/>
      <c r="H101" s="140"/>
      <c r="I101" s="140"/>
      <c r="J101" s="147"/>
      <c r="K101" s="148"/>
      <c r="L101" s="127"/>
      <c r="M101" s="145"/>
      <c r="N101"/>
      <c r="O101"/>
      <c r="P101"/>
      <c r="Q101"/>
    </row>
    <row r="102" spans="1:17">
      <c r="A102" s="12" t="s">
        <v>215</v>
      </c>
      <c r="B102" s="9">
        <v>43973</v>
      </c>
      <c r="C102" s="137"/>
      <c r="D102" s="138"/>
      <c r="E102" s="137"/>
      <c r="F102" s="139"/>
      <c r="G102" s="13"/>
      <c r="H102" s="140"/>
      <c r="I102" s="140"/>
      <c r="J102" s="147"/>
      <c r="K102" s="148"/>
      <c r="L102" s="127"/>
      <c r="M102" s="145"/>
      <c r="N102"/>
      <c r="O102"/>
      <c r="P102"/>
      <c r="Q102"/>
    </row>
    <row r="103" spans="1:17">
      <c r="B103" s="9">
        <v>43974</v>
      </c>
      <c r="C103" s="137"/>
      <c r="D103" s="138"/>
      <c r="E103" s="137"/>
      <c r="F103" s="139"/>
      <c r="G103" s="13"/>
      <c r="H103" s="140"/>
      <c r="I103" s="140"/>
      <c r="J103" s="147"/>
      <c r="K103" s="148"/>
      <c r="L103" s="127"/>
      <c r="M103" s="145"/>
      <c r="N103"/>
      <c r="O103"/>
      <c r="P103"/>
      <c r="Q103"/>
    </row>
    <row r="104" spans="1:17">
      <c r="B104" s="9">
        <v>43975</v>
      </c>
      <c r="C104" s="137"/>
      <c r="D104" s="138"/>
      <c r="E104" s="137"/>
      <c r="F104" s="139"/>
      <c r="G104" s="13"/>
      <c r="H104" s="140"/>
      <c r="I104" s="140"/>
      <c r="J104" s="147"/>
      <c r="K104" s="148"/>
      <c r="L104" s="127"/>
      <c r="M104" s="145"/>
      <c r="N104"/>
      <c r="O104"/>
      <c r="P104"/>
      <c r="Q104"/>
    </row>
    <row r="105" spans="1:17">
      <c r="A105" t="s">
        <v>216</v>
      </c>
      <c r="B105" s="9">
        <v>43976</v>
      </c>
      <c r="C105" s="137"/>
      <c r="D105" s="138"/>
      <c r="E105" s="137"/>
      <c r="F105" s="139"/>
      <c r="G105" s="13"/>
      <c r="H105" s="140"/>
      <c r="I105" s="140"/>
      <c r="J105" s="147"/>
      <c r="K105" s="148"/>
      <c r="L105" s="127"/>
      <c r="M105" s="145"/>
      <c r="N105"/>
      <c r="O105"/>
      <c r="P105"/>
      <c r="Q105"/>
    </row>
    <row r="106" spans="1:17">
      <c r="A106" t="s">
        <v>217</v>
      </c>
      <c r="B106" s="9">
        <v>43977</v>
      </c>
      <c r="C106" s="137"/>
      <c r="D106" s="138"/>
      <c r="E106" s="137"/>
      <c r="F106" s="139"/>
      <c r="G106" s="13"/>
      <c r="H106" s="140"/>
      <c r="I106" s="140"/>
      <c r="J106" s="147"/>
      <c r="K106" s="148"/>
      <c r="L106" s="127"/>
      <c r="M106" s="145"/>
      <c r="N106"/>
      <c r="O106"/>
      <c r="P106"/>
      <c r="Q106"/>
    </row>
    <row r="107" spans="1:17">
      <c r="A107" t="s">
        <v>218</v>
      </c>
      <c r="B107" s="9">
        <v>43978</v>
      </c>
      <c r="C107" s="137"/>
      <c r="D107" s="138"/>
      <c r="E107" s="137"/>
      <c r="F107" s="139"/>
      <c r="G107" s="13"/>
      <c r="H107" s="140"/>
      <c r="I107" s="140"/>
      <c r="J107" s="147"/>
      <c r="K107" s="148"/>
      <c r="L107" s="127"/>
      <c r="M107" s="145"/>
      <c r="N107"/>
      <c r="O107"/>
      <c r="P107"/>
      <c r="Q107"/>
    </row>
    <row r="108" spans="1:17">
      <c r="A108" t="s">
        <v>214</v>
      </c>
      <c r="B108" s="9">
        <v>43979</v>
      </c>
      <c r="C108" s="137"/>
      <c r="D108" s="138"/>
      <c r="E108" s="137"/>
      <c r="F108" s="139"/>
      <c r="G108" s="13"/>
      <c r="H108" s="140"/>
      <c r="I108" s="140"/>
      <c r="J108" s="147"/>
      <c r="K108" s="148"/>
      <c r="L108" s="127"/>
      <c r="M108" s="145"/>
      <c r="N108"/>
      <c r="O108"/>
      <c r="P108"/>
      <c r="Q108"/>
    </row>
    <row r="109" spans="1:17">
      <c r="A109" s="12" t="s">
        <v>215</v>
      </c>
      <c r="B109" s="9">
        <v>43980</v>
      </c>
      <c r="C109" s="137"/>
      <c r="D109" s="138"/>
      <c r="E109" s="137"/>
      <c r="F109" s="139"/>
      <c r="G109" s="13"/>
      <c r="H109" s="140"/>
      <c r="I109" s="140"/>
      <c r="J109" s="147"/>
      <c r="K109" s="148"/>
      <c r="L109" s="127"/>
      <c r="M109" s="145"/>
      <c r="N109"/>
      <c r="O109"/>
      <c r="P109"/>
      <c r="Q109"/>
    </row>
    <row r="110" spans="1:17">
      <c r="B110" s="9">
        <v>43981</v>
      </c>
      <c r="C110" s="137"/>
      <c r="D110" s="138"/>
      <c r="E110" s="137"/>
      <c r="F110" s="139"/>
      <c r="G110" s="13"/>
      <c r="H110" s="140"/>
      <c r="I110" s="140"/>
      <c r="J110" s="147"/>
      <c r="K110" s="148"/>
      <c r="L110" s="127"/>
      <c r="M110" s="145"/>
      <c r="N110"/>
      <c r="O110"/>
      <c r="P110"/>
      <c r="Q110"/>
    </row>
    <row r="111" spans="1:17">
      <c r="B111" s="9">
        <v>43982</v>
      </c>
      <c r="C111" s="137"/>
      <c r="D111" s="138"/>
      <c r="E111" s="137"/>
      <c r="F111" s="139"/>
      <c r="G111" s="13"/>
      <c r="H111" s="140"/>
      <c r="I111" s="140"/>
      <c r="J111" s="147"/>
      <c r="K111" s="148"/>
      <c r="L111" s="127"/>
      <c r="M111" s="145"/>
      <c r="N111"/>
      <c r="O111"/>
      <c r="P111"/>
      <c r="Q111"/>
    </row>
    <row r="112" spans="1:17">
      <c r="B112" s="9">
        <v>43983</v>
      </c>
      <c r="C112" s="137"/>
      <c r="D112" s="138"/>
      <c r="E112" s="137"/>
      <c r="F112" s="139"/>
      <c r="G112" s="13"/>
      <c r="H112" s="140"/>
      <c r="I112" s="140"/>
      <c r="J112" s="147"/>
      <c r="K112" s="148"/>
      <c r="L112" s="127"/>
      <c r="M112" s="145"/>
      <c r="N112"/>
      <c r="O112"/>
      <c r="P112"/>
      <c r="Q112"/>
    </row>
    <row r="113" spans="2:17">
      <c r="B113" s="9"/>
      <c r="C113" s="137"/>
      <c r="D113" s="138"/>
      <c r="E113" s="137"/>
      <c r="F113" s="139"/>
      <c r="G113" s="13"/>
      <c r="H113" s="140"/>
      <c r="I113" s="140"/>
      <c r="J113" s="147"/>
      <c r="K113" s="148"/>
      <c r="L113" s="127"/>
      <c r="M113" s="145"/>
      <c r="N113"/>
      <c r="O113"/>
      <c r="P113"/>
      <c r="Q113"/>
    </row>
    <row r="114" spans="2:17">
      <c r="B114" s="9"/>
      <c r="C114" s="137"/>
      <c r="D114" s="138"/>
      <c r="E114" s="137"/>
      <c r="F114" s="139"/>
      <c r="G114" s="13"/>
      <c r="H114" s="140"/>
      <c r="I114" s="140"/>
      <c r="J114" s="147"/>
      <c r="K114" s="148"/>
      <c r="L114" s="127"/>
      <c r="M114" s="145"/>
      <c r="N114"/>
      <c r="O114"/>
      <c r="P114"/>
      <c r="Q114"/>
    </row>
    <row r="115" spans="2:17">
      <c r="B115" s="9"/>
      <c r="C115" s="137"/>
      <c r="D115" s="138"/>
      <c r="E115" s="137"/>
      <c r="F115" s="139"/>
      <c r="G115" s="13"/>
      <c r="H115" s="140"/>
      <c r="I115" s="140"/>
      <c r="J115" s="147"/>
      <c r="K115" s="148"/>
      <c r="L115" s="127"/>
      <c r="M115" s="145"/>
      <c r="N115"/>
      <c r="O115"/>
      <c r="P115"/>
      <c r="Q115"/>
    </row>
    <row r="116" spans="2:17">
      <c r="B116" s="9"/>
      <c r="C116" s="137"/>
      <c r="D116" s="138"/>
      <c r="E116" s="137"/>
      <c r="F116" s="139"/>
      <c r="G116" s="13"/>
      <c r="H116" s="140"/>
      <c r="I116" s="140"/>
      <c r="J116" s="147"/>
      <c r="K116" s="148"/>
      <c r="L116" s="127"/>
      <c r="M116" s="145"/>
      <c r="N116"/>
      <c r="O116"/>
      <c r="P116"/>
      <c r="Q116"/>
    </row>
    <row r="117" spans="2:17">
      <c r="B117" s="9"/>
      <c r="C117" s="137"/>
      <c r="D117" s="138"/>
      <c r="E117" s="137"/>
      <c r="F117" s="139"/>
      <c r="G117" s="13"/>
      <c r="H117" s="140"/>
      <c r="I117" s="140"/>
      <c r="J117" s="147"/>
      <c r="K117" s="148"/>
      <c r="L117" s="127"/>
      <c r="M117" s="145"/>
      <c r="N117"/>
      <c r="O117"/>
      <c r="P117"/>
      <c r="Q117"/>
    </row>
    <row r="118" spans="2:17">
      <c r="B118" s="9"/>
      <c r="C118" s="137"/>
      <c r="D118" s="138"/>
      <c r="E118" s="137"/>
      <c r="F118" s="139"/>
      <c r="G118" s="13"/>
      <c r="H118" s="140"/>
      <c r="I118" s="140"/>
      <c r="J118" s="147"/>
      <c r="K118" s="148"/>
      <c r="L118" s="127"/>
      <c r="M118" s="145"/>
      <c r="N118"/>
      <c r="O118"/>
      <c r="P118"/>
      <c r="Q118"/>
    </row>
    <row r="119" spans="2:17">
      <c r="B119" s="9"/>
      <c r="C119" s="137"/>
      <c r="D119" s="138"/>
      <c r="E119" s="137"/>
      <c r="F119" s="139"/>
      <c r="G119" s="13"/>
      <c r="H119" s="140"/>
      <c r="I119" s="140"/>
      <c r="J119" s="147"/>
      <c r="K119" s="148"/>
      <c r="L119" s="127"/>
      <c r="M119" s="145"/>
      <c r="N119"/>
      <c r="O119"/>
      <c r="P119"/>
      <c r="Q119"/>
    </row>
    <row r="120" spans="2:17">
      <c r="B120" s="9"/>
      <c r="C120" s="137"/>
      <c r="D120" s="138"/>
      <c r="E120" s="137"/>
      <c r="F120" s="139"/>
      <c r="G120" s="13"/>
      <c r="H120" s="140"/>
      <c r="I120" s="140"/>
      <c r="J120" s="147"/>
      <c r="K120" s="148"/>
      <c r="L120" s="127"/>
      <c r="M120" s="145"/>
      <c r="N120"/>
      <c r="O120"/>
      <c r="P120"/>
      <c r="Q120"/>
    </row>
    <row r="121" spans="2:17">
      <c r="B121" s="9"/>
      <c r="C121" s="137"/>
      <c r="D121" s="138"/>
      <c r="E121" s="137"/>
      <c r="F121" s="139"/>
      <c r="G121" s="13"/>
      <c r="H121" s="140"/>
      <c r="I121" s="140"/>
      <c r="J121" s="147"/>
      <c r="K121" s="148"/>
      <c r="L121" s="127"/>
      <c r="M121" s="145"/>
      <c r="N121"/>
      <c r="O121"/>
      <c r="P121"/>
      <c r="Q121"/>
    </row>
    <row r="122" spans="2:17">
      <c r="B122" s="9"/>
      <c r="C122" s="137"/>
      <c r="D122" s="138"/>
      <c r="E122" s="137"/>
      <c r="F122" s="139"/>
      <c r="G122" s="13"/>
      <c r="H122" s="140"/>
      <c r="I122" s="140"/>
      <c r="J122" s="147"/>
      <c r="K122" s="148"/>
      <c r="L122" s="127"/>
      <c r="M122" s="145"/>
      <c r="N122"/>
      <c r="O122"/>
      <c r="P122"/>
      <c r="Q122"/>
    </row>
    <row r="123" spans="2:17">
      <c r="B123" s="9"/>
      <c r="C123" s="137"/>
      <c r="D123" s="138"/>
      <c r="E123" s="137"/>
      <c r="F123" s="139"/>
      <c r="G123" s="13"/>
      <c r="H123" s="140"/>
      <c r="I123" s="140"/>
      <c r="J123" s="147"/>
      <c r="K123" s="148"/>
      <c r="L123" s="127"/>
      <c r="M123" s="145"/>
      <c r="N123"/>
      <c r="O123"/>
      <c r="P123"/>
      <c r="Q123"/>
    </row>
    <row r="124" spans="2:17">
      <c r="B124" s="9"/>
      <c r="C124" s="137"/>
      <c r="D124" s="138"/>
      <c r="E124" s="137"/>
      <c r="F124" s="139"/>
      <c r="G124" s="13"/>
      <c r="H124" s="140"/>
      <c r="I124" s="140"/>
      <c r="J124" s="147"/>
      <c r="K124" s="148"/>
      <c r="L124" s="127"/>
      <c r="M124" s="145"/>
      <c r="N124"/>
      <c r="O124"/>
      <c r="P124"/>
      <c r="Q124"/>
    </row>
    <row r="125" spans="2:17">
      <c r="B125" s="9"/>
      <c r="C125" s="137"/>
      <c r="D125" s="138"/>
      <c r="E125" s="137"/>
      <c r="F125" s="139"/>
      <c r="G125" s="13"/>
      <c r="H125" s="140"/>
      <c r="I125" s="140"/>
      <c r="J125" s="147"/>
      <c r="K125" s="148"/>
      <c r="L125" s="127"/>
      <c r="M125" s="145"/>
      <c r="N125"/>
      <c r="O125"/>
      <c r="P125"/>
      <c r="Q125"/>
    </row>
    <row r="126" spans="2:17">
      <c r="B126" s="9"/>
      <c r="C126" s="137"/>
      <c r="D126" s="138"/>
      <c r="E126" s="137"/>
      <c r="F126" s="139"/>
      <c r="G126" s="13"/>
      <c r="H126" s="140"/>
      <c r="I126" s="140"/>
      <c r="J126" s="147"/>
      <c r="K126" s="148"/>
      <c r="L126" s="127"/>
      <c r="M126" s="145"/>
      <c r="N126"/>
      <c r="O126"/>
      <c r="P126"/>
      <c r="Q126"/>
    </row>
    <row r="127" spans="2:17">
      <c r="B127" s="9"/>
      <c r="C127" s="137"/>
      <c r="D127" s="138"/>
      <c r="E127" s="137"/>
      <c r="F127" s="139"/>
      <c r="G127" s="13"/>
      <c r="H127" s="140"/>
      <c r="I127" s="140"/>
      <c r="J127" s="147"/>
      <c r="K127" s="148"/>
      <c r="L127" s="127"/>
      <c r="M127" s="145"/>
      <c r="N127"/>
      <c r="O127"/>
      <c r="P127"/>
      <c r="Q127"/>
    </row>
    <row r="128" spans="2:17">
      <c r="B128" s="9"/>
      <c r="C128" s="137"/>
      <c r="D128" s="138"/>
      <c r="E128" s="137"/>
      <c r="F128" s="139"/>
      <c r="G128" s="13"/>
      <c r="H128" s="140"/>
      <c r="I128" s="140"/>
      <c r="J128" s="147"/>
      <c r="K128" s="148"/>
      <c r="L128" s="127"/>
      <c r="M128" s="145"/>
      <c r="N128"/>
      <c r="O128"/>
      <c r="P128"/>
      <c r="Q128"/>
    </row>
    <row r="129" spans="2:17">
      <c r="B129" s="9"/>
      <c r="C129" s="137"/>
      <c r="D129" s="138"/>
      <c r="E129" s="137"/>
      <c r="F129" s="139"/>
      <c r="G129" s="13"/>
      <c r="H129" s="140"/>
      <c r="I129" s="140"/>
      <c r="J129" s="147"/>
      <c r="K129" s="148"/>
      <c r="L129" s="127"/>
      <c r="M129" s="145"/>
      <c r="N129"/>
      <c r="O129"/>
      <c r="P129"/>
      <c r="Q129"/>
    </row>
    <row r="130" spans="2:17">
      <c r="B130" s="9"/>
      <c r="C130" s="137"/>
      <c r="D130" s="138"/>
      <c r="E130" s="137"/>
      <c r="F130" s="139"/>
      <c r="G130" s="13"/>
      <c r="H130" s="140"/>
      <c r="I130" s="140"/>
      <c r="J130" s="147"/>
      <c r="K130" s="148"/>
      <c r="L130" s="127"/>
      <c r="M130" s="145"/>
      <c r="N130"/>
      <c r="O130"/>
      <c r="P130"/>
      <c r="Q130"/>
    </row>
    <row r="131" spans="2:17">
      <c r="B131" s="9"/>
      <c r="C131" s="137"/>
      <c r="D131" s="138"/>
      <c r="E131" s="137"/>
      <c r="F131" s="139"/>
      <c r="G131" s="13"/>
      <c r="H131" s="140"/>
      <c r="I131" s="140"/>
      <c r="J131" s="147"/>
      <c r="K131" s="148"/>
      <c r="L131" s="127"/>
      <c r="M131" s="145"/>
      <c r="N131"/>
      <c r="O131"/>
      <c r="P131"/>
      <c r="Q131"/>
    </row>
    <row r="132" spans="2:17">
      <c r="B132" s="9"/>
      <c r="C132" s="137"/>
      <c r="D132" s="138"/>
      <c r="E132" s="137"/>
      <c r="F132" s="139"/>
      <c r="G132" s="13"/>
      <c r="H132" s="140"/>
      <c r="I132" s="140"/>
      <c r="J132" s="147"/>
      <c r="K132" s="148"/>
      <c r="L132" s="127"/>
      <c r="M132" s="145"/>
      <c r="N132"/>
      <c r="O132"/>
      <c r="P132"/>
      <c r="Q132"/>
    </row>
    <row r="133" spans="2:17">
      <c r="B133" s="9"/>
      <c r="C133" s="137"/>
      <c r="D133" s="138"/>
      <c r="E133" s="137"/>
      <c r="F133" s="139"/>
      <c r="G133" s="13"/>
      <c r="H133" s="140"/>
      <c r="I133" s="140"/>
      <c r="J133" s="147"/>
      <c r="K133" s="148"/>
      <c r="L133" s="127"/>
      <c r="M133" s="145"/>
      <c r="N133"/>
      <c r="O133"/>
      <c r="P133"/>
      <c r="Q133"/>
    </row>
    <row r="134" spans="2:17">
      <c r="B134" s="9"/>
      <c r="C134" s="137"/>
      <c r="D134" s="138"/>
      <c r="E134" s="137"/>
      <c r="F134" s="139"/>
      <c r="G134" s="13"/>
      <c r="H134" s="140"/>
      <c r="I134" s="140"/>
      <c r="J134" s="147"/>
      <c r="K134" s="148"/>
      <c r="L134" s="127"/>
      <c r="M134" s="145"/>
      <c r="N134"/>
      <c r="O134"/>
      <c r="P134"/>
      <c r="Q134"/>
    </row>
    <row r="135" spans="2:17">
      <c r="B135" s="9"/>
      <c r="C135" s="137"/>
      <c r="D135" s="138"/>
      <c r="E135" s="137"/>
      <c r="F135" s="139"/>
      <c r="G135" s="13"/>
      <c r="H135" s="140"/>
      <c r="I135" s="140"/>
      <c r="J135" s="147"/>
      <c r="K135" s="148"/>
      <c r="L135" s="127"/>
      <c r="M135" s="145"/>
      <c r="N135"/>
      <c r="O135"/>
      <c r="P135"/>
      <c r="Q135"/>
    </row>
    <row r="136" spans="2:17">
      <c r="B136" s="9"/>
      <c r="C136" s="137"/>
      <c r="D136" s="138"/>
      <c r="E136" s="137"/>
      <c r="F136" s="139"/>
      <c r="G136" s="13"/>
      <c r="H136" s="140"/>
      <c r="I136" s="140"/>
      <c r="J136" s="147"/>
      <c r="K136" s="148"/>
      <c r="L136" s="127"/>
      <c r="M136" s="145"/>
      <c r="N136"/>
      <c r="O136"/>
      <c r="P136"/>
      <c r="Q136"/>
    </row>
    <row r="137" spans="2:17">
      <c r="B137" s="9"/>
      <c r="C137" s="137"/>
      <c r="D137" s="138"/>
      <c r="E137" s="137"/>
      <c r="F137" s="139"/>
      <c r="G137" s="13"/>
      <c r="H137" s="140"/>
      <c r="I137" s="140"/>
      <c r="J137" s="147"/>
      <c r="K137" s="148"/>
      <c r="L137" s="127"/>
      <c r="M137" s="145"/>
      <c r="N137"/>
      <c r="O137"/>
      <c r="P137"/>
      <c r="Q137"/>
    </row>
    <row r="138" spans="2:17">
      <c r="B138" s="9"/>
      <c r="C138" s="137"/>
      <c r="D138" s="138"/>
      <c r="E138" s="137"/>
      <c r="F138" s="139"/>
      <c r="G138" s="13"/>
      <c r="H138" s="140"/>
      <c r="I138" s="140"/>
      <c r="J138" s="147"/>
      <c r="K138" s="148"/>
      <c r="L138" s="127"/>
      <c r="M138" s="145"/>
      <c r="N138"/>
      <c r="O138"/>
      <c r="P138"/>
      <c r="Q138"/>
    </row>
    <row r="139" spans="2:17">
      <c r="B139" s="9"/>
      <c r="C139" s="137"/>
      <c r="D139" s="138"/>
      <c r="E139" s="137"/>
      <c r="F139" s="139"/>
      <c r="G139" s="13"/>
      <c r="H139" s="140"/>
      <c r="I139" s="140"/>
      <c r="J139" s="147"/>
      <c r="K139" s="148"/>
      <c r="L139" s="127"/>
      <c r="M139" s="145"/>
      <c r="N139"/>
      <c r="O139"/>
      <c r="P139"/>
      <c r="Q139"/>
    </row>
    <row r="140" spans="2:17">
      <c r="B140" s="9"/>
      <c r="C140" s="137"/>
      <c r="D140" s="138"/>
      <c r="E140" s="137"/>
      <c r="F140" s="139"/>
      <c r="G140" s="13"/>
      <c r="H140" s="140"/>
      <c r="I140" s="140"/>
      <c r="J140" s="147"/>
      <c r="K140" s="148"/>
      <c r="L140" s="127"/>
      <c r="M140" s="145"/>
      <c r="N140"/>
      <c r="O140"/>
      <c r="P140"/>
      <c r="Q140"/>
    </row>
    <row r="141" spans="2:17">
      <c r="B141" s="9"/>
      <c r="C141" s="137"/>
      <c r="D141" s="138"/>
      <c r="E141" s="137"/>
      <c r="F141" s="139"/>
      <c r="G141" s="13"/>
      <c r="H141" s="140"/>
      <c r="I141" s="140"/>
      <c r="J141" s="147"/>
      <c r="K141" s="148"/>
      <c r="L141" s="127"/>
      <c r="M141" s="145"/>
      <c r="N141"/>
      <c r="O141"/>
      <c r="P141"/>
      <c r="Q141"/>
    </row>
    <row r="142" spans="2:17">
      <c r="B142" s="9"/>
      <c r="C142" s="137"/>
      <c r="D142" s="138"/>
      <c r="E142" s="137"/>
      <c r="F142" s="139"/>
      <c r="G142" s="13"/>
      <c r="H142" s="140"/>
      <c r="I142" s="140"/>
      <c r="J142" s="147"/>
      <c r="K142" s="148"/>
      <c r="L142" s="127"/>
      <c r="M142" s="145"/>
      <c r="N142"/>
      <c r="O142"/>
      <c r="P142"/>
      <c r="Q142"/>
    </row>
    <row r="143" spans="2:17">
      <c r="B143" s="9"/>
      <c r="C143" s="137"/>
      <c r="D143" s="138"/>
      <c r="E143" s="137"/>
      <c r="F143" s="139"/>
      <c r="G143" s="13"/>
      <c r="H143" s="140"/>
      <c r="I143" s="140"/>
      <c r="J143" s="147"/>
      <c r="K143" s="148"/>
      <c r="L143" s="127"/>
      <c r="M143" s="145"/>
      <c r="N143"/>
      <c r="O143"/>
      <c r="P143"/>
      <c r="Q143"/>
    </row>
    <row r="144" spans="2:17">
      <c r="B144" s="9"/>
      <c r="C144" s="137"/>
      <c r="D144" s="138"/>
      <c r="E144" s="137"/>
      <c r="F144" s="139"/>
      <c r="G144" s="13"/>
      <c r="H144" s="140"/>
      <c r="I144" s="140"/>
      <c r="J144" s="147"/>
      <c r="K144" s="148"/>
      <c r="L144" s="127"/>
      <c r="M144" s="145"/>
      <c r="N144"/>
      <c r="O144"/>
      <c r="P144"/>
      <c r="Q144"/>
    </row>
    <row r="145" spans="2:17">
      <c r="B145" s="9"/>
      <c r="C145" s="137"/>
      <c r="D145" s="138"/>
      <c r="E145" s="137"/>
      <c r="F145" s="139"/>
      <c r="G145" s="13"/>
      <c r="H145" s="140">
        <f>表1[[#This Row],[上证点数]]-G144</f>
        <v>0</v>
      </c>
      <c r="I145" s="140"/>
      <c r="J145" s="147"/>
      <c r="K145" s="148"/>
      <c r="L145" s="127"/>
      <c r="M145" s="145"/>
      <c r="N145"/>
      <c r="O145"/>
      <c r="P145"/>
      <c r="Q145"/>
    </row>
    <row r="146" spans="2:17">
      <c r="B146" s="9"/>
      <c r="C146" s="137"/>
      <c r="D146" s="138"/>
      <c r="E146" s="137"/>
      <c r="F146" s="139"/>
      <c r="G146" s="13"/>
      <c r="H146" s="140">
        <f>表1[[#This Row],[上证点数]]-G145</f>
        <v>0</v>
      </c>
      <c r="I146" s="140"/>
      <c r="J146" s="147"/>
      <c r="K146" s="148"/>
      <c r="L146" s="127"/>
      <c r="M146" s="145"/>
      <c r="N146"/>
      <c r="O146"/>
      <c r="P146"/>
      <c r="Q146"/>
    </row>
    <row r="147" spans="2:17">
      <c r="B147" s="9"/>
      <c r="C147" s="137"/>
      <c r="D147" s="138"/>
      <c r="E147" s="137"/>
      <c r="F147" s="139"/>
      <c r="G147" s="13"/>
      <c r="H147" s="140">
        <f>表1[[#This Row],[上证点数]]-G146</f>
        <v>0</v>
      </c>
      <c r="I147" s="140"/>
      <c r="J147" s="147"/>
      <c r="K147" s="148"/>
      <c r="L147" s="127"/>
      <c r="M147" s="145"/>
      <c r="N147"/>
      <c r="O147"/>
      <c r="P147"/>
      <c r="Q147"/>
    </row>
    <row r="148" spans="2:17">
      <c r="B148" s="9"/>
      <c r="C148" s="137"/>
      <c r="D148" s="138"/>
      <c r="E148" s="137"/>
      <c r="F148" s="139"/>
      <c r="G148" s="13"/>
      <c r="H148" s="140">
        <f>表1[[#This Row],[上证点数]]-G147</f>
        <v>0</v>
      </c>
      <c r="I148" s="140"/>
      <c r="J148" s="147"/>
      <c r="K148" s="148"/>
      <c r="L148" s="127"/>
      <c r="M148" s="145"/>
      <c r="N148"/>
      <c r="O148"/>
      <c r="P148"/>
      <c r="Q148"/>
    </row>
    <row r="149" spans="2:17">
      <c r="B149" s="9"/>
      <c r="C149" s="137"/>
      <c r="D149" s="138"/>
      <c r="E149" s="137"/>
      <c r="F149" s="139"/>
      <c r="G149" s="13"/>
      <c r="H149" s="140">
        <f>表1[[#This Row],[上证点数]]-G148</f>
        <v>0</v>
      </c>
      <c r="I149" s="140"/>
      <c r="J149" s="147"/>
      <c r="K149" s="148"/>
      <c r="L149" s="127"/>
      <c r="M149" s="145"/>
      <c r="N149"/>
      <c r="O149"/>
      <c r="P149"/>
      <c r="Q149"/>
    </row>
    <row r="150" spans="2:17">
      <c r="B150" s="9"/>
      <c r="C150" s="137"/>
      <c r="D150" s="138"/>
      <c r="E150" s="137"/>
      <c r="F150" s="139"/>
      <c r="G150" s="13"/>
      <c r="H150" s="140">
        <f>表1[[#This Row],[上证点数]]-G149</f>
        <v>0</v>
      </c>
      <c r="I150" s="140"/>
      <c r="J150" s="147"/>
      <c r="K150" s="148"/>
      <c r="L150" s="127"/>
      <c r="M150" s="145"/>
      <c r="N150"/>
      <c r="O150"/>
      <c r="P150"/>
      <c r="Q150"/>
    </row>
    <row r="151" spans="2:17">
      <c r="B151" s="9"/>
      <c r="C151" s="137"/>
      <c r="D151" s="138"/>
      <c r="E151" s="137"/>
      <c r="F151" s="139"/>
      <c r="G151" s="13"/>
      <c r="H151" s="140">
        <f>表1[[#This Row],[上证点数]]-G150</f>
        <v>0</v>
      </c>
      <c r="I151" s="140"/>
      <c r="J151" s="147"/>
      <c r="K151" s="148"/>
      <c r="L151" s="127"/>
      <c r="M151" s="145"/>
      <c r="N151"/>
      <c r="O151"/>
      <c r="P151"/>
      <c r="Q151"/>
    </row>
    <row r="152" spans="2:17">
      <c r="B152" s="9"/>
      <c r="C152" s="137"/>
      <c r="D152" s="138"/>
      <c r="E152" s="137"/>
      <c r="F152" s="139"/>
      <c r="G152" s="13"/>
      <c r="H152" s="140">
        <f>表1[[#This Row],[上证点数]]-G151</f>
        <v>0</v>
      </c>
      <c r="I152" s="140"/>
      <c r="J152" s="147"/>
      <c r="K152" s="148"/>
      <c r="L152" s="127"/>
      <c r="M152" s="145"/>
      <c r="N152"/>
      <c r="O152"/>
      <c r="P152"/>
      <c r="Q152"/>
    </row>
    <row r="153" spans="2:17">
      <c r="B153" s="9"/>
      <c r="C153" s="137"/>
      <c r="D153" s="138"/>
      <c r="E153" s="137"/>
      <c r="F153" s="139"/>
      <c r="G153" s="13"/>
      <c r="H153" s="140">
        <f>表1[[#This Row],[上证点数]]-G152</f>
        <v>0</v>
      </c>
      <c r="I153" s="140"/>
      <c r="J153" s="147"/>
      <c r="K153" s="148"/>
      <c r="L153" s="127"/>
      <c r="M153" s="145"/>
      <c r="N153"/>
      <c r="O153"/>
      <c r="P153"/>
      <c r="Q153"/>
    </row>
    <row r="154" spans="2:17">
      <c r="B154" s="9"/>
      <c r="C154" s="137"/>
      <c r="D154" s="138"/>
      <c r="E154" s="137"/>
      <c r="F154" s="139"/>
      <c r="G154" s="13"/>
      <c r="H154" s="140">
        <f>表1[[#This Row],[上证点数]]-G153</f>
        <v>0</v>
      </c>
      <c r="I154" s="140"/>
      <c r="J154" s="147"/>
      <c r="K154" s="148"/>
      <c r="L154" s="127"/>
      <c r="M154" s="145"/>
      <c r="N154"/>
      <c r="O154"/>
      <c r="P154"/>
      <c r="Q154"/>
    </row>
    <row r="155" spans="2:17">
      <c r="B155" s="9"/>
      <c r="C155" s="137"/>
      <c r="D155" s="138"/>
      <c r="E155" s="137"/>
      <c r="F155" s="139"/>
      <c r="G155" s="13"/>
      <c r="H155" s="140">
        <f>表1[[#This Row],[上证点数]]-G154</f>
        <v>0</v>
      </c>
      <c r="I155" s="140"/>
      <c r="J155" s="147"/>
      <c r="K155" s="148"/>
      <c r="L155" s="127"/>
      <c r="M155" s="145"/>
      <c r="N155"/>
      <c r="O155"/>
      <c r="P155"/>
      <c r="Q155"/>
    </row>
    <row r="156" spans="2:17">
      <c r="B156" s="9"/>
      <c r="C156" s="137"/>
      <c r="D156" s="138"/>
      <c r="E156" s="137"/>
      <c r="F156" s="139"/>
      <c r="G156" s="13"/>
      <c r="H156" s="140">
        <f>表1[[#This Row],[上证点数]]-G155</f>
        <v>0</v>
      </c>
      <c r="I156" s="140"/>
      <c r="J156" s="147"/>
      <c r="K156" s="148"/>
      <c r="L156" s="127"/>
      <c r="M156" s="145"/>
      <c r="N156"/>
      <c r="O156"/>
      <c r="P156"/>
      <c r="Q156"/>
    </row>
    <row r="157" spans="2:17">
      <c r="B157" s="9"/>
      <c r="C157" s="137"/>
      <c r="D157" s="138"/>
      <c r="E157" s="137"/>
      <c r="F157" s="139"/>
      <c r="G157" s="13"/>
      <c r="H157" s="140">
        <f>表1[[#This Row],[上证点数]]-G156</f>
        <v>0</v>
      </c>
      <c r="I157" s="140"/>
      <c r="J157" s="147"/>
      <c r="K157" s="148"/>
      <c r="L157" s="127"/>
      <c r="M157" s="145"/>
      <c r="N157"/>
      <c r="O157"/>
      <c r="P157"/>
      <c r="Q157"/>
    </row>
    <row r="158" spans="2:17">
      <c r="B158" s="9"/>
      <c r="C158" s="137"/>
      <c r="D158" s="138"/>
      <c r="E158" s="137"/>
      <c r="F158" s="139"/>
      <c r="G158" s="13"/>
      <c r="H158" s="140">
        <f>表1[[#This Row],[上证点数]]-G157</f>
        <v>0</v>
      </c>
      <c r="I158" s="140"/>
      <c r="J158" s="147"/>
      <c r="K158" s="148"/>
      <c r="L158" s="127"/>
      <c r="M158" s="145"/>
      <c r="N158"/>
      <c r="O158"/>
      <c r="P158"/>
      <c r="Q158"/>
    </row>
    <row r="159" spans="2:17">
      <c r="B159" s="9"/>
      <c r="C159" s="137"/>
      <c r="D159" s="138"/>
      <c r="E159" s="137"/>
      <c r="F159" s="139"/>
      <c r="G159" s="13"/>
      <c r="H159" s="140">
        <f>表1[[#This Row],[上证点数]]-G158</f>
        <v>0</v>
      </c>
      <c r="I159" s="140"/>
      <c r="J159" s="147"/>
      <c r="K159" s="148"/>
      <c r="L159" s="127"/>
      <c r="M159" s="145"/>
      <c r="N159"/>
      <c r="O159"/>
      <c r="P159"/>
      <c r="Q159"/>
    </row>
    <row r="160" spans="2:17">
      <c r="B160" s="9"/>
      <c r="C160" s="137"/>
      <c r="D160" s="138"/>
      <c r="E160" s="137"/>
      <c r="F160" s="139"/>
      <c r="G160" s="13"/>
      <c r="H160" s="140">
        <f>表1[[#This Row],[上证点数]]-G159</f>
        <v>0</v>
      </c>
      <c r="I160" s="140"/>
      <c r="J160" s="147"/>
      <c r="K160" s="148"/>
      <c r="L160" s="127"/>
      <c r="M160" s="145"/>
      <c r="N160"/>
      <c r="O160"/>
      <c r="P160"/>
      <c r="Q160"/>
    </row>
    <row r="161" spans="2:17">
      <c r="B161" s="9"/>
      <c r="C161" s="137"/>
      <c r="D161" s="138"/>
      <c r="E161" s="137"/>
      <c r="F161" s="139"/>
      <c r="G161" s="13"/>
      <c r="H161" s="140">
        <f>表1[[#This Row],[上证点数]]-G160</f>
        <v>0</v>
      </c>
      <c r="I161" s="140"/>
      <c r="J161" s="147"/>
      <c r="K161" s="148"/>
      <c r="L161" s="127"/>
      <c r="M161" s="145"/>
      <c r="N161"/>
      <c r="O161"/>
      <c r="P161"/>
      <c r="Q161"/>
    </row>
    <row r="162" spans="2:17">
      <c r="B162" s="9"/>
      <c r="C162" s="137"/>
      <c r="D162" s="138"/>
      <c r="E162" s="137"/>
      <c r="F162" s="139"/>
      <c r="G162" s="13"/>
      <c r="H162" s="140">
        <f>表1[[#This Row],[上证点数]]-G161</f>
        <v>0</v>
      </c>
      <c r="I162" s="140"/>
      <c r="J162" s="147"/>
      <c r="K162" s="148"/>
      <c r="L162" s="127"/>
      <c r="M162" s="145"/>
      <c r="N162"/>
      <c r="O162"/>
      <c r="P162"/>
      <c r="Q162"/>
    </row>
    <row r="163" spans="2:17">
      <c r="B163" s="9"/>
      <c r="C163" s="137"/>
      <c r="D163" s="138"/>
      <c r="E163" s="137"/>
      <c r="F163" s="139"/>
      <c r="G163" s="13"/>
      <c r="H163" s="140">
        <f>表1[[#This Row],[上证点数]]-G162</f>
        <v>0</v>
      </c>
      <c r="I163" s="140"/>
      <c r="J163" s="147"/>
      <c r="K163" s="148"/>
      <c r="L163" s="127"/>
      <c r="M163" s="145"/>
      <c r="N163"/>
      <c r="O163"/>
      <c r="P163"/>
      <c r="Q163"/>
    </row>
    <row r="164" spans="2:17">
      <c r="B164" s="9"/>
      <c r="C164" s="137"/>
      <c r="D164" s="138"/>
      <c r="E164" s="137"/>
      <c r="F164" s="139"/>
      <c r="G164" s="13"/>
      <c r="H164" s="140">
        <f>表1[[#This Row],[上证点数]]-G163</f>
        <v>0</v>
      </c>
      <c r="I164" s="140"/>
      <c r="J164" s="147"/>
      <c r="K164" s="148"/>
      <c r="L164" s="127"/>
      <c r="M164" s="145"/>
      <c r="N164"/>
      <c r="O164"/>
      <c r="P164"/>
      <c r="Q164"/>
    </row>
    <row r="165" spans="2:17">
      <c r="B165" s="9"/>
      <c r="C165" s="137"/>
      <c r="D165" s="138"/>
      <c r="E165" s="137"/>
      <c r="F165" s="139"/>
      <c r="G165" s="13"/>
      <c r="H165" s="140">
        <f>表1[[#This Row],[上证点数]]-G164</f>
        <v>0</v>
      </c>
      <c r="I165" s="140"/>
      <c r="J165" s="147"/>
      <c r="K165" s="148"/>
      <c r="L165" s="127"/>
      <c r="M165" s="145"/>
      <c r="N165"/>
      <c r="O165"/>
      <c r="P165"/>
      <c r="Q165"/>
    </row>
    <row r="166" spans="2:17">
      <c r="B166" s="9"/>
      <c r="C166" s="137"/>
      <c r="D166" s="138"/>
      <c r="E166" s="137"/>
      <c r="F166" s="139"/>
      <c r="G166" s="13"/>
      <c r="H166" s="140">
        <f>表1[[#This Row],[上证点数]]-G165</f>
        <v>0</v>
      </c>
      <c r="I166" s="140"/>
      <c r="J166" s="147"/>
      <c r="K166" s="148"/>
      <c r="L166" s="127"/>
      <c r="M166" s="145"/>
      <c r="N166"/>
      <c r="O166"/>
      <c r="P166"/>
      <c r="Q166"/>
    </row>
    <row r="167" spans="2:17">
      <c r="B167" s="9"/>
      <c r="C167" s="137"/>
      <c r="D167" s="138"/>
      <c r="E167" s="137"/>
      <c r="F167" s="139"/>
      <c r="G167" s="13"/>
      <c r="H167" s="140">
        <f>表1[[#This Row],[上证点数]]-G166</f>
        <v>0</v>
      </c>
      <c r="I167" s="140"/>
      <c r="J167" s="147"/>
      <c r="K167" s="148"/>
      <c r="L167" s="127"/>
      <c r="M167" s="145"/>
      <c r="N167"/>
      <c r="O167"/>
      <c r="P167"/>
      <c r="Q167"/>
    </row>
    <row r="168" spans="2:17">
      <c r="B168" s="9"/>
      <c r="C168" s="137"/>
      <c r="D168" s="138"/>
      <c r="E168" s="137"/>
      <c r="F168" s="139"/>
      <c r="G168" s="13"/>
      <c r="H168" s="140">
        <f>表1[[#This Row],[上证点数]]-G167</f>
        <v>0</v>
      </c>
      <c r="I168" s="140"/>
      <c r="J168" s="147"/>
      <c r="K168" s="148"/>
      <c r="L168" s="127"/>
      <c r="M168" s="145"/>
      <c r="N168"/>
      <c r="O168"/>
      <c r="P168"/>
      <c r="Q168"/>
    </row>
    <row r="169" spans="2:17">
      <c r="B169" s="9"/>
      <c r="C169" s="137"/>
      <c r="D169" s="138"/>
      <c r="E169" s="137"/>
      <c r="F169" s="139"/>
      <c r="G169" s="13"/>
      <c r="H169" s="140">
        <f>表1[[#This Row],[上证点数]]-G168</f>
        <v>0</v>
      </c>
      <c r="I169" s="140"/>
      <c r="J169" s="147"/>
      <c r="K169" s="148"/>
      <c r="L169" s="127"/>
      <c r="M169" s="145"/>
      <c r="N169"/>
      <c r="O169"/>
      <c r="P169"/>
      <c r="Q169"/>
    </row>
    <row r="170" spans="2:17">
      <c r="B170" s="9"/>
      <c r="C170" s="137"/>
      <c r="D170" s="138"/>
      <c r="E170" s="137"/>
      <c r="F170" s="139"/>
      <c r="G170" s="13"/>
      <c r="H170" s="140">
        <f>表1[[#This Row],[上证点数]]-G169</f>
        <v>0</v>
      </c>
      <c r="I170" s="140"/>
      <c r="J170" s="147"/>
      <c r="K170" s="148"/>
      <c r="L170" s="127"/>
      <c r="M170" s="145"/>
      <c r="N170"/>
      <c r="O170"/>
      <c r="P170"/>
      <c r="Q170"/>
    </row>
    <row r="171" spans="2:17">
      <c r="B171" s="9"/>
      <c r="C171" s="137"/>
      <c r="D171" s="138"/>
      <c r="E171" s="137"/>
      <c r="F171" s="139"/>
      <c r="G171" s="13"/>
      <c r="H171" s="140">
        <f>表1[[#This Row],[上证点数]]-G170</f>
        <v>0</v>
      </c>
      <c r="I171" s="140"/>
      <c r="J171" s="147"/>
      <c r="K171" s="148"/>
      <c r="L171" s="127"/>
      <c r="M171" s="145"/>
      <c r="N171"/>
      <c r="O171"/>
      <c r="P171"/>
      <c r="Q171"/>
    </row>
    <row r="172" spans="2:17">
      <c r="B172" s="9"/>
      <c r="C172" s="137"/>
      <c r="D172" s="138"/>
      <c r="E172" s="137"/>
      <c r="F172" s="139"/>
      <c r="G172" s="13"/>
      <c r="H172" s="140">
        <f>表1[[#This Row],[上证点数]]-G171</f>
        <v>0</v>
      </c>
      <c r="I172" s="140"/>
      <c r="J172" s="147"/>
      <c r="K172" s="148"/>
      <c r="L172" s="127"/>
      <c r="M172" s="145"/>
      <c r="N172"/>
      <c r="O172"/>
      <c r="P172"/>
      <c r="Q172"/>
    </row>
    <row r="173" spans="2:17">
      <c r="B173" s="9"/>
      <c r="C173" s="137"/>
      <c r="D173" s="138"/>
      <c r="E173" s="137"/>
      <c r="F173" s="139"/>
      <c r="G173" s="13"/>
      <c r="H173" s="140">
        <f>表1[[#This Row],[上证点数]]-G172</f>
        <v>0</v>
      </c>
      <c r="I173" s="140"/>
      <c r="J173" s="147"/>
      <c r="K173" s="148"/>
      <c r="L173" s="127"/>
      <c r="M173" s="145"/>
      <c r="N173"/>
      <c r="O173"/>
      <c r="P173"/>
      <c r="Q173"/>
    </row>
    <row r="174" spans="2:17">
      <c r="B174" s="9"/>
      <c r="C174" s="137"/>
      <c r="D174" s="138"/>
      <c r="E174" s="137"/>
      <c r="F174" s="139"/>
      <c r="G174" s="13"/>
      <c r="H174" s="140">
        <f>表1[[#This Row],[上证点数]]-G173</f>
        <v>0</v>
      </c>
      <c r="I174" s="140"/>
      <c r="J174" s="147"/>
      <c r="K174" s="148"/>
      <c r="L174" s="127"/>
      <c r="M174" s="145"/>
      <c r="N174"/>
      <c r="O174"/>
      <c r="P174"/>
      <c r="Q174"/>
    </row>
    <row r="175" spans="2:17">
      <c r="B175" s="9"/>
      <c r="C175" s="137"/>
      <c r="D175" s="138"/>
      <c r="E175" s="137"/>
      <c r="F175" s="139"/>
      <c r="G175" s="13"/>
      <c r="H175" s="140">
        <f>表1[[#This Row],[上证点数]]-G174</f>
        <v>0</v>
      </c>
      <c r="I175" s="140"/>
      <c r="J175" s="147"/>
      <c r="K175" s="148"/>
      <c r="L175" s="127"/>
      <c r="M175" s="145"/>
      <c r="N175"/>
      <c r="O175"/>
      <c r="P175"/>
      <c r="Q175"/>
    </row>
    <row r="176" spans="2:17">
      <c r="B176" s="9"/>
      <c r="C176" s="137"/>
      <c r="D176" s="138"/>
      <c r="E176" s="137"/>
      <c r="F176" s="139"/>
      <c r="G176" s="13"/>
      <c r="H176" s="140">
        <f>表1[[#This Row],[上证点数]]-G175</f>
        <v>0</v>
      </c>
      <c r="I176" s="140"/>
      <c r="J176" s="147"/>
      <c r="K176" s="148"/>
      <c r="L176" s="127"/>
      <c r="M176" s="145"/>
      <c r="N176"/>
      <c r="O176"/>
      <c r="P176"/>
      <c r="Q176"/>
    </row>
    <row r="177" spans="2:17">
      <c r="B177" s="9"/>
      <c r="C177" s="137"/>
      <c r="D177" s="138"/>
      <c r="E177" s="137"/>
      <c r="F177" s="139"/>
      <c r="G177" s="13"/>
      <c r="H177" s="140">
        <f>表1[[#This Row],[上证点数]]-G176</f>
        <v>0</v>
      </c>
      <c r="I177" s="140"/>
      <c r="J177" s="147"/>
      <c r="K177" s="148"/>
      <c r="L177" s="127"/>
      <c r="M177" s="145"/>
      <c r="N177"/>
      <c r="O177"/>
      <c r="P177"/>
      <c r="Q177"/>
    </row>
    <row r="178" spans="2:17">
      <c r="B178" s="9"/>
      <c r="C178" s="137"/>
      <c r="D178" s="138"/>
      <c r="E178" s="137"/>
      <c r="F178" s="139"/>
      <c r="G178" s="13"/>
      <c r="H178" s="140">
        <f>表1[[#This Row],[上证点数]]-G177</f>
        <v>0</v>
      </c>
      <c r="I178" s="140"/>
      <c r="J178" s="147"/>
      <c r="K178" s="148"/>
      <c r="L178" s="127"/>
      <c r="M178" s="145"/>
      <c r="N178"/>
      <c r="O178"/>
      <c r="P178"/>
      <c r="Q178"/>
    </row>
    <row r="179" spans="2:17">
      <c r="B179" s="9"/>
      <c r="C179" s="137"/>
      <c r="D179" s="138"/>
      <c r="E179" s="137"/>
      <c r="F179" s="139"/>
      <c r="G179" s="13"/>
      <c r="H179" s="140">
        <f>表1[[#This Row],[上证点数]]-G178</f>
        <v>0</v>
      </c>
      <c r="I179" s="140"/>
      <c r="J179" s="147"/>
      <c r="K179" s="148"/>
      <c r="L179" s="127"/>
      <c r="M179" s="145"/>
      <c r="N179"/>
      <c r="O179"/>
      <c r="P179"/>
      <c r="Q179"/>
    </row>
    <row r="180" spans="2:17">
      <c r="B180" s="9"/>
      <c r="C180" s="137"/>
      <c r="D180" s="138"/>
      <c r="E180" s="137"/>
      <c r="F180" s="139"/>
      <c r="G180" s="13"/>
      <c r="H180" s="140">
        <f>表1[[#This Row],[上证点数]]-G179</f>
        <v>0</v>
      </c>
      <c r="I180" s="140"/>
      <c r="J180" s="147"/>
      <c r="K180" s="148"/>
      <c r="L180" s="127"/>
      <c r="M180" s="145"/>
      <c r="N180"/>
      <c r="O180"/>
      <c r="P180"/>
      <c r="Q180"/>
    </row>
    <row r="181" spans="2:17">
      <c r="B181" s="9"/>
      <c r="C181" s="137"/>
      <c r="D181" s="138"/>
      <c r="E181" s="137"/>
      <c r="F181" s="139"/>
      <c r="G181" s="13"/>
      <c r="H181" s="140">
        <f>表1[[#This Row],[上证点数]]-G180</f>
        <v>0</v>
      </c>
      <c r="I181" s="140"/>
      <c r="J181" s="147"/>
      <c r="K181" s="148"/>
      <c r="L181" s="127"/>
      <c r="M181" s="145"/>
      <c r="N181"/>
      <c r="O181"/>
      <c r="P181"/>
      <c r="Q181"/>
    </row>
    <row r="182" spans="2:17">
      <c r="B182" s="9"/>
      <c r="C182" s="137"/>
      <c r="D182" s="138"/>
      <c r="E182" s="137"/>
      <c r="F182" s="139"/>
      <c r="G182" s="13"/>
      <c r="H182" s="140">
        <f>表1[[#This Row],[上证点数]]-G181</f>
        <v>0</v>
      </c>
      <c r="I182" s="140"/>
      <c r="J182" s="147"/>
      <c r="K182" s="148"/>
      <c r="L182" s="127"/>
      <c r="M182" s="145"/>
      <c r="N182"/>
      <c r="O182"/>
      <c r="P182"/>
      <c r="Q182"/>
    </row>
    <row r="183" spans="2:17">
      <c r="B183" s="9"/>
      <c r="C183" s="137"/>
      <c r="D183" s="138"/>
      <c r="E183" s="137"/>
      <c r="F183" s="139"/>
      <c r="G183" s="13"/>
      <c r="H183" s="140">
        <f>表1[[#This Row],[上证点数]]-G182</f>
        <v>0</v>
      </c>
      <c r="I183" s="140"/>
      <c r="J183" s="147"/>
      <c r="K183" s="148"/>
      <c r="L183" s="127"/>
      <c r="M183" s="145"/>
      <c r="N183"/>
      <c r="O183"/>
      <c r="P183"/>
      <c r="Q183"/>
    </row>
    <row r="184" spans="2:17">
      <c r="B184" s="9"/>
      <c r="C184" s="137"/>
      <c r="D184" s="138"/>
      <c r="E184" s="137"/>
      <c r="F184" s="139"/>
      <c r="G184" s="13"/>
      <c r="H184" s="140">
        <f>表1[[#This Row],[上证点数]]-G183</f>
        <v>0</v>
      </c>
      <c r="I184" s="140"/>
      <c r="J184" s="147"/>
      <c r="K184" s="148"/>
      <c r="L184" s="127"/>
      <c r="M184" s="145"/>
      <c r="N184"/>
      <c r="O184"/>
      <c r="P184"/>
      <c r="Q184"/>
    </row>
    <row r="185" spans="2:17">
      <c r="B185" s="9"/>
      <c r="C185" s="137"/>
      <c r="D185" s="138"/>
      <c r="E185" s="137"/>
      <c r="F185" s="139"/>
      <c r="G185" s="13"/>
      <c r="H185" s="140">
        <f>表1[[#This Row],[上证点数]]-G184</f>
        <v>0</v>
      </c>
      <c r="I185" s="140"/>
      <c r="J185" s="147"/>
      <c r="K185" s="148"/>
      <c r="L185" s="127"/>
      <c r="M185" s="145"/>
      <c r="N185"/>
      <c r="O185"/>
      <c r="P185"/>
      <c r="Q185"/>
    </row>
    <row r="186" spans="2:17">
      <c r="B186" s="9"/>
      <c r="C186" s="137"/>
      <c r="D186" s="138"/>
      <c r="E186" s="137"/>
      <c r="F186" s="139"/>
      <c r="G186" s="13"/>
      <c r="H186" s="140">
        <f>表1[[#This Row],[上证点数]]-G185</f>
        <v>0</v>
      </c>
      <c r="I186" s="140"/>
      <c r="J186" s="147"/>
      <c r="K186" s="148"/>
      <c r="L186" s="127"/>
      <c r="M186" s="145"/>
      <c r="N186"/>
      <c r="O186"/>
      <c r="P186"/>
      <c r="Q186"/>
    </row>
    <row r="187" spans="2:17">
      <c r="B187" s="9"/>
      <c r="C187" s="137"/>
      <c r="D187" s="138"/>
      <c r="E187" s="137"/>
      <c r="F187" s="139"/>
      <c r="G187" s="13"/>
      <c r="H187" s="140">
        <f>表1[[#This Row],[上证点数]]-G186</f>
        <v>0</v>
      </c>
      <c r="I187" s="140"/>
      <c r="J187" s="147"/>
      <c r="K187" s="148"/>
      <c r="L187" s="127"/>
      <c r="M187" s="145"/>
      <c r="N187"/>
      <c r="O187"/>
      <c r="P187"/>
      <c r="Q187"/>
    </row>
    <row r="188" spans="2:17">
      <c r="B188" s="9"/>
      <c r="C188" s="137"/>
      <c r="D188" s="138"/>
      <c r="E188" s="137"/>
      <c r="F188" s="139"/>
      <c r="G188" s="13"/>
      <c r="H188" s="140">
        <f>表1[[#This Row],[上证点数]]-G187</f>
        <v>0</v>
      </c>
      <c r="I188" s="140"/>
      <c r="J188" s="147"/>
      <c r="K188" s="148"/>
      <c r="L188" s="127"/>
      <c r="M188" s="145"/>
      <c r="N188"/>
      <c r="O188"/>
      <c r="P188"/>
      <c r="Q188"/>
    </row>
    <row r="189" spans="2:17">
      <c r="B189" s="9"/>
      <c r="C189" s="137"/>
      <c r="D189" s="138"/>
      <c r="E189" s="137"/>
      <c r="F189" s="139"/>
      <c r="G189" s="13"/>
      <c r="H189" s="140">
        <f>表1[[#This Row],[上证点数]]-G188</f>
        <v>0</v>
      </c>
      <c r="I189" s="140"/>
      <c r="J189" s="147"/>
      <c r="K189" s="148"/>
      <c r="L189" s="127"/>
      <c r="M189" s="145"/>
      <c r="N189"/>
      <c r="O189"/>
      <c r="P189"/>
      <c r="Q189"/>
    </row>
    <row r="190" spans="2:17">
      <c r="B190" s="9"/>
      <c r="C190" s="137"/>
      <c r="D190" s="138"/>
      <c r="E190" s="137"/>
      <c r="F190" s="139"/>
      <c r="G190" s="13"/>
      <c r="H190" s="140">
        <f>表1[[#This Row],[上证点数]]-G189</f>
        <v>0</v>
      </c>
      <c r="I190" s="140"/>
      <c r="J190" s="147"/>
      <c r="K190" s="148"/>
      <c r="L190" s="127"/>
      <c r="M190" s="145"/>
      <c r="N190"/>
      <c r="O190"/>
      <c r="P190"/>
      <c r="Q190"/>
    </row>
    <row r="191" spans="2:17">
      <c r="B191" s="9"/>
      <c r="C191" s="137"/>
      <c r="D191" s="138"/>
      <c r="E191" s="137"/>
      <c r="F191" s="139"/>
      <c r="G191" s="13"/>
      <c r="H191" s="140">
        <f>表1[[#This Row],[上证点数]]-G190</f>
        <v>0</v>
      </c>
      <c r="I191" s="140"/>
      <c r="J191" s="147"/>
      <c r="K191" s="148"/>
      <c r="L191" s="127"/>
      <c r="M191" s="145"/>
      <c r="N191"/>
      <c r="O191"/>
      <c r="P191"/>
      <c r="Q191"/>
    </row>
    <row r="192" spans="2:17">
      <c r="B192" s="9"/>
      <c r="C192" s="137"/>
      <c r="D192" s="138"/>
      <c r="E192" s="137"/>
      <c r="F192" s="139"/>
      <c r="G192" s="13"/>
      <c r="H192" s="140">
        <f>表1[[#This Row],[上证点数]]-G191</f>
        <v>0</v>
      </c>
      <c r="I192" s="140"/>
      <c r="J192" s="147"/>
      <c r="K192" s="148"/>
      <c r="L192" s="127"/>
      <c r="M192" s="145"/>
      <c r="N192"/>
      <c r="O192"/>
      <c r="P192"/>
      <c r="Q192"/>
    </row>
    <row r="193" spans="2:17">
      <c r="B193" s="9"/>
      <c r="C193" s="137"/>
      <c r="D193" s="138"/>
      <c r="E193" s="137"/>
      <c r="F193" s="139"/>
      <c r="G193" s="13"/>
      <c r="H193" s="140">
        <f>表1[[#This Row],[上证点数]]-G192</f>
        <v>0</v>
      </c>
      <c r="I193" s="140"/>
      <c r="J193" s="147"/>
      <c r="K193" s="148"/>
      <c r="L193" s="127"/>
      <c r="M193" s="145"/>
      <c r="N193"/>
      <c r="O193"/>
      <c r="P193"/>
      <c r="Q193"/>
    </row>
    <row r="194" spans="2:17">
      <c r="B194" s="9"/>
      <c r="C194" s="137"/>
      <c r="D194" s="138"/>
      <c r="E194" s="137"/>
      <c r="F194" s="139"/>
      <c r="G194" s="13"/>
      <c r="H194" s="140">
        <f>表1[[#This Row],[上证点数]]-G193</f>
        <v>0</v>
      </c>
      <c r="I194" s="140"/>
      <c r="J194" s="147"/>
      <c r="K194" s="148"/>
      <c r="L194" s="127"/>
      <c r="M194" s="145"/>
      <c r="N194"/>
      <c r="O194"/>
      <c r="P194"/>
      <c r="Q194"/>
    </row>
    <row r="195" spans="2:17">
      <c r="B195" s="9"/>
      <c r="C195" s="137"/>
      <c r="D195" s="138"/>
      <c r="E195" s="137"/>
      <c r="F195" s="139"/>
      <c r="G195" s="13"/>
      <c r="H195" s="140">
        <f>表1[[#This Row],[上证点数]]-G194</f>
        <v>0</v>
      </c>
      <c r="I195" s="140"/>
      <c r="J195" s="147"/>
      <c r="K195" s="148"/>
      <c r="L195" s="127"/>
      <c r="M195" s="145"/>
      <c r="N195"/>
      <c r="O195"/>
      <c r="P195"/>
      <c r="Q195"/>
    </row>
    <row r="196" spans="2:17">
      <c r="B196" s="9"/>
      <c r="C196" s="137"/>
      <c r="D196" s="138"/>
      <c r="E196" s="137"/>
      <c r="F196" s="139"/>
      <c r="G196" s="13"/>
      <c r="H196" s="140">
        <f>表1[[#This Row],[上证点数]]-G195</f>
        <v>0</v>
      </c>
      <c r="I196" s="140"/>
      <c r="J196" s="147"/>
      <c r="K196" s="148"/>
      <c r="L196" s="127"/>
      <c r="M196" s="145"/>
      <c r="N196"/>
      <c r="O196"/>
      <c r="P196"/>
      <c r="Q196"/>
    </row>
    <row r="197" spans="2:17">
      <c r="B197" s="9"/>
      <c r="C197" s="137"/>
      <c r="D197" s="138"/>
      <c r="E197" s="137"/>
      <c r="F197" s="139"/>
      <c r="G197" s="13"/>
      <c r="H197" s="140">
        <f>表1[[#This Row],[上证点数]]-G196</f>
        <v>0</v>
      </c>
      <c r="I197" s="140"/>
      <c r="J197" s="147"/>
      <c r="K197" s="148"/>
      <c r="L197" s="127"/>
      <c r="M197" s="145"/>
      <c r="N197"/>
      <c r="O197"/>
      <c r="P197"/>
      <c r="Q197"/>
    </row>
    <row r="198" spans="2:17">
      <c r="B198" s="9"/>
      <c r="C198" s="137"/>
      <c r="D198" s="138"/>
      <c r="E198" s="137"/>
      <c r="F198" s="139"/>
      <c r="G198" s="13"/>
      <c r="H198" s="140">
        <f>表1[[#This Row],[上证点数]]-G197</f>
        <v>0</v>
      </c>
      <c r="I198" s="140"/>
      <c r="J198" s="147"/>
      <c r="K198" s="148"/>
      <c r="L198" s="127"/>
      <c r="M198" s="145"/>
      <c r="N198"/>
      <c r="O198"/>
      <c r="P198"/>
      <c r="Q198"/>
    </row>
    <row r="199" spans="2:17">
      <c r="B199" s="9"/>
      <c r="C199" s="137"/>
      <c r="D199" s="138"/>
      <c r="E199" s="137"/>
      <c r="F199" s="139"/>
      <c r="G199" s="13"/>
      <c r="H199" s="140">
        <f>表1[[#This Row],[上证点数]]-G198</f>
        <v>0</v>
      </c>
      <c r="I199" s="140"/>
      <c r="J199" s="147"/>
      <c r="K199" s="148"/>
      <c r="L199" s="127"/>
      <c r="M199" s="145"/>
      <c r="N199"/>
      <c r="O199"/>
      <c r="P199"/>
      <c r="Q199"/>
    </row>
    <row r="200" spans="2:17">
      <c r="B200" s="9"/>
      <c r="C200" s="137"/>
      <c r="D200" s="138"/>
      <c r="E200" s="137"/>
      <c r="F200" s="139"/>
      <c r="G200" s="13"/>
      <c r="H200" s="140">
        <f>表1[[#This Row],[上证点数]]-G199</f>
        <v>0</v>
      </c>
      <c r="I200" s="140"/>
      <c r="J200" s="147"/>
      <c r="K200" s="148"/>
      <c r="L200" s="127"/>
      <c r="M200" s="145"/>
      <c r="N200"/>
      <c r="O200"/>
      <c r="P200"/>
      <c r="Q200"/>
    </row>
    <row r="201" spans="2:17">
      <c r="B201" s="9"/>
      <c r="C201" s="137"/>
      <c r="D201" s="138"/>
      <c r="E201" s="137"/>
      <c r="F201" s="139"/>
      <c r="G201" s="13"/>
      <c r="H201" s="140">
        <f>表1[[#This Row],[上证点数]]-G200</f>
        <v>0</v>
      </c>
      <c r="I201" s="140"/>
      <c r="J201" s="147"/>
      <c r="K201" s="148"/>
      <c r="L201" s="127"/>
      <c r="M201" s="145"/>
      <c r="N201"/>
      <c r="O201"/>
      <c r="P201"/>
      <c r="Q201"/>
    </row>
    <row r="202" spans="2:17">
      <c r="B202" s="9"/>
      <c r="C202" s="137"/>
      <c r="D202" s="138"/>
      <c r="E202" s="137"/>
      <c r="F202" s="139"/>
      <c r="G202" s="13"/>
      <c r="H202" s="140">
        <f>表1[[#This Row],[上证点数]]-G201</f>
        <v>0</v>
      </c>
      <c r="I202" s="140"/>
      <c r="J202" s="147"/>
      <c r="K202" s="148"/>
      <c r="L202" s="127"/>
      <c r="M202" s="145"/>
      <c r="N202"/>
      <c r="O202"/>
      <c r="P202"/>
      <c r="Q202"/>
    </row>
    <row r="203" spans="2:17">
      <c r="B203" s="9"/>
      <c r="C203" s="137"/>
      <c r="D203" s="138"/>
      <c r="E203" s="137"/>
      <c r="F203" s="139"/>
      <c r="G203" s="13"/>
      <c r="H203" s="140">
        <f>表1[[#This Row],[上证点数]]-G202</f>
        <v>0</v>
      </c>
      <c r="I203" s="140"/>
      <c r="J203" s="147"/>
      <c r="K203" s="148"/>
      <c r="L203" s="127"/>
      <c r="M203" s="145"/>
      <c r="N203"/>
      <c r="O203"/>
      <c r="P203"/>
      <c r="Q203"/>
    </row>
    <row r="204" spans="2:17">
      <c r="B204" s="9"/>
      <c r="C204" s="137"/>
      <c r="D204" s="138"/>
      <c r="E204" s="137"/>
      <c r="F204" s="139"/>
      <c r="G204" s="13"/>
      <c r="H204" s="140">
        <f>表1[[#This Row],[上证点数]]-G203</f>
        <v>0</v>
      </c>
      <c r="I204" s="140"/>
      <c r="J204" s="147"/>
      <c r="K204" s="148"/>
      <c r="L204" s="127"/>
      <c r="M204" s="145"/>
      <c r="N204"/>
      <c r="O204"/>
      <c r="P204"/>
      <c r="Q204"/>
    </row>
    <row r="205" spans="2:17">
      <c r="B205" s="9"/>
      <c r="C205" s="137"/>
      <c r="D205" s="138"/>
      <c r="E205" s="137"/>
      <c r="F205" s="139"/>
      <c r="G205" s="13"/>
      <c r="H205" s="140">
        <f>表1[[#This Row],[上证点数]]-G204</f>
        <v>0</v>
      </c>
      <c r="I205" s="140"/>
      <c r="J205" s="147"/>
      <c r="K205" s="148"/>
      <c r="L205" s="127"/>
      <c r="M205" s="145"/>
      <c r="N205"/>
      <c r="O205"/>
      <c r="P205"/>
      <c r="Q205"/>
    </row>
    <row r="206" spans="2:17">
      <c r="B206" s="9"/>
      <c r="C206" s="137"/>
      <c r="D206" s="138"/>
      <c r="E206" s="137"/>
      <c r="F206" s="139"/>
      <c r="G206" s="13"/>
      <c r="H206" s="140">
        <f>表1[[#This Row],[上证点数]]-G205</f>
        <v>0</v>
      </c>
      <c r="I206" s="140"/>
      <c r="J206" s="147"/>
      <c r="K206" s="148"/>
      <c r="L206" s="127"/>
      <c r="M206" s="145"/>
      <c r="N206"/>
      <c r="O206"/>
      <c r="P206"/>
      <c r="Q206"/>
    </row>
    <row r="207" spans="2:17">
      <c r="B207" s="9"/>
      <c r="C207" s="137"/>
      <c r="D207" s="138"/>
      <c r="E207" s="137"/>
      <c r="F207" s="139"/>
      <c r="G207" s="13"/>
      <c r="H207" s="140">
        <f>表1[[#This Row],[上证点数]]-G206</f>
        <v>0</v>
      </c>
      <c r="I207" s="140"/>
      <c r="J207" s="147"/>
      <c r="K207" s="148"/>
      <c r="L207" s="127"/>
      <c r="M207" s="145"/>
      <c r="N207"/>
      <c r="O207"/>
      <c r="P207"/>
      <c r="Q207"/>
    </row>
    <row r="208" spans="2:17">
      <c r="B208" s="9"/>
      <c r="C208" s="137"/>
      <c r="D208" s="138"/>
      <c r="E208" s="137"/>
      <c r="F208" s="139"/>
      <c r="G208" s="13"/>
      <c r="H208" s="140">
        <f>表1[[#This Row],[上证点数]]-G207</f>
        <v>0</v>
      </c>
      <c r="I208" s="140"/>
      <c r="J208" s="147"/>
      <c r="K208" s="148"/>
      <c r="L208" s="127"/>
      <c r="M208" s="145"/>
      <c r="N208"/>
      <c r="O208"/>
      <c r="P208"/>
      <c r="Q208"/>
    </row>
    <row r="209" spans="2:17">
      <c r="B209" s="9"/>
      <c r="C209" s="137"/>
      <c r="D209" s="138"/>
      <c r="E209" s="137"/>
      <c r="F209" s="139"/>
      <c r="G209" s="13"/>
      <c r="H209" s="140">
        <f>表1[[#This Row],[上证点数]]-G208</f>
        <v>0</v>
      </c>
      <c r="I209" s="140"/>
      <c r="J209" s="147"/>
      <c r="K209" s="148"/>
      <c r="L209" s="127"/>
      <c r="M209" s="145"/>
      <c r="N209"/>
      <c r="O209"/>
      <c r="P209"/>
      <c r="Q209"/>
    </row>
    <row r="210" spans="2:17">
      <c r="B210" s="9"/>
      <c r="C210" s="137"/>
      <c r="D210" s="138"/>
      <c r="E210" s="137"/>
      <c r="F210" s="139"/>
      <c r="G210" s="13"/>
      <c r="H210" s="140">
        <f>表1[[#This Row],[上证点数]]-G209</f>
        <v>0</v>
      </c>
      <c r="I210" s="140"/>
      <c r="J210" s="147"/>
      <c r="K210" s="148"/>
      <c r="L210" s="127"/>
      <c r="M210" s="145"/>
      <c r="N210"/>
      <c r="O210"/>
      <c r="P210"/>
      <c r="Q210"/>
    </row>
    <row r="211" spans="2:17">
      <c r="B211" s="9"/>
      <c r="C211" s="137"/>
      <c r="D211" s="138"/>
      <c r="E211" s="137"/>
      <c r="F211" s="139"/>
      <c r="G211" s="13"/>
      <c r="H211" s="140">
        <f>表1[[#This Row],[上证点数]]-G210</f>
        <v>0</v>
      </c>
      <c r="I211" s="140"/>
      <c r="J211" s="147"/>
      <c r="K211" s="148"/>
      <c r="L211" s="127"/>
      <c r="M211" s="145"/>
      <c r="N211"/>
      <c r="O211"/>
      <c r="P211"/>
      <c r="Q211"/>
    </row>
    <row r="212" spans="2:17">
      <c r="B212" s="9"/>
      <c r="C212" s="137"/>
      <c r="D212" s="138"/>
      <c r="E212" s="137"/>
      <c r="F212" s="139"/>
      <c r="G212" s="13"/>
      <c r="H212" s="140">
        <f>表1[[#This Row],[上证点数]]-G211</f>
        <v>0</v>
      </c>
      <c r="I212" s="140"/>
      <c r="J212" s="147"/>
      <c r="K212" s="148"/>
      <c r="L212" s="127"/>
      <c r="M212" s="145"/>
      <c r="N212"/>
      <c r="O212"/>
      <c r="P212"/>
      <c r="Q212"/>
    </row>
    <row r="213" spans="2:17">
      <c r="B213" s="9"/>
      <c r="C213" s="137"/>
      <c r="D213" s="138"/>
      <c r="E213" s="137"/>
      <c r="F213" s="139"/>
      <c r="G213" s="13"/>
      <c r="H213" s="140">
        <f>表1[[#This Row],[上证点数]]-G212</f>
        <v>0</v>
      </c>
      <c r="I213" s="140"/>
      <c r="J213" s="147"/>
      <c r="K213" s="148"/>
      <c r="L213" s="127"/>
      <c r="M213" s="145"/>
      <c r="N213"/>
      <c r="O213"/>
      <c r="P213"/>
      <c r="Q213"/>
    </row>
    <row r="214" spans="2:17">
      <c r="B214" s="9"/>
      <c r="C214" s="137"/>
      <c r="D214" s="138"/>
      <c r="E214" s="137"/>
      <c r="F214" s="139"/>
      <c r="G214" s="13"/>
      <c r="H214" s="140">
        <f>表1[[#This Row],[上证点数]]-G213</f>
        <v>0</v>
      </c>
      <c r="I214" s="140"/>
      <c r="J214" s="147"/>
      <c r="K214" s="148"/>
      <c r="L214" s="127"/>
      <c r="M214" s="145"/>
      <c r="N214"/>
      <c r="O214"/>
      <c r="P214"/>
      <c r="Q214"/>
    </row>
    <row r="215" spans="2:17">
      <c r="B215" s="9"/>
      <c r="C215" s="137"/>
      <c r="D215" s="138"/>
      <c r="E215" s="137"/>
      <c r="F215" s="139"/>
      <c r="G215" s="13"/>
      <c r="H215" s="140">
        <f>表1[[#This Row],[上证点数]]-G214</f>
        <v>0</v>
      </c>
      <c r="I215" s="140"/>
      <c r="J215" s="147"/>
      <c r="K215" s="148"/>
      <c r="L215" s="127"/>
      <c r="M215" s="145"/>
      <c r="N215"/>
      <c r="O215"/>
      <c r="P215"/>
      <c r="Q215"/>
    </row>
    <row r="216" spans="2:17">
      <c r="B216" s="9"/>
      <c r="C216" s="137"/>
      <c r="D216" s="138"/>
      <c r="E216" s="137"/>
      <c r="F216" s="139"/>
      <c r="G216" s="13"/>
      <c r="H216" s="140">
        <f>表1[[#This Row],[上证点数]]-G215</f>
        <v>0</v>
      </c>
      <c r="I216" s="140"/>
      <c r="J216" s="147"/>
      <c r="K216" s="148"/>
      <c r="L216" s="127"/>
      <c r="M216" s="145"/>
      <c r="N216"/>
      <c r="O216"/>
      <c r="P216"/>
      <c r="Q216"/>
    </row>
    <row r="217" spans="2:17">
      <c r="B217" s="9"/>
      <c r="C217" s="137"/>
      <c r="D217" s="138"/>
      <c r="E217" s="137"/>
      <c r="F217" s="139"/>
      <c r="G217" s="13"/>
      <c r="H217" s="140">
        <f>表1[[#This Row],[上证点数]]-G216</f>
        <v>0</v>
      </c>
      <c r="I217" s="140"/>
      <c r="J217" s="147"/>
      <c r="K217" s="148"/>
      <c r="L217" s="127"/>
      <c r="M217" s="145"/>
      <c r="N217"/>
      <c r="O217"/>
      <c r="P217"/>
      <c r="Q217"/>
    </row>
    <row r="218" spans="2:17">
      <c r="B218" s="9"/>
      <c r="C218" s="137"/>
      <c r="D218" s="138"/>
      <c r="E218" s="137"/>
      <c r="F218" s="139"/>
      <c r="G218" s="13"/>
      <c r="H218" s="140">
        <f>表1[[#This Row],[上证点数]]-G217</f>
        <v>0</v>
      </c>
      <c r="I218" s="140"/>
      <c r="J218" s="147"/>
      <c r="K218" s="148"/>
      <c r="L218" s="127"/>
      <c r="M218" s="145"/>
      <c r="N218"/>
      <c r="O218"/>
      <c r="P218"/>
      <c r="Q218"/>
    </row>
    <row r="219" spans="2:17">
      <c r="B219" s="9"/>
      <c r="C219" s="137"/>
      <c r="D219" s="138"/>
      <c r="E219" s="137"/>
      <c r="F219" s="139"/>
      <c r="G219" s="13"/>
      <c r="H219" s="140">
        <f>表1[[#This Row],[上证点数]]-G218</f>
        <v>0</v>
      </c>
      <c r="I219" s="140"/>
      <c r="J219" s="147"/>
      <c r="K219" s="148"/>
      <c r="L219" s="127"/>
      <c r="M219" s="145"/>
      <c r="N219"/>
      <c r="O219"/>
      <c r="P219"/>
      <c r="Q219"/>
    </row>
    <row r="220" spans="2:17">
      <c r="B220" s="9"/>
      <c r="C220" s="137"/>
      <c r="D220" s="138"/>
      <c r="E220" s="137"/>
      <c r="F220" s="139"/>
      <c r="G220" s="13"/>
      <c r="H220" s="140">
        <f>表1[[#This Row],[上证点数]]-G219</f>
        <v>0</v>
      </c>
      <c r="I220" s="140"/>
      <c r="J220" s="147"/>
      <c r="K220" s="148"/>
      <c r="L220" s="127"/>
      <c r="M220" s="145"/>
      <c r="N220"/>
      <c r="O220"/>
      <c r="P220"/>
      <c r="Q220"/>
    </row>
    <row r="221" spans="2:17">
      <c r="B221" s="9"/>
      <c r="C221" s="137"/>
      <c r="D221" s="138"/>
      <c r="E221" s="137"/>
      <c r="F221" s="139"/>
      <c r="G221" s="13"/>
      <c r="H221" s="140">
        <f>表1[[#This Row],[上证点数]]-G220</f>
        <v>0</v>
      </c>
      <c r="I221" s="140"/>
      <c r="J221" s="147"/>
      <c r="K221" s="148"/>
      <c r="L221" s="127"/>
      <c r="M221" s="145"/>
      <c r="N221"/>
      <c r="O221"/>
      <c r="P221"/>
      <c r="Q221"/>
    </row>
    <row r="222" spans="2:17">
      <c r="B222" s="9"/>
      <c r="C222" s="137"/>
      <c r="D222" s="138"/>
      <c r="E222" s="137"/>
      <c r="F222" s="139"/>
      <c r="G222" s="13"/>
      <c r="H222" s="140">
        <f>表1[[#This Row],[上证点数]]-G221</f>
        <v>0</v>
      </c>
      <c r="I222" s="140"/>
      <c r="J222" s="147"/>
      <c r="K222" s="148"/>
      <c r="L222" s="127"/>
      <c r="M222" s="145"/>
      <c r="N222"/>
      <c r="O222"/>
      <c r="P222"/>
      <c r="Q222"/>
    </row>
    <row r="223" spans="2:17">
      <c r="B223" s="9"/>
      <c r="C223" s="137"/>
      <c r="D223" s="138"/>
      <c r="E223" s="137"/>
      <c r="F223" s="139"/>
      <c r="G223" s="13"/>
      <c r="H223" s="140">
        <f>表1[[#This Row],[上证点数]]-G222</f>
        <v>0</v>
      </c>
      <c r="I223" s="140"/>
      <c r="J223" s="147"/>
      <c r="K223" s="148"/>
      <c r="L223" s="127"/>
      <c r="M223" s="145"/>
      <c r="N223"/>
      <c r="O223"/>
      <c r="P223"/>
      <c r="Q223"/>
    </row>
    <row r="224" spans="2:17">
      <c r="B224" s="9"/>
      <c r="C224" s="137"/>
      <c r="D224" s="138"/>
      <c r="E224" s="137"/>
      <c r="F224" s="139"/>
      <c r="G224" s="13"/>
      <c r="H224" s="140">
        <f>表1[[#This Row],[上证点数]]-G223</f>
        <v>0</v>
      </c>
      <c r="I224" s="140"/>
      <c r="J224" s="147"/>
      <c r="K224" s="148"/>
      <c r="L224" s="127"/>
      <c r="M224" s="145"/>
      <c r="N224"/>
      <c r="O224"/>
      <c r="P224"/>
      <c r="Q224"/>
    </row>
    <row r="225" spans="2:17">
      <c r="B225" s="9"/>
      <c r="C225" s="137"/>
      <c r="D225" s="138"/>
      <c r="E225" s="137"/>
      <c r="F225" s="139"/>
      <c r="G225" s="13"/>
      <c r="H225" s="140">
        <f>表1[[#This Row],[上证点数]]-G224</f>
        <v>0</v>
      </c>
      <c r="I225" s="140"/>
      <c r="J225" s="147"/>
      <c r="K225" s="148"/>
      <c r="L225" s="127"/>
      <c r="M225" s="145"/>
      <c r="N225"/>
      <c r="O225"/>
      <c r="P225"/>
      <c r="Q225"/>
    </row>
    <row r="226" spans="2:17">
      <c r="B226" s="9"/>
      <c r="C226" s="137"/>
      <c r="D226" s="138"/>
      <c r="E226" s="137"/>
      <c r="F226" s="139"/>
      <c r="G226" s="13"/>
      <c r="H226" s="140">
        <f>表1[[#This Row],[上证点数]]-G225</f>
        <v>0</v>
      </c>
      <c r="I226" s="140"/>
      <c r="J226" s="147"/>
      <c r="K226" s="148"/>
      <c r="L226" s="127"/>
      <c r="M226" s="145"/>
      <c r="N226"/>
      <c r="O226"/>
      <c r="P226"/>
      <c r="Q226"/>
    </row>
    <row r="227" spans="2:17">
      <c r="B227" s="9"/>
      <c r="C227" s="137"/>
      <c r="D227" s="138"/>
      <c r="E227" s="137"/>
      <c r="F227" s="139"/>
      <c r="G227" s="13"/>
      <c r="H227" s="140">
        <f>表1[[#This Row],[上证点数]]-G226</f>
        <v>0</v>
      </c>
      <c r="I227" s="140"/>
      <c r="J227" s="147"/>
      <c r="K227" s="148"/>
      <c r="L227" s="127"/>
      <c r="M227" s="145"/>
      <c r="N227"/>
      <c r="O227"/>
      <c r="P227"/>
      <c r="Q227"/>
    </row>
    <row r="228" spans="2:17">
      <c r="B228" s="9"/>
      <c r="C228" s="137"/>
      <c r="D228" s="138"/>
      <c r="E228" s="137"/>
      <c r="F228" s="139"/>
      <c r="G228" s="13"/>
      <c r="H228" s="140">
        <f>表1[[#This Row],[上证点数]]-G227</f>
        <v>0</v>
      </c>
      <c r="I228" s="140"/>
      <c r="J228" s="147"/>
      <c r="K228" s="148"/>
      <c r="L228" s="127"/>
      <c r="M228" s="145"/>
      <c r="N228"/>
      <c r="O228"/>
      <c r="P228"/>
      <c r="Q228"/>
    </row>
    <row r="229" spans="2:17">
      <c r="B229" s="9"/>
      <c r="C229" s="137"/>
      <c r="D229" s="138"/>
      <c r="E229" s="137"/>
      <c r="F229" s="139"/>
      <c r="G229" s="13"/>
      <c r="H229" s="140">
        <f>表1[[#This Row],[上证点数]]-G228</f>
        <v>0</v>
      </c>
      <c r="I229" s="140"/>
      <c r="J229" s="147"/>
      <c r="K229" s="148"/>
      <c r="L229" s="127"/>
      <c r="M229" s="145"/>
      <c r="N229"/>
      <c r="O229"/>
      <c r="P229"/>
      <c r="Q229"/>
    </row>
    <row r="230" spans="2:17">
      <c r="B230" s="9"/>
      <c r="C230" s="137"/>
      <c r="D230" s="138"/>
      <c r="E230" s="137"/>
      <c r="F230" s="139"/>
      <c r="G230" s="13"/>
      <c r="H230" s="140">
        <f>表1[[#This Row],[上证点数]]-G229</f>
        <v>0</v>
      </c>
      <c r="I230" s="140"/>
      <c r="J230" s="147"/>
      <c r="K230" s="148"/>
      <c r="L230" s="127"/>
      <c r="M230" s="145"/>
      <c r="N230"/>
      <c r="O230"/>
      <c r="P230"/>
      <c r="Q230"/>
    </row>
    <row r="231" spans="2:17">
      <c r="B231" s="9"/>
      <c r="C231" s="137"/>
      <c r="D231" s="138"/>
      <c r="E231" s="137"/>
      <c r="F231" s="139"/>
      <c r="G231" s="13"/>
      <c r="H231" s="140">
        <f>表1[[#This Row],[上证点数]]-G230</f>
        <v>0</v>
      </c>
      <c r="I231" s="140"/>
      <c r="J231" s="147"/>
      <c r="K231" s="148"/>
      <c r="L231" s="127"/>
      <c r="M231" s="145"/>
      <c r="N231"/>
      <c r="O231"/>
      <c r="P231"/>
      <c r="Q231"/>
    </row>
    <row r="232" spans="2:17">
      <c r="B232" s="9"/>
      <c r="C232" s="137"/>
      <c r="D232" s="138"/>
      <c r="E232" s="137"/>
      <c r="F232" s="139"/>
      <c r="G232" s="13"/>
      <c r="H232" s="140">
        <f>表1[[#This Row],[上证点数]]-G231</f>
        <v>0</v>
      </c>
      <c r="I232" s="140"/>
      <c r="J232" s="147"/>
      <c r="K232" s="148"/>
      <c r="L232" s="127"/>
      <c r="M232" s="145"/>
      <c r="N232"/>
      <c r="O232"/>
      <c r="P232"/>
      <c r="Q232"/>
    </row>
    <row r="233" spans="2:17">
      <c r="B233" s="9"/>
      <c r="C233" s="137"/>
      <c r="D233" s="138"/>
      <c r="E233" s="137"/>
      <c r="F233" s="139"/>
      <c r="G233" s="13"/>
      <c r="H233" s="140">
        <f>表1[[#This Row],[上证点数]]-G232</f>
        <v>0</v>
      </c>
      <c r="I233" s="140"/>
      <c r="J233" s="147"/>
      <c r="K233" s="148"/>
      <c r="L233" s="127"/>
      <c r="M233" s="145"/>
      <c r="N233"/>
      <c r="O233"/>
      <c r="P233"/>
      <c r="Q233"/>
    </row>
    <row r="234" spans="2:17">
      <c r="B234" s="9"/>
      <c r="C234" s="137"/>
      <c r="D234" s="138"/>
      <c r="E234" s="137"/>
      <c r="F234" s="139"/>
      <c r="G234" s="13"/>
      <c r="H234" s="140">
        <f>表1[[#This Row],[上证点数]]-G233</f>
        <v>0</v>
      </c>
      <c r="I234" s="140"/>
      <c r="J234" s="147"/>
      <c r="K234" s="148"/>
      <c r="L234" s="127"/>
      <c r="M234" s="145"/>
      <c r="N234"/>
      <c r="O234"/>
      <c r="P234"/>
      <c r="Q234"/>
    </row>
    <row r="235" spans="2:17">
      <c r="B235" s="9"/>
      <c r="C235" s="137"/>
      <c r="D235" s="138"/>
      <c r="E235" s="137"/>
      <c r="F235" s="139"/>
      <c r="G235" s="13"/>
      <c r="H235" s="140">
        <f>表1[[#This Row],[上证点数]]-G234</f>
        <v>0</v>
      </c>
      <c r="I235" s="140"/>
      <c r="J235" s="147"/>
      <c r="K235" s="148"/>
      <c r="L235" s="127"/>
      <c r="M235" s="145"/>
      <c r="N235"/>
      <c r="O235"/>
      <c r="P235"/>
      <c r="Q235"/>
    </row>
    <row r="236" spans="2:17">
      <c r="B236" s="9"/>
      <c r="C236" s="137"/>
      <c r="D236" s="138"/>
      <c r="E236" s="137"/>
      <c r="F236" s="139"/>
      <c r="G236" s="13"/>
      <c r="H236" s="140">
        <f>表1[[#This Row],[上证点数]]-G235</f>
        <v>0</v>
      </c>
      <c r="I236" s="140"/>
      <c r="J236" s="147"/>
      <c r="K236" s="148"/>
      <c r="L236" s="127"/>
      <c r="M236" s="145"/>
      <c r="N236"/>
      <c r="O236"/>
      <c r="P236"/>
      <c r="Q236"/>
    </row>
    <row r="237" spans="2:17">
      <c r="B237" s="9"/>
      <c r="C237" s="137"/>
      <c r="D237" s="138"/>
      <c r="E237" s="137"/>
      <c r="F237" s="139"/>
      <c r="G237" s="13"/>
      <c r="H237" s="140">
        <f>表1[[#This Row],[上证点数]]-G236</f>
        <v>0</v>
      </c>
      <c r="I237" s="140"/>
      <c r="J237" s="147"/>
      <c r="K237" s="148"/>
      <c r="L237" s="131"/>
      <c r="M237" s="132"/>
      <c r="N237"/>
      <c r="O237"/>
      <c r="P237"/>
      <c r="Q237"/>
    </row>
    <row r="238" spans="2:17">
      <c r="B238" s="9"/>
      <c r="C238" s="137"/>
      <c r="D238" s="138"/>
      <c r="E238" s="137"/>
      <c r="F238" s="139"/>
      <c r="G238" s="13"/>
      <c r="H238" s="140">
        <f>表1[[#This Row],[上证点数]]-G237</f>
        <v>0</v>
      </c>
      <c r="I238" s="140"/>
      <c r="J238" s="147"/>
      <c r="K238" s="148"/>
      <c r="L238" s="131"/>
      <c r="M238" s="132"/>
      <c r="N238"/>
      <c r="O238"/>
      <c r="P238"/>
      <c r="Q238"/>
    </row>
    <row r="239" spans="2:17">
      <c r="B239" s="9"/>
      <c r="C239" s="137"/>
      <c r="D239" s="138"/>
      <c r="E239" s="137"/>
      <c r="F239" s="139"/>
      <c r="G239" s="13"/>
      <c r="H239" s="140">
        <f>表1[[#This Row],[上证点数]]-G238</f>
        <v>0</v>
      </c>
      <c r="I239" s="140"/>
      <c r="J239" s="147"/>
      <c r="K239" s="148"/>
      <c r="L239" s="131"/>
      <c r="M239" s="132"/>
      <c r="N239"/>
      <c r="O239"/>
      <c r="P239"/>
      <c r="Q239"/>
    </row>
    <row r="240" spans="2:17">
      <c r="B240" s="9"/>
      <c r="C240" s="137"/>
      <c r="D240" s="138"/>
      <c r="E240" s="137"/>
      <c r="F240" s="139"/>
      <c r="G240" s="13"/>
      <c r="H240" s="140">
        <f>表1[[#This Row],[上证点数]]-G239</f>
        <v>0</v>
      </c>
      <c r="I240" s="140"/>
      <c r="J240" s="147"/>
      <c r="K240" s="148"/>
      <c r="L240" s="131"/>
      <c r="M240" s="132"/>
      <c r="N240"/>
      <c r="O240"/>
      <c r="P240"/>
      <c r="Q240"/>
    </row>
    <row r="241" spans="2:17">
      <c r="B241" s="9"/>
      <c r="C241" s="137"/>
      <c r="D241" s="138"/>
      <c r="E241" s="137"/>
      <c r="F241" s="139"/>
      <c r="G241" s="13"/>
      <c r="H241" s="140">
        <f>表1[[#This Row],[上证点数]]-G240</f>
        <v>0</v>
      </c>
      <c r="I241" s="140"/>
      <c r="J241" s="147"/>
      <c r="K241" s="148"/>
      <c r="L241" s="131"/>
      <c r="M241" s="132"/>
      <c r="N241"/>
      <c r="O241"/>
      <c r="P241"/>
      <c r="Q241"/>
    </row>
    <row r="242" spans="2:17">
      <c r="B242" s="9"/>
      <c r="C242" s="137"/>
      <c r="D242" s="138"/>
      <c r="E242" s="137"/>
      <c r="F242" s="139"/>
      <c r="G242" s="13"/>
      <c r="H242" s="140">
        <f>表1[[#This Row],[上证点数]]-G241</f>
        <v>0</v>
      </c>
      <c r="I242" s="140"/>
      <c r="J242" s="147"/>
      <c r="K242" s="148"/>
      <c r="L242" s="131"/>
      <c r="M242" s="132"/>
      <c r="N242"/>
      <c r="O242"/>
      <c r="P242"/>
      <c r="Q242"/>
    </row>
    <row r="243" spans="2:17">
      <c r="B243" s="9"/>
      <c r="C243" s="137"/>
      <c r="D243" s="138"/>
      <c r="E243" s="137"/>
      <c r="F243" s="139"/>
      <c r="G243" s="13"/>
      <c r="H243" s="140">
        <f>表1[[#This Row],[上证点数]]-G242</f>
        <v>0</v>
      </c>
      <c r="I243" s="140"/>
      <c r="J243" s="147"/>
      <c r="K243" s="148"/>
      <c r="L243" s="131"/>
      <c r="M243" s="132"/>
      <c r="N243"/>
      <c r="O243"/>
      <c r="P243"/>
      <c r="Q243"/>
    </row>
    <row r="244" spans="2:17">
      <c r="B244" s="9"/>
      <c r="C244" s="137"/>
      <c r="D244" s="138"/>
      <c r="E244" s="137"/>
      <c r="F244" s="139"/>
      <c r="G244" s="13"/>
      <c r="H244" s="140">
        <f>表1[[#This Row],[上证点数]]-G243</f>
        <v>0</v>
      </c>
      <c r="I244" s="140"/>
      <c r="J244" s="147"/>
      <c r="K244" s="148"/>
      <c r="L244" s="131"/>
      <c r="M244" s="132"/>
      <c r="N244"/>
      <c r="O244"/>
      <c r="P244"/>
      <c r="Q244"/>
    </row>
    <row r="245" spans="2:17">
      <c r="B245" s="9"/>
      <c r="C245" s="137"/>
      <c r="D245" s="138"/>
      <c r="E245" s="137"/>
      <c r="F245" s="139"/>
      <c r="G245" s="13"/>
      <c r="H245" s="140">
        <f>表1[[#This Row],[上证点数]]-G244</f>
        <v>0</v>
      </c>
      <c r="I245" s="140"/>
      <c r="J245" s="147"/>
      <c r="K245" s="148"/>
      <c r="L245" s="131"/>
      <c r="M245" s="132"/>
      <c r="N245"/>
      <c r="O245"/>
      <c r="P245"/>
      <c r="Q245"/>
    </row>
    <row r="246" spans="2:17">
      <c r="B246" s="9"/>
      <c r="C246" s="137"/>
      <c r="D246" s="138"/>
      <c r="E246" s="137"/>
      <c r="F246" s="139"/>
      <c r="G246" s="13"/>
      <c r="H246" s="140">
        <f>表1[[#This Row],[上证点数]]-G245</f>
        <v>0</v>
      </c>
      <c r="I246" s="140"/>
      <c r="J246" s="147"/>
      <c r="K246" s="148"/>
      <c r="L246" s="131"/>
      <c r="M246" s="132"/>
      <c r="N246"/>
      <c r="O246"/>
      <c r="P246"/>
      <c r="Q246"/>
    </row>
    <row r="247" spans="2:17">
      <c r="B247" s="9"/>
      <c r="C247" s="137"/>
      <c r="D247" s="138"/>
      <c r="E247" s="137"/>
      <c r="F247" s="139"/>
      <c r="G247" s="13"/>
      <c r="H247" s="140">
        <f>表1[[#This Row],[上证点数]]-G246</f>
        <v>0</v>
      </c>
      <c r="I247" s="140"/>
      <c r="J247" s="147"/>
      <c r="K247" s="148"/>
      <c r="L247" s="131"/>
      <c r="M247" s="132"/>
      <c r="N247"/>
      <c r="O247"/>
      <c r="P247"/>
      <c r="Q247"/>
    </row>
    <row r="248" spans="2:17">
      <c r="B248" s="9"/>
      <c r="C248" s="137"/>
      <c r="D248" s="138"/>
      <c r="E248" s="137"/>
      <c r="F248" s="139"/>
      <c r="G248" s="13"/>
      <c r="H248" s="140">
        <f>表1[[#This Row],[上证点数]]-G247</f>
        <v>0</v>
      </c>
      <c r="I248" s="140"/>
      <c r="J248" s="147"/>
      <c r="K248" s="148"/>
      <c r="L248" s="131"/>
      <c r="M248" s="132"/>
      <c r="N248"/>
      <c r="O248"/>
      <c r="P248"/>
      <c r="Q248"/>
    </row>
    <row r="249" spans="2:17">
      <c r="B249" s="9"/>
      <c r="C249" s="137"/>
      <c r="D249" s="138"/>
      <c r="E249" s="137"/>
      <c r="F249" s="139"/>
      <c r="G249" s="13"/>
      <c r="H249" s="140">
        <f>表1[[#This Row],[上证点数]]-G248</f>
        <v>0</v>
      </c>
      <c r="I249" s="140"/>
      <c r="J249" s="147"/>
      <c r="K249" s="148"/>
      <c r="L249" s="131"/>
      <c r="M249" s="132"/>
      <c r="N249"/>
      <c r="O249"/>
      <c r="P249"/>
      <c r="Q249"/>
    </row>
    <row r="250" spans="2:17">
      <c r="B250" s="9"/>
      <c r="C250" s="137"/>
      <c r="D250" s="138"/>
      <c r="E250" s="137"/>
      <c r="F250" s="139"/>
      <c r="G250" s="13"/>
      <c r="H250" s="140">
        <f>表1[[#This Row],[上证点数]]-G249</f>
        <v>0</v>
      </c>
      <c r="I250" s="140"/>
      <c r="J250" s="147"/>
      <c r="K250" s="148"/>
      <c r="L250" s="131"/>
      <c r="M250" s="132"/>
      <c r="N250"/>
      <c r="O250"/>
      <c r="P250"/>
      <c r="Q250"/>
    </row>
    <row r="251" spans="2:17">
      <c r="B251" s="9"/>
      <c r="C251" s="137"/>
      <c r="D251" s="138"/>
      <c r="E251" s="137"/>
      <c r="F251" s="139"/>
      <c r="G251" s="13"/>
      <c r="H251" s="140">
        <f>表1[[#This Row],[上证点数]]-G250</f>
        <v>0</v>
      </c>
      <c r="I251" s="140"/>
      <c r="J251" s="147"/>
      <c r="K251" s="148"/>
      <c r="L251" s="131"/>
      <c r="M251" s="132"/>
      <c r="N251"/>
      <c r="O251"/>
      <c r="P251"/>
      <c r="Q251"/>
    </row>
    <row r="252" spans="2:17">
      <c r="B252" s="9"/>
      <c r="C252" s="137"/>
      <c r="D252" s="138"/>
      <c r="E252" s="137"/>
      <c r="F252" s="139"/>
      <c r="G252" s="13"/>
      <c r="H252" s="140">
        <f>表1[[#This Row],[上证点数]]-G251</f>
        <v>0</v>
      </c>
      <c r="I252" s="140"/>
      <c r="J252" s="147"/>
      <c r="K252" s="148"/>
      <c r="L252" s="131"/>
      <c r="M252" s="132"/>
      <c r="N252"/>
      <c r="O252"/>
      <c r="P252"/>
      <c r="Q252"/>
    </row>
    <row r="253" spans="2:17">
      <c r="B253" s="9"/>
      <c r="C253" s="137"/>
      <c r="D253" s="138"/>
      <c r="E253" s="137"/>
      <c r="F253" s="139"/>
      <c r="G253" s="13"/>
      <c r="H253" s="140">
        <f>表1[[#This Row],[上证点数]]-G252</f>
        <v>0</v>
      </c>
      <c r="I253" s="140"/>
      <c r="J253" s="147"/>
      <c r="K253" s="148"/>
      <c r="L253" s="131"/>
      <c r="M253" s="132"/>
      <c r="N253"/>
      <c r="O253"/>
      <c r="P253"/>
      <c r="Q253"/>
    </row>
    <row r="254" spans="2:17">
      <c r="B254" s="9"/>
      <c r="C254" s="137"/>
      <c r="D254" s="138"/>
      <c r="E254" s="137"/>
      <c r="F254" s="139"/>
      <c r="G254" s="13"/>
      <c r="H254" s="140">
        <f>表1[[#This Row],[上证点数]]-G253</f>
        <v>0</v>
      </c>
      <c r="I254" s="140"/>
      <c r="J254" s="147"/>
      <c r="K254" s="148"/>
      <c r="L254" s="131"/>
      <c r="M254" s="132"/>
      <c r="N254"/>
      <c r="O254"/>
      <c r="P254"/>
      <c r="Q254"/>
    </row>
    <row r="255" spans="2:17">
      <c r="B255" s="9"/>
      <c r="C255" s="137"/>
      <c r="D255" s="138"/>
      <c r="E255" s="137"/>
      <c r="F255" s="139"/>
      <c r="G255" s="13"/>
      <c r="H255" s="140">
        <f>表1[[#This Row],[上证点数]]-G254</f>
        <v>0</v>
      </c>
      <c r="I255" s="140"/>
      <c r="J255" s="147"/>
      <c r="K255" s="148"/>
      <c r="L255" s="131"/>
      <c r="M255" s="132"/>
      <c r="N255"/>
      <c r="O255"/>
      <c r="P255"/>
      <c r="Q255"/>
    </row>
    <row r="256" spans="2:17">
      <c r="B256" s="9"/>
      <c r="C256" s="137"/>
      <c r="D256" s="138"/>
      <c r="E256" s="137"/>
      <c r="F256" s="139"/>
      <c r="G256" s="13"/>
      <c r="H256" s="140">
        <f>表1[[#This Row],[上证点数]]-G255</f>
        <v>0</v>
      </c>
      <c r="I256" s="140"/>
      <c r="J256" s="147"/>
      <c r="K256" s="148"/>
      <c r="L256" s="131"/>
      <c r="M256" s="132"/>
      <c r="N256"/>
      <c r="O256"/>
      <c r="P256"/>
      <c r="Q256"/>
    </row>
    <row r="257" spans="2:17">
      <c r="B257" s="9"/>
      <c r="C257" s="137"/>
      <c r="D257" s="138"/>
      <c r="E257" s="137"/>
      <c r="F257" s="139"/>
      <c r="G257" s="13"/>
      <c r="H257" s="140">
        <f>表1[[#This Row],[上证点数]]-G256</f>
        <v>0</v>
      </c>
      <c r="I257" s="140"/>
      <c r="J257" s="147"/>
      <c r="K257" s="148"/>
      <c r="L257" s="131"/>
      <c r="M257" s="132"/>
      <c r="N257"/>
      <c r="O257"/>
      <c r="P257"/>
      <c r="Q257"/>
    </row>
    <row r="258" spans="2:17">
      <c r="B258" s="9"/>
      <c r="C258" s="137"/>
      <c r="D258" s="138"/>
      <c r="E258" s="137"/>
      <c r="F258" s="139"/>
      <c r="G258" s="13"/>
      <c r="H258" s="140">
        <f>表1[[#This Row],[上证点数]]-G257</f>
        <v>0</v>
      </c>
      <c r="I258" s="140"/>
      <c r="J258" s="147"/>
      <c r="K258" s="148"/>
      <c r="L258" s="131"/>
      <c r="M258" s="132"/>
      <c r="N258"/>
      <c r="O258"/>
      <c r="P258"/>
      <c r="Q258"/>
    </row>
    <row r="259" spans="2:17">
      <c r="B259" s="9"/>
      <c r="C259" s="137"/>
      <c r="D259" s="138"/>
      <c r="E259" s="137"/>
      <c r="F259" s="139"/>
      <c r="G259" s="13"/>
      <c r="H259" s="140">
        <f>表1[[#This Row],[上证点数]]-G258</f>
        <v>0</v>
      </c>
      <c r="I259" s="140"/>
      <c r="J259" s="147"/>
      <c r="K259" s="148"/>
      <c r="L259" s="131"/>
      <c r="M259" s="132"/>
      <c r="N259"/>
      <c r="O259"/>
      <c r="P259"/>
      <c r="Q259"/>
    </row>
    <row r="260" spans="2:17">
      <c r="B260" s="9"/>
      <c r="C260" s="137"/>
      <c r="D260" s="138"/>
      <c r="E260" s="137"/>
      <c r="F260" s="139"/>
      <c r="G260" s="13"/>
      <c r="H260" s="140">
        <f>表1[[#This Row],[上证点数]]-G259</f>
        <v>0</v>
      </c>
      <c r="I260" s="140"/>
      <c r="J260" s="147"/>
      <c r="K260" s="148"/>
      <c r="L260" s="131"/>
      <c r="M260" s="132"/>
      <c r="N260"/>
      <c r="O260"/>
      <c r="P260"/>
      <c r="Q260"/>
    </row>
    <row r="261" spans="2:17">
      <c r="B261" s="9"/>
      <c r="C261" s="137"/>
      <c r="D261" s="138"/>
      <c r="E261" s="137"/>
      <c r="F261" s="139"/>
      <c r="G261" s="13"/>
      <c r="H261" s="140">
        <f>表1[[#This Row],[上证点数]]-G260</f>
        <v>0</v>
      </c>
      <c r="I261" s="140"/>
      <c r="J261" s="147"/>
      <c r="K261" s="148"/>
      <c r="L261" s="131"/>
      <c r="M261" s="132"/>
      <c r="N261"/>
      <c r="O261"/>
      <c r="P261"/>
      <c r="Q261"/>
    </row>
    <row r="262" spans="2:17">
      <c r="B262" s="9"/>
      <c r="C262" s="137"/>
      <c r="D262" s="138"/>
      <c r="E262" s="137"/>
      <c r="F262" s="139"/>
      <c r="G262" s="13"/>
      <c r="H262" s="140">
        <f>表1[[#This Row],[上证点数]]-G261</f>
        <v>0</v>
      </c>
      <c r="I262" s="140"/>
      <c r="J262" s="147"/>
      <c r="K262" s="148"/>
      <c r="L262" s="131"/>
      <c r="M262" s="132"/>
      <c r="N262"/>
      <c r="O262"/>
      <c r="P262"/>
      <c r="Q262"/>
    </row>
    <row r="263" spans="2:17">
      <c r="B263" s="9"/>
      <c r="C263" s="137"/>
      <c r="D263" s="138"/>
      <c r="E263" s="137"/>
      <c r="F263" s="139"/>
      <c r="G263" s="13"/>
      <c r="H263" s="140">
        <f>表1[[#This Row],[上证点数]]-G262</f>
        <v>0</v>
      </c>
      <c r="I263" s="140"/>
      <c r="J263" s="147"/>
      <c r="K263" s="148"/>
      <c r="L263" s="131"/>
      <c r="M263" s="132"/>
      <c r="N263"/>
      <c r="O263"/>
      <c r="P263"/>
      <c r="Q263"/>
    </row>
    <row r="264" spans="2:17">
      <c r="B264" s="9"/>
      <c r="C264" s="137"/>
      <c r="D264" s="138"/>
      <c r="E264" s="137"/>
      <c r="F264" s="139"/>
      <c r="G264" s="13"/>
      <c r="H264" s="140">
        <f>表1[[#This Row],[上证点数]]-G263</f>
        <v>0</v>
      </c>
      <c r="I264" s="140"/>
      <c r="J264" s="147"/>
      <c r="K264" s="148"/>
      <c r="L264" s="131"/>
      <c r="M264" s="132"/>
      <c r="N264"/>
      <c r="O264"/>
      <c r="P264"/>
      <c r="Q264"/>
    </row>
    <row r="265" spans="2:17">
      <c r="B265" s="9"/>
      <c r="C265" s="137"/>
      <c r="D265" s="138"/>
      <c r="E265" s="137"/>
      <c r="F265" s="139"/>
      <c r="G265" s="13"/>
      <c r="H265" s="140">
        <f>表1[[#This Row],[上证点数]]-G264</f>
        <v>0</v>
      </c>
      <c r="I265" s="140"/>
      <c r="J265" s="147"/>
      <c r="K265" s="148"/>
      <c r="L265" s="131"/>
      <c r="M265" s="132"/>
      <c r="N265"/>
      <c r="O265"/>
      <c r="P265"/>
      <c r="Q265"/>
    </row>
    <row r="266" spans="2:17">
      <c r="B266" s="9"/>
      <c r="C266" s="137"/>
      <c r="D266" s="138"/>
      <c r="E266" s="137"/>
      <c r="F266" s="139"/>
      <c r="G266" s="13"/>
      <c r="H266" s="140">
        <f>表1[[#This Row],[上证点数]]-G265</f>
        <v>0</v>
      </c>
      <c r="I266" s="140"/>
      <c r="J266" s="147"/>
      <c r="K266" s="148"/>
      <c r="L266" s="131"/>
      <c r="M266" s="132"/>
      <c r="N266"/>
      <c r="O266"/>
      <c r="P266"/>
      <c r="Q266"/>
    </row>
    <row r="267" spans="2:17">
      <c r="B267" s="9"/>
      <c r="C267" s="137"/>
      <c r="D267" s="138"/>
      <c r="E267" s="137"/>
      <c r="F267" s="139"/>
      <c r="G267" s="13"/>
      <c r="H267" s="140">
        <f>表1[[#This Row],[上证点数]]-G266</f>
        <v>0</v>
      </c>
      <c r="I267" s="140"/>
      <c r="J267" s="147"/>
      <c r="K267" s="148"/>
      <c r="L267" s="131"/>
      <c r="M267" s="132"/>
      <c r="N267"/>
      <c r="O267"/>
      <c r="P267"/>
      <c r="Q267"/>
    </row>
    <row r="268" spans="2:17">
      <c r="B268" s="9"/>
      <c r="C268" s="137"/>
      <c r="D268" s="138"/>
      <c r="E268" s="137"/>
      <c r="F268" s="139"/>
      <c r="G268" s="13"/>
      <c r="H268" s="140">
        <f>表1[[#This Row],[上证点数]]-G267</f>
        <v>0</v>
      </c>
      <c r="I268" s="140"/>
      <c r="J268" s="147"/>
      <c r="K268" s="148"/>
      <c r="L268" s="131"/>
      <c r="M268" s="132"/>
      <c r="N268"/>
      <c r="O268"/>
      <c r="P268"/>
      <c r="Q268"/>
    </row>
    <row r="269" spans="2:17">
      <c r="B269" s="9"/>
      <c r="C269" s="137"/>
      <c r="D269" s="138"/>
      <c r="E269" s="137"/>
      <c r="F269" s="139"/>
      <c r="G269" s="13"/>
      <c r="H269" s="140">
        <f>表1[[#This Row],[上证点数]]-G268</f>
        <v>0</v>
      </c>
      <c r="I269" s="140"/>
      <c r="J269" s="147"/>
      <c r="K269" s="148"/>
      <c r="L269" s="131"/>
      <c r="M269" s="132"/>
      <c r="N269"/>
      <c r="O269"/>
      <c r="P269"/>
      <c r="Q269"/>
    </row>
    <row r="270" spans="2:17">
      <c r="B270" s="9"/>
      <c r="C270" s="137"/>
      <c r="D270" s="138"/>
      <c r="E270" s="137"/>
      <c r="F270" s="139"/>
      <c r="G270" s="13"/>
      <c r="H270" s="140">
        <f>表1[[#This Row],[上证点数]]-G269</f>
        <v>0</v>
      </c>
      <c r="I270" s="140"/>
      <c r="J270" s="147"/>
      <c r="K270" s="148"/>
      <c r="L270" s="131"/>
      <c r="M270" s="132"/>
      <c r="N270"/>
      <c r="O270"/>
      <c r="P270"/>
      <c r="Q270"/>
    </row>
    <row r="271" spans="2:17">
      <c r="B271" s="9"/>
      <c r="C271" s="137"/>
      <c r="D271" s="138"/>
      <c r="E271" s="137"/>
      <c r="F271" s="139"/>
      <c r="G271" s="13"/>
      <c r="H271" s="140">
        <f>表1[[#This Row],[上证点数]]-G270</f>
        <v>0</v>
      </c>
      <c r="I271" s="140"/>
      <c r="J271" s="147"/>
      <c r="K271" s="148"/>
      <c r="L271" s="131"/>
      <c r="M271" s="132"/>
      <c r="N271"/>
      <c r="O271"/>
      <c r="P271"/>
      <c r="Q271"/>
    </row>
    <row r="272" spans="2:17">
      <c r="B272" s="9"/>
      <c r="C272" s="137"/>
      <c r="D272" s="138"/>
      <c r="E272" s="137"/>
      <c r="F272" s="139"/>
      <c r="G272" s="13"/>
      <c r="H272" s="140">
        <f>表1[[#This Row],[上证点数]]-G271</f>
        <v>0</v>
      </c>
      <c r="I272" s="140"/>
      <c r="J272" s="147"/>
      <c r="K272" s="148"/>
      <c r="L272" s="131"/>
      <c r="M272" s="132"/>
      <c r="N272"/>
      <c r="O272"/>
      <c r="P272"/>
      <c r="Q272"/>
    </row>
    <row r="273" spans="2:17">
      <c r="B273" s="9"/>
      <c r="C273" s="137"/>
      <c r="D273" s="138"/>
      <c r="E273" s="137"/>
      <c r="F273" s="139"/>
      <c r="G273" s="13"/>
      <c r="H273" s="140">
        <f>表1[[#This Row],[上证点数]]-G272</f>
        <v>0</v>
      </c>
      <c r="I273" s="140"/>
      <c r="J273" s="147"/>
      <c r="K273" s="148"/>
      <c r="L273" s="131"/>
      <c r="M273" s="132"/>
      <c r="N273"/>
      <c r="O273"/>
      <c r="P273"/>
      <c r="Q273"/>
    </row>
    <row r="274" spans="2:17">
      <c r="B274" s="9"/>
      <c r="C274" s="137"/>
      <c r="D274" s="138"/>
      <c r="E274" s="137"/>
      <c r="F274" s="139"/>
      <c r="G274" s="13"/>
      <c r="H274" s="140">
        <f>表1[[#This Row],[上证点数]]-G273</f>
        <v>0</v>
      </c>
      <c r="I274" s="140"/>
      <c r="J274" s="147"/>
      <c r="K274" s="148"/>
      <c r="L274" s="131"/>
      <c r="M274" s="132"/>
      <c r="N274"/>
      <c r="O274"/>
      <c r="P274"/>
      <c r="Q274"/>
    </row>
    <row r="275" spans="2:17">
      <c r="B275" s="9"/>
      <c r="C275" s="137"/>
      <c r="D275" s="138"/>
      <c r="E275" s="137"/>
      <c r="F275" s="139"/>
      <c r="G275" s="13"/>
      <c r="H275" s="140">
        <f>表1[[#This Row],[上证点数]]-G274</f>
        <v>0</v>
      </c>
      <c r="I275" s="140"/>
      <c r="J275" s="147"/>
      <c r="K275" s="148"/>
      <c r="L275" s="131"/>
      <c r="M275" s="132"/>
      <c r="N275"/>
      <c r="O275"/>
      <c r="P275"/>
      <c r="Q275"/>
    </row>
    <row r="276" spans="2:17">
      <c r="B276" s="9"/>
      <c r="C276" s="137"/>
      <c r="D276" s="138"/>
      <c r="E276" s="137"/>
      <c r="F276" s="139"/>
      <c r="G276" s="13"/>
      <c r="H276" s="140">
        <f>表1[[#This Row],[上证点数]]-G275</f>
        <v>0</v>
      </c>
      <c r="I276" s="140"/>
      <c r="J276" s="147"/>
      <c r="K276" s="148"/>
      <c r="L276" s="131"/>
      <c r="M276" s="132"/>
      <c r="N276"/>
      <c r="O276"/>
      <c r="P276"/>
      <c r="Q276"/>
    </row>
    <row r="277" spans="2:17">
      <c r="B277" s="9"/>
      <c r="C277" s="137"/>
      <c r="D277" s="138"/>
      <c r="E277" s="137"/>
      <c r="F277" s="139"/>
      <c r="G277" s="13"/>
      <c r="H277" s="140">
        <f>表1[[#This Row],[上证点数]]-G276</f>
        <v>0</v>
      </c>
      <c r="I277" s="140"/>
      <c r="J277" s="147"/>
      <c r="K277" s="148"/>
      <c r="L277" s="131"/>
      <c r="M277" s="132"/>
      <c r="N277"/>
      <c r="O277"/>
      <c r="P277"/>
      <c r="Q277"/>
    </row>
    <row r="278" spans="2:17">
      <c r="B278" s="9"/>
      <c r="C278" s="137"/>
      <c r="D278" s="138"/>
      <c r="E278" s="137"/>
      <c r="F278" s="139"/>
      <c r="G278" s="13"/>
      <c r="H278" s="140">
        <f>表1[[#This Row],[上证点数]]-G277</f>
        <v>0</v>
      </c>
      <c r="I278" s="140"/>
      <c r="J278" s="147"/>
      <c r="K278" s="148"/>
      <c r="L278" s="131"/>
      <c r="M278" s="132"/>
      <c r="N278"/>
      <c r="O278"/>
      <c r="P278"/>
      <c r="Q278"/>
    </row>
    <row r="279" spans="2:17">
      <c r="B279" s="9"/>
      <c r="C279" s="137"/>
      <c r="D279" s="138"/>
      <c r="E279" s="137"/>
      <c r="F279" s="139"/>
      <c r="G279" s="13"/>
      <c r="H279" s="140">
        <f>表1[[#This Row],[上证点数]]-G278</f>
        <v>0</v>
      </c>
      <c r="I279" s="140"/>
      <c r="J279" s="147"/>
      <c r="K279" s="148"/>
      <c r="L279" s="131"/>
      <c r="M279" s="132"/>
      <c r="N279"/>
      <c r="O279"/>
      <c r="P279"/>
      <c r="Q279"/>
    </row>
    <row r="280" spans="2:17">
      <c r="B280" s="9"/>
      <c r="C280" s="137"/>
      <c r="D280" s="138"/>
      <c r="E280" s="137"/>
      <c r="F280" s="139"/>
      <c r="G280" s="13"/>
      <c r="H280" s="140">
        <f>表1[[#This Row],[上证点数]]-G279</f>
        <v>0</v>
      </c>
      <c r="I280" s="140"/>
      <c r="J280" s="147"/>
      <c r="K280" s="148"/>
      <c r="L280" s="131"/>
      <c r="M280" s="132"/>
      <c r="N280"/>
      <c r="O280"/>
      <c r="P280"/>
      <c r="Q280"/>
    </row>
    <row r="281" spans="2:17">
      <c r="B281" s="9"/>
      <c r="C281" s="137"/>
      <c r="D281" s="138"/>
      <c r="E281" s="137"/>
      <c r="F281" s="139"/>
      <c r="G281" s="13"/>
      <c r="H281" s="140">
        <f>表1[[#This Row],[上证点数]]-G280</f>
        <v>0</v>
      </c>
      <c r="I281" s="140"/>
      <c r="J281" s="147"/>
      <c r="K281" s="148"/>
      <c r="L281" s="131"/>
      <c r="M281" s="132"/>
      <c r="N281"/>
      <c r="O281"/>
      <c r="P281"/>
      <c r="Q281"/>
    </row>
    <row r="282" spans="2:17">
      <c r="B282" s="9"/>
      <c r="C282" s="137"/>
      <c r="D282" s="138"/>
      <c r="E282" s="137"/>
      <c r="F282" s="139"/>
      <c r="G282" s="13"/>
      <c r="H282" s="140">
        <f>表1[[#This Row],[上证点数]]-G281</f>
        <v>0</v>
      </c>
      <c r="I282" s="140"/>
      <c r="J282" s="147"/>
      <c r="K282" s="148"/>
      <c r="L282" s="131"/>
      <c r="M282" s="132"/>
      <c r="N282"/>
      <c r="O282"/>
      <c r="P282"/>
      <c r="Q282"/>
    </row>
    <row r="283" spans="2:17">
      <c r="B283" s="9"/>
      <c r="C283" s="137"/>
      <c r="D283" s="138"/>
      <c r="E283" s="137"/>
      <c r="F283" s="139"/>
      <c r="G283" s="13"/>
      <c r="H283" s="140">
        <f>表1[[#This Row],[上证点数]]-G282</f>
        <v>0</v>
      </c>
      <c r="I283" s="140"/>
      <c r="J283" s="147"/>
      <c r="K283" s="148"/>
      <c r="L283" s="131"/>
      <c r="M283" s="132"/>
      <c r="N283"/>
      <c r="O283"/>
      <c r="P283"/>
      <c r="Q283"/>
    </row>
    <row r="284" spans="2:17">
      <c r="B284" s="9"/>
      <c r="C284" s="137"/>
      <c r="D284" s="138"/>
      <c r="E284" s="137"/>
      <c r="F284" s="139"/>
      <c r="G284" s="13"/>
      <c r="H284" s="140">
        <f>表1[[#This Row],[上证点数]]-G283</f>
        <v>0</v>
      </c>
      <c r="I284" s="140"/>
      <c r="J284" s="147"/>
      <c r="K284" s="148"/>
      <c r="L284" s="131"/>
      <c r="M284" s="132"/>
      <c r="N284"/>
      <c r="O284"/>
      <c r="P284"/>
      <c r="Q284"/>
    </row>
    <row r="285" spans="2:17">
      <c r="B285" s="9"/>
      <c r="C285" s="137"/>
      <c r="D285" s="138"/>
      <c r="E285" s="137"/>
      <c r="F285" s="139"/>
      <c r="G285" s="13"/>
      <c r="H285" s="140">
        <f>表1[[#This Row],[上证点数]]-G284</f>
        <v>0</v>
      </c>
      <c r="I285" s="140"/>
      <c r="J285" s="147"/>
      <c r="K285" s="148"/>
      <c r="L285" s="131"/>
      <c r="M285" s="132"/>
      <c r="N285"/>
      <c r="O285"/>
      <c r="P285"/>
      <c r="Q285"/>
    </row>
    <row r="286" spans="2:17">
      <c r="B286" s="9"/>
      <c r="C286" s="137"/>
      <c r="D286" s="138"/>
      <c r="E286" s="137"/>
      <c r="F286" s="139"/>
      <c r="G286" s="13"/>
      <c r="H286" s="140">
        <f>表1[[#This Row],[上证点数]]-G285</f>
        <v>0</v>
      </c>
      <c r="I286" s="140"/>
      <c r="J286" s="147"/>
      <c r="K286" s="148"/>
      <c r="L286" s="131"/>
      <c r="M286" s="132"/>
      <c r="N286"/>
      <c r="O286"/>
      <c r="P286"/>
      <c r="Q286"/>
    </row>
    <row r="287" spans="2:17">
      <c r="B287" s="9"/>
      <c r="C287" s="137"/>
      <c r="D287" s="138"/>
      <c r="E287" s="137"/>
      <c r="F287" s="139"/>
      <c r="G287" s="13"/>
      <c r="H287" s="140">
        <f>表1[[#This Row],[上证点数]]-G286</f>
        <v>0</v>
      </c>
      <c r="I287" s="140"/>
      <c r="J287" s="147"/>
      <c r="K287" s="148"/>
      <c r="L287" s="131"/>
      <c r="M287" s="132"/>
      <c r="N287"/>
      <c r="O287"/>
      <c r="P287"/>
      <c r="Q287"/>
    </row>
    <row r="288" spans="2:17">
      <c r="B288" s="9"/>
      <c r="C288" s="137"/>
      <c r="D288" s="138"/>
      <c r="E288" s="137"/>
      <c r="F288" s="139"/>
      <c r="G288" s="13"/>
      <c r="H288" s="140">
        <f>表1[[#This Row],[上证点数]]-G287</f>
        <v>0</v>
      </c>
      <c r="I288" s="140"/>
      <c r="J288" s="147"/>
      <c r="K288" s="148"/>
      <c r="L288" s="131"/>
      <c r="M288" s="132"/>
      <c r="N288"/>
      <c r="O288"/>
      <c r="P288"/>
      <c r="Q288"/>
    </row>
    <row r="289" spans="2:17">
      <c r="B289" s="9"/>
      <c r="C289" s="137"/>
      <c r="D289" s="138"/>
      <c r="E289" s="137"/>
      <c r="F289" s="139"/>
      <c r="G289" s="13"/>
      <c r="H289" s="140">
        <f>表1[[#This Row],[上证点数]]-G288</f>
        <v>0</v>
      </c>
      <c r="I289" s="140"/>
      <c r="J289" s="147"/>
      <c r="K289" s="148"/>
      <c r="L289" s="131"/>
      <c r="M289" s="132"/>
      <c r="N289"/>
      <c r="O289"/>
      <c r="P289"/>
      <c r="Q289"/>
    </row>
    <row r="290" spans="2:17">
      <c r="B290" s="9"/>
      <c r="C290" s="137"/>
      <c r="D290" s="138"/>
      <c r="E290" s="137"/>
      <c r="F290" s="139"/>
      <c r="G290" s="13"/>
      <c r="H290" s="140">
        <f>表1[[#This Row],[上证点数]]-G289</f>
        <v>0</v>
      </c>
      <c r="I290" s="140"/>
      <c r="J290" s="147"/>
      <c r="K290" s="148"/>
      <c r="L290" s="131"/>
      <c r="M290" s="132"/>
      <c r="N290"/>
      <c r="O290"/>
      <c r="P290"/>
      <c r="Q290"/>
    </row>
    <row r="291" spans="2:17">
      <c r="B291" s="9"/>
      <c r="C291" s="137"/>
      <c r="D291" s="138"/>
      <c r="E291" s="137"/>
      <c r="F291" s="139"/>
      <c r="G291" s="13"/>
      <c r="H291" s="140">
        <f>表1[[#This Row],[上证点数]]-G290</f>
        <v>0</v>
      </c>
      <c r="I291" s="140"/>
      <c r="J291" s="147"/>
      <c r="K291" s="148"/>
      <c r="L291" s="131"/>
      <c r="M291" s="132"/>
      <c r="N291"/>
      <c r="O291"/>
      <c r="P291"/>
      <c r="Q291"/>
    </row>
    <row r="292" spans="2:17">
      <c r="B292" s="9"/>
      <c r="C292" s="137"/>
      <c r="D292" s="138"/>
      <c r="E292" s="137"/>
      <c r="F292" s="139"/>
      <c r="G292" s="13"/>
      <c r="H292" s="140">
        <f>表1[[#This Row],[上证点数]]-G291</f>
        <v>0</v>
      </c>
      <c r="I292" s="140"/>
      <c r="J292" s="147"/>
      <c r="K292" s="148"/>
      <c r="L292" s="131"/>
      <c r="M292" s="132"/>
      <c r="N292"/>
      <c r="O292"/>
      <c r="P292"/>
      <c r="Q292"/>
    </row>
    <row r="293" spans="2:17">
      <c r="B293" s="9"/>
      <c r="C293" s="137"/>
      <c r="D293" s="138"/>
      <c r="E293" s="137"/>
      <c r="F293" s="139"/>
      <c r="G293" s="13"/>
      <c r="H293" s="140">
        <f>表1[[#This Row],[上证点数]]-G292</f>
        <v>0</v>
      </c>
      <c r="I293" s="140"/>
      <c r="J293" s="147"/>
      <c r="K293" s="148"/>
      <c r="L293" s="131"/>
      <c r="M293" s="132"/>
      <c r="N293"/>
      <c r="O293"/>
      <c r="P293"/>
      <c r="Q293"/>
    </row>
    <row r="294" spans="2:17">
      <c r="B294" s="9"/>
      <c r="C294" s="137"/>
      <c r="D294" s="138"/>
      <c r="E294" s="137"/>
      <c r="F294" s="139"/>
      <c r="G294" s="13"/>
      <c r="H294" s="140">
        <f>表1[[#This Row],[上证点数]]-G293</f>
        <v>0</v>
      </c>
      <c r="I294" s="140"/>
      <c r="J294" s="147"/>
      <c r="K294" s="148"/>
      <c r="L294" s="131"/>
      <c r="M294" s="132"/>
      <c r="N294"/>
      <c r="O294"/>
      <c r="P294"/>
      <c r="Q294"/>
    </row>
    <row r="295" spans="2:17">
      <c r="B295" s="9"/>
      <c r="C295" s="137"/>
      <c r="D295" s="138"/>
      <c r="E295" s="137"/>
      <c r="F295" s="139"/>
      <c r="G295" s="13"/>
      <c r="H295" s="140">
        <f>表1[[#This Row],[上证点数]]-G294</f>
        <v>0</v>
      </c>
      <c r="I295" s="140"/>
      <c r="J295" s="147"/>
      <c r="K295" s="148"/>
      <c r="L295" s="131"/>
      <c r="M295" s="132"/>
      <c r="N295"/>
      <c r="O295"/>
      <c r="P295"/>
      <c r="Q295"/>
    </row>
    <row r="296" spans="2:17">
      <c r="B296" s="9"/>
      <c r="C296" s="137"/>
      <c r="D296" s="138"/>
      <c r="E296" s="137"/>
      <c r="F296" s="139"/>
      <c r="G296" s="13"/>
      <c r="H296" s="140">
        <f>表1[[#This Row],[上证点数]]-G295</f>
        <v>0</v>
      </c>
      <c r="I296" s="140"/>
      <c r="J296" s="147"/>
      <c r="K296" s="148"/>
      <c r="L296" s="131"/>
      <c r="M296" s="132"/>
      <c r="N296"/>
      <c r="O296"/>
      <c r="P296"/>
      <c r="Q296"/>
    </row>
    <row r="297" spans="2:17">
      <c r="B297" s="9"/>
      <c r="C297" s="137"/>
      <c r="D297" s="138"/>
      <c r="E297" s="137"/>
      <c r="F297" s="139"/>
      <c r="G297" s="13"/>
      <c r="H297" s="140">
        <f>表1[[#This Row],[上证点数]]-G296</f>
        <v>0</v>
      </c>
      <c r="I297" s="140"/>
      <c r="J297" s="147"/>
      <c r="K297" s="148"/>
      <c r="L297" s="131"/>
      <c r="M297" s="132"/>
      <c r="N297"/>
      <c r="O297"/>
      <c r="P297"/>
      <c r="Q297"/>
    </row>
    <row r="298" spans="2:17">
      <c r="B298" s="9"/>
      <c r="C298" s="137"/>
      <c r="D298" s="138"/>
      <c r="E298" s="137"/>
      <c r="F298" s="139"/>
      <c r="G298" s="13"/>
      <c r="H298" s="140">
        <f>表1[[#This Row],[上证点数]]-G297</f>
        <v>0</v>
      </c>
      <c r="I298" s="140"/>
      <c r="J298" s="147"/>
      <c r="K298" s="148"/>
      <c r="L298" s="131"/>
      <c r="M298" s="132"/>
      <c r="N298"/>
      <c r="O298"/>
      <c r="P298"/>
      <c r="Q298"/>
    </row>
    <row r="299" spans="2:17">
      <c r="B299" s="9"/>
      <c r="C299" s="137"/>
      <c r="D299" s="138"/>
      <c r="E299" s="137"/>
      <c r="F299" s="139"/>
      <c r="G299" s="13"/>
      <c r="H299" s="140">
        <f>表1[[#This Row],[上证点数]]-G298</f>
        <v>0</v>
      </c>
      <c r="I299" s="140"/>
      <c r="J299" s="147"/>
      <c r="K299" s="148"/>
      <c r="L299" s="131"/>
      <c r="M299" s="132"/>
      <c r="N299"/>
      <c r="O299"/>
      <c r="P299"/>
      <c r="Q299"/>
    </row>
    <row r="300" spans="2:17">
      <c r="B300" s="9"/>
      <c r="C300" s="137"/>
      <c r="D300" s="138"/>
      <c r="E300" s="137"/>
      <c r="F300" s="139"/>
      <c r="G300" s="13"/>
      <c r="H300" s="140">
        <f>表1[[#This Row],[上证点数]]-G299</f>
        <v>0</v>
      </c>
      <c r="I300" s="140"/>
      <c r="J300" s="147"/>
      <c r="K300" s="148"/>
      <c r="L300" s="131"/>
      <c r="M300" s="132"/>
      <c r="N300"/>
      <c r="O300"/>
      <c r="P300"/>
      <c r="Q300"/>
    </row>
    <row r="301" spans="2:17">
      <c r="B301" s="9"/>
      <c r="C301" s="137"/>
      <c r="D301" s="138"/>
      <c r="E301" s="137"/>
      <c r="F301" s="139"/>
      <c r="G301" s="13"/>
      <c r="H301" s="140">
        <f>表1[[#This Row],[上证点数]]-G300</f>
        <v>0</v>
      </c>
      <c r="I301" s="140"/>
      <c r="J301" s="147"/>
      <c r="K301" s="148"/>
      <c r="L301" s="131"/>
      <c r="M301" s="132"/>
      <c r="N301"/>
      <c r="O301"/>
      <c r="P301"/>
      <c r="Q301"/>
    </row>
    <row r="302" spans="2:17">
      <c r="B302" s="9"/>
      <c r="C302" s="137"/>
      <c r="D302" s="138"/>
      <c r="E302" s="137"/>
      <c r="F302" s="139"/>
      <c r="G302" s="13"/>
      <c r="H302" s="140">
        <f>表1[[#This Row],[上证点数]]-G301</f>
        <v>0</v>
      </c>
      <c r="I302" s="140"/>
      <c r="J302" s="147"/>
      <c r="K302" s="148"/>
      <c r="L302" s="131"/>
      <c r="M302" s="132"/>
      <c r="N302"/>
      <c r="O302"/>
      <c r="P302"/>
      <c r="Q302"/>
    </row>
    <row r="303" spans="2:17">
      <c r="B303" s="9"/>
      <c r="C303" s="137"/>
      <c r="D303" s="138"/>
      <c r="E303" s="137"/>
      <c r="F303" s="139"/>
      <c r="G303" s="13"/>
      <c r="H303" s="140">
        <f>表1[[#This Row],[上证点数]]-G302</f>
        <v>0</v>
      </c>
      <c r="I303" s="140"/>
      <c r="J303" s="147"/>
      <c r="K303" s="148"/>
      <c r="L303" s="131"/>
      <c r="M303" s="132"/>
      <c r="N303"/>
      <c r="O303"/>
      <c r="P303"/>
      <c r="Q303"/>
    </row>
    <row r="304" spans="2:17">
      <c r="B304" s="9"/>
      <c r="C304" s="137"/>
      <c r="D304" s="138"/>
      <c r="E304" s="137"/>
      <c r="F304" s="139"/>
      <c r="G304" s="13"/>
      <c r="H304" s="140">
        <f>表1[[#This Row],[上证点数]]-G303</f>
        <v>0</v>
      </c>
      <c r="I304" s="140"/>
      <c r="J304" s="147"/>
      <c r="K304" s="148"/>
      <c r="L304" s="131"/>
      <c r="M304" s="132"/>
      <c r="N304"/>
      <c r="O304"/>
      <c r="P304"/>
      <c r="Q304"/>
    </row>
    <row r="305" spans="2:17">
      <c r="B305" s="9"/>
      <c r="C305" s="137"/>
      <c r="D305" s="138"/>
      <c r="E305" s="137"/>
      <c r="F305" s="139"/>
      <c r="G305" s="13"/>
      <c r="H305" s="140">
        <f>表1[[#This Row],[上证点数]]-G304</f>
        <v>0</v>
      </c>
      <c r="I305" s="140"/>
      <c r="J305" s="147"/>
      <c r="K305" s="148"/>
      <c r="L305" s="131"/>
      <c r="M305" s="132"/>
      <c r="N305"/>
      <c r="O305"/>
      <c r="P305"/>
      <c r="Q305"/>
    </row>
    <row r="306" spans="2:17">
      <c r="B306" s="9"/>
      <c r="C306" s="137"/>
      <c r="D306" s="138"/>
      <c r="E306" s="137"/>
      <c r="F306" s="139"/>
      <c r="G306" s="13"/>
      <c r="H306" s="140">
        <f>表1[[#This Row],[上证点数]]-G305</f>
        <v>0</v>
      </c>
      <c r="I306" s="140"/>
      <c r="J306" s="147"/>
      <c r="K306" s="148"/>
      <c r="L306" s="131"/>
      <c r="M306" s="132"/>
      <c r="N306"/>
      <c r="O306"/>
      <c r="P306"/>
      <c r="Q306"/>
    </row>
    <row r="307" spans="2:17">
      <c r="B307" s="9"/>
      <c r="C307" s="137"/>
      <c r="D307" s="138"/>
      <c r="E307" s="137"/>
      <c r="F307" s="139"/>
      <c r="G307" s="13"/>
      <c r="H307" s="140">
        <f>表1[[#This Row],[上证点数]]-G306</f>
        <v>0</v>
      </c>
      <c r="I307" s="140"/>
      <c r="J307" s="147"/>
      <c r="K307" s="148"/>
      <c r="L307" s="131"/>
      <c r="M307" s="132"/>
      <c r="N307"/>
      <c r="O307"/>
      <c r="P307"/>
      <c r="Q307"/>
    </row>
    <row r="308" spans="2:17">
      <c r="B308" s="9"/>
      <c r="C308" s="137"/>
      <c r="D308" s="138"/>
      <c r="E308" s="137"/>
      <c r="F308" s="139"/>
      <c r="G308" s="13"/>
      <c r="H308" s="140">
        <f>表1[[#This Row],[上证点数]]-G307</f>
        <v>0</v>
      </c>
      <c r="I308" s="140"/>
      <c r="J308" s="147"/>
      <c r="K308" s="148"/>
      <c r="L308" s="131"/>
      <c r="M308" s="132"/>
      <c r="N308"/>
      <c r="O308"/>
      <c r="P308"/>
      <c r="Q308"/>
    </row>
    <row r="309" spans="2:17">
      <c r="B309" s="9"/>
      <c r="C309" s="137"/>
      <c r="D309" s="138"/>
      <c r="E309" s="137"/>
      <c r="F309" s="139"/>
      <c r="G309" s="13"/>
      <c r="H309" s="140">
        <f>表1[[#This Row],[上证点数]]-G308</f>
        <v>0</v>
      </c>
      <c r="I309" s="140"/>
      <c r="J309" s="147"/>
      <c r="K309" s="148"/>
      <c r="L309" s="131"/>
      <c r="M309" s="132"/>
      <c r="N309"/>
      <c r="O309"/>
      <c r="P309"/>
      <c r="Q309"/>
    </row>
    <row r="310" spans="2:17">
      <c r="B310" s="9"/>
      <c r="C310" s="137"/>
      <c r="D310" s="138"/>
      <c r="E310" s="137"/>
      <c r="F310" s="139"/>
      <c r="G310" s="13"/>
      <c r="H310" s="140">
        <f>表1[[#This Row],[上证点数]]-G309</f>
        <v>0</v>
      </c>
      <c r="I310" s="140"/>
      <c r="J310" s="147"/>
      <c r="K310" s="148"/>
      <c r="L310" s="131"/>
      <c r="M310" s="132"/>
      <c r="N310"/>
      <c r="O310"/>
      <c r="P310"/>
      <c r="Q310"/>
    </row>
    <row r="311" spans="2:17">
      <c r="B311" s="9"/>
      <c r="C311" s="137"/>
      <c r="D311" s="138"/>
      <c r="E311" s="137"/>
      <c r="F311" s="139"/>
      <c r="G311" s="13"/>
      <c r="H311" s="140">
        <f>表1[[#This Row],[上证点数]]-G310</f>
        <v>0</v>
      </c>
      <c r="I311" s="140"/>
      <c r="J311" s="147"/>
      <c r="K311" s="148"/>
      <c r="L311" s="131"/>
      <c r="M311" s="132"/>
      <c r="N311"/>
      <c r="O311"/>
      <c r="P311"/>
      <c r="Q311"/>
    </row>
    <row r="312" spans="2:17">
      <c r="B312" s="9"/>
      <c r="C312" s="137"/>
      <c r="D312" s="138"/>
      <c r="E312" s="137"/>
      <c r="F312" s="139"/>
      <c r="G312" s="13"/>
      <c r="H312" s="140">
        <f>表1[[#This Row],[上证点数]]-G311</f>
        <v>0</v>
      </c>
      <c r="I312" s="140"/>
      <c r="J312" s="147"/>
      <c r="K312" s="148"/>
      <c r="L312" s="131"/>
      <c r="M312" s="132"/>
      <c r="N312"/>
      <c r="O312"/>
      <c r="P312"/>
      <c r="Q312"/>
    </row>
    <row r="313" spans="2:17">
      <c r="B313" s="9"/>
      <c r="C313" s="137"/>
      <c r="D313" s="138"/>
      <c r="E313" s="137"/>
      <c r="F313" s="139"/>
      <c r="G313" s="13"/>
      <c r="H313" s="140">
        <f>表1[[#This Row],[上证点数]]-G312</f>
        <v>0</v>
      </c>
      <c r="I313" s="140"/>
      <c r="J313" s="147"/>
      <c r="K313" s="148"/>
      <c r="L313" s="131"/>
      <c r="M313" s="132"/>
      <c r="N313"/>
      <c r="O313"/>
      <c r="P313"/>
      <c r="Q313"/>
    </row>
    <row r="314" spans="2:17">
      <c r="B314" s="9"/>
      <c r="C314" s="137"/>
      <c r="D314" s="138"/>
      <c r="E314" s="137"/>
      <c r="F314" s="139"/>
      <c r="G314" s="13"/>
      <c r="H314" s="140">
        <f>表1[[#This Row],[上证点数]]-G313</f>
        <v>0</v>
      </c>
      <c r="I314" s="140"/>
      <c r="J314" s="147"/>
      <c r="K314" s="148"/>
      <c r="L314" s="131"/>
      <c r="M314" s="132"/>
      <c r="N314"/>
      <c r="O314"/>
      <c r="P314"/>
      <c r="Q314"/>
    </row>
    <row r="315" spans="2:17">
      <c r="B315" s="9"/>
      <c r="C315" s="137"/>
      <c r="D315" s="138"/>
      <c r="E315" s="137"/>
      <c r="F315" s="139"/>
      <c r="G315" s="13"/>
      <c r="H315" s="140">
        <f>表1[[#This Row],[上证点数]]-G314</f>
        <v>0</v>
      </c>
      <c r="I315" s="140"/>
      <c r="J315" s="147"/>
      <c r="K315" s="148"/>
      <c r="L315" s="131"/>
      <c r="M315" s="132"/>
      <c r="N315"/>
      <c r="O315"/>
      <c r="P315"/>
      <c r="Q315"/>
    </row>
    <row r="316" spans="2:17">
      <c r="B316" s="9"/>
      <c r="C316" s="137"/>
      <c r="D316" s="138"/>
      <c r="E316" s="137"/>
      <c r="F316" s="139"/>
      <c r="G316" s="13"/>
      <c r="H316" s="140">
        <f>表1[[#This Row],[上证点数]]-G315</f>
        <v>0</v>
      </c>
      <c r="I316" s="140"/>
      <c r="J316" s="147"/>
      <c r="K316" s="148"/>
      <c r="L316" s="131"/>
      <c r="M316" s="132"/>
      <c r="N316"/>
      <c r="O316"/>
      <c r="P316"/>
      <c r="Q316"/>
    </row>
    <row r="317" spans="2:17">
      <c r="B317" s="9"/>
      <c r="C317" s="137"/>
      <c r="D317" s="138"/>
      <c r="E317" s="137"/>
      <c r="F317" s="139"/>
      <c r="G317" s="13"/>
      <c r="H317" s="140">
        <f>表1[[#This Row],[上证点数]]-G316</f>
        <v>0</v>
      </c>
      <c r="I317" s="140"/>
      <c r="J317" s="147"/>
      <c r="K317" s="148"/>
      <c r="L317" s="131"/>
      <c r="M317" s="132"/>
      <c r="N317"/>
      <c r="O317"/>
      <c r="P317"/>
      <c r="Q317"/>
    </row>
    <row r="318" spans="2:17">
      <c r="B318" s="9"/>
      <c r="C318" s="137"/>
      <c r="D318" s="138"/>
      <c r="E318" s="137"/>
      <c r="F318" s="139"/>
      <c r="G318" s="13"/>
      <c r="H318" s="140">
        <f>表1[[#This Row],[上证点数]]-G317</f>
        <v>0</v>
      </c>
      <c r="I318" s="140"/>
      <c r="J318" s="147"/>
      <c r="K318" s="148"/>
      <c r="L318" s="131"/>
      <c r="M318" s="132"/>
      <c r="N318"/>
      <c r="O318"/>
      <c r="P318"/>
      <c r="Q318"/>
    </row>
    <row r="319" spans="2:17">
      <c r="B319" s="9"/>
      <c r="C319" s="137"/>
      <c r="D319" s="138"/>
      <c r="E319" s="137"/>
      <c r="F319" s="139"/>
      <c r="G319" s="13"/>
      <c r="H319" s="140">
        <f>表1[[#This Row],[上证点数]]-G318</f>
        <v>0</v>
      </c>
      <c r="I319" s="140"/>
      <c r="J319" s="147"/>
      <c r="K319" s="148"/>
      <c r="L319" s="131"/>
      <c r="M319" s="132"/>
      <c r="N319"/>
      <c r="O319"/>
      <c r="P319"/>
      <c r="Q319"/>
    </row>
    <row r="320" spans="2:17">
      <c r="B320" s="9"/>
      <c r="C320" s="137"/>
      <c r="D320" s="138"/>
      <c r="E320" s="137"/>
      <c r="F320" s="139"/>
      <c r="G320" s="13"/>
      <c r="H320" s="140">
        <f>表1[[#This Row],[上证点数]]-G319</f>
        <v>0</v>
      </c>
      <c r="I320" s="140"/>
      <c r="J320" s="147"/>
      <c r="K320" s="148"/>
      <c r="L320" s="131"/>
      <c r="M320" s="132"/>
      <c r="N320"/>
      <c r="O320"/>
      <c r="P320"/>
      <c r="Q320"/>
    </row>
    <row r="321" spans="2:17">
      <c r="B321" s="9"/>
      <c r="C321" s="137"/>
      <c r="D321" s="138"/>
      <c r="E321" s="137"/>
      <c r="F321" s="139"/>
      <c r="G321" s="13"/>
      <c r="H321" s="140">
        <f>表1[[#This Row],[上证点数]]-G320</f>
        <v>0</v>
      </c>
      <c r="I321" s="140"/>
      <c r="J321" s="147"/>
      <c r="K321" s="148"/>
      <c r="L321" s="131"/>
      <c r="M321" s="132"/>
      <c r="N321"/>
      <c r="O321"/>
      <c r="P321"/>
      <c r="Q321"/>
    </row>
    <row r="322" spans="2:17">
      <c r="B322" s="9"/>
      <c r="C322" s="137"/>
      <c r="D322" s="138"/>
      <c r="E322" s="137"/>
      <c r="F322" s="139"/>
      <c r="G322" s="13"/>
      <c r="H322" s="140">
        <f>表1[[#This Row],[上证点数]]-G321</f>
        <v>0</v>
      </c>
      <c r="I322" s="140"/>
      <c r="J322" s="147"/>
      <c r="K322" s="148"/>
      <c r="L322" s="131"/>
      <c r="M322" s="132"/>
      <c r="N322"/>
      <c r="O322"/>
      <c r="P322"/>
      <c r="Q322"/>
    </row>
    <row r="323" spans="2:17">
      <c r="B323" s="9"/>
      <c r="C323" s="137"/>
      <c r="D323" s="138"/>
      <c r="E323" s="137"/>
      <c r="F323" s="139"/>
      <c r="G323" s="13"/>
      <c r="H323" s="140">
        <f>表1[[#This Row],[上证点数]]-G322</f>
        <v>0</v>
      </c>
      <c r="I323" s="140"/>
      <c r="J323" s="147"/>
      <c r="K323" s="148"/>
      <c r="L323" s="131"/>
      <c r="M323" s="132"/>
      <c r="N323"/>
      <c r="O323"/>
      <c r="P323"/>
      <c r="Q323"/>
    </row>
    <row r="324" spans="2:17">
      <c r="B324" s="9"/>
      <c r="C324" s="137"/>
      <c r="D324" s="138"/>
      <c r="E324" s="137"/>
      <c r="F324" s="139"/>
      <c r="G324" s="13"/>
      <c r="H324" s="140">
        <f>表1[[#This Row],[上证点数]]-G323</f>
        <v>0</v>
      </c>
      <c r="I324" s="140"/>
      <c r="J324" s="147"/>
      <c r="K324" s="148"/>
      <c r="L324" s="131"/>
      <c r="M324" s="132"/>
      <c r="N324"/>
      <c r="O324"/>
      <c r="P324"/>
      <c r="Q324"/>
    </row>
    <row r="325" spans="2:17">
      <c r="B325" s="9"/>
      <c r="C325" s="137"/>
      <c r="D325" s="138"/>
      <c r="E325" s="137"/>
      <c r="F325" s="139"/>
      <c r="G325" s="13"/>
      <c r="H325" s="140">
        <f>表1[[#This Row],[上证点数]]-G324</f>
        <v>0</v>
      </c>
      <c r="I325" s="140"/>
      <c r="J325" s="147"/>
      <c r="K325" s="148"/>
      <c r="L325" s="131"/>
      <c r="M325" s="132"/>
      <c r="N325"/>
      <c r="O325"/>
      <c r="P325"/>
      <c r="Q325"/>
    </row>
    <row r="326" spans="2:17">
      <c r="B326" s="9"/>
      <c r="C326" s="137"/>
      <c r="D326" s="138"/>
      <c r="E326" s="137"/>
      <c r="F326" s="139"/>
      <c r="G326" s="13"/>
      <c r="H326" s="140">
        <f>表1[[#This Row],[上证点数]]-G325</f>
        <v>0</v>
      </c>
      <c r="I326" s="140"/>
      <c r="J326" s="147"/>
      <c r="K326" s="148"/>
      <c r="L326" s="131"/>
      <c r="M326" s="132"/>
      <c r="N326"/>
      <c r="O326"/>
      <c r="P326"/>
      <c r="Q326"/>
    </row>
    <row r="327" spans="2:17">
      <c r="B327" s="9"/>
      <c r="C327" s="137"/>
      <c r="D327" s="138"/>
      <c r="E327" s="137"/>
      <c r="F327" s="139"/>
      <c r="G327" s="13"/>
      <c r="H327" s="140">
        <f>表1[[#This Row],[上证点数]]-G326</f>
        <v>0</v>
      </c>
      <c r="I327" s="140"/>
      <c r="J327" s="147"/>
      <c r="K327" s="148"/>
      <c r="L327" s="131"/>
      <c r="M327" s="132"/>
      <c r="N327"/>
      <c r="O327"/>
      <c r="P327"/>
      <c r="Q327"/>
    </row>
    <row r="328" spans="2:17">
      <c r="B328" s="9"/>
      <c r="C328" s="137"/>
      <c r="D328" s="138"/>
      <c r="E328" s="137"/>
      <c r="F328" s="139"/>
      <c r="G328" s="13"/>
      <c r="H328" s="140">
        <f>表1[[#This Row],[上证点数]]-G327</f>
        <v>0</v>
      </c>
      <c r="I328" s="140"/>
      <c r="J328" s="147"/>
      <c r="K328" s="148"/>
      <c r="L328" s="131"/>
      <c r="M328" s="132"/>
      <c r="N328"/>
      <c r="O328"/>
      <c r="P328"/>
      <c r="Q328"/>
    </row>
    <row r="329" spans="2:17">
      <c r="B329" s="9"/>
      <c r="C329" s="137"/>
      <c r="D329" s="138"/>
      <c r="E329" s="137"/>
      <c r="F329" s="139"/>
      <c r="G329" s="13"/>
      <c r="H329" s="140">
        <f>表1[[#This Row],[上证点数]]-G328</f>
        <v>0</v>
      </c>
      <c r="I329" s="140"/>
      <c r="J329" s="147"/>
      <c r="K329" s="148"/>
      <c r="L329" s="131"/>
      <c r="M329" s="132"/>
      <c r="N329"/>
      <c r="O329"/>
      <c r="P329"/>
      <c r="Q329"/>
    </row>
    <row r="330" spans="2:17">
      <c r="B330" s="9"/>
      <c r="C330" s="137"/>
      <c r="D330" s="138"/>
      <c r="E330" s="137"/>
      <c r="F330" s="139"/>
      <c r="G330" s="13"/>
      <c r="H330" s="140">
        <f>表1[[#This Row],[上证点数]]-G329</f>
        <v>0</v>
      </c>
      <c r="I330" s="140"/>
      <c r="J330" s="147"/>
      <c r="K330" s="148"/>
      <c r="L330" s="131"/>
      <c r="M330" s="132"/>
      <c r="N330"/>
      <c r="O330"/>
      <c r="P330"/>
      <c r="Q330"/>
    </row>
    <row r="331" spans="2:17">
      <c r="B331" s="9"/>
      <c r="C331" s="137"/>
      <c r="D331" s="138"/>
      <c r="E331" s="137"/>
      <c r="F331" s="139"/>
      <c r="G331" s="13"/>
      <c r="H331" s="140">
        <f>表1[[#This Row],[上证点数]]-G330</f>
        <v>0</v>
      </c>
      <c r="I331" s="140"/>
      <c r="J331" s="147"/>
      <c r="K331" s="148"/>
      <c r="L331" s="131"/>
      <c r="M331" s="132"/>
      <c r="N331"/>
      <c r="O331"/>
      <c r="P331"/>
      <c r="Q331"/>
    </row>
    <row r="332" spans="2:17">
      <c r="B332" s="9"/>
      <c r="C332" s="137"/>
      <c r="D332" s="138"/>
      <c r="E332" s="137"/>
      <c r="F332" s="139"/>
      <c r="G332" s="13"/>
      <c r="H332" s="140">
        <f>表1[[#This Row],[上证点数]]-G331</f>
        <v>0</v>
      </c>
      <c r="I332" s="140"/>
      <c r="J332" s="147"/>
      <c r="K332" s="148"/>
      <c r="L332" s="131"/>
      <c r="M332" s="132"/>
      <c r="N332"/>
      <c r="O332"/>
      <c r="P332"/>
      <c r="Q332"/>
    </row>
    <row r="333" spans="2:17">
      <c r="B333" s="9"/>
      <c r="C333" s="137"/>
      <c r="D333" s="138"/>
      <c r="E333" s="137"/>
      <c r="F333" s="139"/>
      <c r="G333" s="13"/>
      <c r="H333" s="140">
        <f>表1[[#This Row],[上证点数]]-G332</f>
        <v>0</v>
      </c>
      <c r="I333" s="140"/>
      <c r="J333" s="147"/>
      <c r="K333" s="148"/>
      <c r="L333" s="131"/>
      <c r="M333" s="132"/>
      <c r="N333"/>
      <c r="O333"/>
      <c r="P333"/>
      <c r="Q333"/>
    </row>
    <row r="334" spans="2:17">
      <c r="B334" s="9"/>
      <c r="C334" s="137"/>
      <c r="D334" s="138"/>
      <c r="E334" s="137"/>
      <c r="F334" s="139"/>
      <c r="G334" s="13"/>
      <c r="H334" s="140">
        <f>表1[[#This Row],[上证点数]]-G333</f>
        <v>0</v>
      </c>
      <c r="I334" s="140"/>
      <c r="J334" s="147"/>
      <c r="K334" s="148"/>
      <c r="L334" s="131"/>
      <c r="M334" s="132"/>
      <c r="N334"/>
      <c r="O334"/>
      <c r="P334"/>
      <c r="Q334"/>
    </row>
    <row r="335" spans="2:17">
      <c r="B335" s="9"/>
      <c r="C335" s="137"/>
      <c r="D335" s="138"/>
      <c r="E335" s="137"/>
      <c r="F335" s="139"/>
      <c r="G335" s="13"/>
      <c r="H335" s="140">
        <f>表1[[#This Row],[上证点数]]-G334</f>
        <v>0</v>
      </c>
      <c r="I335" s="140"/>
      <c r="J335" s="147"/>
      <c r="K335" s="148"/>
      <c r="L335" s="131"/>
      <c r="M335" s="132"/>
      <c r="N335"/>
      <c r="O335"/>
      <c r="P335"/>
      <c r="Q335"/>
    </row>
    <row r="336" spans="2:17">
      <c r="B336" s="9"/>
      <c r="C336" s="137"/>
      <c r="D336" s="138"/>
      <c r="E336" s="137"/>
      <c r="F336" s="139"/>
      <c r="G336" s="13"/>
      <c r="H336" s="140">
        <f>表1[[#This Row],[上证点数]]-G335</f>
        <v>0</v>
      </c>
      <c r="I336" s="140"/>
      <c r="J336" s="147"/>
      <c r="K336" s="148"/>
      <c r="L336" s="131"/>
      <c r="M336" s="132"/>
      <c r="N336"/>
      <c r="O336"/>
      <c r="P336"/>
      <c r="Q336"/>
    </row>
    <row r="337" spans="2:17">
      <c r="B337" s="9"/>
      <c r="C337" s="137"/>
      <c r="D337" s="138"/>
      <c r="E337" s="137"/>
      <c r="F337" s="139"/>
      <c r="G337" s="13"/>
      <c r="H337" s="140">
        <f>表1[[#This Row],[上证点数]]-G336</f>
        <v>0</v>
      </c>
      <c r="I337" s="140"/>
      <c r="J337" s="147"/>
      <c r="K337" s="148"/>
      <c r="L337" s="131"/>
      <c r="M337" s="132"/>
      <c r="N337"/>
      <c r="O337"/>
      <c r="P337"/>
      <c r="Q337"/>
    </row>
    <row r="338" spans="2:17">
      <c r="B338" s="9"/>
      <c r="C338" s="137"/>
      <c r="D338" s="138"/>
      <c r="E338" s="137"/>
      <c r="F338" s="139"/>
      <c r="G338" s="13"/>
      <c r="H338" s="140">
        <f>表1[[#This Row],[上证点数]]-G337</f>
        <v>0</v>
      </c>
      <c r="I338" s="140"/>
      <c r="J338" s="147"/>
      <c r="K338" s="148"/>
      <c r="L338" s="131"/>
      <c r="M338" s="132"/>
      <c r="N338"/>
      <c r="O338"/>
      <c r="P338"/>
      <c r="Q338"/>
    </row>
    <row r="339" spans="2:17">
      <c r="B339" s="9"/>
      <c r="C339" s="137"/>
      <c r="D339" s="138"/>
      <c r="E339" s="137"/>
      <c r="F339" s="139"/>
      <c r="G339" s="13"/>
      <c r="H339" s="140">
        <f>表1[[#This Row],[上证点数]]-G338</f>
        <v>0</v>
      </c>
      <c r="I339" s="140"/>
      <c r="J339" s="147"/>
      <c r="K339" s="148"/>
      <c r="L339" s="131"/>
      <c r="M339" s="132"/>
      <c r="N339"/>
      <c r="O339"/>
      <c r="P339"/>
      <c r="Q339"/>
    </row>
    <row r="340" spans="2:17">
      <c r="B340" s="9"/>
      <c r="C340" s="137"/>
      <c r="D340" s="138"/>
      <c r="E340" s="137"/>
      <c r="F340" s="139"/>
      <c r="G340" s="13"/>
      <c r="H340" s="140">
        <f>表1[[#This Row],[上证点数]]-G339</f>
        <v>0</v>
      </c>
      <c r="I340" s="140"/>
      <c r="J340" s="147"/>
      <c r="K340" s="148"/>
      <c r="L340" s="131"/>
      <c r="M340" s="132"/>
      <c r="N340"/>
      <c r="O340"/>
      <c r="P340"/>
      <c r="Q340"/>
    </row>
    <row r="341" spans="2:17">
      <c r="B341" s="9"/>
      <c r="C341" s="137"/>
      <c r="D341" s="138"/>
      <c r="E341" s="137"/>
      <c r="F341" s="139"/>
      <c r="G341" s="13"/>
      <c r="H341" s="140">
        <f>表1[[#This Row],[上证点数]]-G340</f>
        <v>0</v>
      </c>
      <c r="I341" s="140"/>
      <c r="J341" s="147"/>
      <c r="K341" s="148"/>
      <c r="L341" s="131"/>
      <c r="M341" s="132"/>
      <c r="N341"/>
      <c r="O341"/>
      <c r="P341"/>
      <c r="Q341"/>
    </row>
    <row r="342" spans="2:17">
      <c r="B342" s="9"/>
      <c r="C342" s="137"/>
      <c r="D342" s="138"/>
      <c r="E342" s="137"/>
      <c r="F342" s="139"/>
      <c r="G342" s="13"/>
      <c r="H342" s="140">
        <f>表1[[#This Row],[上证点数]]-G341</f>
        <v>0</v>
      </c>
      <c r="I342" s="140"/>
      <c r="J342" s="147"/>
      <c r="K342" s="148"/>
      <c r="L342" s="131"/>
      <c r="M342" s="132"/>
      <c r="N342"/>
      <c r="O342"/>
      <c r="P342"/>
      <c r="Q342"/>
    </row>
    <row r="343" spans="2:17">
      <c r="B343" s="9"/>
      <c r="C343" s="137"/>
      <c r="D343" s="138"/>
      <c r="E343" s="137"/>
      <c r="F343" s="139"/>
      <c r="G343" s="13"/>
      <c r="H343" s="140">
        <f>表1[[#This Row],[上证点数]]-G342</f>
        <v>0</v>
      </c>
      <c r="I343" s="140"/>
      <c r="J343" s="147"/>
      <c r="K343" s="148"/>
      <c r="L343" s="131"/>
      <c r="M343" s="132"/>
      <c r="N343"/>
      <c r="O343"/>
      <c r="P343"/>
      <c r="Q343"/>
    </row>
    <row r="344" spans="2:17">
      <c r="B344" s="9"/>
      <c r="C344" s="137"/>
      <c r="D344" s="138"/>
      <c r="E344" s="137"/>
      <c r="F344" s="139"/>
      <c r="G344" s="13"/>
      <c r="H344" s="140">
        <f>表1[[#This Row],[上证点数]]-G343</f>
        <v>0</v>
      </c>
      <c r="I344" s="140"/>
      <c r="J344" s="147"/>
      <c r="K344" s="148"/>
      <c r="L344" s="131"/>
      <c r="M344" s="132"/>
      <c r="N344"/>
      <c r="O344"/>
      <c r="P344"/>
      <c r="Q344"/>
    </row>
    <row r="345" spans="2:17">
      <c r="B345" s="9"/>
      <c r="C345" s="137"/>
      <c r="D345" s="138"/>
      <c r="E345" s="137"/>
      <c r="F345" s="139"/>
      <c r="G345" s="13"/>
      <c r="H345" s="140">
        <f>表1[[#This Row],[上证点数]]-G344</f>
        <v>0</v>
      </c>
      <c r="I345" s="140"/>
      <c r="J345" s="147"/>
      <c r="K345" s="148"/>
      <c r="L345" s="131"/>
      <c r="M345" s="132"/>
      <c r="N345"/>
      <c r="O345"/>
      <c r="P345"/>
      <c r="Q345"/>
    </row>
    <row r="346" spans="2:17">
      <c r="B346" s="9"/>
      <c r="C346" s="137"/>
      <c r="D346" s="138"/>
      <c r="E346" s="137"/>
      <c r="F346" s="139"/>
      <c r="G346" s="13"/>
      <c r="H346" s="140">
        <f>表1[[#This Row],[上证点数]]-G345</f>
        <v>0</v>
      </c>
      <c r="I346" s="140"/>
      <c r="J346" s="147"/>
      <c r="K346" s="148"/>
      <c r="L346" s="131"/>
      <c r="M346" s="132"/>
      <c r="N346"/>
      <c r="O346"/>
      <c r="P346"/>
      <c r="Q346"/>
    </row>
    <row r="347" spans="2:17">
      <c r="B347" s="9"/>
      <c r="C347" s="137"/>
      <c r="D347" s="138"/>
      <c r="E347" s="137"/>
      <c r="F347" s="139"/>
      <c r="G347" s="13"/>
      <c r="H347" s="140">
        <f>表1[[#This Row],[上证点数]]-G346</f>
        <v>0</v>
      </c>
      <c r="I347" s="140"/>
      <c r="J347" s="147"/>
      <c r="K347" s="148"/>
      <c r="L347" s="131"/>
      <c r="M347" s="132"/>
      <c r="N347"/>
      <c r="O347"/>
      <c r="P347"/>
      <c r="Q347"/>
    </row>
    <row r="348" spans="2:17">
      <c r="B348" s="9"/>
      <c r="C348" s="137"/>
      <c r="D348" s="138"/>
      <c r="E348" s="137"/>
      <c r="F348" s="139"/>
      <c r="G348" s="13"/>
      <c r="H348" s="140">
        <f>表1[[#This Row],[上证点数]]-G347</f>
        <v>0</v>
      </c>
      <c r="I348" s="140"/>
      <c r="J348" s="147"/>
      <c r="K348" s="148"/>
      <c r="L348" s="131"/>
      <c r="M348" s="132"/>
      <c r="N348"/>
      <c r="O348"/>
      <c r="P348"/>
      <c r="Q348"/>
    </row>
    <row r="349" spans="2:17">
      <c r="B349" s="9"/>
      <c r="C349" s="137"/>
      <c r="D349" s="138"/>
      <c r="E349" s="137"/>
      <c r="F349" s="139"/>
      <c r="G349" s="13"/>
      <c r="H349" s="140">
        <f>表1[[#This Row],[上证点数]]-G348</f>
        <v>0</v>
      </c>
      <c r="I349" s="140"/>
      <c r="J349" s="147"/>
      <c r="K349" s="148"/>
      <c r="L349" s="131"/>
      <c r="M349" s="132"/>
      <c r="N349"/>
      <c r="O349"/>
      <c r="P349"/>
      <c r="Q349"/>
    </row>
    <row r="350" spans="2:17">
      <c r="B350" s="9"/>
      <c r="C350" s="137"/>
      <c r="D350" s="138"/>
      <c r="E350" s="137"/>
      <c r="F350" s="139"/>
      <c r="G350" s="13"/>
      <c r="H350" s="140">
        <f>表1[[#This Row],[上证点数]]-G349</f>
        <v>0</v>
      </c>
      <c r="I350" s="140"/>
      <c r="J350" s="147"/>
      <c r="K350" s="148"/>
      <c r="L350" s="131"/>
      <c r="M350" s="132"/>
      <c r="N350"/>
      <c r="O350"/>
      <c r="P350"/>
      <c r="Q350"/>
    </row>
    <row r="351" spans="2:17">
      <c r="B351" s="9"/>
      <c r="C351" s="137"/>
      <c r="D351" s="138"/>
      <c r="E351" s="137"/>
      <c r="F351" s="139"/>
      <c r="G351" s="13"/>
      <c r="H351" s="140">
        <f>表1[[#This Row],[上证点数]]-G350</f>
        <v>0</v>
      </c>
      <c r="I351" s="140"/>
      <c r="J351" s="147"/>
      <c r="K351" s="148"/>
      <c r="L351" s="131"/>
      <c r="M351" s="132"/>
      <c r="N351"/>
      <c r="O351"/>
      <c r="P351"/>
      <c r="Q351"/>
    </row>
    <row r="352" spans="2:17">
      <c r="B352" s="9"/>
      <c r="C352" s="137"/>
      <c r="D352" s="138"/>
      <c r="E352" s="137"/>
      <c r="F352" s="139"/>
      <c r="G352" s="13"/>
      <c r="H352" s="140">
        <f>表1[[#This Row],[上证点数]]-G351</f>
        <v>0</v>
      </c>
      <c r="I352" s="140"/>
      <c r="J352" s="147"/>
      <c r="K352" s="148"/>
      <c r="L352" s="131"/>
      <c r="M352" s="132"/>
      <c r="N352"/>
      <c r="O352"/>
      <c r="P352"/>
      <c r="Q352"/>
    </row>
    <row r="353" spans="2:17">
      <c r="B353" s="9"/>
      <c r="C353" s="137"/>
      <c r="D353" s="138"/>
      <c r="E353" s="137"/>
      <c r="F353" s="139"/>
      <c r="G353" s="13"/>
      <c r="H353" s="140">
        <f>表1[[#This Row],[上证点数]]-G352</f>
        <v>0</v>
      </c>
      <c r="I353" s="140"/>
      <c r="J353" s="147"/>
      <c r="K353" s="148"/>
      <c r="L353" s="131"/>
      <c r="M353" s="132"/>
      <c r="N353"/>
      <c r="O353"/>
      <c r="P353"/>
      <c r="Q353"/>
    </row>
    <row r="354" spans="2:17">
      <c r="B354" s="9"/>
      <c r="C354" s="137"/>
      <c r="D354" s="138"/>
      <c r="E354" s="137"/>
      <c r="F354" s="139"/>
      <c r="G354" s="13"/>
      <c r="H354" s="140">
        <f>表1[[#This Row],[上证点数]]-G353</f>
        <v>0</v>
      </c>
      <c r="I354" s="140"/>
      <c r="J354" s="147"/>
      <c r="K354" s="148"/>
      <c r="L354" s="131"/>
      <c r="M354" s="132"/>
      <c r="N354"/>
      <c r="O354"/>
      <c r="P354"/>
      <c r="Q354"/>
    </row>
    <row r="355" spans="2:17">
      <c r="B355" s="9"/>
      <c r="C355" s="137"/>
      <c r="D355" s="138"/>
      <c r="E355" s="137"/>
      <c r="F355" s="139"/>
      <c r="G355" s="13"/>
      <c r="H355" s="140">
        <f>表1[[#This Row],[上证点数]]-G354</f>
        <v>0</v>
      </c>
      <c r="I355" s="140"/>
      <c r="J355" s="147"/>
      <c r="K355" s="148"/>
      <c r="L355" s="131"/>
      <c r="M355" s="132"/>
      <c r="N355"/>
      <c r="O355"/>
      <c r="P355"/>
      <c r="Q355"/>
    </row>
    <row r="356" spans="2:17">
      <c r="B356" s="9"/>
      <c r="C356" s="137"/>
      <c r="D356" s="138"/>
      <c r="E356" s="137"/>
      <c r="F356" s="139"/>
      <c r="G356" s="13"/>
      <c r="H356" s="140">
        <f>表1[[#This Row],[上证点数]]-G355</f>
        <v>0</v>
      </c>
      <c r="I356" s="140"/>
      <c r="J356" s="147"/>
      <c r="K356" s="148"/>
      <c r="L356" s="131"/>
      <c r="M356" s="132"/>
      <c r="N356"/>
      <c r="O356"/>
      <c r="P356"/>
      <c r="Q356"/>
    </row>
    <row r="357" spans="2:17">
      <c r="B357" s="9"/>
      <c r="C357" s="137"/>
      <c r="D357" s="138"/>
      <c r="E357" s="137"/>
      <c r="F357" s="139"/>
      <c r="G357" s="13"/>
      <c r="H357" s="140">
        <f>表1[[#This Row],[上证点数]]-G356</f>
        <v>0</v>
      </c>
      <c r="I357" s="140"/>
      <c r="J357" s="147"/>
      <c r="K357" s="148"/>
      <c r="L357" s="131"/>
      <c r="M357" s="132"/>
      <c r="N357"/>
      <c r="O357"/>
      <c r="P357"/>
      <c r="Q357"/>
    </row>
    <row r="358" spans="2:17">
      <c r="B358" s="9"/>
      <c r="C358" s="137"/>
      <c r="D358" s="138"/>
      <c r="E358" s="137"/>
      <c r="F358" s="139"/>
      <c r="G358" s="13"/>
      <c r="H358" s="140">
        <f>表1[[#This Row],[上证点数]]-G357</f>
        <v>0</v>
      </c>
      <c r="I358" s="140"/>
      <c r="J358" s="147"/>
      <c r="K358" s="148"/>
      <c r="L358" s="131"/>
      <c r="M358" s="132"/>
      <c r="N358"/>
      <c r="O358"/>
      <c r="P358"/>
      <c r="Q358"/>
    </row>
    <row r="359" spans="2:17">
      <c r="B359" s="9"/>
      <c r="C359" s="137"/>
      <c r="D359" s="138"/>
      <c r="E359" s="137"/>
      <c r="F359" s="139"/>
      <c r="G359" s="13"/>
      <c r="H359" s="140">
        <f>表1[[#This Row],[上证点数]]-G358</f>
        <v>0</v>
      </c>
      <c r="I359" s="140"/>
      <c r="J359" s="147"/>
      <c r="K359" s="148"/>
      <c r="L359" s="131"/>
      <c r="M359" s="132"/>
      <c r="N359"/>
      <c r="O359"/>
      <c r="P359"/>
      <c r="Q359"/>
    </row>
    <row r="360" spans="2:17">
      <c r="B360" s="9"/>
      <c r="C360" s="137"/>
      <c r="D360" s="138"/>
      <c r="E360" s="137"/>
      <c r="F360" s="139"/>
      <c r="G360" s="13"/>
      <c r="H360" s="140">
        <f>表1[[#This Row],[上证点数]]-G359</f>
        <v>0</v>
      </c>
      <c r="I360" s="140"/>
      <c r="J360" s="147"/>
      <c r="K360" s="148"/>
      <c r="L360" s="131"/>
      <c r="M360" s="132"/>
      <c r="N360"/>
      <c r="O360"/>
      <c r="P360"/>
      <c r="Q360"/>
    </row>
    <row r="361" spans="2:17">
      <c r="B361" s="9"/>
      <c r="C361" s="137"/>
      <c r="D361" s="138"/>
      <c r="E361" s="137"/>
      <c r="F361" s="139"/>
      <c r="G361" s="13"/>
      <c r="H361" s="140">
        <f>表1[[#This Row],[上证点数]]-G360</f>
        <v>0</v>
      </c>
      <c r="I361" s="140"/>
      <c r="J361" s="147"/>
      <c r="K361" s="148"/>
      <c r="L361" s="131"/>
      <c r="M361" s="132"/>
      <c r="N361"/>
      <c r="O361"/>
      <c r="P361"/>
      <c r="Q361"/>
    </row>
    <row r="362" spans="2:17">
      <c r="B362" s="9"/>
      <c r="C362" s="137"/>
      <c r="D362" s="138"/>
      <c r="E362" s="137"/>
      <c r="F362" s="139"/>
      <c r="G362" s="13"/>
      <c r="H362" s="140">
        <f>表1[[#This Row],[上证点数]]-G361</f>
        <v>0</v>
      </c>
      <c r="I362" s="140"/>
      <c r="J362" s="147"/>
      <c r="K362" s="148"/>
      <c r="L362" s="131"/>
      <c r="M362" s="132"/>
      <c r="N362"/>
      <c r="O362"/>
      <c r="P362"/>
      <c r="Q362"/>
    </row>
    <row r="363" spans="2:17">
      <c r="B363" s="9"/>
      <c r="C363" s="137"/>
      <c r="D363" s="138"/>
      <c r="E363" s="137"/>
      <c r="F363" s="139"/>
      <c r="G363" s="13"/>
      <c r="H363" s="140">
        <f>表1[[#This Row],[上证点数]]-G362</f>
        <v>0</v>
      </c>
      <c r="I363" s="140"/>
      <c r="J363" s="147"/>
      <c r="K363" s="148"/>
      <c r="L363" s="131"/>
      <c r="M363" s="132"/>
      <c r="N363"/>
      <c r="O363"/>
      <c r="P363"/>
      <c r="Q363"/>
    </row>
    <row r="364" spans="2:17">
      <c r="B364" s="9"/>
      <c r="C364" s="137"/>
      <c r="D364" s="138"/>
      <c r="E364" s="137"/>
      <c r="F364" s="139"/>
      <c r="G364" s="13"/>
      <c r="H364" s="140">
        <f>表1[[#This Row],[上证点数]]-G363</f>
        <v>0</v>
      </c>
      <c r="I364" s="140"/>
      <c r="J364" s="147"/>
      <c r="K364" s="148"/>
      <c r="L364" s="131"/>
      <c r="M364" s="132"/>
      <c r="N364"/>
      <c r="O364"/>
      <c r="P364"/>
      <c r="Q364"/>
    </row>
    <row r="365" spans="2:17">
      <c r="B365" s="9"/>
      <c r="C365" s="137"/>
      <c r="D365" s="138"/>
      <c r="E365" s="137"/>
      <c r="F365" s="139"/>
      <c r="G365" s="13"/>
      <c r="H365" s="140">
        <f>表1[[#This Row],[上证点数]]-G364</f>
        <v>0</v>
      </c>
      <c r="I365" s="140"/>
      <c r="J365" s="147"/>
      <c r="K365" s="148"/>
      <c r="L365" s="131"/>
      <c r="M365" s="132"/>
      <c r="N365"/>
      <c r="O365"/>
      <c r="P365"/>
      <c r="Q365"/>
    </row>
    <row r="366" spans="2:17">
      <c r="B366" s="9"/>
      <c r="C366" s="137"/>
      <c r="D366" s="138"/>
      <c r="E366" s="137"/>
      <c r="F366" s="139"/>
      <c r="G366" s="13"/>
      <c r="H366" s="140">
        <f>表1[[#This Row],[上证点数]]-G365</f>
        <v>0</v>
      </c>
      <c r="I366" s="140"/>
      <c r="J366" s="147"/>
      <c r="K366" s="148"/>
      <c r="L366" s="131"/>
      <c r="M366" s="132"/>
      <c r="N366"/>
      <c r="O366"/>
      <c r="P366"/>
      <c r="Q366"/>
    </row>
    <row r="367" spans="2:17">
      <c r="B367" s="9"/>
      <c r="C367" s="137"/>
      <c r="D367" s="138"/>
      <c r="E367" s="137"/>
      <c r="F367" s="139"/>
      <c r="G367" s="13"/>
      <c r="H367" s="140">
        <f>表1[[#This Row],[上证点数]]-G366</f>
        <v>0</v>
      </c>
      <c r="I367" s="140"/>
      <c r="J367" s="147"/>
      <c r="K367" s="148"/>
      <c r="L367" s="131"/>
      <c r="M367" s="132"/>
      <c r="N367"/>
      <c r="O367"/>
      <c r="P367"/>
      <c r="Q367"/>
    </row>
    <row r="368" spans="2:17">
      <c r="B368" s="9"/>
      <c r="C368" s="137"/>
      <c r="D368" s="138"/>
      <c r="E368" s="137"/>
      <c r="F368" s="139"/>
      <c r="G368" s="13"/>
      <c r="H368" s="140">
        <f>表1[[#This Row],[上证点数]]-G367</f>
        <v>0</v>
      </c>
      <c r="I368" s="140"/>
      <c r="J368" s="147"/>
      <c r="K368" s="148"/>
      <c r="L368" s="131"/>
      <c r="M368" s="132"/>
      <c r="N368"/>
      <c r="O368"/>
      <c r="P368"/>
      <c r="Q368"/>
    </row>
    <row r="369" spans="2:17">
      <c r="B369" s="9"/>
      <c r="C369" s="137"/>
      <c r="D369" s="138"/>
      <c r="E369" s="137"/>
      <c r="F369" s="139"/>
      <c r="G369" s="13"/>
      <c r="H369" s="140">
        <f>表1[[#This Row],[上证点数]]-G368</f>
        <v>0</v>
      </c>
      <c r="I369" s="140"/>
      <c r="J369" s="147"/>
      <c r="K369" s="148"/>
      <c r="L369" s="131"/>
      <c r="M369" s="132"/>
      <c r="N369"/>
      <c r="O369"/>
      <c r="P369"/>
      <c r="Q369"/>
    </row>
    <row r="370" spans="2:17">
      <c r="B370" s="9"/>
      <c r="C370" s="137"/>
      <c r="D370" s="138"/>
      <c r="E370" s="137"/>
      <c r="F370" s="139"/>
      <c r="G370" s="13"/>
      <c r="H370" s="140">
        <f>表1[[#This Row],[上证点数]]-G369</f>
        <v>0</v>
      </c>
      <c r="I370" s="140"/>
      <c r="J370" s="147"/>
      <c r="K370" s="148"/>
      <c r="L370" s="131"/>
      <c r="M370" s="132"/>
      <c r="N370"/>
      <c r="O370"/>
      <c r="P370"/>
      <c r="Q370"/>
    </row>
    <row r="371" spans="2:17">
      <c r="B371" s="9"/>
      <c r="C371" s="137"/>
      <c r="D371" s="138"/>
      <c r="E371" s="137"/>
      <c r="F371" s="139"/>
      <c r="G371" s="13"/>
      <c r="H371" s="140">
        <f>表1[[#This Row],[上证点数]]-G370</f>
        <v>0</v>
      </c>
      <c r="I371" s="140"/>
      <c r="J371" s="147"/>
      <c r="K371" s="148"/>
      <c r="L371" s="131"/>
      <c r="M371" s="132"/>
      <c r="N371"/>
      <c r="O371"/>
      <c r="P371"/>
      <c r="Q371"/>
    </row>
    <row r="372" spans="2:17">
      <c r="B372" s="9"/>
      <c r="C372" s="137"/>
      <c r="D372" s="138"/>
      <c r="E372" s="137"/>
      <c r="F372" s="139"/>
      <c r="G372" s="13"/>
      <c r="H372" s="140">
        <f>表1[[#This Row],[上证点数]]-G371</f>
        <v>0</v>
      </c>
      <c r="I372" s="140"/>
      <c r="J372" s="147"/>
      <c r="K372" s="148"/>
      <c r="L372" s="131"/>
      <c r="M372" s="132"/>
      <c r="N372"/>
      <c r="O372"/>
      <c r="P372"/>
      <c r="Q372"/>
    </row>
    <row r="373" spans="2:17">
      <c r="B373" s="9"/>
      <c r="C373" s="137"/>
      <c r="D373" s="138"/>
      <c r="E373" s="137"/>
      <c r="F373" s="139"/>
      <c r="G373" s="13"/>
      <c r="H373" s="140">
        <f>表1[[#This Row],[上证点数]]-G372</f>
        <v>0</v>
      </c>
      <c r="I373" s="140"/>
      <c r="J373" s="147"/>
      <c r="K373" s="148"/>
      <c r="L373" s="131"/>
      <c r="M373" s="132"/>
      <c r="N373"/>
      <c r="O373"/>
      <c r="P373"/>
      <c r="Q373"/>
    </row>
    <row r="374" spans="2:17">
      <c r="B374" s="9"/>
      <c r="C374" s="137"/>
      <c r="D374" s="138"/>
      <c r="E374" s="137"/>
      <c r="F374" s="139"/>
      <c r="G374" s="13"/>
      <c r="H374" s="140">
        <f>表1[[#This Row],[上证点数]]-G373</f>
        <v>0</v>
      </c>
      <c r="I374" s="140"/>
      <c r="J374" s="147"/>
      <c r="K374" s="148"/>
      <c r="L374" s="131"/>
      <c r="M374" s="132"/>
      <c r="N374"/>
      <c r="O374"/>
      <c r="P374"/>
      <c r="Q374"/>
    </row>
    <row r="375" spans="2:17">
      <c r="B375" s="9"/>
      <c r="C375" s="137"/>
      <c r="D375" s="138"/>
      <c r="E375" s="137"/>
      <c r="F375" s="139"/>
      <c r="G375" s="13"/>
      <c r="H375" s="140">
        <f>表1[[#This Row],[上证点数]]-G374</f>
        <v>0</v>
      </c>
      <c r="I375" s="140"/>
      <c r="J375" s="147"/>
      <c r="K375" s="148"/>
      <c r="L375" s="131"/>
      <c r="M375" s="132"/>
      <c r="N375"/>
      <c r="O375"/>
      <c r="P375"/>
      <c r="Q375"/>
    </row>
    <row r="376" spans="2:17">
      <c r="B376" s="9"/>
      <c r="C376" s="137"/>
      <c r="D376" s="138"/>
      <c r="E376" s="137"/>
      <c r="F376" s="139"/>
      <c r="G376" s="13"/>
      <c r="H376" s="140">
        <f>表1[[#This Row],[上证点数]]-G375</f>
        <v>0</v>
      </c>
      <c r="I376" s="140"/>
      <c r="J376" s="147"/>
      <c r="K376" s="148"/>
      <c r="L376" s="131"/>
      <c r="M376" s="132"/>
      <c r="N376"/>
      <c r="O376"/>
      <c r="P376"/>
      <c r="Q376"/>
    </row>
    <row r="377" spans="2:17">
      <c r="B377" s="9"/>
      <c r="C377" s="137"/>
      <c r="D377" s="138"/>
      <c r="E377" s="137"/>
      <c r="F377" s="139"/>
      <c r="G377" s="13"/>
      <c r="H377" s="140">
        <f>表1[[#This Row],[上证点数]]-G376</f>
        <v>0</v>
      </c>
      <c r="I377" s="140"/>
      <c r="J377" s="147"/>
      <c r="K377" s="148"/>
      <c r="L377" s="131"/>
      <c r="M377" s="132"/>
      <c r="N377"/>
      <c r="O377"/>
      <c r="P377"/>
      <c r="Q377"/>
    </row>
    <row r="378" spans="2:17">
      <c r="B378" s="9"/>
      <c r="C378" s="137"/>
      <c r="D378" s="138"/>
      <c r="E378" s="137"/>
      <c r="F378" s="139"/>
      <c r="G378" s="13"/>
      <c r="H378" s="140">
        <f>表1[[#This Row],[上证点数]]-G377</f>
        <v>0</v>
      </c>
      <c r="I378" s="140"/>
      <c r="J378" s="147"/>
      <c r="K378" s="148"/>
      <c r="L378" s="131"/>
      <c r="M378" s="132"/>
      <c r="N378"/>
      <c r="O378"/>
      <c r="P378"/>
      <c r="Q378"/>
    </row>
    <row r="379" spans="2:17">
      <c r="B379" s="9"/>
      <c r="C379" s="137"/>
      <c r="D379" s="138"/>
      <c r="E379" s="137"/>
      <c r="F379" s="139"/>
      <c r="G379" s="13"/>
      <c r="H379" s="140">
        <f>表1[[#This Row],[上证点数]]-G378</f>
        <v>0</v>
      </c>
      <c r="I379" s="140"/>
      <c r="J379" s="147"/>
      <c r="K379" s="148"/>
      <c r="L379" s="131"/>
      <c r="M379" s="132"/>
      <c r="N379"/>
      <c r="O379"/>
      <c r="P379"/>
      <c r="Q379"/>
    </row>
    <row r="380" spans="2:17">
      <c r="B380" s="9"/>
      <c r="C380" s="137"/>
      <c r="D380" s="138"/>
      <c r="E380" s="137"/>
      <c r="F380" s="139"/>
      <c r="G380" s="13"/>
      <c r="H380" s="140">
        <f>表1[[#This Row],[上证点数]]-G379</f>
        <v>0</v>
      </c>
      <c r="I380" s="140"/>
      <c r="J380" s="147"/>
      <c r="K380" s="148"/>
      <c r="L380" s="131"/>
      <c r="M380" s="132"/>
      <c r="N380"/>
      <c r="O380"/>
      <c r="P380"/>
      <c r="Q380"/>
    </row>
    <row r="381" spans="2:17">
      <c r="B381" s="9"/>
      <c r="C381" s="137"/>
      <c r="D381" s="138"/>
      <c r="E381" s="137"/>
      <c r="F381" s="139"/>
      <c r="G381" s="13"/>
      <c r="H381" s="140">
        <f>表1[[#This Row],[上证点数]]-G380</f>
        <v>0</v>
      </c>
      <c r="I381" s="140"/>
      <c r="J381" s="147"/>
      <c r="K381" s="148"/>
      <c r="L381" s="131"/>
      <c r="M381" s="132"/>
      <c r="N381"/>
      <c r="O381"/>
      <c r="P381"/>
      <c r="Q381"/>
    </row>
    <row r="382" spans="2:17">
      <c r="B382" s="9"/>
      <c r="C382" s="137"/>
      <c r="D382" s="138"/>
      <c r="E382" s="137"/>
      <c r="F382" s="139"/>
      <c r="G382" s="13"/>
      <c r="H382" s="140">
        <f>表1[[#This Row],[上证点数]]-G381</f>
        <v>0</v>
      </c>
      <c r="I382" s="140"/>
      <c r="J382" s="147"/>
      <c r="K382" s="148"/>
      <c r="L382" s="131"/>
      <c r="M382" s="132"/>
      <c r="N382"/>
      <c r="O382"/>
      <c r="P382"/>
      <c r="Q382"/>
    </row>
    <row r="383" spans="2:17">
      <c r="B383" s="9"/>
      <c r="C383" s="137"/>
      <c r="D383" s="138"/>
      <c r="E383" s="137"/>
      <c r="F383" s="139"/>
      <c r="G383" s="13"/>
      <c r="H383" s="140">
        <f>表1[[#This Row],[上证点数]]-G382</f>
        <v>0</v>
      </c>
      <c r="I383" s="140"/>
      <c r="J383" s="147"/>
      <c r="K383" s="148"/>
      <c r="L383" s="131"/>
      <c r="M383" s="132"/>
      <c r="N383"/>
      <c r="O383"/>
      <c r="P383"/>
      <c r="Q383"/>
    </row>
  </sheetData>
  <phoneticPr fontId="14" type="noConversion"/>
  <conditionalFormatting sqref="D1:D1048576">
    <cfRule type="cellIs" dxfId="33" priority="1" operator="between">
      <formula>0.1</formula>
      <formula>1000</formula>
    </cfRule>
  </conditionalFormatting>
  <conditionalFormatting sqref="H1:J1048576">
    <cfRule type="cellIs" dxfId="32" priority="3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AH54"/>
  <sheetViews>
    <sheetView tabSelected="1" workbookViewId="0">
      <pane ySplit="2" topLeftCell="A6" activePane="bottomLeft" state="frozen"/>
      <selection pane="bottomLeft" activeCell="Q29" sqref="Q29"/>
    </sheetView>
  </sheetViews>
  <sheetFormatPr defaultColWidth="11" defaultRowHeight="14.25"/>
  <cols>
    <col min="1" max="1" width="2.375" customWidth="1"/>
    <col min="3" max="3" width="10.25" customWidth="1"/>
    <col min="4" max="4" width="6.5" customWidth="1"/>
    <col min="5" max="5" width="8.5" hidden="1" customWidth="1"/>
    <col min="6" max="6" width="8.25" customWidth="1"/>
    <col min="7" max="7" width="10.5" customWidth="1"/>
    <col min="8" max="8" width="10.25" customWidth="1"/>
    <col min="9" max="9" width="8.5" style="53" customWidth="1"/>
    <col min="10" max="10" width="6" customWidth="1"/>
    <col min="11" max="11" width="10.5" customWidth="1"/>
    <col min="12" max="12" width="8.125" customWidth="1"/>
    <col min="13" max="13" width="10.5" customWidth="1"/>
    <col min="14" max="15" width="8.125" customWidth="1"/>
    <col min="16" max="16" width="9.375" customWidth="1"/>
    <col min="17" max="17" width="18.375" customWidth="1"/>
    <col min="18" max="18" width="30.625" customWidth="1"/>
    <col min="19" max="19" width="8" customWidth="1"/>
    <col min="20" max="20" width="3.75" customWidth="1"/>
    <col min="21" max="21" width="9.5" customWidth="1"/>
    <col min="22" max="22" width="2.25" style="54" customWidth="1"/>
    <col min="23" max="23" width="5.75" style="54" customWidth="1"/>
    <col min="24" max="24" width="9.5" style="54" customWidth="1"/>
    <col min="25" max="25" width="5.75" style="54" customWidth="1"/>
    <col min="26" max="33" width="7.125" style="54" customWidth="1"/>
    <col min="34" max="34" width="5.5" style="54" customWidth="1"/>
    <col min="35" max="35" width="5.5" customWidth="1"/>
    <col min="36" max="36" width="7.5" customWidth="1"/>
    <col min="37" max="38" width="5.5" customWidth="1"/>
    <col min="39" max="40" width="7.375" customWidth="1"/>
    <col min="41" max="41" width="9.5" customWidth="1"/>
    <col min="42" max="43" width="5" customWidth="1"/>
    <col min="44" max="44" width="5.5" customWidth="1"/>
  </cols>
  <sheetData>
    <row r="1" spans="2:34">
      <c r="B1" s="51"/>
      <c r="C1" s="55"/>
      <c r="D1" s="55"/>
      <c r="E1" s="55"/>
      <c r="F1" s="55"/>
      <c r="G1" s="55"/>
      <c r="H1" s="55"/>
      <c r="I1" s="76"/>
      <c r="J1" s="55"/>
      <c r="K1" s="55"/>
      <c r="L1" s="77"/>
      <c r="M1" s="77"/>
      <c r="N1" s="77"/>
      <c r="O1" s="77"/>
      <c r="P1" s="77"/>
      <c r="Q1" s="55"/>
      <c r="R1" s="88"/>
      <c r="T1" s="89"/>
      <c r="U1" s="90" t="s">
        <v>263</v>
      </c>
      <c r="V1" s="91"/>
      <c r="W1" s="92"/>
      <c r="X1" s="92"/>
      <c r="Y1" s="92"/>
      <c r="Z1" s="92"/>
      <c r="AA1" s="92"/>
      <c r="AB1" s="123"/>
      <c r="AC1"/>
      <c r="AD1"/>
      <c r="AE1"/>
      <c r="AF1"/>
      <c r="AG1"/>
      <c r="AH1"/>
    </row>
    <row r="2" spans="2:34" ht="28.5">
      <c r="B2" s="56" t="s">
        <v>264</v>
      </c>
      <c r="C2" s="57" t="s">
        <v>265</v>
      </c>
      <c r="D2" s="57" t="s">
        <v>266</v>
      </c>
      <c r="E2" s="57" t="s">
        <v>267</v>
      </c>
      <c r="F2" s="57" t="s">
        <v>268</v>
      </c>
      <c r="G2" s="57" t="s">
        <v>269</v>
      </c>
      <c r="H2" s="57" t="s">
        <v>270</v>
      </c>
      <c r="I2" s="78" t="s">
        <v>271</v>
      </c>
      <c r="J2" s="57" t="s">
        <v>272</v>
      </c>
      <c r="K2" s="57" t="s">
        <v>273</v>
      </c>
      <c r="L2" s="79" t="s">
        <v>461</v>
      </c>
      <c r="M2" s="79" t="s">
        <v>274</v>
      </c>
      <c r="N2" s="79" t="s">
        <v>275</v>
      </c>
      <c r="O2" s="79" t="s">
        <v>276</v>
      </c>
      <c r="P2" s="79" t="s">
        <v>277</v>
      </c>
      <c r="Q2" s="57" t="s">
        <v>278</v>
      </c>
      <c r="R2" s="57" t="s">
        <v>279</v>
      </c>
      <c r="T2" s="89"/>
      <c r="U2" s="93"/>
      <c r="V2" s="94"/>
      <c r="W2" s="94"/>
      <c r="X2" s="94"/>
      <c r="Y2" s="94"/>
      <c r="Z2" s="94"/>
      <c r="AA2" s="94"/>
      <c r="AB2" s="124"/>
      <c r="AF2"/>
      <c r="AG2"/>
      <c r="AH2"/>
    </row>
    <row r="3" spans="2:34">
      <c r="B3" s="1"/>
      <c r="C3" s="58" t="s">
        <v>30</v>
      </c>
      <c r="D3" s="46">
        <v>15.007</v>
      </c>
      <c r="E3" s="46">
        <v>6.04</v>
      </c>
      <c r="F3" s="46">
        <v>800</v>
      </c>
      <c r="G3" s="46"/>
      <c r="H3" s="46">
        <f>D3*F3</f>
        <v>12005.6</v>
      </c>
      <c r="I3" s="80">
        <f>D3*1.6</f>
        <v>24.011199999999999</v>
      </c>
      <c r="J3" s="46" t="s">
        <v>64</v>
      </c>
      <c r="K3" s="81">
        <v>44237</v>
      </c>
      <c r="L3" s="46">
        <f>F3*I3-H3</f>
        <v>7203.36</v>
      </c>
      <c r="M3" s="46"/>
      <c r="N3" s="46"/>
      <c r="O3" s="46"/>
      <c r="P3" s="46"/>
      <c r="Q3" s="46" t="s">
        <v>32</v>
      </c>
      <c r="R3" s="95"/>
      <c r="T3" s="89"/>
      <c r="U3" s="96"/>
      <c r="V3" s="94"/>
      <c r="W3" s="97" t="s">
        <v>280</v>
      </c>
      <c r="X3" s="98"/>
      <c r="Y3" s="98"/>
      <c r="Z3" s="94"/>
      <c r="AA3" s="94"/>
      <c r="AB3" s="124"/>
      <c r="AF3"/>
      <c r="AG3"/>
      <c r="AH3"/>
    </row>
    <row r="4" spans="2:34">
      <c r="B4" s="1"/>
      <c r="C4" s="58" t="s">
        <v>30</v>
      </c>
      <c r="D4" s="46">
        <v>19.84</v>
      </c>
      <c r="E4" s="46">
        <v>6.04</v>
      </c>
      <c r="F4" s="46">
        <v>800</v>
      </c>
      <c r="G4" s="46"/>
      <c r="H4" s="46">
        <f>D4*F4</f>
        <v>15872</v>
      </c>
      <c r="I4" s="80">
        <f>D4*1.035</f>
        <v>20.534399999999998</v>
      </c>
      <c r="J4" s="46" t="s">
        <v>464</v>
      </c>
      <c r="K4" s="81">
        <v>44237</v>
      </c>
      <c r="L4" s="46">
        <f>F4*I4-H4</f>
        <v>555.5199999999968</v>
      </c>
      <c r="M4" s="46"/>
      <c r="N4" s="46"/>
      <c r="O4" s="46"/>
      <c r="P4" s="46"/>
      <c r="Q4" s="46" t="s">
        <v>32</v>
      </c>
      <c r="R4" s="95"/>
      <c r="T4" s="89"/>
      <c r="U4" s="96"/>
      <c r="V4" s="94"/>
      <c r="W4" s="97"/>
      <c r="X4" s="98"/>
      <c r="Y4" s="98"/>
      <c r="Z4" s="94"/>
      <c r="AA4" s="94"/>
      <c r="AB4" s="124"/>
      <c r="AF4"/>
      <c r="AG4"/>
      <c r="AH4"/>
    </row>
    <row r="5" spans="2:34">
      <c r="B5" s="1"/>
      <c r="C5" s="59" t="s">
        <v>133</v>
      </c>
      <c r="D5" s="46">
        <v>27.908000000000001</v>
      </c>
      <c r="E5" s="46">
        <v>12.33</v>
      </c>
      <c r="F5" s="46">
        <v>800</v>
      </c>
      <c r="G5" s="46"/>
      <c r="H5" s="46">
        <f t="shared" ref="H5:H28" si="0">D5*F5</f>
        <v>22326.400000000001</v>
      </c>
      <c r="I5" s="80">
        <f>D5*1.8</f>
        <v>50.234400000000001</v>
      </c>
      <c r="J5" s="46">
        <v>30</v>
      </c>
      <c r="K5" s="81">
        <v>43934</v>
      </c>
      <c r="L5" s="46">
        <f t="shared" ref="L5:L24" si="1">F5*I5-H5</f>
        <v>17861.120000000003</v>
      </c>
      <c r="M5" s="81">
        <v>43909</v>
      </c>
      <c r="N5" s="46">
        <v>31.4</v>
      </c>
      <c r="O5" s="46">
        <v>800</v>
      </c>
      <c r="P5" s="46">
        <v>2762.9</v>
      </c>
      <c r="Q5" s="46" t="s">
        <v>131</v>
      </c>
      <c r="R5" s="95" t="s">
        <v>281</v>
      </c>
      <c r="T5" s="89"/>
      <c r="U5" s="99"/>
      <c r="V5" s="93"/>
      <c r="W5" s="99" t="s">
        <v>282</v>
      </c>
      <c r="X5" s="99"/>
      <c r="Y5" s="99"/>
      <c r="Z5" s="94"/>
      <c r="AA5" s="94"/>
      <c r="AB5" s="124"/>
      <c r="AF5"/>
      <c r="AG5"/>
      <c r="AH5"/>
    </row>
    <row r="6" spans="2:34">
      <c r="B6" s="1"/>
      <c r="C6" s="60" t="s">
        <v>283</v>
      </c>
      <c r="D6" s="46">
        <v>18.832000000000001</v>
      </c>
      <c r="E6" s="46">
        <v>2.27</v>
      </c>
      <c r="F6" s="46">
        <v>300</v>
      </c>
      <c r="G6" s="46"/>
      <c r="H6" s="46">
        <f t="shared" si="0"/>
        <v>5649.6</v>
      </c>
      <c r="I6" s="80">
        <f>D6*1.3</f>
        <v>24.4816</v>
      </c>
      <c r="J6" s="46">
        <f>D6*0.7</f>
        <v>13.182399999999999</v>
      </c>
      <c r="K6" s="81">
        <v>43934</v>
      </c>
      <c r="L6" s="46">
        <f>F6*I6-H6</f>
        <v>1694.88</v>
      </c>
      <c r="M6" s="81">
        <v>43909</v>
      </c>
      <c r="N6" s="46">
        <v>15.59</v>
      </c>
      <c r="O6" s="46">
        <v>300</v>
      </c>
      <c r="P6" s="46">
        <v>-983.9</v>
      </c>
      <c r="Q6" s="46" t="s">
        <v>131</v>
      </c>
      <c r="R6" s="95" t="s">
        <v>281</v>
      </c>
      <c r="T6" s="89"/>
      <c r="U6" s="100"/>
      <c r="V6" s="93"/>
      <c r="W6" s="100" t="s">
        <v>284</v>
      </c>
      <c r="X6" s="100"/>
      <c r="Y6" s="100"/>
      <c r="Z6" s="94"/>
      <c r="AA6" s="94"/>
      <c r="AB6" s="124"/>
      <c r="AF6"/>
      <c r="AG6"/>
      <c r="AH6"/>
    </row>
    <row r="7" spans="2:34">
      <c r="B7" s="1"/>
      <c r="C7" s="61" t="s">
        <v>129</v>
      </c>
      <c r="D7" s="46">
        <v>12.116</v>
      </c>
      <c r="E7" s="46">
        <v>9.86</v>
      </c>
      <c r="F7" s="46">
        <v>2000</v>
      </c>
      <c r="G7" s="46"/>
      <c r="H7" s="46">
        <f t="shared" si="0"/>
        <v>24232</v>
      </c>
      <c r="I7" s="80">
        <f>D7*1.5</f>
        <v>18.173999999999999</v>
      </c>
      <c r="J7" s="46">
        <v>11</v>
      </c>
      <c r="K7" s="81">
        <v>44329</v>
      </c>
      <c r="L7" s="46">
        <f t="shared" si="1"/>
        <v>12116</v>
      </c>
      <c r="M7" s="81">
        <v>43909</v>
      </c>
      <c r="N7" s="46">
        <v>11</v>
      </c>
      <c r="O7" s="46">
        <v>2000</v>
      </c>
      <c r="P7" s="46">
        <v>-2259</v>
      </c>
      <c r="Q7" s="46" t="s">
        <v>131</v>
      </c>
      <c r="R7" s="95" t="s">
        <v>281</v>
      </c>
      <c r="T7" s="89"/>
      <c r="U7" s="101"/>
      <c r="V7" s="93"/>
      <c r="W7" s="101" t="s">
        <v>285</v>
      </c>
      <c r="X7" s="101"/>
      <c r="Y7" s="101"/>
      <c r="Z7" s="94"/>
      <c r="AA7" s="94"/>
      <c r="AB7" s="124"/>
    </row>
    <row r="8" spans="2:34">
      <c r="B8" s="1"/>
      <c r="C8" s="62" t="s">
        <v>286</v>
      </c>
      <c r="D8" s="46">
        <v>5.87</v>
      </c>
      <c r="E8" s="46">
        <v>3.04</v>
      </c>
      <c r="F8" s="46">
        <v>1500</v>
      </c>
      <c r="G8" s="46"/>
      <c r="H8" s="46">
        <f t="shared" si="0"/>
        <v>8805</v>
      </c>
      <c r="I8" s="80">
        <f>D8*1.15</f>
        <v>6.7504999999999997</v>
      </c>
      <c r="J8" s="46"/>
      <c r="K8" s="46"/>
      <c r="L8" s="46">
        <f t="shared" si="1"/>
        <v>1320.75</v>
      </c>
      <c r="M8" s="81">
        <v>43909</v>
      </c>
      <c r="N8" s="46">
        <v>4.16</v>
      </c>
      <c r="O8" s="46">
        <v>1500</v>
      </c>
      <c r="P8" s="46">
        <v>-2236</v>
      </c>
      <c r="Q8" s="46" t="s">
        <v>287</v>
      </c>
      <c r="R8" s="95" t="s">
        <v>288</v>
      </c>
      <c r="T8" s="89"/>
      <c r="U8" s="102"/>
      <c r="V8" s="93"/>
      <c r="W8" s="102" t="s">
        <v>289</v>
      </c>
      <c r="X8" s="102"/>
      <c r="Y8" s="102"/>
      <c r="Z8" s="94"/>
      <c r="AA8" s="94"/>
      <c r="AB8" s="124"/>
    </row>
    <row r="9" spans="2:34">
      <c r="B9" s="1"/>
      <c r="C9" s="59" t="s">
        <v>101</v>
      </c>
      <c r="D9" s="46">
        <v>14.919</v>
      </c>
      <c r="E9" s="46">
        <v>7.96</v>
      </c>
      <c r="F9" s="46">
        <v>1200</v>
      </c>
      <c r="G9" s="46"/>
      <c r="H9" s="46">
        <f t="shared" si="0"/>
        <v>17902.8</v>
      </c>
      <c r="I9" s="80">
        <f>D9*1.5</f>
        <v>22.378499999999999</v>
      </c>
      <c r="J9" s="46">
        <v>12</v>
      </c>
      <c r="K9" s="81">
        <v>43934</v>
      </c>
      <c r="L9" s="46">
        <f t="shared" si="1"/>
        <v>8951.3999999999978</v>
      </c>
      <c r="M9" s="81">
        <v>43909</v>
      </c>
      <c r="N9" s="46">
        <v>13.08</v>
      </c>
      <c r="O9" s="46">
        <v>1900</v>
      </c>
      <c r="P9" s="46">
        <v>-3999</v>
      </c>
      <c r="Q9" s="46" t="s">
        <v>92</v>
      </c>
      <c r="R9" s="95" t="s">
        <v>281</v>
      </c>
      <c r="T9" s="89"/>
      <c r="U9" s="103"/>
      <c r="V9" s="94"/>
      <c r="W9" s="104" t="s">
        <v>290</v>
      </c>
      <c r="X9" s="105"/>
      <c r="Y9" s="105"/>
      <c r="Z9" s="94"/>
      <c r="AA9" s="94"/>
      <c r="AB9" s="124"/>
    </row>
    <row r="10" spans="2:34">
      <c r="B10" s="1"/>
      <c r="C10" s="58" t="s">
        <v>67</v>
      </c>
      <c r="D10" s="46">
        <v>9.6020000000000003</v>
      </c>
      <c r="E10" s="46">
        <v>17.77</v>
      </c>
      <c r="F10" s="46">
        <v>2200</v>
      </c>
      <c r="G10" s="46"/>
      <c r="H10" s="46">
        <f t="shared" si="0"/>
        <v>21124.400000000001</v>
      </c>
      <c r="I10" s="80">
        <f>D10*1.6</f>
        <v>15.363200000000001</v>
      </c>
      <c r="J10" s="46" t="s">
        <v>64</v>
      </c>
      <c r="K10" s="81">
        <v>44299</v>
      </c>
      <c r="L10" s="46">
        <f>F10*I10-H10</f>
        <v>12674.64</v>
      </c>
      <c r="M10" s="81"/>
      <c r="N10" s="46"/>
      <c r="O10" s="46"/>
      <c r="P10" s="46"/>
      <c r="Q10" s="46" t="s">
        <v>69</v>
      </c>
      <c r="R10" s="95"/>
      <c r="T10" s="89"/>
      <c r="U10" s="93" t="s">
        <v>291</v>
      </c>
      <c r="V10" s="94"/>
      <c r="W10" s="94"/>
      <c r="X10" s="94"/>
      <c r="Y10" s="94"/>
      <c r="Z10" s="94"/>
      <c r="AA10" s="94"/>
      <c r="AB10" s="124"/>
    </row>
    <row r="11" spans="2:34">
      <c r="B11" s="1"/>
      <c r="C11" s="63" t="s">
        <v>27</v>
      </c>
      <c r="D11" s="46">
        <v>47.716000000000001</v>
      </c>
      <c r="E11" s="46">
        <v>3.91</v>
      </c>
      <c r="F11" s="46">
        <v>200</v>
      </c>
      <c r="G11" s="46"/>
      <c r="H11" s="46">
        <f t="shared" si="0"/>
        <v>9543.2000000000007</v>
      </c>
      <c r="I11" s="80">
        <f>D11*1.15</f>
        <v>54.873399999999997</v>
      </c>
      <c r="J11" s="46">
        <v>45</v>
      </c>
      <c r="K11" s="81">
        <v>43982</v>
      </c>
      <c r="L11" s="46">
        <f t="shared" si="1"/>
        <v>1431.4799999999977</v>
      </c>
      <c r="M11" s="81"/>
      <c r="N11" s="46"/>
      <c r="O11" s="46"/>
      <c r="P11" s="46"/>
      <c r="Q11" s="46" t="s">
        <v>143</v>
      </c>
      <c r="R11" s="95"/>
      <c r="T11" s="89"/>
      <c r="U11" s="106" t="s">
        <v>292</v>
      </c>
      <c r="V11" s="94"/>
      <c r="W11" s="107" t="s">
        <v>293</v>
      </c>
      <c r="X11" s="94"/>
      <c r="Y11" s="94"/>
      <c r="Z11" s="94"/>
      <c r="AA11" s="94"/>
      <c r="AB11" s="124"/>
    </row>
    <row r="12" spans="2:34">
      <c r="B12" s="1"/>
      <c r="C12" s="64" t="s">
        <v>37</v>
      </c>
      <c r="D12" s="46">
        <v>4.6619999999999999</v>
      </c>
      <c r="E12" s="46">
        <v>4.4800000000000004</v>
      </c>
      <c r="F12" s="46">
        <v>2100</v>
      </c>
      <c r="G12" s="46"/>
      <c r="H12" s="46">
        <f t="shared" si="0"/>
        <v>9790.2000000000007</v>
      </c>
      <c r="I12" s="80">
        <f>D12*1.3</f>
        <v>6.0606</v>
      </c>
      <c r="J12" s="46" t="s">
        <v>64</v>
      </c>
      <c r="K12" s="81">
        <v>44227</v>
      </c>
      <c r="L12" s="46">
        <f t="shared" si="1"/>
        <v>2937.0599999999995</v>
      </c>
      <c r="M12" s="81">
        <v>43909</v>
      </c>
      <c r="N12" s="46"/>
      <c r="O12" s="46"/>
      <c r="P12" s="46"/>
      <c r="Q12" s="46" t="s">
        <v>39</v>
      </c>
      <c r="R12" s="95"/>
      <c r="T12" s="89"/>
      <c r="U12" s="108" t="s">
        <v>294</v>
      </c>
      <c r="V12" s="109"/>
      <c r="W12" s="110" t="s">
        <v>295</v>
      </c>
      <c r="X12" s="94"/>
      <c r="Y12" s="94"/>
      <c r="Z12" s="94"/>
      <c r="AA12" s="94"/>
      <c r="AB12" s="124"/>
    </row>
    <row r="13" spans="2:34">
      <c r="B13" s="1"/>
      <c r="C13" s="59" t="s">
        <v>296</v>
      </c>
      <c r="D13" s="46">
        <v>12.778</v>
      </c>
      <c r="E13" s="46">
        <v>3.23</v>
      </c>
      <c r="F13" s="46">
        <v>600</v>
      </c>
      <c r="G13" s="46"/>
      <c r="H13" s="46">
        <f t="shared" si="0"/>
        <v>7666.8</v>
      </c>
      <c r="I13" s="80">
        <f>D13*1.3</f>
        <v>16.6114</v>
      </c>
      <c r="J13" s="46">
        <v>10.8</v>
      </c>
      <c r="K13" s="81">
        <v>43921</v>
      </c>
      <c r="L13" s="46">
        <f t="shared" si="1"/>
        <v>2300.04</v>
      </c>
      <c r="M13" s="81">
        <v>43914</v>
      </c>
      <c r="N13" s="46">
        <v>13.93</v>
      </c>
      <c r="O13" s="46">
        <v>600</v>
      </c>
      <c r="P13" s="46">
        <v>678</v>
      </c>
      <c r="Q13" s="46" t="s">
        <v>39</v>
      </c>
      <c r="R13" s="95"/>
      <c r="T13" s="89"/>
      <c r="U13" s="111" t="s">
        <v>297</v>
      </c>
      <c r="V13" s="94"/>
      <c r="W13" s="112" t="s">
        <v>298</v>
      </c>
      <c r="X13" s="94"/>
      <c r="Y13" s="94"/>
      <c r="Z13" s="94"/>
      <c r="AA13" s="94"/>
      <c r="AB13" s="124"/>
    </row>
    <row r="14" spans="2:34">
      <c r="B14" s="1"/>
      <c r="C14" s="65" t="s">
        <v>299</v>
      </c>
      <c r="D14" s="46">
        <v>2.0739999999999998</v>
      </c>
      <c r="E14" s="46">
        <v>6.59</v>
      </c>
      <c r="F14" s="46">
        <v>7400</v>
      </c>
      <c r="G14" s="46"/>
      <c r="H14" s="46">
        <f t="shared" si="0"/>
        <v>15347.6</v>
      </c>
      <c r="I14" s="80">
        <f>D14*2</f>
        <v>4.1479999999999997</v>
      </c>
      <c r="J14" s="46">
        <v>1.6</v>
      </c>
      <c r="K14" s="81">
        <v>44275</v>
      </c>
      <c r="L14" s="46">
        <f t="shared" si="1"/>
        <v>15347.599999999997</v>
      </c>
      <c r="M14" s="81">
        <v>43910</v>
      </c>
      <c r="N14" s="46">
        <v>2.0499999999999998</v>
      </c>
      <c r="O14" s="46">
        <v>7400</v>
      </c>
      <c r="P14" s="46">
        <v>-196.2</v>
      </c>
      <c r="Q14" s="46" t="s">
        <v>148</v>
      </c>
      <c r="R14" s="113" t="s">
        <v>300</v>
      </c>
      <c r="T14" s="89"/>
      <c r="U14" s="93"/>
      <c r="V14" s="94"/>
      <c r="W14" s="94"/>
      <c r="X14" s="94"/>
      <c r="Y14" s="94"/>
      <c r="Z14" s="94"/>
      <c r="AA14" s="94"/>
      <c r="AB14" s="124"/>
    </row>
    <row r="15" spans="2:34">
      <c r="B15" s="1"/>
      <c r="C15" s="65" t="s">
        <v>301</v>
      </c>
      <c r="D15" s="46">
        <v>2.573</v>
      </c>
      <c r="E15" s="46">
        <v>5.95</v>
      </c>
      <c r="F15" s="46">
        <v>4800</v>
      </c>
      <c r="G15" s="46"/>
      <c r="H15" s="46">
        <f t="shared" si="0"/>
        <v>12350.4</v>
      </c>
      <c r="I15" s="80">
        <f>D15*2</f>
        <v>5.1459999999999999</v>
      </c>
      <c r="J15" s="46">
        <v>2.2000000000000002</v>
      </c>
      <c r="K15" s="81">
        <v>44275</v>
      </c>
      <c r="L15" s="46">
        <f t="shared" si="1"/>
        <v>12350.4</v>
      </c>
      <c r="M15" s="81">
        <v>43909</v>
      </c>
      <c r="N15" s="46">
        <v>3.1</v>
      </c>
      <c r="O15" s="46">
        <v>4800</v>
      </c>
      <c r="P15" s="46">
        <v>2509.1</v>
      </c>
      <c r="Q15" s="46" t="s">
        <v>153</v>
      </c>
      <c r="R15" s="95" t="s">
        <v>281</v>
      </c>
      <c r="T15" s="114"/>
      <c r="U15" s="92"/>
      <c r="V15" s="115"/>
      <c r="W15" s="115"/>
      <c r="X15" s="115"/>
      <c r="Y15" s="115"/>
      <c r="Z15" s="115"/>
      <c r="AA15" s="115"/>
      <c r="AB15" s="125"/>
    </row>
    <row r="16" spans="2:34">
      <c r="B16" s="1"/>
      <c r="C16" s="66" t="s">
        <v>167</v>
      </c>
      <c r="D16" s="46">
        <v>9.8070000000000004</v>
      </c>
      <c r="E16" s="46">
        <v>3.14</v>
      </c>
      <c r="F16" s="46">
        <v>700</v>
      </c>
      <c r="G16" s="46"/>
      <c r="H16" s="46">
        <f t="shared" si="0"/>
        <v>6864.9</v>
      </c>
      <c r="I16" s="80">
        <f>D16*1.3</f>
        <v>12.7491</v>
      </c>
      <c r="J16" s="46">
        <f>D16*0.9</f>
        <v>8.8262999999999998</v>
      </c>
      <c r="K16" s="81">
        <v>43936</v>
      </c>
      <c r="L16" s="46">
        <f t="shared" si="1"/>
        <v>2059.4700000000012</v>
      </c>
      <c r="M16" s="81">
        <v>43909</v>
      </c>
      <c r="N16" s="46">
        <v>8.23</v>
      </c>
      <c r="O16" s="46">
        <v>700</v>
      </c>
      <c r="P16" s="46">
        <v>-1114.8</v>
      </c>
      <c r="Q16" s="46" t="s">
        <v>156</v>
      </c>
      <c r="R16" s="95" t="s">
        <v>281</v>
      </c>
      <c r="T16" s="89"/>
      <c r="U16" s="116" t="s">
        <v>302</v>
      </c>
      <c r="V16" s="94"/>
      <c r="W16" s="94"/>
      <c r="X16" s="172">
        <f>SUM(P3:P54)</f>
        <v>-12398.7</v>
      </c>
      <c r="Y16" s="172"/>
      <c r="Z16" s="172"/>
      <c r="AA16" s="172"/>
      <c r="AB16" s="124"/>
    </row>
    <row r="17" spans="2:28">
      <c r="B17" s="1"/>
      <c r="C17" s="62" t="s">
        <v>107</v>
      </c>
      <c r="D17" s="46">
        <v>13.131</v>
      </c>
      <c r="E17" s="46">
        <v>7.22</v>
      </c>
      <c r="F17" s="46">
        <v>1400</v>
      </c>
      <c r="G17" s="46"/>
      <c r="H17" s="46">
        <f t="shared" si="0"/>
        <v>18383.400000000001</v>
      </c>
      <c r="I17" s="80">
        <f>D17*1.5</f>
        <v>19.6965</v>
      </c>
      <c r="J17" s="46"/>
      <c r="K17" s="81">
        <v>44301</v>
      </c>
      <c r="L17" s="46">
        <f t="shared" si="1"/>
        <v>9191.7000000000007</v>
      </c>
      <c r="M17" s="81">
        <v>43909</v>
      </c>
      <c r="N17" s="46">
        <v>10.29</v>
      </c>
      <c r="O17" s="46">
        <v>1400</v>
      </c>
      <c r="P17" s="46">
        <v>-3997</v>
      </c>
      <c r="Q17" s="46" t="s">
        <v>105</v>
      </c>
      <c r="R17" s="95" t="s">
        <v>281</v>
      </c>
      <c r="T17" s="89"/>
      <c r="U17" s="93"/>
      <c r="V17" s="94"/>
      <c r="W17" s="94"/>
      <c r="X17" s="94"/>
      <c r="Y17" s="94"/>
      <c r="Z17" s="94"/>
      <c r="AA17" s="94"/>
      <c r="AB17" s="124"/>
    </row>
    <row r="18" spans="2:28">
      <c r="B18" s="17"/>
      <c r="C18" s="61" t="s">
        <v>303</v>
      </c>
      <c r="D18" s="46">
        <v>9.0050000000000008</v>
      </c>
      <c r="E18" s="46">
        <v>4.76</v>
      </c>
      <c r="F18" s="46">
        <v>1100</v>
      </c>
      <c r="G18" s="17">
        <v>43899</v>
      </c>
      <c r="H18" s="46">
        <f t="shared" si="0"/>
        <v>9905.5</v>
      </c>
      <c r="I18" s="80">
        <f>D18*2</f>
        <v>18.010000000000002</v>
      </c>
      <c r="J18" s="46">
        <v>8</v>
      </c>
      <c r="K18" s="81">
        <v>44301</v>
      </c>
      <c r="L18" s="46">
        <f t="shared" si="1"/>
        <v>9905.5</v>
      </c>
      <c r="M18" s="81">
        <v>43909</v>
      </c>
      <c r="N18" s="46">
        <v>9.07</v>
      </c>
      <c r="O18" s="46">
        <v>1100</v>
      </c>
      <c r="P18" s="46">
        <v>57</v>
      </c>
      <c r="Q18" s="46" t="s">
        <v>304</v>
      </c>
      <c r="R18" s="95" t="s">
        <v>281</v>
      </c>
      <c r="T18" s="89"/>
      <c r="U18" s="93"/>
      <c r="V18" s="94"/>
      <c r="W18" s="94"/>
      <c r="X18" s="94"/>
      <c r="Y18" s="94"/>
      <c r="Z18" s="94"/>
      <c r="AA18" s="94"/>
      <c r="AB18" s="124"/>
    </row>
    <row r="19" spans="2:28">
      <c r="B19" s="17"/>
      <c r="C19" s="61" t="s">
        <v>305</v>
      </c>
      <c r="D19" s="46">
        <v>2.9649999999999999</v>
      </c>
      <c r="E19" s="46"/>
      <c r="F19" s="46">
        <v>1100</v>
      </c>
      <c r="G19" s="17">
        <v>43901</v>
      </c>
      <c r="H19" s="46">
        <f t="shared" si="0"/>
        <v>3261.5</v>
      </c>
      <c r="I19" s="80">
        <f>D19*1.35</f>
        <v>4.0027499999999998</v>
      </c>
      <c r="J19" s="46">
        <v>2</v>
      </c>
      <c r="K19" s="81">
        <v>44301</v>
      </c>
      <c r="L19" s="46">
        <f t="shared" si="1"/>
        <v>1141.5249999999996</v>
      </c>
      <c r="M19" s="81">
        <v>43909</v>
      </c>
      <c r="N19" s="46">
        <v>2.88</v>
      </c>
      <c r="O19" s="46">
        <v>1100</v>
      </c>
      <c r="P19" s="46">
        <v>-101.2</v>
      </c>
      <c r="Q19" s="46" t="s">
        <v>148</v>
      </c>
      <c r="R19" s="95" t="s">
        <v>281</v>
      </c>
      <c r="T19" s="89"/>
      <c r="U19" s="93"/>
      <c r="V19" s="94"/>
      <c r="W19" s="94"/>
      <c r="X19" s="94"/>
      <c r="Y19" s="94"/>
      <c r="Z19" s="94"/>
      <c r="AA19" s="94"/>
      <c r="AB19" s="124"/>
    </row>
    <row r="20" spans="2:28">
      <c r="B20" s="17"/>
      <c r="C20" s="67" t="s">
        <v>51</v>
      </c>
      <c r="D20" s="1">
        <v>6.12</v>
      </c>
      <c r="E20" s="1"/>
      <c r="F20" s="1">
        <v>2000</v>
      </c>
      <c r="G20" s="17">
        <v>43901</v>
      </c>
      <c r="H20" s="1">
        <f t="shared" si="0"/>
        <v>12240</v>
      </c>
      <c r="I20" s="80">
        <f>D20*2.5</f>
        <v>15.3</v>
      </c>
      <c r="J20" s="1"/>
      <c r="K20" s="17">
        <v>44301</v>
      </c>
      <c r="L20" s="46">
        <f t="shared" si="1"/>
        <v>18360</v>
      </c>
      <c r="M20" s="81">
        <v>43909</v>
      </c>
      <c r="N20" s="46"/>
      <c r="O20" s="46"/>
      <c r="P20" s="1"/>
      <c r="Q20" s="1" t="s">
        <v>42</v>
      </c>
      <c r="R20" s="117"/>
      <c r="T20" s="89"/>
      <c r="U20" s="93"/>
      <c r="V20" s="94"/>
      <c r="W20" s="94"/>
      <c r="X20" s="94"/>
      <c r="Y20" s="94"/>
      <c r="Z20" s="94"/>
      <c r="AA20" s="94"/>
      <c r="AB20" s="124"/>
    </row>
    <row r="21" spans="2:28">
      <c r="B21" s="17"/>
      <c r="C21" s="68" t="s">
        <v>306</v>
      </c>
      <c r="D21" s="1">
        <v>2.0030000000000001</v>
      </c>
      <c r="E21" s="1"/>
      <c r="F21" s="1">
        <v>2000</v>
      </c>
      <c r="G21" s="17">
        <v>43901</v>
      </c>
      <c r="H21" s="1">
        <f t="shared" si="0"/>
        <v>4006</v>
      </c>
      <c r="I21" s="80">
        <f>D21*2</f>
        <v>4.0060000000000002</v>
      </c>
      <c r="J21" s="1"/>
      <c r="K21" s="17">
        <v>44301</v>
      </c>
      <c r="L21" s="46">
        <f t="shared" si="1"/>
        <v>4006</v>
      </c>
      <c r="M21" s="81">
        <v>43909</v>
      </c>
      <c r="N21" s="46">
        <v>1.8</v>
      </c>
      <c r="O21" s="46">
        <v>2000</v>
      </c>
      <c r="P21" s="1">
        <v>-413.6</v>
      </c>
      <c r="Q21" s="1" t="s">
        <v>105</v>
      </c>
      <c r="R21" s="117" t="s">
        <v>281</v>
      </c>
      <c r="T21" s="118"/>
      <c r="U21" s="119"/>
      <c r="V21" s="120"/>
      <c r="W21" s="120"/>
      <c r="X21" s="120"/>
      <c r="Y21" s="120"/>
      <c r="Z21" s="120"/>
      <c r="AA21" s="120"/>
      <c r="AB21" s="126"/>
    </row>
    <row r="22" spans="2:28">
      <c r="B22" s="17"/>
      <c r="C22" s="69" t="s">
        <v>307</v>
      </c>
      <c r="D22" s="1">
        <v>1.3320000000000001</v>
      </c>
      <c r="E22" s="1"/>
      <c r="F22" s="1">
        <v>3300</v>
      </c>
      <c r="G22" s="17">
        <v>43902</v>
      </c>
      <c r="H22" s="1">
        <f t="shared" si="0"/>
        <v>4395.6000000000004</v>
      </c>
      <c r="I22" s="80">
        <f>D22*2</f>
        <v>2.6640000000000001</v>
      </c>
      <c r="J22" s="1"/>
      <c r="K22" s="17">
        <v>44301</v>
      </c>
      <c r="L22" s="46">
        <f t="shared" si="1"/>
        <v>4395.6000000000004</v>
      </c>
      <c r="M22" s="81">
        <v>43909</v>
      </c>
      <c r="N22" s="46">
        <v>1.22</v>
      </c>
      <c r="O22" s="46">
        <v>3300</v>
      </c>
      <c r="P22" s="1">
        <v>-377</v>
      </c>
      <c r="Q22" s="1" t="s">
        <v>32</v>
      </c>
      <c r="R22" s="117" t="s">
        <v>281</v>
      </c>
    </row>
    <row r="23" spans="2:28">
      <c r="B23" s="17"/>
      <c r="C23" s="70" t="s">
        <v>83</v>
      </c>
      <c r="D23" s="71">
        <v>91.052000000000007</v>
      </c>
      <c r="E23" s="71"/>
      <c r="F23" s="71">
        <v>100</v>
      </c>
      <c r="G23" s="71"/>
      <c r="H23" s="71">
        <f t="shared" si="0"/>
        <v>9105.2000000000007</v>
      </c>
      <c r="I23" s="82">
        <f>D23*1.5</f>
        <v>136.578</v>
      </c>
      <c r="J23" s="71"/>
      <c r="K23" s="83">
        <v>43934</v>
      </c>
      <c r="L23" s="84">
        <f t="shared" si="1"/>
        <v>4552.6000000000004</v>
      </c>
      <c r="M23" s="83">
        <v>43909</v>
      </c>
      <c r="N23" s="84"/>
      <c r="O23" s="84"/>
      <c r="P23" s="71"/>
      <c r="Q23" s="71" t="s">
        <v>76</v>
      </c>
      <c r="R23" s="121"/>
    </row>
    <row r="24" spans="2:28">
      <c r="B24" s="17"/>
      <c r="C24" s="72" t="s">
        <v>83</v>
      </c>
      <c r="D24" s="1">
        <v>86.052000000000007</v>
      </c>
      <c r="E24" s="1"/>
      <c r="F24" s="1">
        <v>100</v>
      </c>
      <c r="G24" s="17">
        <v>43902</v>
      </c>
      <c r="H24" s="1">
        <f t="shared" si="0"/>
        <v>8605.2000000000007</v>
      </c>
      <c r="I24" s="80">
        <f>D24*1.5</f>
        <v>129.078</v>
      </c>
      <c r="J24" s="1"/>
      <c r="K24" s="81">
        <v>43934</v>
      </c>
      <c r="L24" s="46">
        <f t="shared" si="1"/>
        <v>4302.6000000000004</v>
      </c>
      <c r="M24" s="81">
        <v>43909</v>
      </c>
      <c r="N24" s="46"/>
      <c r="O24" s="46"/>
      <c r="P24" s="1"/>
      <c r="Q24" s="1" t="s">
        <v>76</v>
      </c>
      <c r="R24" s="1"/>
    </row>
    <row r="25" spans="2:28">
      <c r="B25" s="17"/>
      <c r="C25" s="72" t="s">
        <v>47</v>
      </c>
      <c r="D25" s="1">
        <v>14.667999999999999</v>
      </c>
      <c r="E25" s="1"/>
      <c r="F25" s="1">
        <v>600</v>
      </c>
      <c r="G25" s="17">
        <v>43903</v>
      </c>
      <c r="H25" s="1">
        <f t="shared" si="0"/>
        <v>8800.7999999999993</v>
      </c>
      <c r="I25" s="80">
        <f>D25*1.3</f>
        <v>19.0684</v>
      </c>
      <c r="J25" s="1"/>
      <c r="K25" s="81">
        <v>43934</v>
      </c>
      <c r="L25" s="1">
        <f>(I25-D25)*F25</f>
        <v>2640.24</v>
      </c>
      <c r="M25" s="81">
        <v>43909</v>
      </c>
      <c r="N25" s="1"/>
      <c r="O25" s="1"/>
      <c r="P25" s="1"/>
      <c r="Q25" s="1" t="s">
        <v>42</v>
      </c>
      <c r="R25" s="177" t="s">
        <v>460</v>
      </c>
    </row>
    <row r="26" spans="2:28">
      <c r="B26" s="1"/>
      <c r="C26" s="73" t="s">
        <v>51</v>
      </c>
      <c r="D26" s="1">
        <v>6.6</v>
      </c>
      <c r="E26" s="1"/>
      <c r="F26" s="1">
        <v>2200</v>
      </c>
      <c r="G26" s="1"/>
      <c r="H26" s="1">
        <f t="shared" si="0"/>
        <v>14520</v>
      </c>
      <c r="I26" s="80">
        <f>D26*1.2</f>
        <v>7.92</v>
      </c>
      <c r="J26" s="1"/>
      <c r="K26" s="17">
        <v>44301</v>
      </c>
      <c r="L26" s="46">
        <f>F26*I26-H26</f>
        <v>2904</v>
      </c>
      <c r="M26" s="81">
        <v>43909</v>
      </c>
      <c r="N26" s="46">
        <v>5.36</v>
      </c>
      <c r="O26" s="46">
        <v>2200</v>
      </c>
      <c r="P26" s="1">
        <f>(N26-D26)*O26</f>
        <v>-2728</v>
      </c>
      <c r="Q26" s="1" t="s">
        <v>42</v>
      </c>
      <c r="R26" s="1"/>
    </row>
    <row r="27" spans="2:28">
      <c r="B27" s="1"/>
      <c r="C27" s="72" t="s">
        <v>65</v>
      </c>
      <c r="D27" s="1">
        <v>71.97</v>
      </c>
      <c r="E27" s="1"/>
      <c r="F27" s="1">
        <v>100</v>
      </c>
      <c r="G27" s="1"/>
      <c r="H27" s="1">
        <f t="shared" si="0"/>
        <v>7197</v>
      </c>
      <c r="I27" s="80">
        <f>D27*1.2</f>
        <v>86.36399999999999</v>
      </c>
      <c r="J27" s="1">
        <f>D27*0.9</f>
        <v>64.772999999999996</v>
      </c>
      <c r="K27" s="1"/>
      <c r="L27" s="1"/>
      <c r="M27" s="1"/>
      <c r="N27" s="1"/>
      <c r="O27" s="1"/>
      <c r="P27" s="1"/>
      <c r="Q27" s="1"/>
      <c r="R27" s="1"/>
    </row>
    <row r="28" spans="2:28">
      <c r="B28" s="1"/>
      <c r="C28" s="72" t="s">
        <v>459</v>
      </c>
      <c r="D28" s="1">
        <v>53.75</v>
      </c>
      <c r="E28" s="1"/>
      <c r="F28" s="1">
        <v>400</v>
      </c>
      <c r="G28" s="17">
        <v>43917</v>
      </c>
      <c r="H28" s="1">
        <f t="shared" si="0"/>
        <v>21500</v>
      </c>
      <c r="I28" s="80">
        <f>D28*1.4</f>
        <v>75.25</v>
      </c>
      <c r="J28" s="1">
        <f>D28*0.9</f>
        <v>48.375</v>
      </c>
      <c r="K28" s="1"/>
      <c r="L28" s="1"/>
      <c r="M28" s="1"/>
      <c r="N28" s="1"/>
      <c r="O28" s="1"/>
      <c r="P28" s="1"/>
      <c r="Q28" s="1"/>
      <c r="R28" s="1"/>
    </row>
    <row r="29" spans="2:28">
      <c r="B29" s="1"/>
      <c r="C29" s="176" t="s">
        <v>308</v>
      </c>
      <c r="D29" s="1"/>
      <c r="E29" s="1"/>
      <c r="F29" s="1"/>
      <c r="G29" s="1"/>
      <c r="H29" s="1"/>
      <c r="I29" s="80"/>
      <c r="J29" s="1"/>
      <c r="K29" s="85"/>
      <c r="L29" s="1"/>
      <c r="M29" s="1"/>
      <c r="N29" s="1"/>
      <c r="O29" s="1"/>
      <c r="P29" s="1"/>
      <c r="Q29" s="1"/>
      <c r="R29" s="1"/>
    </row>
    <row r="30" spans="2:28">
      <c r="B30" s="1"/>
      <c r="C30" s="74" t="s">
        <v>181</v>
      </c>
      <c r="D30" s="1"/>
      <c r="E30" s="1"/>
      <c r="F30" s="1"/>
      <c r="G30" s="1"/>
      <c r="H30" s="1"/>
      <c r="I30" s="80"/>
      <c r="J30" s="1"/>
      <c r="K30" s="1"/>
      <c r="L30" s="1"/>
      <c r="M30" s="1"/>
      <c r="N30" s="1"/>
      <c r="O30" s="1"/>
      <c r="P30" s="1"/>
      <c r="Q30" s="1"/>
      <c r="R30" s="1"/>
    </row>
    <row r="31" spans="2:28">
      <c r="B31" s="1"/>
      <c r="C31" s="74" t="s">
        <v>190</v>
      </c>
      <c r="D31" s="1"/>
      <c r="E31" s="1"/>
      <c r="F31" s="1"/>
      <c r="G31" s="1"/>
      <c r="H31" s="1"/>
      <c r="I31" s="80"/>
      <c r="J31" s="1"/>
      <c r="K31" s="1"/>
      <c r="L31" s="1"/>
      <c r="M31" s="1"/>
      <c r="N31" s="1"/>
      <c r="O31" s="1"/>
      <c r="P31" s="1"/>
      <c r="Q31" s="1"/>
      <c r="R31" s="1"/>
    </row>
    <row r="32" spans="2:28">
      <c r="B32" s="1"/>
      <c r="C32" s="72" t="s">
        <v>77</v>
      </c>
      <c r="D32" s="1"/>
      <c r="E32" s="1"/>
      <c r="F32" s="1"/>
      <c r="G32" s="1"/>
      <c r="H32" s="1"/>
      <c r="I32" s="80"/>
      <c r="J32" s="1"/>
      <c r="K32" s="1"/>
      <c r="L32" s="1"/>
      <c r="M32" s="1"/>
      <c r="N32" s="1"/>
      <c r="O32" s="1"/>
      <c r="P32" s="1"/>
      <c r="Q32" s="1"/>
      <c r="R32" s="1"/>
    </row>
    <row r="33" spans="2:34">
      <c r="C33" s="1" t="s">
        <v>81</v>
      </c>
      <c r="D33" s="1"/>
      <c r="E33" s="1"/>
      <c r="F33" s="1"/>
      <c r="G33" s="1"/>
      <c r="H33" s="1"/>
      <c r="I33" s="80"/>
      <c r="J33" s="1"/>
      <c r="K33" s="1"/>
      <c r="L33" s="1"/>
      <c r="M33" s="1"/>
      <c r="N33" s="1"/>
      <c r="O33" s="1"/>
      <c r="P33" s="1"/>
      <c r="Q33" s="1"/>
      <c r="R33" s="1"/>
    </row>
    <row r="34" spans="2:34" s="52" customFormat="1">
      <c r="B34" s="75"/>
      <c r="C34" s="1"/>
      <c r="D34" s="1"/>
      <c r="E34" s="1"/>
      <c r="F34" s="1"/>
      <c r="G34" s="1"/>
      <c r="H34" s="1"/>
      <c r="I34" s="80"/>
      <c r="J34" s="1"/>
      <c r="K34" s="1"/>
      <c r="L34" s="1"/>
      <c r="M34" s="1"/>
      <c r="N34" s="1"/>
      <c r="O34" s="1"/>
      <c r="P34" s="1"/>
      <c r="Q34" s="1"/>
      <c r="R34" s="1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</row>
    <row r="35" spans="2:34">
      <c r="C35" s="72" t="s">
        <v>309</v>
      </c>
      <c r="D35" s="75"/>
      <c r="E35" s="75"/>
      <c r="F35" s="75"/>
      <c r="G35" s="75"/>
      <c r="H35" s="75"/>
      <c r="I35" s="86"/>
      <c r="J35" s="75"/>
      <c r="K35" s="87"/>
      <c r="L35" s="75"/>
      <c r="M35" s="75"/>
      <c r="N35" s="75"/>
      <c r="O35" s="75"/>
      <c r="P35" s="75"/>
      <c r="Q35" s="75"/>
      <c r="R35" s="75"/>
    </row>
    <row r="36" spans="2:34">
      <c r="C36" s="1" t="s">
        <v>310</v>
      </c>
      <c r="D36" s="1"/>
      <c r="E36" s="1"/>
      <c r="F36" s="1"/>
      <c r="G36" s="1"/>
      <c r="H36" s="1"/>
      <c r="I36" s="80"/>
      <c r="J36" s="1"/>
      <c r="K36" s="1"/>
      <c r="L36" s="1"/>
      <c r="M36" s="1"/>
      <c r="N36" s="1"/>
      <c r="O36" s="1"/>
      <c r="P36" s="1"/>
      <c r="Q36" s="1"/>
      <c r="R36" s="1"/>
    </row>
    <row r="37" spans="2:34">
      <c r="C37" s="1"/>
      <c r="D37" s="1"/>
      <c r="E37" s="1"/>
      <c r="F37" s="1"/>
      <c r="G37" s="1"/>
      <c r="H37" s="1"/>
      <c r="I37" s="80"/>
      <c r="J37" s="1"/>
      <c r="K37" s="1"/>
      <c r="L37" s="1"/>
      <c r="M37" s="1"/>
      <c r="N37" s="1"/>
      <c r="O37" s="1"/>
      <c r="P37" s="1"/>
      <c r="Q37" s="1"/>
      <c r="R37" s="1"/>
    </row>
    <row r="38" spans="2:34">
      <c r="C38" s="1"/>
      <c r="D38" s="1"/>
      <c r="E38" s="1"/>
      <c r="F38" s="1"/>
      <c r="G38" s="1"/>
      <c r="H38" s="1"/>
      <c r="I38" s="80"/>
      <c r="J38" s="1"/>
      <c r="K38" s="1"/>
      <c r="L38" s="1"/>
      <c r="M38" s="1"/>
      <c r="N38" s="1"/>
      <c r="O38" s="1"/>
      <c r="P38" s="1"/>
      <c r="Q38" s="1"/>
      <c r="R38" s="1"/>
    </row>
    <row r="39" spans="2:34">
      <c r="C39" s="1"/>
      <c r="D39" s="1"/>
      <c r="E39" s="1"/>
      <c r="F39" s="1"/>
      <c r="G39" s="1"/>
      <c r="H39" s="1"/>
      <c r="I39" s="80"/>
      <c r="J39" s="1"/>
      <c r="K39" s="1"/>
      <c r="L39" s="1"/>
      <c r="M39" s="1"/>
      <c r="N39" s="1"/>
      <c r="O39" s="1"/>
      <c r="P39" s="1"/>
      <c r="Q39" s="1"/>
      <c r="R39" s="1"/>
    </row>
    <row r="40" spans="2:34">
      <c r="B40" t="s">
        <v>451</v>
      </c>
      <c r="C40" s="175" t="s">
        <v>452</v>
      </c>
      <c r="D40" s="1"/>
      <c r="E40" s="1"/>
      <c r="F40" s="1"/>
      <c r="G40" s="1"/>
      <c r="H40" s="1"/>
      <c r="I40" s="80"/>
      <c r="J40" s="1"/>
      <c r="K40" s="1"/>
      <c r="L40" s="1"/>
      <c r="M40" s="1"/>
      <c r="N40" s="1"/>
      <c r="O40" s="1"/>
      <c r="P40" s="1"/>
      <c r="Q40" s="1"/>
      <c r="R40" s="1"/>
    </row>
    <row r="41" spans="2:34">
      <c r="C41" s="175" t="s">
        <v>453</v>
      </c>
      <c r="D41" s="1"/>
      <c r="E41" s="1"/>
      <c r="F41" s="1"/>
      <c r="G41" s="1"/>
      <c r="H41" s="1"/>
      <c r="I41" s="80"/>
      <c r="J41" s="1"/>
      <c r="K41" s="1"/>
      <c r="L41" s="1"/>
      <c r="M41" s="1"/>
      <c r="N41" s="1"/>
      <c r="O41" s="1"/>
      <c r="P41" s="1"/>
      <c r="Q41" s="1"/>
      <c r="R41" s="1"/>
    </row>
    <row r="42" spans="2:34">
      <c r="C42" s="1" t="s">
        <v>462</v>
      </c>
      <c r="D42" s="1" t="s">
        <v>463</v>
      </c>
      <c r="E42" s="1"/>
      <c r="F42" s="1"/>
      <c r="G42" s="1"/>
      <c r="H42" s="1"/>
      <c r="I42" s="80"/>
      <c r="J42" s="1"/>
      <c r="K42" s="1"/>
      <c r="L42" s="1"/>
      <c r="M42" s="1"/>
      <c r="N42" s="1"/>
      <c r="O42" s="1"/>
      <c r="P42" s="1"/>
      <c r="Q42" s="1"/>
      <c r="R42" s="1"/>
    </row>
    <row r="43" spans="2:34">
      <c r="C43" s="1"/>
      <c r="D43" s="1"/>
      <c r="E43" s="1"/>
      <c r="F43" s="1"/>
      <c r="G43" s="1"/>
      <c r="H43" s="1"/>
      <c r="I43" s="80"/>
      <c r="J43" s="1"/>
      <c r="K43" s="1"/>
      <c r="L43" s="1"/>
      <c r="M43" s="1"/>
      <c r="N43" s="1"/>
      <c r="O43" s="1"/>
      <c r="P43" s="1"/>
      <c r="Q43" s="1"/>
      <c r="R43" s="1"/>
    </row>
    <row r="44" spans="2:34">
      <c r="C44" s="1"/>
      <c r="D44" s="1"/>
      <c r="E44" s="1"/>
      <c r="F44" s="1"/>
      <c r="G44" s="1"/>
      <c r="H44" s="1"/>
      <c r="I44" s="80"/>
      <c r="J44" s="1"/>
      <c r="K44" s="1"/>
      <c r="L44" s="1"/>
      <c r="M44" s="1"/>
      <c r="N44" s="1"/>
      <c r="O44" s="1"/>
      <c r="P44" s="1"/>
      <c r="Q44" s="1"/>
      <c r="R44" s="1"/>
    </row>
    <row r="45" spans="2:34">
      <c r="B45" t="s">
        <v>454</v>
      </c>
      <c r="C45" s="175" t="s">
        <v>455</v>
      </c>
      <c r="D45" s="1"/>
      <c r="E45" s="1"/>
      <c r="F45" s="1"/>
      <c r="G45" s="1"/>
      <c r="H45" s="1"/>
      <c r="I45" s="80"/>
      <c r="J45" s="1"/>
      <c r="K45" s="1"/>
      <c r="L45" s="1"/>
      <c r="M45" s="1"/>
      <c r="N45" s="1"/>
      <c r="O45" s="1"/>
      <c r="P45" s="1"/>
      <c r="Q45" s="1"/>
      <c r="R45" s="1"/>
    </row>
    <row r="46" spans="2:34">
      <c r="C46" s="175" t="s">
        <v>456</v>
      </c>
      <c r="D46" s="1"/>
      <c r="E46" s="1"/>
      <c r="F46" s="1"/>
      <c r="G46" s="1"/>
      <c r="H46" s="1"/>
      <c r="I46" s="80"/>
      <c r="J46" s="1"/>
      <c r="K46" s="1"/>
      <c r="L46" s="1"/>
      <c r="M46" s="1"/>
      <c r="N46" s="1"/>
      <c r="O46" s="1"/>
      <c r="P46" s="1"/>
      <c r="Q46" s="1"/>
      <c r="R46" s="1"/>
    </row>
    <row r="47" spans="2:34">
      <c r="C47" s="1"/>
      <c r="D47" s="1"/>
      <c r="E47" s="1"/>
      <c r="F47" s="1"/>
      <c r="G47" s="1"/>
      <c r="H47" s="1"/>
      <c r="I47" s="80"/>
      <c r="J47" s="1"/>
      <c r="K47" s="1"/>
      <c r="L47" s="1"/>
      <c r="M47" s="1"/>
      <c r="N47" s="1"/>
      <c r="O47" s="1"/>
      <c r="P47" s="1"/>
      <c r="Q47" s="1"/>
      <c r="R47" s="1"/>
    </row>
    <row r="48" spans="2:34">
      <c r="C48" s="1"/>
      <c r="D48" s="1"/>
      <c r="E48" s="1"/>
      <c r="F48" s="1"/>
      <c r="G48" s="1"/>
      <c r="H48" s="1"/>
      <c r="I48" s="80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C49" s="1"/>
      <c r="D49" s="1"/>
      <c r="E49" s="1"/>
      <c r="F49" s="1"/>
      <c r="G49" s="1"/>
      <c r="H49" s="1"/>
      <c r="I49" s="80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t="s">
        <v>457</v>
      </c>
      <c r="C50" s="1" t="s">
        <v>458</v>
      </c>
      <c r="D50" s="1"/>
      <c r="E50" s="1"/>
      <c r="F50" s="1"/>
      <c r="G50" s="1"/>
      <c r="H50" s="1"/>
      <c r="I50" s="80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C51" s="1"/>
      <c r="D51" s="1"/>
      <c r="E51" s="1"/>
      <c r="F51" s="1"/>
      <c r="G51" s="1"/>
      <c r="H51" s="1"/>
      <c r="I51" s="80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C52" s="1"/>
      <c r="D52" s="1"/>
      <c r="E52" s="1"/>
      <c r="F52" s="1"/>
      <c r="G52" s="1"/>
      <c r="H52" s="1"/>
      <c r="I52" s="80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C53" s="1"/>
      <c r="D53" s="1"/>
      <c r="E53" s="1"/>
      <c r="F53" s="1"/>
      <c r="G53" s="1"/>
      <c r="H53" s="1"/>
      <c r="I53" s="80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C54" s="1"/>
      <c r="D54" s="1"/>
      <c r="E54" s="1"/>
      <c r="F54" s="1"/>
      <c r="G54" s="1"/>
      <c r="H54" s="1"/>
      <c r="I54" s="80"/>
      <c r="J54" s="1"/>
      <c r="K54" s="1"/>
      <c r="L54" s="1"/>
      <c r="M54" s="1"/>
      <c r="N54" s="1"/>
      <c r="O54" s="1"/>
      <c r="P54" s="1"/>
      <c r="Q54" s="1"/>
      <c r="R54" s="1"/>
    </row>
  </sheetData>
  <mergeCells count="1">
    <mergeCell ref="X16:AA16"/>
  </mergeCells>
  <phoneticPr fontId="14" type="noConversion"/>
  <conditionalFormatting sqref="X16:AA16">
    <cfRule type="cellIs" dxfId="2" priority="1" operator="lessThan">
      <formula>0</formula>
    </cfRule>
  </conditionalFormatting>
  <conditionalFormatting sqref="P1:P1048576">
    <cfRule type="cellIs" dxfId="1" priority="2" operator="lessThan">
      <formula>0</formula>
    </cfRule>
  </conditionalFormatting>
  <dataValidations count="2">
    <dataValidation type="list" allowBlank="1" showInputMessage="1" showErrorMessage="1" sqref="Q3:Q24">
      <formula1>板块!A1:A207</formula1>
    </dataValidation>
    <dataValidation type="list" allowBlank="1" showInputMessage="1" showErrorMessage="1" sqref="Q25:Q54">
      <formula1>板块!A21:A227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D35"/>
  <sheetViews>
    <sheetView workbookViewId="0">
      <selection activeCell="T14" sqref="T14"/>
    </sheetView>
  </sheetViews>
  <sheetFormatPr defaultColWidth="9" defaultRowHeight="14.25"/>
  <cols>
    <col min="2" max="2" width="5.5" customWidth="1"/>
    <col min="3" max="3" width="5.125" customWidth="1"/>
  </cols>
  <sheetData>
    <row r="1" spans="2:4">
      <c r="B1" t="s">
        <v>311</v>
      </c>
    </row>
    <row r="2" spans="2:4">
      <c r="B2" t="s">
        <v>312</v>
      </c>
    </row>
    <row r="3" spans="2:4">
      <c r="B3" t="s">
        <v>313</v>
      </c>
    </row>
    <row r="4" spans="2:4">
      <c r="B4" t="s">
        <v>314</v>
      </c>
    </row>
    <row r="5" spans="2:4">
      <c r="C5" t="s">
        <v>315</v>
      </c>
    </row>
    <row r="6" spans="2:4">
      <c r="B6" s="51" t="s">
        <v>316</v>
      </c>
      <c r="C6" s="51"/>
    </row>
    <row r="7" spans="2:4">
      <c r="C7" t="s">
        <v>317</v>
      </c>
    </row>
    <row r="8" spans="2:4">
      <c r="D8" t="s">
        <v>318</v>
      </c>
    </row>
    <row r="9" spans="2:4">
      <c r="D9" t="s">
        <v>319</v>
      </c>
    </row>
    <row r="10" spans="2:4">
      <c r="D10" t="s">
        <v>320</v>
      </c>
    </row>
    <row r="12" spans="2:4">
      <c r="C12" t="s">
        <v>321</v>
      </c>
    </row>
    <row r="13" spans="2:4">
      <c r="D13" t="s">
        <v>322</v>
      </c>
    </row>
    <row r="14" spans="2:4">
      <c r="D14" t="s">
        <v>323</v>
      </c>
    </row>
    <row r="15" spans="2:4">
      <c r="D15" t="s">
        <v>324</v>
      </c>
    </row>
    <row r="16" spans="2:4">
      <c r="D16" t="s">
        <v>325</v>
      </c>
    </row>
    <row r="17" spans="2:4">
      <c r="D17" t="s">
        <v>326</v>
      </c>
    </row>
    <row r="19" spans="2:4">
      <c r="C19" t="s">
        <v>327</v>
      </c>
    </row>
    <row r="20" spans="2:4">
      <c r="D20" t="s">
        <v>328</v>
      </c>
    </row>
    <row r="21" spans="2:4">
      <c r="D21" t="s">
        <v>329</v>
      </c>
    </row>
    <row r="22" spans="2:4">
      <c r="D22" t="s">
        <v>330</v>
      </c>
    </row>
    <row r="23" spans="2:4">
      <c r="D23" t="s">
        <v>331</v>
      </c>
    </row>
    <row r="25" spans="2:4">
      <c r="B25" t="s">
        <v>332</v>
      </c>
    </row>
    <row r="28" spans="2:4">
      <c r="B28" t="s">
        <v>333</v>
      </c>
    </row>
    <row r="29" spans="2:4">
      <c r="B29" t="s">
        <v>334</v>
      </c>
    </row>
    <row r="30" spans="2:4">
      <c r="C30" t="s">
        <v>335</v>
      </c>
    </row>
    <row r="31" spans="2:4">
      <c r="C31" t="s">
        <v>336</v>
      </c>
    </row>
    <row r="32" spans="2:4">
      <c r="C32" t="s">
        <v>337</v>
      </c>
    </row>
    <row r="33" spans="2:3">
      <c r="C33" t="s">
        <v>338</v>
      </c>
    </row>
    <row r="35" spans="2:3">
      <c r="B35" t="s">
        <v>339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2"/>
  <sheetViews>
    <sheetView workbookViewId="0">
      <selection activeCell="C1" sqref="C1"/>
    </sheetView>
  </sheetViews>
  <sheetFormatPr defaultColWidth="9" defaultRowHeight="14.25"/>
  <cols>
    <col min="1" max="1" width="19.5" style="1" customWidth="1"/>
  </cols>
  <sheetData>
    <row r="1" spans="1:1">
      <c r="A1" s="49" t="s">
        <v>42</v>
      </c>
    </row>
    <row r="2" spans="1:1">
      <c r="A2" s="49" t="s">
        <v>87</v>
      </c>
    </row>
    <row r="3" spans="1:1">
      <c r="A3" s="49" t="s">
        <v>76</v>
      </c>
    </row>
    <row r="4" spans="1:1">
      <c r="A4" s="49" t="s">
        <v>63</v>
      </c>
    </row>
    <row r="5" spans="1:1">
      <c r="A5" s="49" t="s">
        <v>340</v>
      </c>
    </row>
    <row r="6" spans="1:1">
      <c r="A6" s="49" t="s">
        <v>341</v>
      </c>
    </row>
    <row r="7" spans="1:1">
      <c r="A7" s="49" t="s">
        <v>148</v>
      </c>
    </row>
    <row r="8" spans="1:1">
      <c r="A8" s="49" t="s">
        <v>179</v>
      </c>
    </row>
    <row r="9" spans="1:1">
      <c r="A9" s="49" t="s">
        <v>55</v>
      </c>
    </row>
    <row r="10" spans="1:1">
      <c r="A10" s="49" t="s">
        <v>116</v>
      </c>
    </row>
    <row r="11" spans="1:1">
      <c r="A11" s="49" t="s">
        <v>110</v>
      </c>
    </row>
    <row r="12" spans="1:1">
      <c r="A12" s="49" t="s">
        <v>197</v>
      </c>
    </row>
    <row r="13" spans="1:1">
      <c r="A13" s="49" t="s">
        <v>191</v>
      </c>
    </row>
    <row r="14" spans="1:1">
      <c r="A14" s="49" t="s">
        <v>69</v>
      </c>
    </row>
    <row r="15" spans="1:1">
      <c r="A15" s="49" t="s">
        <v>143</v>
      </c>
    </row>
    <row r="16" spans="1:1">
      <c r="A16" s="49" t="s">
        <v>98</v>
      </c>
    </row>
    <row r="17" spans="1:1">
      <c r="A17" s="50" t="s">
        <v>26</v>
      </c>
    </row>
    <row r="18" spans="1:1">
      <c r="A18" s="50" t="s">
        <v>182</v>
      </c>
    </row>
    <row r="19" spans="1:1">
      <c r="A19" s="49" t="s">
        <v>127</v>
      </c>
    </row>
    <row r="20" spans="1:1">
      <c r="A20" s="49" t="s">
        <v>287</v>
      </c>
    </row>
    <row r="21" spans="1:1">
      <c r="A21" s="49" t="s">
        <v>32</v>
      </c>
    </row>
    <row r="22" spans="1:1">
      <c r="A22" s="49" t="s">
        <v>171</v>
      </c>
    </row>
    <row r="23" spans="1:1">
      <c r="A23" s="49" t="s">
        <v>105</v>
      </c>
    </row>
    <row r="24" spans="1:1">
      <c r="A24" s="1" t="s">
        <v>89</v>
      </c>
    </row>
    <row r="25" spans="1:1">
      <c r="A25" s="49" t="s">
        <v>122</v>
      </c>
    </row>
    <row r="26" spans="1:1">
      <c r="A26" s="50" t="s">
        <v>39</v>
      </c>
    </row>
    <row r="27" spans="1:1">
      <c r="A27" s="49" t="s">
        <v>131</v>
      </c>
    </row>
    <row r="28" spans="1:1">
      <c r="A28" s="49" t="s">
        <v>119</v>
      </c>
    </row>
    <row r="29" spans="1:1">
      <c r="A29" s="49" t="s">
        <v>342</v>
      </c>
    </row>
    <row r="30" spans="1:1">
      <c r="A30" s="49" t="s">
        <v>35</v>
      </c>
    </row>
    <row r="31" spans="1:1">
      <c r="A31" s="50" t="s">
        <v>113</v>
      </c>
    </row>
    <row r="32" spans="1:1">
      <c r="A32" s="49" t="s">
        <v>343</v>
      </c>
    </row>
    <row r="33" spans="1:1">
      <c r="A33" s="1" t="s">
        <v>19</v>
      </c>
    </row>
    <row r="34" spans="1:1">
      <c r="A34" s="50" t="s">
        <v>156</v>
      </c>
    </row>
    <row r="35" spans="1:1">
      <c r="A35" s="50" t="s">
        <v>153</v>
      </c>
    </row>
    <row r="36" spans="1:1">
      <c r="A36" s="1" t="s">
        <v>73</v>
      </c>
    </row>
    <row r="37" spans="1:1">
      <c r="A37" s="1" t="s">
        <v>173</v>
      </c>
    </row>
    <row r="38" spans="1:1">
      <c r="A38" s="1" t="s">
        <v>199</v>
      </c>
    </row>
    <row r="39" spans="1:1">
      <c r="A39" s="1" t="s">
        <v>139</v>
      </c>
    </row>
    <row r="40" spans="1:1">
      <c r="A40" s="1" t="s">
        <v>187</v>
      </c>
    </row>
    <row r="41" spans="1:1">
      <c r="A41" s="1" t="s">
        <v>185</v>
      </c>
    </row>
    <row r="42" spans="1:1">
      <c r="A42" s="1" t="s">
        <v>304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E15" sqref="E15"/>
    </sheetView>
  </sheetViews>
  <sheetFormatPr defaultColWidth="9" defaultRowHeight="14.25"/>
  <sheetData>
    <row r="1" spans="2:2">
      <c r="B1" t="s">
        <v>344</v>
      </c>
    </row>
    <row r="2" spans="2:2">
      <c r="B2" t="s">
        <v>345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V60"/>
  <sheetViews>
    <sheetView topLeftCell="H10" workbookViewId="0">
      <selection activeCell="R28" sqref="N17:R28"/>
    </sheetView>
  </sheetViews>
  <sheetFormatPr defaultColWidth="9" defaultRowHeight="14.25"/>
  <cols>
    <col min="1" max="2" width="13.875" customWidth="1"/>
    <col min="5" max="5" width="12.75" customWidth="1"/>
    <col min="6" max="6" width="15.375" customWidth="1"/>
    <col min="8" max="8" width="9.5" customWidth="1"/>
    <col min="9" max="9" width="8.625" style="14" customWidth="1"/>
    <col min="10" max="10" width="22.75" style="14" customWidth="1"/>
    <col min="11" max="12" width="11.625" customWidth="1"/>
    <col min="13" max="13" width="13.875" customWidth="1"/>
    <col min="14" max="15" width="11.625" customWidth="1"/>
    <col min="16" max="16" width="16.125" customWidth="1"/>
    <col min="17" max="19" width="13.875" customWidth="1"/>
    <col min="20" max="20" width="9.5" customWidth="1"/>
    <col min="22" max="22" width="10.5" customWidth="1"/>
  </cols>
  <sheetData>
    <row r="1" spans="1:22">
      <c r="A1" s="173" t="s">
        <v>346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>
      <c r="A2" s="15" t="s">
        <v>347</v>
      </c>
      <c r="B2" s="15"/>
      <c r="C2" s="15"/>
      <c r="D2" s="15"/>
      <c r="E2" s="15"/>
      <c r="F2" s="15"/>
      <c r="G2" s="15"/>
      <c r="H2" s="15" t="s">
        <v>348</v>
      </c>
      <c r="I2" s="29"/>
      <c r="J2" s="29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>
      <c r="A3" s="1" t="s">
        <v>349</v>
      </c>
      <c r="B3" s="1" t="s">
        <v>350</v>
      </c>
      <c r="C3" s="1" t="s">
        <v>351</v>
      </c>
      <c r="D3" s="1" t="s">
        <v>352</v>
      </c>
      <c r="E3" s="1" t="s">
        <v>353</v>
      </c>
      <c r="F3" s="16"/>
      <c r="H3" s="1" t="s">
        <v>265</v>
      </c>
      <c r="I3" s="30" t="s">
        <v>354</v>
      </c>
      <c r="J3" s="30" t="s">
        <v>355</v>
      </c>
      <c r="K3" s="1" t="s">
        <v>356</v>
      </c>
      <c r="L3" s="1" t="s">
        <v>357</v>
      </c>
      <c r="M3" s="1" t="s">
        <v>358</v>
      </c>
      <c r="N3" s="1" t="s">
        <v>359</v>
      </c>
      <c r="O3" s="1" t="s">
        <v>360</v>
      </c>
      <c r="P3" s="1" t="s">
        <v>361</v>
      </c>
      <c r="Q3" s="1" t="s">
        <v>362</v>
      </c>
      <c r="R3" s="1" t="s">
        <v>363</v>
      </c>
      <c r="S3" s="1" t="s">
        <v>364</v>
      </c>
      <c r="T3" s="1" t="s">
        <v>208</v>
      </c>
      <c r="U3" s="46" t="s">
        <v>365</v>
      </c>
      <c r="V3" s="47"/>
    </row>
    <row r="4" spans="1:22">
      <c r="A4" s="17">
        <v>42278</v>
      </c>
      <c r="B4" s="17">
        <v>42368</v>
      </c>
      <c r="C4" s="1">
        <v>970</v>
      </c>
      <c r="D4" s="1">
        <v>1510</v>
      </c>
      <c r="E4" s="1">
        <f>100*(D4-C4)/C4</f>
        <v>55.670103092783499</v>
      </c>
      <c r="F4" s="16"/>
      <c r="H4" s="18" t="s">
        <v>366</v>
      </c>
      <c r="I4" s="31" t="s">
        <v>367</v>
      </c>
      <c r="J4" s="31" t="s">
        <v>368</v>
      </c>
      <c r="K4" s="32">
        <v>43551</v>
      </c>
      <c r="L4" s="32">
        <v>43865</v>
      </c>
      <c r="M4" s="32">
        <v>43865</v>
      </c>
      <c r="N4" s="18">
        <v>7.17</v>
      </c>
      <c r="O4" s="18">
        <v>1.63</v>
      </c>
      <c r="P4" s="18">
        <v>1.63</v>
      </c>
      <c r="Q4" s="18">
        <f>(N4-P4)/O4</f>
        <v>3.3987730061349701</v>
      </c>
      <c r="R4" s="18"/>
      <c r="S4" s="18">
        <v>2.06</v>
      </c>
      <c r="T4" s="18">
        <f t="shared" ref="T4:T25" si="0">(S4-P4)/P4</f>
        <v>0.26380368098159501</v>
      </c>
      <c r="U4" s="1"/>
    </row>
    <row r="5" spans="1:22">
      <c r="A5" s="17">
        <v>42378</v>
      </c>
      <c r="B5" s="17">
        <v>42490</v>
      </c>
      <c r="C5" s="1">
        <v>1000</v>
      </c>
      <c r="D5" s="1">
        <v>1400</v>
      </c>
      <c r="E5" s="1">
        <f>100*(D5-C5)/C5</f>
        <v>40</v>
      </c>
      <c r="F5" s="16"/>
      <c r="H5" s="1" t="s">
        <v>369</v>
      </c>
      <c r="I5" s="30" t="s">
        <v>370</v>
      </c>
      <c r="J5" s="30"/>
      <c r="K5" s="17">
        <v>43580</v>
      </c>
      <c r="L5" s="17">
        <v>43787</v>
      </c>
      <c r="M5" s="17">
        <v>43787</v>
      </c>
      <c r="N5" s="1">
        <v>10.199999999999999</v>
      </c>
      <c r="O5" s="1">
        <v>4.4000000000000004</v>
      </c>
      <c r="P5" s="1">
        <v>4.4000000000000004</v>
      </c>
      <c r="Q5" s="1">
        <f>(N5-P5)/O5</f>
        <v>1.3181818181818199</v>
      </c>
      <c r="R5" s="17">
        <v>43905</v>
      </c>
      <c r="S5" s="1">
        <v>6.01</v>
      </c>
      <c r="T5" s="1">
        <f t="shared" si="0"/>
        <v>0.36590909090909102</v>
      </c>
      <c r="U5" s="1"/>
    </row>
    <row r="6" spans="1:22">
      <c r="A6" s="17">
        <v>42597</v>
      </c>
      <c r="B6" s="17">
        <v>42811</v>
      </c>
      <c r="C6" s="1">
        <v>1200</v>
      </c>
      <c r="D6" s="1">
        <v>1810</v>
      </c>
      <c r="E6" s="1">
        <f>100*(D6-C6)/C6</f>
        <v>50.8333333333333</v>
      </c>
      <c r="F6" s="16"/>
      <c r="H6" s="19" t="s">
        <v>371</v>
      </c>
      <c r="I6" s="33" t="s">
        <v>152</v>
      </c>
      <c r="J6" s="33" t="s">
        <v>372</v>
      </c>
      <c r="K6" s="34">
        <v>43581</v>
      </c>
      <c r="L6" s="34">
        <v>43770</v>
      </c>
      <c r="M6" s="34">
        <v>43770</v>
      </c>
      <c r="N6" s="19">
        <v>3.58</v>
      </c>
      <c r="O6" s="19">
        <v>1.4</v>
      </c>
      <c r="P6" s="19">
        <v>1.4</v>
      </c>
      <c r="Q6" s="19">
        <f t="shared" ref="Q6:Q35" si="1">(N6-P6)/O6</f>
        <v>1.55714285714286</v>
      </c>
      <c r="R6" s="19"/>
      <c r="S6" s="19">
        <v>3.53</v>
      </c>
      <c r="T6" s="19">
        <f t="shared" si="0"/>
        <v>1.52142857142857</v>
      </c>
      <c r="U6" s="1"/>
    </row>
    <row r="7" spans="1:22">
      <c r="A7" s="17">
        <v>43393</v>
      </c>
      <c r="B7" s="17">
        <v>43207</v>
      </c>
      <c r="C7" s="1">
        <v>495</v>
      </c>
      <c r="D7" s="1">
        <v>900</v>
      </c>
      <c r="E7" s="1">
        <f>100*(D7-C7)/C7</f>
        <v>81.818181818181799</v>
      </c>
      <c r="F7" s="16"/>
      <c r="H7" s="1" t="s">
        <v>373</v>
      </c>
      <c r="I7" s="30" t="s">
        <v>374</v>
      </c>
      <c r="J7" s="30"/>
      <c r="K7" s="17">
        <v>43581</v>
      </c>
      <c r="L7" s="17">
        <v>43864</v>
      </c>
      <c r="M7" s="17">
        <v>43864</v>
      </c>
      <c r="N7" s="1">
        <v>12</v>
      </c>
      <c r="O7" s="1">
        <v>6.6</v>
      </c>
      <c r="P7" s="1">
        <v>6.6</v>
      </c>
      <c r="Q7" s="1">
        <f t="shared" si="1"/>
        <v>0.81818181818181801</v>
      </c>
      <c r="R7" s="1"/>
      <c r="S7" s="1">
        <v>7.49</v>
      </c>
      <c r="T7" s="1">
        <f t="shared" si="0"/>
        <v>0.134848484848485</v>
      </c>
      <c r="U7" s="1"/>
    </row>
    <row r="8" spans="1:22">
      <c r="A8" s="17">
        <v>43781</v>
      </c>
      <c r="B8" s="17">
        <v>43840</v>
      </c>
      <c r="C8" s="1">
        <v>491</v>
      </c>
      <c r="D8" s="1">
        <v>610</v>
      </c>
      <c r="E8" s="1">
        <f>100*(D8-C8)/C8</f>
        <v>24.236252545824801</v>
      </c>
      <c r="F8" s="16"/>
      <c r="H8" s="20" t="s">
        <v>375</v>
      </c>
      <c r="I8" s="35" t="s">
        <v>376</v>
      </c>
      <c r="J8" s="35" t="s">
        <v>377</v>
      </c>
      <c r="K8" s="36">
        <v>43581</v>
      </c>
      <c r="L8" s="36">
        <v>43789</v>
      </c>
      <c r="M8" s="36">
        <v>43789</v>
      </c>
      <c r="N8" s="20">
        <v>6.5</v>
      </c>
      <c r="O8" s="20">
        <v>1.54</v>
      </c>
      <c r="P8" s="20">
        <v>1.54</v>
      </c>
      <c r="Q8" s="20">
        <f t="shared" si="1"/>
        <v>3.2207792207792201</v>
      </c>
      <c r="R8" s="20"/>
      <c r="S8" s="20">
        <v>3.33</v>
      </c>
      <c r="T8" s="20">
        <f t="shared" si="0"/>
        <v>1.16233766233766</v>
      </c>
      <c r="U8" s="1"/>
    </row>
    <row r="9" spans="1:22">
      <c r="A9" s="1"/>
      <c r="B9" s="1"/>
      <c r="C9" s="1"/>
      <c r="D9" s="1"/>
      <c r="E9" s="1"/>
      <c r="F9" s="16"/>
      <c r="H9" s="1" t="s">
        <v>378</v>
      </c>
      <c r="I9" s="30" t="s">
        <v>379</v>
      </c>
      <c r="J9" s="30"/>
      <c r="K9" s="17">
        <v>43382</v>
      </c>
      <c r="L9" s="17">
        <v>43494</v>
      </c>
      <c r="M9" s="17">
        <v>43494</v>
      </c>
      <c r="N9" s="1">
        <v>4.5</v>
      </c>
      <c r="O9" s="1">
        <v>1.9</v>
      </c>
      <c r="P9" s="1">
        <v>1.9</v>
      </c>
      <c r="Q9" s="1">
        <f t="shared" si="1"/>
        <v>1.3684210526315801</v>
      </c>
      <c r="R9" s="41">
        <v>43571</v>
      </c>
      <c r="S9" s="1">
        <v>3.1</v>
      </c>
      <c r="T9" s="1">
        <f t="shared" si="0"/>
        <v>0.63157894736842102</v>
      </c>
      <c r="U9" s="1"/>
    </row>
    <row r="10" spans="1:22">
      <c r="A10" s="1"/>
      <c r="B10" s="1"/>
      <c r="C10" s="1"/>
      <c r="D10" s="1"/>
      <c r="E10" s="1"/>
      <c r="F10" s="16"/>
      <c r="H10" s="1" t="s">
        <v>378</v>
      </c>
      <c r="I10" s="30" t="s">
        <v>379</v>
      </c>
      <c r="J10" s="30"/>
      <c r="K10" s="17">
        <v>43572</v>
      </c>
      <c r="L10" s="17">
        <v>43868</v>
      </c>
      <c r="M10" s="17">
        <v>43868</v>
      </c>
      <c r="N10" s="1">
        <v>3.1</v>
      </c>
      <c r="O10" s="1">
        <v>1.7</v>
      </c>
      <c r="P10" s="1">
        <v>1.7</v>
      </c>
      <c r="Q10" s="1">
        <f t="shared" si="1"/>
        <v>0.82352941176470595</v>
      </c>
      <c r="R10" s="1"/>
      <c r="S10" s="1">
        <v>2.72</v>
      </c>
      <c r="T10" s="1">
        <f t="shared" si="0"/>
        <v>0.6</v>
      </c>
      <c r="U10" s="1"/>
    </row>
    <row r="11" spans="1:22">
      <c r="A11" s="1"/>
      <c r="B11" s="1"/>
      <c r="C11" s="1"/>
      <c r="D11" s="1"/>
      <c r="E11" s="1"/>
      <c r="F11" s="16"/>
      <c r="H11" s="21" t="s">
        <v>380</v>
      </c>
      <c r="I11" s="37" t="s">
        <v>381</v>
      </c>
      <c r="J11" s="37" t="s">
        <v>382</v>
      </c>
      <c r="K11" s="38">
        <v>43852</v>
      </c>
      <c r="L11" s="38">
        <v>43892</v>
      </c>
      <c r="M11" s="38">
        <v>43892</v>
      </c>
      <c r="N11" s="21">
        <v>9.8000000000000007</v>
      </c>
      <c r="O11" s="21">
        <v>4.58</v>
      </c>
      <c r="P11" s="21">
        <v>4.58</v>
      </c>
      <c r="Q11" s="21">
        <f t="shared" si="1"/>
        <v>1.1397379912663801</v>
      </c>
      <c r="R11" s="21"/>
      <c r="S11" s="21">
        <v>5.88</v>
      </c>
      <c r="T11" s="21">
        <f t="shared" si="0"/>
        <v>0.28384279475982499</v>
      </c>
      <c r="U11" s="1"/>
    </row>
    <row r="12" spans="1:22">
      <c r="A12" s="1"/>
      <c r="B12" s="1"/>
      <c r="C12" s="1"/>
      <c r="D12" s="1"/>
      <c r="E12" s="1"/>
      <c r="F12" s="16"/>
      <c r="H12" s="1" t="s">
        <v>383</v>
      </c>
      <c r="I12" s="30" t="s">
        <v>384</v>
      </c>
      <c r="J12" s="30"/>
      <c r="K12" s="17">
        <v>43216</v>
      </c>
      <c r="L12" s="17">
        <v>43403</v>
      </c>
      <c r="M12" s="17">
        <v>43403</v>
      </c>
      <c r="N12" s="1">
        <v>8.3800000000000008</v>
      </c>
      <c r="O12" s="1">
        <v>3.85</v>
      </c>
      <c r="P12" s="1">
        <v>3.85</v>
      </c>
      <c r="Q12" s="1">
        <f t="shared" si="1"/>
        <v>1.17662337662338</v>
      </c>
      <c r="R12" s="41">
        <v>43565</v>
      </c>
      <c r="S12" s="1">
        <v>13.25</v>
      </c>
      <c r="T12" s="1">
        <f t="shared" si="0"/>
        <v>2.4415584415584402</v>
      </c>
      <c r="U12" s="1"/>
    </row>
    <row r="13" spans="1:22">
      <c r="A13" s="1"/>
      <c r="B13" s="1"/>
      <c r="C13" s="1"/>
      <c r="D13" s="1"/>
      <c r="E13" s="1"/>
      <c r="F13" s="16"/>
      <c r="H13" s="1" t="s">
        <v>383</v>
      </c>
      <c r="I13" s="30" t="s">
        <v>384</v>
      </c>
      <c r="J13" s="30"/>
      <c r="K13" s="17">
        <v>43565</v>
      </c>
      <c r="L13" s="17">
        <v>43892</v>
      </c>
      <c r="M13" s="17">
        <v>43892</v>
      </c>
      <c r="N13" s="1">
        <v>13.25</v>
      </c>
      <c r="O13" s="1">
        <v>4.13</v>
      </c>
      <c r="P13" s="1">
        <v>4.13</v>
      </c>
      <c r="Q13" s="1">
        <f t="shared" si="1"/>
        <v>2.2082324455205802</v>
      </c>
      <c r="R13" s="1"/>
      <c r="S13" s="1">
        <v>5.28</v>
      </c>
      <c r="T13" s="1">
        <f t="shared" si="0"/>
        <v>0.27845036319612598</v>
      </c>
      <c r="U13" s="1"/>
    </row>
    <row r="14" spans="1:22">
      <c r="A14" s="1"/>
      <c r="B14" s="1"/>
      <c r="C14" s="1"/>
      <c r="D14" s="1"/>
      <c r="E14" s="1"/>
      <c r="F14" s="16"/>
      <c r="H14" s="22" t="s">
        <v>385</v>
      </c>
      <c r="I14" s="39" t="s">
        <v>386</v>
      </c>
      <c r="J14" s="39"/>
      <c r="K14" s="40">
        <v>43685</v>
      </c>
      <c r="L14" s="22"/>
      <c r="M14" s="22"/>
      <c r="N14" s="22">
        <v>3</v>
      </c>
      <c r="O14" s="22">
        <v>1.59</v>
      </c>
      <c r="P14" s="22">
        <v>1.58</v>
      </c>
      <c r="Q14" s="22">
        <f t="shared" si="1"/>
        <v>0.893081761006289</v>
      </c>
      <c r="R14" s="22"/>
      <c r="S14" s="22">
        <v>1.59</v>
      </c>
      <c r="T14" s="22">
        <f t="shared" si="0"/>
        <v>6.3291139240506398E-3</v>
      </c>
      <c r="U14" s="1"/>
    </row>
    <row r="15" spans="1:22">
      <c r="A15" s="1"/>
      <c r="B15" s="1"/>
      <c r="C15" s="1"/>
      <c r="D15" s="1"/>
      <c r="E15" s="1"/>
      <c r="F15" s="16"/>
      <c r="H15" s="22" t="s">
        <v>387</v>
      </c>
      <c r="I15" s="39" t="s">
        <v>388</v>
      </c>
      <c r="J15" s="39"/>
      <c r="K15" s="40">
        <v>43825</v>
      </c>
      <c r="L15" s="22"/>
      <c r="M15" s="22"/>
      <c r="N15" s="22">
        <v>3.5</v>
      </c>
      <c r="O15" s="22">
        <v>1.75</v>
      </c>
      <c r="P15" s="22">
        <v>1.74</v>
      </c>
      <c r="Q15" s="22">
        <f t="shared" si="1"/>
        <v>1.00571428571429</v>
      </c>
      <c r="R15" s="22"/>
      <c r="S15" s="22">
        <v>1.75</v>
      </c>
      <c r="T15" s="22">
        <f t="shared" si="0"/>
        <v>5.74712643678161E-3</v>
      </c>
      <c r="U15" s="1"/>
    </row>
    <row r="16" spans="1:22">
      <c r="A16" s="1"/>
      <c r="B16" s="1"/>
      <c r="C16" s="1"/>
      <c r="D16" s="1"/>
      <c r="E16" s="1"/>
      <c r="F16" s="16"/>
      <c r="H16" s="1" t="s">
        <v>389</v>
      </c>
      <c r="I16" s="30" t="s">
        <v>390</v>
      </c>
      <c r="J16" s="30"/>
      <c r="K16" s="17">
        <v>43216</v>
      </c>
      <c r="L16" s="17">
        <v>43390</v>
      </c>
      <c r="M16" s="17">
        <v>43390</v>
      </c>
      <c r="N16" s="1">
        <v>10.199999999999999</v>
      </c>
      <c r="O16" s="1">
        <v>2.34</v>
      </c>
      <c r="P16" s="1">
        <v>2.34</v>
      </c>
      <c r="Q16" s="1">
        <f t="shared" si="1"/>
        <v>3.3589743589743599</v>
      </c>
      <c r="R16" s="41">
        <v>43572</v>
      </c>
      <c r="S16" s="1">
        <v>6.21</v>
      </c>
      <c r="T16" s="1">
        <f t="shared" si="0"/>
        <v>1.65384615384615</v>
      </c>
      <c r="U16" s="1"/>
    </row>
    <row r="17" spans="1:21">
      <c r="A17" s="1"/>
      <c r="B17" s="1"/>
      <c r="C17" s="1"/>
      <c r="D17" s="1"/>
      <c r="E17" s="1"/>
      <c r="F17" s="16"/>
      <c r="H17" s="1" t="s">
        <v>389</v>
      </c>
      <c r="I17" s="30" t="s">
        <v>390</v>
      </c>
      <c r="J17" s="30"/>
      <c r="K17" s="17">
        <v>43572</v>
      </c>
      <c r="L17" s="17">
        <v>43784</v>
      </c>
      <c r="M17" s="17">
        <v>43784</v>
      </c>
      <c r="N17" s="1">
        <v>6.21</v>
      </c>
      <c r="O17" s="1">
        <v>2.4</v>
      </c>
      <c r="P17" s="1">
        <v>2.4</v>
      </c>
      <c r="Q17" s="1">
        <f t="shared" si="1"/>
        <v>1.5874999999999999</v>
      </c>
      <c r="R17" s="1"/>
      <c r="S17" s="1">
        <v>3.14</v>
      </c>
      <c r="T17" s="1">
        <f t="shared" si="0"/>
        <v>0.30833333333333302</v>
      </c>
      <c r="U17" s="1"/>
    </row>
    <row r="18" spans="1:21">
      <c r="A18" s="1"/>
      <c r="B18" s="1"/>
      <c r="C18" s="1"/>
      <c r="D18" s="1"/>
      <c r="E18" s="1"/>
      <c r="F18" s="16"/>
      <c r="H18" s="20" t="s">
        <v>391</v>
      </c>
      <c r="I18" s="35" t="s">
        <v>147</v>
      </c>
      <c r="J18" s="35" t="s">
        <v>392</v>
      </c>
      <c r="K18" s="36">
        <v>43581</v>
      </c>
      <c r="L18" s="36">
        <v>43782</v>
      </c>
      <c r="M18" s="36">
        <v>43782</v>
      </c>
      <c r="N18" s="20">
        <v>12.56</v>
      </c>
      <c r="O18" s="20">
        <v>1.46</v>
      </c>
      <c r="P18" s="20">
        <v>1.46</v>
      </c>
      <c r="Q18" s="20">
        <f t="shared" si="1"/>
        <v>7.6027397260273997</v>
      </c>
      <c r="R18" s="20"/>
      <c r="S18" s="20">
        <v>2.2799999999999998</v>
      </c>
      <c r="T18" s="20">
        <f t="shared" si="0"/>
        <v>0.56164383561643805</v>
      </c>
      <c r="U18" s="1"/>
    </row>
    <row r="19" spans="1:21">
      <c r="A19" s="1"/>
      <c r="B19" s="1"/>
      <c r="C19" s="1"/>
      <c r="D19" s="1"/>
      <c r="E19" s="1"/>
      <c r="F19" s="16"/>
      <c r="H19" s="1" t="s">
        <v>393</v>
      </c>
      <c r="I19" s="30" t="s">
        <v>394</v>
      </c>
      <c r="J19" s="30"/>
      <c r="K19" s="1"/>
      <c r="L19" s="17">
        <v>43392</v>
      </c>
      <c r="M19" s="17">
        <v>43392</v>
      </c>
      <c r="N19" s="1"/>
      <c r="O19" s="1">
        <v>1.85</v>
      </c>
      <c r="P19" s="1">
        <v>1.85</v>
      </c>
      <c r="Q19" s="1">
        <f t="shared" si="1"/>
        <v>-1</v>
      </c>
      <c r="R19" s="41">
        <v>43572</v>
      </c>
      <c r="S19" s="1">
        <v>4.5999999999999996</v>
      </c>
      <c r="T19" s="1">
        <f t="shared" si="0"/>
        <v>1.48648648648649</v>
      </c>
      <c r="U19" s="1"/>
    </row>
    <row r="20" spans="1:21">
      <c r="A20" s="1"/>
      <c r="B20" s="1"/>
      <c r="C20" s="1"/>
      <c r="D20" s="1"/>
      <c r="E20" s="1"/>
      <c r="F20" s="16"/>
      <c r="H20" s="1" t="s">
        <v>393</v>
      </c>
      <c r="I20" s="30" t="s">
        <v>394</v>
      </c>
      <c r="J20" s="30"/>
      <c r="K20" s="17">
        <v>43572</v>
      </c>
      <c r="L20" s="17">
        <v>43892</v>
      </c>
      <c r="M20" s="17">
        <v>43892</v>
      </c>
      <c r="N20" s="1">
        <v>4.5999999999999996</v>
      </c>
      <c r="O20" s="1">
        <v>1.83</v>
      </c>
      <c r="P20" s="1">
        <v>1.83</v>
      </c>
      <c r="Q20" s="1">
        <f t="shared" si="1"/>
        <v>1.51366120218579</v>
      </c>
      <c r="R20" s="1"/>
      <c r="S20" s="1">
        <v>2.2000000000000002</v>
      </c>
      <c r="T20" s="1">
        <f t="shared" si="0"/>
        <v>0.202185792349727</v>
      </c>
      <c r="U20" s="1"/>
    </row>
    <row r="21" spans="1:21">
      <c r="H21" s="20" t="s">
        <v>395</v>
      </c>
      <c r="I21" s="35" t="s">
        <v>396</v>
      </c>
      <c r="J21" s="35" t="s">
        <v>397</v>
      </c>
      <c r="K21" s="36">
        <v>43581</v>
      </c>
      <c r="L21" s="36">
        <v>43627</v>
      </c>
      <c r="M21" s="36">
        <v>43783</v>
      </c>
      <c r="N21" s="20">
        <v>8</v>
      </c>
      <c r="O21" s="20">
        <v>2.35</v>
      </c>
      <c r="P21" s="20">
        <v>2.7</v>
      </c>
      <c r="Q21" s="20">
        <f t="shared" si="1"/>
        <v>2.2553191489361701</v>
      </c>
      <c r="R21" s="20"/>
      <c r="S21" s="20">
        <v>6.5</v>
      </c>
      <c r="T21" s="20">
        <f t="shared" si="0"/>
        <v>1.4074074074074101</v>
      </c>
      <c r="U21" s="1"/>
    </row>
    <row r="22" spans="1:21">
      <c r="A22" s="23" t="s">
        <v>398</v>
      </c>
      <c r="B22" s="23"/>
      <c r="C22" s="23"/>
      <c r="D22" s="23"/>
      <c r="E22" s="23"/>
      <c r="F22" s="23"/>
      <c r="H22" s="1" t="s">
        <v>399</v>
      </c>
      <c r="I22" s="30" t="s">
        <v>400</v>
      </c>
      <c r="J22" s="30"/>
      <c r="K22" s="17">
        <v>43581</v>
      </c>
      <c r="L22" s="41">
        <v>43725</v>
      </c>
      <c r="M22" s="41">
        <v>43795</v>
      </c>
      <c r="N22" s="1">
        <v>5.2</v>
      </c>
      <c r="O22" s="1">
        <v>0.89</v>
      </c>
      <c r="P22" s="1">
        <v>1.06</v>
      </c>
      <c r="Q22" s="1">
        <f t="shared" si="1"/>
        <v>4.6516853932584299</v>
      </c>
      <c r="R22" s="1"/>
      <c r="S22" s="1">
        <v>1.46</v>
      </c>
      <c r="T22" s="1">
        <f t="shared" si="0"/>
        <v>0.37735849056603799</v>
      </c>
      <c r="U22" s="1"/>
    </row>
    <row r="23" spans="1:21">
      <c r="A23" s="24" t="s">
        <v>401</v>
      </c>
      <c r="B23" s="24"/>
      <c r="C23" s="24"/>
      <c r="D23" s="24"/>
      <c r="E23" s="24"/>
      <c r="F23" s="24"/>
      <c r="H23" s="1" t="s">
        <v>402</v>
      </c>
      <c r="I23" s="30" t="s">
        <v>403</v>
      </c>
      <c r="J23" s="30"/>
      <c r="K23" s="17">
        <v>43399</v>
      </c>
      <c r="L23" s="17">
        <v>43497</v>
      </c>
      <c r="M23" s="17"/>
      <c r="N23" s="1">
        <v>3.31</v>
      </c>
      <c r="O23" s="1">
        <v>1.53</v>
      </c>
      <c r="P23" s="1">
        <v>1.53</v>
      </c>
      <c r="Q23" s="1">
        <f t="shared" si="1"/>
        <v>1.16339869281046</v>
      </c>
      <c r="R23" s="41">
        <v>43572</v>
      </c>
      <c r="S23" s="1">
        <v>2.91</v>
      </c>
      <c r="T23" s="1">
        <f t="shared" si="0"/>
        <v>0.90196078431372595</v>
      </c>
      <c r="U23" s="1"/>
    </row>
    <row r="24" spans="1:21">
      <c r="A24" s="24" t="s">
        <v>404</v>
      </c>
      <c r="B24" s="24"/>
      <c r="C24" s="24"/>
      <c r="D24" s="24"/>
      <c r="E24" s="24"/>
      <c r="F24" s="24"/>
      <c r="H24" s="1" t="s">
        <v>402</v>
      </c>
      <c r="I24" s="30" t="s">
        <v>403</v>
      </c>
      <c r="J24" s="30"/>
      <c r="K24" s="41">
        <v>43572</v>
      </c>
      <c r="L24" s="17">
        <v>43770</v>
      </c>
      <c r="M24" s="1"/>
      <c r="N24" s="1">
        <v>2.91</v>
      </c>
      <c r="O24" s="1">
        <v>1.07</v>
      </c>
      <c r="P24" s="1">
        <v>1.07</v>
      </c>
      <c r="Q24" s="1">
        <f t="shared" si="1"/>
        <v>1.7196261682242999</v>
      </c>
      <c r="R24" s="1"/>
      <c r="S24" s="1">
        <v>1.48</v>
      </c>
      <c r="T24" s="1">
        <f t="shared" si="0"/>
        <v>0.38317757009345799</v>
      </c>
      <c r="U24" s="1"/>
    </row>
    <row r="25" spans="1:21">
      <c r="A25" s="24" t="s">
        <v>405</v>
      </c>
      <c r="B25" s="24"/>
      <c r="C25" s="24"/>
      <c r="D25" s="24"/>
      <c r="E25" s="24"/>
      <c r="F25" s="24"/>
      <c r="H25" s="1" t="s">
        <v>406</v>
      </c>
      <c r="I25" s="30" t="s">
        <v>407</v>
      </c>
      <c r="J25" s="30"/>
      <c r="K25" s="17"/>
      <c r="L25" s="17"/>
      <c r="M25" s="17">
        <v>43385</v>
      </c>
      <c r="N25" s="1"/>
      <c r="O25" s="1"/>
      <c r="P25" s="1">
        <v>2.73</v>
      </c>
      <c r="Q25" s="1"/>
      <c r="R25" s="17">
        <v>43558</v>
      </c>
      <c r="S25" s="1">
        <v>8.48</v>
      </c>
      <c r="T25" s="1">
        <f t="shared" si="0"/>
        <v>2.1062271062271098</v>
      </c>
      <c r="U25" s="1"/>
    </row>
    <row r="26" spans="1:21">
      <c r="A26" s="24" t="s">
        <v>408</v>
      </c>
      <c r="B26" s="24"/>
      <c r="C26" s="24"/>
      <c r="D26" s="24"/>
      <c r="E26" s="24"/>
      <c r="F26" s="24"/>
      <c r="H26" s="1" t="s">
        <v>406</v>
      </c>
      <c r="I26" s="30" t="s">
        <v>407</v>
      </c>
      <c r="J26" s="30"/>
      <c r="K26" s="17">
        <v>43558</v>
      </c>
      <c r="L26" s="17">
        <v>43759</v>
      </c>
      <c r="M26" s="17">
        <v>43759</v>
      </c>
      <c r="N26" s="1">
        <v>8.48</v>
      </c>
      <c r="O26" s="1">
        <v>7.11</v>
      </c>
      <c r="P26" s="1">
        <v>7.11</v>
      </c>
      <c r="Q26" s="1">
        <f t="shared" si="1"/>
        <v>0.19268635724331901</v>
      </c>
      <c r="R26" s="17">
        <v>43881</v>
      </c>
      <c r="S26" s="1">
        <v>15.28</v>
      </c>
      <c r="T26" s="1">
        <f t="shared" ref="T26:T34" si="2">(S26-P26)/P26</f>
        <v>1.1490857946554101</v>
      </c>
      <c r="U26" s="1"/>
    </row>
    <row r="27" spans="1:21">
      <c r="A27" s="24"/>
      <c r="B27" s="24" t="s">
        <v>409</v>
      </c>
      <c r="C27" s="24"/>
      <c r="D27" s="24"/>
      <c r="E27" s="24"/>
      <c r="F27" s="24"/>
      <c r="H27" s="1" t="s">
        <v>410</v>
      </c>
      <c r="I27" s="30" t="s">
        <v>411</v>
      </c>
      <c r="J27" s="30"/>
      <c r="K27" s="17">
        <v>43544</v>
      </c>
      <c r="L27" s="17">
        <v>43786</v>
      </c>
      <c r="M27" s="1"/>
      <c r="N27" s="1">
        <v>3.6</v>
      </c>
      <c r="O27" s="1">
        <v>1.76</v>
      </c>
      <c r="P27" s="1">
        <v>1.76</v>
      </c>
      <c r="Q27" s="1">
        <f t="shared" si="1"/>
        <v>1.0454545454545501</v>
      </c>
      <c r="R27" s="1"/>
      <c r="S27" s="1">
        <v>2.58</v>
      </c>
      <c r="T27" s="1">
        <f t="shared" si="2"/>
        <v>0.46590909090909099</v>
      </c>
      <c r="U27" s="1"/>
    </row>
    <row r="28" spans="1:21">
      <c r="A28" s="24"/>
      <c r="B28" s="24"/>
      <c r="C28" s="24"/>
      <c r="D28" s="24"/>
      <c r="E28" s="24"/>
      <c r="F28" s="24"/>
      <c r="H28" s="1" t="s">
        <v>412</v>
      </c>
      <c r="I28" s="30" t="s">
        <v>413</v>
      </c>
      <c r="J28" s="30"/>
      <c r="K28" s="17">
        <v>43216</v>
      </c>
      <c r="L28" s="17">
        <v>43392</v>
      </c>
      <c r="M28" s="1"/>
      <c r="N28" s="1">
        <v>3.5</v>
      </c>
      <c r="O28" s="1">
        <v>2.2000000000000002</v>
      </c>
      <c r="P28" s="1">
        <v>2.2000000000000002</v>
      </c>
      <c r="Q28" s="1">
        <f t="shared" si="1"/>
        <v>0.59090909090909105</v>
      </c>
      <c r="R28" s="41">
        <v>43543</v>
      </c>
      <c r="S28" s="1">
        <v>4.5999999999999996</v>
      </c>
      <c r="T28" s="1">
        <f t="shared" si="2"/>
        <v>1.0909090909090899</v>
      </c>
      <c r="U28" s="1"/>
    </row>
    <row r="29" spans="1:21">
      <c r="A29" s="25" t="s">
        <v>414</v>
      </c>
      <c r="B29" s="25"/>
      <c r="C29" s="25"/>
      <c r="D29" s="25"/>
      <c r="E29" s="25"/>
      <c r="F29" s="25"/>
      <c r="H29" s="26" t="s">
        <v>412</v>
      </c>
      <c r="I29" s="42" t="s">
        <v>413</v>
      </c>
      <c r="J29" s="42"/>
      <c r="K29" s="43">
        <v>43544</v>
      </c>
      <c r="L29" s="43">
        <v>43627</v>
      </c>
      <c r="M29" s="26"/>
      <c r="N29" s="26"/>
      <c r="O29" s="26"/>
      <c r="P29" s="26"/>
      <c r="Q29" s="26" t="e">
        <f t="shared" si="1"/>
        <v>#DIV/0!</v>
      </c>
      <c r="R29" s="26"/>
      <c r="S29" s="26"/>
      <c r="T29" s="26" t="e">
        <f t="shared" si="2"/>
        <v>#DIV/0!</v>
      </c>
      <c r="U29" s="48"/>
    </row>
    <row r="30" spans="1:21">
      <c r="A30" s="24" t="s">
        <v>415</v>
      </c>
      <c r="B30" s="24"/>
      <c r="C30" s="24"/>
      <c r="D30" s="24"/>
      <c r="E30" s="24"/>
      <c r="F30" s="24"/>
      <c r="H30" s="20" t="s">
        <v>416</v>
      </c>
      <c r="I30" s="35" t="s">
        <v>417</v>
      </c>
      <c r="J30" s="35" t="s">
        <v>392</v>
      </c>
      <c r="K30" s="36">
        <v>43097</v>
      </c>
      <c r="L30" s="36">
        <v>43768</v>
      </c>
      <c r="M30" s="36">
        <v>43770</v>
      </c>
      <c r="N30" s="20"/>
      <c r="O30" s="20"/>
      <c r="P30" s="20">
        <v>2.21</v>
      </c>
      <c r="Q30" s="20" t="e">
        <f t="shared" si="1"/>
        <v>#DIV/0!</v>
      </c>
      <c r="R30" s="20"/>
      <c r="S30" s="20">
        <v>6.23</v>
      </c>
      <c r="T30" s="20">
        <f t="shared" si="2"/>
        <v>1.81900452488688</v>
      </c>
      <c r="U30" s="1"/>
    </row>
    <row r="31" spans="1:21">
      <c r="A31" s="24" t="s">
        <v>418</v>
      </c>
      <c r="B31" s="24"/>
      <c r="C31" s="24"/>
      <c r="D31" s="24"/>
      <c r="E31" s="24"/>
      <c r="F31" s="24"/>
      <c r="H31" s="1" t="s">
        <v>419</v>
      </c>
      <c r="I31" s="30" t="s">
        <v>420</v>
      </c>
      <c r="J31" s="30"/>
      <c r="K31" s="17">
        <v>43390</v>
      </c>
      <c r="L31" s="17">
        <v>43735</v>
      </c>
      <c r="M31" s="1"/>
      <c r="N31" s="1"/>
      <c r="O31" s="1"/>
      <c r="P31" s="1">
        <v>3.13</v>
      </c>
      <c r="Q31" s="1" t="e">
        <f t="shared" si="1"/>
        <v>#DIV/0!</v>
      </c>
      <c r="R31" s="1"/>
      <c r="S31" s="1">
        <v>15.4</v>
      </c>
      <c r="T31" s="1">
        <f t="shared" si="2"/>
        <v>3.9201277955271601</v>
      </c>
      <c r="U31" s="1"/>
    </row>
    <row r="32" spans="1:21">
      <c r="A32" s="24" t="s">
        <v>421</v>
      </c>
      <c r="B32" s="24"/>
      <c r="C32" s="24"/>
      <c r="D32" s="24"/>
      <c r="E32" s="24"/>
      <c r="F32" s="24"/>
      <c r="H32" s="19" t="s">
        <v>422</v>
      </c>
      <c r="I32" s="33" t="s">
        <v>423</v>
      </c>
      <c r="J32" s="33" t="s">
        <v>424</v>
      </c>
      <c r="K32" s="34">
        <v>43581</v>
      </c>
      <c r="L32" s="34">
        <v>43768</v>
      </c>
      <c r="M32" s="19"/>
      <c r="N32" s="19">
        <v>5.96</v>
      </c>
      <c r="O32" s="19">
        <v>1.43</v>
      </c>
      <c r="P32" s="19">
        <v>1.43</v>
      </c>
      <c r="Q32" s="19">
        <f t="shared" si="1"/>
        <v>3.1678321678321701</v>
      </c>
      <c r="R32" s="19"/>
      <c r="S32" s="19">
        <v>2.61</v>
      </c>
      <c r="T32" s="19">
        <f t="shared" si="2"/>
        <v>0.82517482517482499</v>
      </c>
      <c r="U32" s="1"/>
    </row>
    <row r="33" spans="1:21">
      <c r="A33" s="24" t="s">
        <v>425</v>
      </c>
      <c r="B33" s="24"/>
      <c r="C33" s="24"/>
      <c r="D33" s="24"/>
      <c r="E33" s="24"/>
      <c r="F33" s="24"/>
      <c r="H33" s="19" t="s">
        <v>426</v>
      </c>
      <c r="I33" s="33" t="s">
        <v>427</v>
      </c>
      <c r="J33" s="33" t="s">
        <v>428</v>
      </c>
      <c r="K33" s="34">
        <v>43581</v>
      </c>
      <c r="L33" s="34">
        <v>43788</v>
      </c>
      <c r="M33" s="19"/>
      <c r="N33" s="19">
        <v>1.98</v>
      </c>
      <c r="O33" s="19">
        <v>1.63</v>
      </c>
      <c r="P33" s="19">
        <v>1.72</v>
      </c>
      <c r="Q33" s="19">
        <f t="shared" si="1"/>
        <v>0.159509202453988</v>
      </c>
      <c r="R33" s="19"/>
      <c r="S33" s="19">
        <v>2.2400000000000002</v>
      </c>
      <c r="T33" s="19">
        <f t="shared" si="2"/>
        <v>0.30232558139534899</v>
      </c>
      <c r="U33" s="1"/>
    </row>
    <row r="34" spans="1:21">
      <c r="A34" s="24" t="s">
        <v>429</v>
      </c>
      <c r="B34" s="24"/>
      <c r="C34" s="24"/>
      <c r="D34" s="24"/>
      <c r="E34" s="24"/>
      <c r="F34" s="24"/>
      <c r="H34" s="27" t="s">
        <v>430</v>
      </c>
      <c r="I34" s="44" t="s">
        <v>431</v>
      </c>
      <c r="J34" s="44" t="s">
        <v>432</v>
      </c>
      <c r="K34" s="45">
        <v>43552</v>
      </c>
      <c r="L34" s="45">
        <v>43865</v>
      </c>
      <c r="M34" s="27"/>
      <c r="N34" s="27">
        <v>7.1</v>
      </c>
      <c r="O34" s="27">
        <v>1.82</v>
      </c>
      <c r="P34" s="27">
        <v>1.82</v>
      </c>
      <c r="Q34" s="27">
        <f t="shared" si="1"/>
        <v>2.9010989010989001</v>
      </c>
      <c r="R34" s="27"/>
      <c r="S34" s="27">
        <v>1.92</v>
      </c>
      <c r="T34" s="27">
        <f t="shared" si="2"/>
        <v>5.4945054945054903E-2</v>
      </c>
      <c r="U34" s="1"/>
    </row>
    <row r="35" spans="1:21">
      <c r="A35" s="24" t="s">
        <v>433</v>
      </c>
      <c r="B35" s="24"/>
      <c r="C35" s="24"/>
      <c r="D35" s="24"/>
      <c r="E35" s="24"/>
      <c r="F35" s="24"/>
      <c r="H35" s="1"/>
      <c r="I35" s="30"/>
      <c r="J35" s="30"/>
      <c r="K35" s="1"/>
      <c r="L35" s="1"/>
      <c r="M35" s="1"/>
      <c r="N35" s="1"/>
      <c r="O35" s="1"/>
      <c r="P35" s="1"/>
      <c r="Q35" s="1" t="e">
        <f t="shared" si="1"/>
        <v>#DIV/0!</v>
      </c>
      <c r="R35" s="1"/>
      <c r="S35" s="1"/>
      <c r="T35" s="1"/>
      <c r="U35" s="1"/>
    </row>
    <row r="36" spans="1:21">
      <c r="A36" s="24" t="s">
        <v>434</v>
      </c>
      <c r="B36" s="24"/>
      <c r="C36" s="24"/>
      <c r="D36" s="24"/>
      <c r="E36" s="24"/>
      <c r="F36" s="24"/>
      <c r="H36" s="1"/>
      <c r="I36" s="30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24"/>
      <c r="B37" s="24"/>
      <c r="C37" s="24"/>
      <c r="D37" s="24"/>
      <c r="E37" s="24"/>
      <c r="F37" s="24"/>
      <c r="H37" s="1"/>
      <c r="I37" s="30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24"/>
      <c r="B38" s="24"/>
      <c r="C38" s="24"/>
      <c r="D38" s="24"/>
      <c r="E38" s="24"/>
      <c r="F38" s="24"/>
      <c r="H38" s="1"/>
      <c r="I38" s="30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24"/>
      <c r="B39" s="24"/>
      <c r="C39" s="24"/>
      <c r="D39" s="24"/>
      <c r="E39" s="24"/>
      <c r="F39" s="24"/>
      <c r="H39" s="1"/>
      <c r="I39" s="30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24"/>
      <c r="B40" s="24"/>
      <c r="C40" s="24"/>
      <c r="D40" s="24"/>
      <c r="E40" s="24"/>
      <c r="F40" s="24"/>
      <c r="H40" s="1"/>
      <c r="I40" s="30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24" t="s">
        <v>435</v>
      </c>
      <c r="B41" s="24"/>
      <c r="C41" s="24"/>
      <c r="D41" s="24"/>
      <c r="E41" s="24"/>
      <c r="F41" s="24"/>
      <c r="H41" s="1"/>
      <c r="I41" s="30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24" t="s">
        <v>436</v>
      </c>
      <c r="B42" s="24"/>
      <c r="C42" s="24"/>
      <c r="D42" s="24"/>
      <c r="E42" s="24"/>
      <c r="F42" s="24"/>
      <c r="H42" s="1"/>
      <c r="I42" s="30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24" t="s">
        <v>437</v>
      </c>
      <c r="B43" s="24"/>
      <c r="C43" s="24"/>
      <c r="D43" s="24"/>
      <c r="E43" s="24"/>
      <c r="F43" s="24"/>
      <c r="H43" s="1"/>
      <c r="I43" s="30"/>
      <c r="J43" s="3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28" t="s">
        <v>438</v>
      </c>
      <c r="B44" s="28" t="s">
        <v>265</v>
      </c>
      <c r="C44" s="28" t="s">
        <v>439</v>
      </c>
      <c r="D44" s="24"/>
      <c r="E44" s="24"/>
      <c r="F44" s="24"/>
      <c r="H44" s="1"/>
      <c r="I44" s="30"/>
      <c r="J44" s="3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74" t="s">
        <v>341</v>
      </c>
      <c r="B45" s="21" t="s">
        <v>375</v>
      </c>
      <c r="C45" s="21" t="s">
        <v>440</v>
      </c>
      <c r="D45" s="24"/>
      <c r="E45" s="24"/>
      <c r="F45" s="24"/>
      <c r="H45" s="1"/>
      <c r="I45" s="30"/>
      <c r="J45" s="3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74"/>
      <c r="B46" s="28" t="s">
        <v>391</v>
      </c>
      <c r="C46" s="28"/>
      <c r="D46" s="24"/>
      <c r="E46" s="24"/>
      <c r="F46" s="24"/>
      <c r="H46" s="1"/>
      <c r="I46" s="30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74"/>
      <c r="B47" s="28" t="s">
        <v>416</v>
      </c>
      <c r="C47" s="28"/>
      <c r="D47" s="24"/>
      <c r="E47" s="24"/>
      <c r="F47" s="24"/>
      <c r="H47" s="1"/>
      <c r="I47" s="30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28" t="s">
        <v>441</v>
      </c>
      <c r="B48" s="28" t="s">
        <v>426</v>
      </c>
      <c r="C48" s="28"/>
      <c r="D48" s="24"/>
      <c r="E48" s="24"/>
      <c r="F48" s="24"/>
    </row>
    <row r="49" spans="1:6">
      <c r="A49" s="28" t="s">
        <v>287</v>
      </c>
      <c r="B49" s="28"/>
      <c r="C49" s="28"/>
      <c r="D49" s="24"/>
      <c r="E49" s="24"/>
      <c r="F49" s="24"/>
    </row>
    <row r="50" spans="1:6">
      <c r="A50" s="28" t="s">
        <v>442</v>
      </c>
      <c r="B50" s="28" t="s">
        <v>443</v>
      </c>
      <c r="C50" s="28"/>
      <c r="D50" s="24"/>
      <c r="E50" s="24"/>
      <c r="F50" s="24"/>
    </row>
    <row r="51" spans="1:6">
      <c r="A51" s="28" t="s">
        <v>444</v>
      </c>
      <c r="B51" s="28" t="s">
        <v>395</v>
      </c>
      <c r="C51" s="28"/>
      <c r="D51" s="24"/>
      <c r="E51" s="24"/>
      <c r="F51" s="24"/>
    </row>
    <row r="52" spans="1:6">
      <c r="A52" s="28" t="s">
        <v>445</v>
      </c>
      <c r="B52" s="28" t="s">
        <v>430</v>
      </c>
      <c r="C52" s="28"/>
      <c r="D52" s="24"/>
      <c r="E52" s="24"/>
      <c r="F52" s="24"/>
    </row>
    <row r="53" spans="1:6">
      <c r="A53" s="28" t="s">
        <v>446</v>
      </c>
      <c r="B53" s="21" t="s">
        <v>380</v>
      </c>
      <c r="C53" s="21" t="s">
        <v>440</v>
      </c>
      <c r="D53" s="24"/>
      <c r="E53" s="24"/>
      <c r="F53" s="24"/>
    </row>
    <row r="54" spans="1:6">
      <c r="A54" s="28"/>
      <c r="B54" s="28"/>
      <c r="C54" s="28"/>
      <c r="D54" s="24"/>
      <c r="E54" s="24"/>
      <c r="F54" s="24"/>
    </row>
    <row r="55" spans="1:6">
      <c r="A55" s="24"/>
      <c r="B55" s="24"/>
      <c r="C55" s="24"/>
      <c r="D55" s="24"/>
      <c r="E55" s="24"/>
      <c r="F55" s="24"/>
    </row>
    <row r="56" spans="1:6">
      <c r="A56" s="24"/>
      <c r="B56" s="24"/>
      <c r="C56" s="24"/>
      <c r="D56" s="24"/>
      <c r="E56" s="24"/>
      <c r="F56" s="24"/>
    </row>
    <row r="57" spans="1:6">
      <c r="A57" s="24"/>
      <c r="B57" s="24"/>
      <c r="C57" s="24"/>
      <c r="D57" s="24"/>
      <c r="E57" s="24"/>
      <c r="F57" s="24"/>
    </row>
    <row r="58" spans="1:6">
      <c r="A58" s="24"/>
      <c r="B58" s="24"/>
      <c r="C58" s="24"/>
      <c r="D58" s="24"/>
      <c r="E58" s="24"/>
      <c r="F58" s="24"/>
    </row>
    <row r="59" spans="1:6">
      <c r="A59" s="24"/>
      <c r="B59" s="24"/>
      <c r="C59" s="24"/>
      <c r="D59" s="24"/>
      <c r="E59" s="24"/>
      <c r="F59" s="24"/>
    </row>
    <row r="60" spans="1:6">
      <c r="A60" s="24"/>
      <c r="B60" s="24"/>
      <c r="C60" s="24"/>
      <c r="D60" s="24"/>
      <c r="E60" s="24"/>
      <c r="F60" s="24"/>
    </row>
  </sheetData>
  <mergeCells count="2">
    <mergeCell ref="A1:V1"/>
    <mergeCell ref="A45:A47"/>
  </mergeCells>
  <phoneticPr fontId="1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87"/>
  <sheetViews>
    <sheetView topLeftCell="A40" workbookViewId="0">
      <selection activeCell="G56" sqref="G56"/>
    </sheetView>
  </sheetViews>
  <sheetFormatPr defaultColWidth="9" defaultRowHeight="14.25"/>
  <cols>
    <col min="1" max="1" width="11"/>
    <col min="2" max="2" width="12.5" style="1" customWidth="1"/>
    <col min="3" max="3" width="10.5" style="2" customWidth="1"/>
    <col min="4" max="4" width="10.75" style="3" customWidth="1"/>
    <col min="5" max="5" width="9.5" customWidth="1"/>
    <col min="6" max="6" width="9.875" style="4" customWidth="1"/>
  </cols>
  <sheetData>
    <row r="1" spans="1:6" ht="28.5">
      <c r="B1" s="5" t="s">
        <v>1</v>
      </c>
      <c r="C1" s="6" t="s">
        <v>207</v>
      </c>
      <c r="D1" s="7" t="s">
        <v>447</v>
      </c>
      <c r="E1" t="s">
        <v>30</v>
      </c>
      <c r="F1" s="8" t="s">
        <v>448</v>
      </c>
    </row>
    <row r="2" spans="1:6">
      <c r="A2" t="s">
        <v>214</v>
      </c>
      <c r="B2" s="9">
        <v>43832</v>
      </c>
      <c r="C2" s="10">
        <v>3085</v>
      </c>
      <c r="D2" s="11"/>
    </row>
    <row r="3" spans="1:6">
      <c r="A3" s="12" t="s">
        <v>215</v>
      </c>
      <c r="B3" s="9">
        <v>43833</v>
      </c>
      <c r="C3" s="10">
        <v>3083.8</v>
      </c>
      <c r="D3" s="11">
        <f>(C3-C2)/C2</f>
        <v>-3.8897893030788298E-4</v>
      </c>
    </row>
    <row r="4" spans="1:6">
      <c r="A4" t="s">
        <v>216</v>
      </c>
      <c r="B4" s="9">
        <v>43836</v>
      </c>
      <c r="C4" s="10">
        <v>3083.4</v>
      </c>
      <c r="D4" s="11">
        <f t="shared" ref="D4:D66" si="0">(C4-C3)/C3</f>
        <v>-1.2971009793115299E-4</v>
      </c>
    </row>
    <row r="5" spans="1:6">
      <c r="A5" t="s">
        <v>217</v>
      </c>
      <c r="B5" s="9">
        <v>43837</v>
      </c>
      <c r="C5" s="10">
        <v>3104.8</v>
      </c>
      <c r="D5" s="11">
        <f t="shared" si="0"/>
        <v>6.9403904780437498E-3</v>
      </c>
    </row>
    <row r="6" spans="1:6">
      <c r="A6" t="s">
        <v>218</v>
      </c>
      <c r="B6" s="9">
        <v>43838</v>
      </c>
      <c r="C6" s="10">
        <v>3066.9</v>
      </c>
      <c r="D6" s="11">
        <f t="shared" si="0"/>
        <v>-1.2206905436743101E-2</v>
      </c>
    </row>
    <row r="7" spans="1:6">
      <c r="A7" t="s">
        <v>214</v>
      </c>
      <c r="B7" s="9">
        <v>43839</v>
      </c>
      <c r="C7" s="10">
        <v>3094.9</v>
      </c>
      <c r="D7" s="11">
        <f t="shared" si="0"/>
        <v>9.1297401284684901E-3</v>
      </c>
    </row>
    <row r="8" spans="1:6">
      <c r="A8" s="12" t="s">
        <v>215</v>
      </c>
      <c r="B8" s="9">
        <v>43840</v>
      </c>
      <c r="C8" s="10">
        <v>3092.3</v>
      </c>
      <c r="D8" s="11">
        <f t="shared" si="0"/>
        <v>-8.4009176386956195E-4</v>
      </c>
    </row>
    <row r="9" spans="1:6">
      <c r="A9" t="s">
        <v>216</v>
      </c>
      <c r="B9" s="9">
        <v>43843</v>
      </c>
      <c r="C9" s="10">
        <v>3115.6</v>
      </c>
      <c r="D9" s="11">
        <f t="shared" si="0"/>
        <v>7.5348446140412403E-3</v>
      </c>
    </row>
    <row r="10" spans="1:6">
      <c r="A10" t="s">
        <v>217</v>
      </c>
      <c r="B10" s="9">
        <v>43844</v>
      </c>
      <c r="C10" s="10">
        <v>3106.9</v>
      </c>
      <c r="D10" s="11">
        <f t="shared" si="0"/>
        <v>-2.7923995378096702E-3</v>
      </c>
    </row>
    <row r="11" spans="1:6">
      <c r="A11" t="s">
        <v>218</v>
      </c>
      <c r="B11" s="9">
        <v>43845</v>
      </c>
      <c r="C11" s="10">
        <v>3090</v>
      </c>
      <c r="D11" s="11">
        <f t="shared" si="0"/>
        <v>-5.4395056165309798E-3</v>
      </c>
    </row>
    <row r="12" spans="1:6">
      <c r="A12" t="s">
        <v>214</v>
      </c>
      <c r="B12" s="9">
        <v>43846</v>
      </c>
      <c r="C12" s="10">
        <v>3074</v>
      </c>
      <c r="D12" s="11">
        <f t="shared" si="0"/>
        <v>-5.1779935275080898E-3</v>
      </c>
    </row>
    <row r="13" spans="1:6">
      <c r="A13" s="12" t="s">
        <v>215</v>
      </c>
      <c r="B13" s="9">
        <v>43847</v>
      </c>
      <c r="C13" s="10">
        <v>3075.5</v>
      </c>
      <c r="D13" s="11">
        <f t="shared" si="0"/>
        <v>4.8796356538711799E-4</v>
      </c>
    </row>
    <row r="14" spans="1:6">
      <c r="A14" t="s">
        <v>216</v>
      </c>
      <c r="B14" s="9">
        <v>43850</v>
      </c>
      <c r="C14" s="10">
        <v>3095.8</v>
      </c>
      <c r="D14" s="11">
        <f t="shared" si="0"/>
        <v>6.6005527556495499E-3</v>
      </c>
    </row>
    <row r="15" spans="1:6">
      <c r="A15" t="s">
        <v>217</v>
      </c>
      <c r="B15" s="9">
        <v>43851</v>
      </c>
      <c r="C15" s="10">
        <v>3052.1</v>
      </c>
      <c r="D15" s="11">
        <f t="shared" si="0"/>
        <v>-1.4115898959881201E-2</v>
      </c>
    </row>
    <row r="16" spans="1:6">
      <c r="A16" t="s">
        <v>218</v>
      </c>
      <c r="B16" s="9">
        <v>43852</v>
      </c>
      <c r="C16" s="10">
        <v>3060.8</v>
      </c>
      <c r="D16" s="11">
        <f t="shared" si="0"/>
        <v>2.8504963795420398E-3</v>
      </c>
    </row>
    <row r="17" spans="1:4">
      <c r="A17" t="s">
        <v>214</v>
      </c>
      <c r="B17" s="9">
        <v>43853</v>
      </c>
      <c r="C17" s="10">
        <v>2976.6</v>
      </c>
      <c r="D17" s="11">
        <f t="shared" si="0"/>
        <v>-2.75091479351804E-2</v>
      </c>
    </row>
    <row r="18" spans="1:4">
      <c r="A18" t="s">
        <v>216</v>
      </c>
      <c r="B18" s="9">
        <v>43864</v>
      </c>
      <c r="C18" s="10">
        <v>2746.6</v>
      </c>
      <c r="D18" s="11">
        <f t="shared" si="0"/>
        <v>-7.7269367734999705E-2</v>
      </c>
    </row>
    <row r="19" spans="1:4">
      <c r="A19" t="s">
        <v>217</v>
      </c>
      <c r="B19" s="9">
        <v>43865</v>
      </c>
      <c r="C19" s="10">
        <v>2783.3</v>
      </c>
      <c r="D19" s="11">
        <f t="shared" si="0"/>
        <v>1.3361974805213801E-2</v>
      </c>
    </row>
    <row r="20" spans="1:4">
      <c r="A20" t="s">
        <v>218</v>
      </c>
      <c r="B20" s="9">
        <v>43866</v>
      </c>
      <c r="C20" s="10">
        <v>2818.1</v>
      </c>
      <c r="D20" s="11">
        <f t="shared" si="0"/>
        <v>1.25031437502245E-2</v>
      </c>
    </row>
    <row r="21" spans="1:4">
      <c r="A21" t="s">
        <v>214</v>
      </c>
      <c r="B21" s="9">
        <v>43867</v>
      </c>
      <c r="C21" s="10">
        <v>2866.5</v>
      </c>
      <c r="D21" s="11">
        <f t="shared" si="0"/>
        <v>1.7174692168482299E-2</v>
      </c>
    </row>
    <row r="22" spans="1:4">
      <c r="A22" s="12" t="s">
        <v>215</v>
      </c>
      <c r="B22" s="9">
        <v>43868</v>
      </c>
      <c r="C22" s="10">
        <v>2876</v>
      </c>
      <c r="D22" s="11">
        <f t="shared" si="0"/>
        <v>3.3141461712890299E-3</v>
      </c>
    </row>
    <row r="23" spans="1:4">
      <c r="A23" t="s">
        <v>216</v>
      </c>
      <c r="B23" s="9">
        <v>43871</v>
      </c>
      <c r="C23" s="10">
        <v>2890.5</v>
      </c>
      <c r="D23" s="11">
        <f t="shared" si="0"/>
        <v>5.0417246175243399E-3</v>
      </c>
    </row>
    <row r="24" spans="1:4">
      <c r="A24" t="s">
        <v>217</v>
      </c>
      <c r="B24" s="9">
        <v>43872</v>
      </c>
      <c r="C24" s="10">
        <v>2901.7</v>
      </c>
      <c r="D24" s="11">
        <f t="shared" si="0"/>
        <v>3.8747621518767702E-3</v>
      </c>
    </row>
    <row r="25" spans="1:4">
      <c r="A25" t="s">
        <v>218</v>
      </c>
      <c r="B25" s="9">
        <v>43873</v>
      </c>
      <c r="C25" s="10">
        <v>2927</v>
      </c>
      <c r="D25" s="11">
        <f t="shared" si="0"/>
        <v>8.7190267774064096E-3</v>
      </c>
    </row>
    <row r="26" spans="1:4">
      <c r="A26" t="s">
        <v>214</v>
      </c>
      <c r="B26" s="9">
        <v>43874</v>
      </c>
      <c r="C26" s="10">
        <v>2906.1</v>
      </c>
      <c r="D26" s="11">
        <f t="shared" si="0"/>
        <v>-7.1404168090195104E-3</v>
      </c>
    </row>
    <row r="27" spans="1:4">
      <c r="A27" s="12" t="s">
        <v>215</v>
      </c>
      <c r="B27" s="9">
        <v>43875</v>
      </c>
      <c r="C27" s="10">
        <v>2917</v>
      </c>
      <c r="D27" s="11">
        <f t="shared" si="0"/>
        <v>3.7507312205361499E-3</v>
      </c>
    </row>
    <row r="28" spans="1:4">
      <c r="A28" t="s">
        <v>216</v>
      </c>
      <c r="B28" s="9">
        <v>43878</v>
      </c>
      <c r="C28" s="10">
        <v>2983.7</v>
      </c>
      <c r="D28" s="11">
        <f t="shared" si="0"/>
        <v>2.2865958176208401E-2</v>
      </c>
    </row>
    <row r="29" spans="1:4">
      <c r="A29" t="s">
        <v>217</v>
      </c>
      <c r="B29" s="9">
        <v>43879</v>
      </c>
      <c r="C29" s="10">
        <v>2985</v>
      </c>
      <c r="D29" s="11">
        <f t="shared" si="0"/>
        <v>4.3570064014484801E-4</v>
      </c>
    </row>
    <row r="30" spans="1:4">
      <c r="A30" t="s">
        <v>218</v>
      </c>
      <c r="B30" s="9">
        <v>43880</v>
      </c>
      <c r="C30" s="10">
        <v>2975.4</v>
      </c>
      <c r="D30" s="11">
        <f t="shared" si="0"/>
        <v>-3.21608040201002E-3</v>
      </c>
    </row>
    <row r="31" spans="1:4">
      <c r="A31" t="s">
        <v>214</v>
      </c>
      <c r="B31" s="9">
        <v>43881</v>
      </c>
      <c r="C31" s="10">
        <v>3030.2</v>
      </c>
      <c r="D31" s="11">
        <f t="shared" si="0"/>
        <v>1.8417691738925799E-2</v>
      </c>
    </row>
    <row r="32" spans="1:4">
      <c r="A32" s="12" t="s">
        <v>215</v>
      </c>
      <c r="B32" s="9">
        <v>43882</v>
      </c>
      <c r="C32" s="10">
        <v>3039.7</v>
      </c>
      <c r="D32" s="11">
        <f t="shared" si="0"/>
        <v>3.1351065936241801E-3</v>
      </c>
    </row>
    <row r="33" spans="1:4">
      <c r="A33" t="s">
        <v>216</v>
      </c>
      <c r="B33" s="9">
        <v>43885</v>
      </c>
      <c r="C33" s="10">
        <v>3031.2</v>
      </c>
      <c r="D33" s="11">
        <f t="shared" si="0"/>
        <v>-2.7963285850577399E-3</v>
      </c>
    </row>
    <row r="34" spans="1:4">
      <c r="A34" t="s">
        <v>217</v>
      </c>
      <c r="B34" s="9">
        <v>43886</v>
      </c>
      <c r="C34" s="10">
        <v>3013.1</v>
      </c>
      <c r="D34" s="11">
        <f t="shared" si="0"/>
        <v>-5.9712325151754803E-3</v>
      </c>
    </row>
    <row r="35" spans="1:4">
      <c r="A35" t="s">
        <v>218</v>
      </c>
      <c r="B35" s="9">
        <v>43887</v>
      </c>
      <c r="C35" s="10">
        <v>2988</v>
      </c>
      <c r="D35" s="11">
        <f t="shared" si="0"/>
        <v>-8.3302910623609897E-3</v>
      </c>
    </row>
    <row r="36" spans="1:4">
      <c r="A36" t="s">
        <v>214</v>
      </c>
      <c r="B36" s="9">
        <v>43888</v>
      </c>
      <c r="C36" s="10">
        <v>2991.3</v>
      </c>
      <c r="D36" s="11">
        <f t="shared" si="0"/>
        <v>1.10441767068279E-3</v>
      </c>
    </row>
    <row r="37" spans="1:4">
      <c r="A37" s="12" t="s">
        <v>215</v>
      </c>
      <c r="B37" s="9">
        <v>43889</v>
      </c>
      <c r="C37" s="13">
        <v>2880.3</v>
      </c>
      <c r="D37" s="11">
        <f t="shared" si="0"/>
        <v>-3.7107612075017497E-2</v>
      </c>
    </row>
    <row r="38" spans="1:4">
      <c r="A38" t="s">
        <v>216</v>
      </c>
      <c r="B38" s="9">
        <v>43892</v>
      </c>
      <c r="C38" s="10">
        <v>2970.9</v>
      </c>
      <c r="D38" s="11">
        <f t="shared" si="0"/>
        <v>3.1455056764920303E-2</v>
      </c>
    </row>
    <row r="39" spans="1:4">
      <c r="A39" t="s">
        <v>217</v>
      </c>
      <c r="B39" s="9">
        <v>43893</v>
      </c>
      <c r="C39" s="10">
        <v>2992.9</v>
      </c>
      <c r="D39" s="11">
        <f t="shared" si="0"/>
        <v>7.4051634184927103E-3</v>
      </c>
    </row>
    <row r="40" spans="1:4">
      <c r="A40" t="s">
        <v>218</v>
      </c>
      <c r="B40" s="9">
        <v>43894</v>
      </c>
      <c r="C40" s="10">
        <v>3011.7</v>
      </c>
      <c r="D40" s="11">
        <f t="shared" si="0"/>
        <v>6.2815329613417504E-3</v>
      </c>
    </row>
    <row r="41" spans="1:4">
      <c r="A41" t="s">
        <v>214</v>
      </c>
      <c r="B41" s="9">
        <v>43895</v>
      </c>
      <c r="C41" s="10">
        <v>3071.7</v>
      </c>
      <c r="D41" s="11">
        <f t="shared" si="0"/>
        <v>1.99223030182289E-2</v>
      </c>
    </row>
    <row r="42" spans="1:4">
      <c r="A42" s="12" t="s">
        <v>215</v>
      </c>
      <c r="B42" s="9">
        <v>43896</v>
      </c>
      <c r="C42" s="10">
        <v>3034.5</v>
      </c>
      <c r="D42" s="11">
        <f t="shared" si="0"/>
        <v>-1.21105576716476E-2</v>
      </c>
    </row>
    <row r="43" spans="1:4">
      <c r="A43" t="s">
        <v>216</v>
      </c>
      <c r="B43" s="9">
        <v>43899</v>
      </c>
      <c r="C43" s="10">
        <v>2943.3</v>
      </c>
      <c r="D43" s="11">
        <f t="shared" si="0"/>
        <v>-3.00543746910528E-2</v>
      </c>
    </row>
    <row r="44" spans="1:4">
      <c r="A44" t="s">
        <v>217</v>
      </c>
      <c r="B44" s="9">
        <v>43900</v>
      </c>
      <c r="C44" s="10">
        <v>2996.8</v>
      </c>
      <c r="D44" s="11">
        <f t="shared" si="0"/>
        <v>1.8176876295314798E-2</v>
      </c>
    </row>
    <row r="45" spans="1:4">
      <c r="A45" t="s">
        <v>218</v>
      </c>
      <c r="B45" s="9">
        <v>43901</v>
      </c>
      <c r="C45" s="10">
        <v>2968.5</v>
      </c>
      <c r="D45" s="11">
        <f t="shared" si="0"/>
        <v>-9.4434063000534505E-3</v>
      </c>
    </row>
    <row r="46" spans="1:4">
      <c r="A46" t="s">
        <v>214</v>
      </c>
      <c r="B46" s="9">
        <v>43902</v>
      </c>
      <c r="C46" s="10">
        <v>2923.5</v>
      </c>
      <c r="D46" s="11">
        <f t="shared" si="0"/>
        <v>-1.51591712986357E-2</v>
      </c>
    </row>
    <row r="47" spans="1:4">
      <c r="A47" s="12" t="s">
        <v>215</v>
      </c>
      <c r="B47" s="9">
        <v>43903</v>
      </c>
      <c r="C47" s="10">
        <v>2887.4</v>
      </c>
      <c r="D47" s="11">
        <f t="shared" si="0"/>
        <v>-1.2348212758679601E-2</v>
      </c>
    </row>
    <row r="48" spans="1:4">
      <c r="A48" t="s">
        <v>216</v>
      </c>
      <c r="B48" s="9">
        <v>43906</v>
      </c>
      <c r="C48" s="10">
        <v>2789.3</v>
      </c>
      <c r="D48" s="11">
        <f t="shared" si="0"/>
        <v>-3.3975202604419198E-2</v>
      </c>
    </row>
    <row r="49" spans="1:6">
      <c r="A49" t="s">
        <v>217</v>
      </c>
      <c r="B49" s="9">
        <v>43907</v>
      </c>
      <c r="C49" s="10">
        <v>2779.6</v>
      </c>
      <c r="D49" s="11">
        <f t="shared" si="0"/>
        <v>-3.47757501882202E-3</v>
      </c>
    </row>
    <row r="50" spans="1:6">
      <c r="A50" t="s">
        <v>218</v>
      </c>
      <c r="B50" s="9">
        <v>43908</v>
      </c>
      <c r="C50" s="10">
        <v>2728.8</v>
      </c>
      <c r="D50" s="11">
        <f t="shared" si="0"/>
        <v>-1.82760109368253E-2</v>
      </c>
    </row>
    <row r="51" spans="1:6">
      <c r="A51" t="s">
        <v>214</v>
      </c>
      <c r="B51" s="9">
        <v>43909</v>
      </c>
      <c r="C51" s="10">
        <v>2702</v>
      </c>
      <c r="D51" s="11">
        <f t="shared" si="0"/>
        <v>-9.8211668132513093E-3</v>
      </c>
      <c r="E51">
        <v>15.02</v>
      </c>
    </row>
    <row r="52" spans="1:6">
      <c r="A52" s="12" t="s">
        <v>215</v>
      </c>
      <c r="B52" s="9">
        <v>43910</v>
      </c>
      <c r="C52" s="10">
        <v>2745.6</v>
      </c>
      <c r="D52" s="11">
        <f t="shared" si="0"/>
        <v>1.6136195410806801E-2</v>
      </c>
      <c r="E52">
        <v>15.9</v>
      </c>
      <c r="F52" s="4">
        <f>(E52-E51)/E51</f>
        <v>5.8588548601864202E-2</v>
      </c>
    </row>
    <row r="53" spans="1:6">
      <c r="A53" t="s">
        <v>216</v>
      </c>
      <c r="B53" s="9">
        <v>43913</v>
      </c>
      <c r="C53" s="10">
        <v>2660.2</v>
      </c>
      <c r="D53" s="11">
        <f t="shared" si="0"/>
        <v>-3.1104312354312401E-2</v>
      </c>
      <c r="E53">
        <v>15.97</v>
      </c>
      <c r="F53" s="4">
        <f t="shared" ref="F53:F66" si="1">(E53-E52)/E52</f>
        <v>4.4025157232704601E-3</v>
      </c>
    </row>
    <row r="54" spans="1:6">
      <c r="A54" t="s">
        <v>217</v>
      </c>
      <c r="B54" s="9">
        <v>43914</v>
      </c>
      <c r="C54" s="10">
        <v>2722.4</v>
      </c>
      <c r="D54" s="11">
        <f t="shared" si="0"/>
        <v>2.3381700624013301E-2</v>
      </c>
      <c r="E54">
        <v>16.72</v>
      </c>
      <c r="F54" s="4">
        <f t="shared" si="1"/>
        <v>4.6963055729492699E-2</v>
      </c>
    </row>
    <row r="55" spans="1:6">
      <c r="A55" t="s">
        <v>218</v>
      </c>
      <c r="B55" s="9">
        <v>43915</v>
      </c>
      <c r="C55" s="10">
        <v>2781.6</v>
      </c>
      <c r="D55" s="11">
        <f t="shared" si="0"/>
        <v>2.1745518660005798E-2</v>
      </c>
      <c r="E55">
        <v>17</v>
      </c>
      <c r="F55" s="4">
        <f t="shared" si="1"/>
        <v>1.67464114832537E-2</v>
      </c>
    </row>
    <row r="56" spans="1:6">
      <c r="A56" t="s">
        <v>214</v>
      </c>
      <c r="B56" s="9">
        <v>43916</v>
      </c>
      <c r="C56" s="10">
        <v>2765</v>
      </c>
      <c r="D56" s="11">
        <f t="shared" si="0"/>
        <v>-5.9677883232671499E-3</v>
      </c>
      <c r="E56">
        <v>16.8</v>
      </c>
      <c r="F56" s="4">
        <f t="shared" si="1"/>
        <v>-1.1764705882352899E-2</v>
      </c>
    </row>
    <row r="57" spans="1:6">
      <c r="A57" s="12" t="s">
        <v>215</v>
      </c>
      <c r="B57" s="9">
        <v>43917</v>
      </c>
      <c r="C57" s="10">
        <v>2772.2</v>
      </c>
      <c r="D57" s="11">
        <f t="shared" si="0"/>
        <v>2.6039783001807698E-3</v>
      </c>
      <c r="E57">
        <v>17.25</v>
      </c>
      <c r="F57" s="4">
        <f t="shared" si="1"/>
        <v>2.6785714285714201E-2</v>
      </c>
    </row>
    <row r="58" spans="1:6">
      <c r="A58" t="s">
        <v>216</v>
      </c>
      <c r="B58" s="9">
        <v>43920</v>
      </c>
      <c r="C58" s="10">
        <v>2747.2</v>
      </c>
      <c r="D58" s="11">
        <f t="shared" si="0"/>
        <v>-9.0181083615900708E-3</v>
      </c>
      <c r="E58">
        <v>17.61</v>
      </c>
      <c r="F58" s="4">
        <f t="shared" si="1"/>
        <v>2.0869565217391299E-2</v>
      </c>
    </row>
    <row r="59" spans="1:6">
      <c r="A59" t="s">
        <v>217</v>
      </c>
      <c r="B59" s="9">
        <v>43921</v>
      </c>
      <c r="C59" s="10">
        <v>2750.3</v>
      </c>
      <c r="D59" s="11">
        <f t="shared" si="0"/>
        <v>1.1284216656961099E-3</v>
      </c>
      <c r="E59">
        <v>17.3</v>
      </c>
      <c r="F59" s="4">
        <f t="shared" si="1"/>
        <v>-1.7603634298693899E-2</v>
      </c>
    </row>
    <row r="60" spans="1:6">
      <c r="A60" t="s">
        <v>218</v>
      </c>
      <c r="B60" s="9">
        <v>43922</v>
      </c>
      <c r="C60" s="10">
        <v>2734.5</v>
      </c>
      <c r="D60" s="11">
        <f t="shared" si="0"/>
        <v>-5.7448278369633104E-3</v>
      </c>
      <c r="E60">
        <v>17.5</v>
      </c>
      <c r="F60" s="4">
        <f t="shared" si="1"/>
        <v>1.15606936416185E-2</v>
      </c>
    </row>
    <row r="61" spans="1:6">
      <c r="A61" t="s">
        <v>214</v>
      </c>
      <c r="B61" s="9">
        <v>43923</v>
      </c>
      <c r="C61" s="10">
        <v>2780.6</v>
      </c>
      <c r="D61" s="11">
        <f t="shared" si="0"/>
        <v>1.6858657889925001E-2</v>
      </c>
      <c r="E61">
        <v>17.53</v>
      </c>
      <c r="F61" s="4">
        <f t="shared" si="1"/>
        <v>1.7142857142857799E-3</v>
      </c>
    </row>
    <row r="62" spans="1:6">
      <c r="A62" s="12" t="s">
        <v>215</v>
      </c>
      <c r="B62" s="9">
        <v>43924</v>
      </c>
      <c r="C62" s="10">
        <v>2764</v>
      </c>
      <c r="D62" s="11">
        <f t="shared" si="0"/>
        <v>-5.9699345465007202E-3</v>
      </c>
      <c r="E62">
        <v>17.88</v>
      </c>
      <c r="F62" s="4">
        <f t="shared" si="1"/>
        <v>1.9965772960638801E-2</v>
      </c>
    </row>
    <row r="63" spans="1:6">
      <c r="A63" t="s">
        <v>217</v>
      </c>
      <c r="B63" s="9">
        <v>43928</v>
      </c>
      <c r="C63" s="10">
        <v>2820.8</v>
      </c>
      <c r="D63" s="11">
        <f t="shared" si="0"/>
        <v>2.0549927641099901E-2</v>
      </c>
      <c r="E63">
        <v>19</v>
      </c>
      <c r="F63" s="4">
        <f t="shared" si="1"/>
        <v>6.2639821029082804E-2</v>
      </c>
    </row>
    <row r="64" spans="1:6">
      <c r="A64" t="s">
        <v>218</v>
      </c>
      <c r="B64" s="9">
        <v>43929</v>
      </c>
      <c r="C64" s="10">
        <v>2815.4</v>
      </c>
      <c r="D64" s="11">
        <f t="shared" si="0"/>
        <v>-1.91435053885426E-3</v>
      </c>
      <c r="E64">
        <v>18.899999999999999</v>
      </c>
      <c r="F64" s="4">
        <f t="shared" si="1"/>
        <v>-5.26315789473692E-3</v>
      </c>
    </row>
    <row r="65" spans="1:6">
      <c r="A65" t="s">
        <v>214</v>
      </c>
      <c r="B65" s="9">
        <v>43930</v>
      </c>
      <c r="C65" s="10">
        <v>2825.9</v>
      </c>
      <c r="D65" s="11">
        <f t="shared" si="0"/>
        <v>3.72948781700646E-3</v>
      </c>
      <c r="E65">
        <v>18.88</v>
      </c>
      <c r="F65" s="4">
        <f t="shared" si="1"/>
        <v>-1.0582010582010401E-3</v>
      </c>
    </row>
    <row r="66" spans="1:6">
      <c r="A66" s="12" t="s">
        <v>215</v>
      </c>
      <c r="B66" s="9">
        <v>43931</v>
      </c>
      <c r="C66" s="10">
        <v>2796.6</v>
      </c>
      <c r="D66" s="11">
        <f t="shared" si="0"/>
        <v>-1.03683782157897E-2</v>
      </c>
      <c r="E66">
        <v>19.07</v>
      </c>
      <c r="F66" s="4">
        <f t="shared" si="1"/>
        <v>1.0063559322034E-2</v>
      </c>
    </row>
    <row r="67" spans="1:6">
      <c r="A67" t="s">
        <v>216</v>
      </c>
      <c r="B67" s="9">
        <v>43934</v>
      </c>
      <c r="C67" s="10"/>
      <c r="D67" s="11"/>
    </row>
    <row r="68" spans="1:6">
      <c r="A68" t="s">
        <v>217</v>
      </c>
      <c r="B68" s="9">
        <v>43935</v>
      </c>
      <c r="C68" s="10"/>
      <c r="D68" s="11"/>
    </row>
    <row r="69" spans="1:6">
      <c r="A69" t="s">
        <v>218</v>
      </c>
      <c r="B69" s="9">
        <v>43936</v>
      </c>
      <c r="C69" s="10"/>
      <c r="D69" s="11"/>
    </row>
    <row r="70" spans="1:6">
      <c r="A70" t="s">
        <v>214</v>
      </c>
      <c r="B70" s="9">
        <v>43937</v>
      </c>
      <c r="C70" s="10"/>
      <c r="D70" s="11"/>
    </row>
    <row r="71" spans="1:6">
      <c r="A71" s="12" t="s">
        <v>215</v>
      </c>
      <c r="B71" s="9">
        <v>43938</v>
      </c>
      <c r="C71" s="10"/>
      <c r="D71" s="11"/>
    </row>
    <row r="72" spans="1:6">
      <c r="B72" s="9">
        <v>43939</v>
      </c>
      <c r="C72" s="10"/>
      <c r="D72" s="11"/>
    </row>
    <row r="73" spans="1:6">
      <c r="B73" s="9">
        <v>43940</v>
      </c>
      <c r="C73" s="10"/>
      <c r="D73" s="11"/>
    </row>
    <row r="74" spans="1:6">
      <c r="A74" t="s">
        <v>216</v>
      </c>
      <c r="B74" s="9">
        <v>43941</v>
      </c>
      <c r="C74" s="10"/>
      <c r="D74" s="11"/>
    </row>
    <row r="75" spans="1:6">
      <c r="A75" t="s">
        <v>217</v>
      </c>
      <c r="B75" s="9">
        <v>43942</v>
      </c>
      <c r="C75" s="10"/>
      <c r="D75" s="11"/>
    </row>
    <row r="76" spans="1:6">
      <c r="A76" t="s">
        <v>218</v>
      </c>
      <c r="B76" s="9">
        <v>43943</v>
      </c>
      <c r="C76" s="10"/>
      <c r="D76" s="11"/>
    </row>
    <row r="77" spans="1:6">
      <c r="A77" t="s">
        <v>214</v>
      </c>
      <c r="B77" s="9">
        <v>43944</v>
      </c>
      <c r="C77" s="10"/>
      <c r="D77" s="11"/>
    </row>
    <row r="78" spans="1:6">
      <c r="A78" s="12" t="s">
        <v>215</v>
      </c>
      <c r="B78" s="9">
        <v>43945</v>
      </c>
      <c r="C78" s="13"/>
      <c r="D78" s="11"/>
    </row>
    <row r="79" spans="1:6">
      <c r="B79" s="9">
        <v>43946</v>
      </c>
      <c r="C79" s="13"/>
      <c r="D79" s="11"/>
    </row>
    <row r="80" spans="1:6">
      <c r="B80" s="9">
        <v>43947</v>
      </c>
      <c r="C80" s="13"/>
      <c r="D80" s="11"/>
    </row>
    <row r="81" spans="1:4">
      <c r="A81" t="s">
        <v>216</v>
      </c>
      <c r="B81" s="9">
        <v>43948</v>
      </c>
      <c r="C81" s="13"/>
      <c r="D81" s="11"/>
    </row>
    <row r="82" spans="1:4">
      <c r="A82" t="s">
        <v>217</v>
      </c>
      <c r="B82" s="9">
        <v>43949</v>
      </c>
      <c r="C82" s="13"/>
      <c r="D82" s="11"/>
    </row>
    <row r="83" spans="1:4">
      <c r="A83" t="s">
        <v>218</v>
      </c>
      <c r="B83" s="9">
        <v>43950</v>
      </c>
      <c r="C83" s="13"/>
      <c r="D83" s="11"/>
    </row>
    <row r="84" spans="1:4">
      <c r="A84" t="s">
        <v>214</v>
      </c>
      <c r="B84" s="9">
        <v>43951</v>
      </c>
      <c r="C84" s="13"/>
      <c r="D84" s="11"/>
    </row>
    <row r="85" spans="1:4">
      <c r="A85" s="12" t="s">
        <v>215</v>
      </c>
      <c r="B85" s="9">
        <v>43952</v>
      </c>
      <c r="C85" s="13"/>
      <c r="D85" s="11"/>
    </row>
    <row r="86" spans="1:4">
      <c r="B86" s="9">
        <v>43953</v>
      </c>
      <c r="C86" s="13"/>
      <c r="D86" s="11"/>
    </row>
    <row r="87" spans="1:4">
      <c r="B87" s="9">
        <v>43954</v>
      </c>
      <c r="C87" s="13"/>
      <c r="D87" s="11"/>
    </row>
    <row r="88" spans="1:4">
      <c r="A88" t="s">
        <v>216</v>
      </c>
      <c r="B88" s="9">
        <v>43955</v>
      </c>
      <c r="C88" s="13"/>
      <c r="D88" s="11"/>
    </row>
    <row r="89" spans="1:4">
      <c r="A89" t="s">
        <v>217</v>
      </c>
      <c r="B89" s="9">
        <v>43956</v>
      </c>
      <c r="C89" s="13"/>
      <c r="D89" s="11"/>
    </row>
    <row r="90" spans="1:4">
      <c r="A90" t="s">
        <v>218</v>
      </c>
      <c r="B90" s="9">
        <v>43957</v>
      </c>
      <c r="C90" s="13"/>
      <c r="D90" s="11"/>
    </row>
    <row r="91" spans="1:4">
      <c r="A91" t="s">
        <v>214</v>
      </c>
      <c r="B91" s="9">
        <v>43958</v>
      </c>
      <c r="C91" s="13"/>
      <c r="D91" s="11"/>
    </row>
    <row r="92" spans="1:4">
      <c r="A92" s="12" t="s">
        <v>215</v>
      </c>
      <c r="B92" s="9">
        <v>43959</v>
      </c>
      <c r="C92" s="13"/>
      <c r="D92" s="11"/>
    </row>
    <row r="93" spans="1:4">
      <c r="B93" s="9">
        <v>43960</v>
      </c>
      <c r="C93" s="13"/>
      <c r="D93" s="11"/>
    </row>
    <row r="94" spans="1:4">
      <c r="B94" s="9">
        <v>43961</v>
      </c>
      <c r="C94" s="13"/>
      <c r="D94" s="11"/>
    </row>
    <row r="95" spans="1:4">
      <c r="A95" t="s">
        <v>216</v>
      </c>
      <c r="B95" s="9">
        <v>43962</v>
      </c>
      <c r="C95" s="13"/>
      <c r="D95" s="11"/>
    </row>
    <row r="96" spans="1:4">
      <c r="A96" t="s">
        <v>217</v>
      </c>
      <c r="B96" s="9">
        <v>43963</v>
      </c>
      <c r="C96" s="13"/>
      <c r="D96" s="11"/>
    </row>
    <row r="97" spans="1:4">
      <c r="A97" t="s">
        <v>218</v>
      </c>
      <c r="B97" s="9">
        <v>43964</v>
      </c>
      <c r="C97" s="13"/>
      <c r="D97" s="11"/>
    </row>
    <row r="98" spans="1:4">
      <c r="A98" t="s">
        <v>214</v>
      </c>
      <c r="B98" s="9">
        <v>43965</v>
      </c>
      <c r="C98" s="13"/>
      <c r="D98" s="11"/>
    </row>
    <row r="99" spans="1:4">
      <c r="A99" s="12" t="s">
        <v>215</v>
      </c>
      <c r="B99" s="9">
        <v>43966</v>
      </c>
      <c r="C99" s="13"/>
      <c r="D99" s="11"/>
    </row>
    <row r="100" spans="1:4">
      <c r="B100" s="9">
        <v>43967</v>
      </c>
      <c r="C100" s="13"/>
      <c r="D100" s="11"/>
    </row>
    <row r="101" spans="1:4">
      <c r="B101" s="9">
        <v>43968</v>
      </c>
      <c r="C101" s="13"/>
      <c r="D101" s="11"/>
    </row>
    <row r="102" spans="1:4">
      <c r="A102" t="s">
        <v>216</v>
      </c>
      <c r="B102" s="9">
        <v>43969</v>
      </c>
      <c r="C102" s="13"/>
      <c r="D102" s="11"/>
    </row>
    <row r="103" spans="1:4">
      <c r="A103" t="s">
        <v>217</v>
      </c>
      <c r="B103" s="9">
        <v>43970</v>
      </c>
      <c r="C103" s="13"/>
      <c r="D103" s="11"/>
    </row>
    <row r="104" spans="1:4">
      <c r="A104" t="s">
        <v>218</v>
      </c>
      <c r="B104" s="9">
        <v>43971</v>
      </c>
      <c r="C104" s="13"/>
      <c r="D104" s="11"/>
    </row>
    <row r="105" spans="1:4">
      <c r="A105" t="s">
        <v>214</v>
      </c>
      <c r="B105" s="9">
        <v>43972</v>
      </c>
      <c r="C105" s="13"/>
      <c r="D105" s="11"/>
    </row>
    <row r="106" spans="1:4">
      <c r="A106" s="12" t="s">
        <v>215</v>
      </c>
      <c r="B106" s="9">
        <v>43973</v>
      </c>
      <c r="C106" s="13"/>
      <c r="D106" s="11"/>
    </row>
    <row r="107" spans="1:4">
      <c r="B107" s="9">
        <v>43974</v>
      </c>
      <c r="C107" s="13"/>
      <c r="D107" s="11"/>
    </row>
    <row r="108" spans="1:4">
      <c r="B108" s="9">
        <v>43975</v>
      </c>
      <c r="C108" s="13"/>
      <c r="D108" s="11"/>
    </row>
    <row r="109" spans="1:4">
      <c r="A109" t="s">
        <v>216</v>
      </c>
      <c r="B109" s="9">
        <v>43976</v>
      </c>
      <c r="C109" s="13"/>
      <c r="D109" s="11"/>
    </row>
    <row r="110" spans="1:4">
      <c r="A110" t="s">
        <v>217</v>
      </c>
      <c r="B110" s="9">
        <v>43977</v>
      </c>
      <c r="C110" s="13"/>
      <c r="D110" s="11"/>
    </row>
    <row r="111" spans="1:4">
      <c r="A111" t="s">
        <v>218</v>
      </c>
      <c r="B111" s="9">
        <v>43978</v>
      </c>
      <c r="C111" s="13"/>
      <c r="D111" s="11"/>
    </row>
    <row r="112" spans="1:4">
      <c r="A112" t="s">
        <v>214</v>
      </c>
      <c r="B112" s="9">
        <v>43979</v>
      </c>
      <c r="C112" s="13"/>
      <c r="D112" s="11"/>
    </row>
    <row r="113" spans="1:4">
      <c r="A113" s="12" t="s">
        <v>215</v>
      </c>
      <c r="B113" s="9">
        <v>43980</v>
      </c>
      <c r="C113" s="13"/>
      <c r="D113" s="11"/>
    </row>
    <row r="114" spans="1:4">
      <c r="B114" s="9">
        <v>43981</v>
      </c>
      <c r="C114" s="13"/>
      <c r="D114" s="11"/>
    </row>
    <row r="115" spans="1:4">
      <c r="B115" s="9">
        <v>43982</v>
      </c>
      <c r="C115" s="13"/>
      <c r="D115" s="11"/>
    </row>
    <row r="116" spans="1:4">
      <c r="B116" s="9">
        <v>43983</v>
      </c>
      <c r="C116" s="13"/>
      <c r="D116" s="11"/>
    </row>
    <row r="117" spans="1:4">
      <c r="B117" s="9"/>
      <c r="C117" s="13"/>
      <c r="D117" s="11"/>
    </row>
    <row r="118" spans="1:4">
      <c r="B118" s="9"/>
      <c r="C118" s="13"/>
      <c r="D118" s="11"/>
    </row>
    <row r="119" spans="1:4">
      <c r="B119" s="9"/>
      <c r="C119" s="13"/>
      <c r="D119" s="11"/>
    </row>
    <row r="120" spans="1:4">
      <c r="B120" s="9"/>
      <c r="C120" s="13"/>
      <c r="D120" s="11"/>
    </row>
    <row r="121" spans="1:4">
      <c r="B121" s="9"/>
      <c r="C121" s="13"/>
      <c r="D121" s="11"/>
    </row>
    <row r="122" spans="1:4">
      <c r="B122" s="9"/>
      <c r="C122" s="13"/>
      <c r="D122" s="11"/>
    </row>
    <row r="123" spans="1:4">
      <c r="B123" s="9"/>
      <c r="C123" s="13"/>
      <c r="D123" s="11"/>
    </row>
    <row r="124" spans="1:4">
      <c r="B124" s="9"/>
      <c r="C124" s="13"/>
      <c r="D124" s="11"/>
    </row>
    <row r="125" spans="1:4">
      <c r="B125" s="9"/>
      <c r="C125" s="13"/>
      <c r="D125" s="11"/>
    </row>
    <row r="126" spans="1:4">
      <c r="B126" s="9"/>
      <c r="C126" s="13"/>
      <c r="D126" s="11"/>
    </row>
    <row r="127" spans="1:4">
      <c r="B127" s="9"/>
      <c r="C127" s="13"/>
      <c r="D127" s="11"/>
    </row>
    <row r="128" spans="1:4">
      <c r="B128" s="9"/>
      <c r="C128" s="13"/>
      <c r="D128" s="11"/>
    </row>
    <row r="129" spans="2:4">
      <c r="B129" s="9"/>
      <c r="C129" s="13"/>
      <c r="D129" s="11"/>
    </row>
    <row r="130" spans="2:4">
      <c r="B130" s="9"/>
      <c r="C130" s="13"/>
      <c r="D130" s="11"/>
    </row>
    <row r="131" spans="2:4">
      <c r="B131" s="9"/>
      <c r="C131" s="13"/>
      <c r="D131" s="11"/>
    </row>
    <row r="132" spans="2:4">
      <c r="B132" s="9"/>
      <c r="C132" s="13"/>
      <c r="D132" s="11"/>
    </row>
    <row r="133" spans="2:4">
      <c r="B133" s="9"/>
      <c r="C133" s="13"/>
      <c r="D133" s="11"/>
    </row>
    <row r="134" spans="2:4">
      <c r="B134" s="9"/>
      <c r="C134" s="13"/>
      <c r="D134" s="11"/>
    </row>
    <row r="135" spans="2:4">
      <c r="B135" s="9"/>
      <c r="C135" s="13"/>
      <c r="D135" s="11"/>
    </row>
    <row r="136" spans="2:4">
      <c r="B136" s="9"/>
      <c r="C136" s="13"/>
      <c r="D136" s="11"/>
    </row>
    <row r="137" spans="2:4">
      <c r="B137" s="9"/>
      <c r="C137" s="13"/>
      <c r="D137" s="11"/>
    </row>
    <row r="138" spans="2:4">
      <c r="B138" s="9"/>
      <c r="C138" s="13"/>
      <c r="D138" s="11"/>
    </row>
    <row r="139" spans="2:4">
      <c r="B139" s="9"/>
      <c r="C139" s="13"/>
      <c r="D139" s="11"/>
    </row>
    <row r="140" spans="2:4">
      <c r="B140" s="9"/>
      <c r="C140" s="13"/>
      <c r="D140" s="11"/>
    </row>
    <row r="141" spans="2:4">
      <c r="B141" s="9"/>
      <c r="C141" s="13"/>
      <c r="D141" s="11"/>
    </row>
    <row r="142" spans="2:4">
      <c r="B142" s="9"/>
      <c r="C142" s="13"/>
      <c r="D142" s="11"/>
    </row>
    <row r="143" spans="2:4">
      <c r="B143" s="9"/>
      <c r="C143" s="13"/>
      <c r="D143" s="11"/>
    </row>
    <row r="144" spans="2:4">
      <c r="B144" s="9"/>
      <c r="C144" s="13"/>
      <c r="D144" s="11"/>
    </row>
    <row r="145" spans="2:4">
      <c r="B145" s="9"/>
      <c r="C145" s="13"/>
      <c r="D145" s="11"/>
    </row>
    <row r="146" spans="2:4">
      <c r="B146" s="9"/>
      <c r="C146" s="13"/>
      <c r="D146" s="11"/>
    </row>
    <row r="147" spans="2:4">
      <c r="B147" s="9"/>
      <c r="C147" s="13"/>
      <c r="D147" s="11"/>
    </row>
    <row r="148" spans="2:4">
      <c r="B148" s="9"/>
      <c r="C148" s="13"/>
      <c r="D148" s="11"/>
    </row>
    <row r="149" spans="2:4">
      <c r="B149" s="9"/>
      <c r="C149" s="13"/>
      <c r="D149" s="11"/>
    </row>
    <row r="150" spans="2:4">
      <c r="B150" s="9"/>
      <c r="C150" s="13"/>
      <c r="D150" s="11"/>
    </row>
    <row r="151" spans="2:4">
      <c r="B151" s="9"/>
      <c r="C151" s="13"/>
      <c r="D151" s="11"/>
    </row>
    <row r="152" spans="2:4">
      <c r="B152" s="9"/>
      <c r="C152" s="13"/>
      <c r="D152" s="11"/>
    </row>
    <row r="153" spans="2:4">
      <c r="B153" s="9"/>
      <c r="C153" s="13"/>
      <c r="D153" s="11"/>
    </row>
    <row r="154" spans="2:4">
      <c r="B154" s="9"/>
      <c r="C154" s="13"/>
      <c r="D154" s="11"/>
    </row>
    <row r="155" spans="2:4">
      <c r="B155" s="9"/>
      <c r="C155" s="13"/>
      <c r="D155" s="11"/>
    </row>
    <row r="156" spans="2:4">
      <c r="B156" s="9"/>
      <c r="C156" s="13"/>
      <c r="D156" s="11"/>
    </row>
    <row r="157" spans="2:4">
      <c r="B157" s="9"/>
      <c r="C157" s="13"/>
      <c r="D157" s="11"/>
    </row>
    <row r="158" spans="2:4">
      <c r="B158" s="9"/>
      <c r="C158" s="13"/>
      <c r="D158" s="11"/>
    </row>
    <row r="159" spans="2:4">
      <c r="B159" s="9"/>
      <c r="C159" s="13"/>
      <c r="D159" s="11"/>
    </row>
    <row r="160" spans="2:4">
      <c r="B160" s="9"/>
      <c r="C160" s="13"/>
      <c r="D160" s="11"/>
    </row>
    <row r="161" spans="2:4">
      <c r="B161" s="9"/>
      <c r="C161" s="13"/>
      <c r="D161" s="11"/>
    </row>
    <row r="162" spans="2:4">
      <c r="B162" s="9"/>
      <c r="C162" s="13"/>
      <c r="D162" s="11"/>
    </row>
    <row r="163" spans="2:4">
      <c r="B163" s="9"/>
      <c r="C163" s="13"/>
      <c r="D163" s="11"/>
    </row>
    <row r="164" spans="2:4">
      <c r="B164" s="9"/>
      <c r="C164" s="13"/>
      <c r="D164" s="11"/>
    </row>
    <row r="165" spans="2:4">
      <c r="B165" s="9"/>
      <c r="C165" s="13"/>
      <c r="D165" s="11"/>
    </row>
    <row r="166" spans="2:4">
      <c r="B166" s="9"/>
      <c r="C166" s="13"/>
      <c r="D166" s="11"/>
    </row>
    <row r="167" spans="2:4">
      <c r="B167" s="9"/>
      <c r="C167" s="13"/>
      <c r="D167" s="11"/>
    </row>
    <row r="168" spans="2:4">
      <c r="B168" s="9"/>
      <c r="C168" s="13"/>
      <c r="D168" s="11"/>
    </row>
    <row r="169" spans="2:4">
      <c r="B169" s="9"/>
      <c r="C169" s="13"/>
      <c r="D169" s="11"/>
    </row>
    <row r="170" spans="2:4">
      <c r="B170" s="9"/>
      <c r="C170" s="13"/>
      <c r="D170" s="11"/>
    </row>
    <row r="171" spans="2:4">
      <c r="B171" s="9"/>
      <c r="C171" s="13"/>
      <c r="D171" s="11"/>
    </row>
    <row r="172" spans="2:4">
      <c r="B172" s="9"/>
      <c r="C172" s="13"/>
      <c r="D172" s="11"/>
    </row>
    <row r="173" spans="2:4">
      <c r="B173" s="9"/>
      <c r="C173" s="13"/>
      <c r="D173" s="11"/>
    </row>
    <row r="174" spans="2:4">
      <c r="B174" s="9"/>
      <c r="C174" s="13"/>
      <c r="D174" s="11"/>
    </row>
    <row r="175" spans="2:4">
      <c r="B175" s="9"/>
      <c r="C175" s="13"/>
      <c r="D175" s="11"/>
    </row>
    <row r="176" spans="2:4">
      <c r="B176" s="9"/>
      <c r="C176" s="13"/>
      <c r="D176" s="11"/>
    </row>
    <row r="177" spans="2:4">
      <c r="B177" s="9"/>
      <c r="C177" s="13"/>
      <c r="D177" s="11"/>
    </row>
    <row r="178" spans="2:4">
      <c r="B178" s="9"/>
      <c r="C178" s="13"/>
      <c r="D178" s="11"/>
    </row>
    <row r="179" spans="2:4">
      <c r="B179" s="9"/>
      <c r="C179" s="13"/>
      <c r="D179" s="11"/>
    </row>
    <row r="180" spans="2:4">
      <c r="B180" s="9"/>
      <c r="C180" s="13"/>
      <c r="D180" s="11"/>
    </row>
    <row r="181" spans="2:4">
      <c r="B181" s="9"/>
      <c r="C181" s="13"/>
      <c r="D181" s="11"/>
    </row>
    <row r="182" spans="2:4">
      <c r="B182" s="9"/>
      <c r="C182" s="13"/>
      <c r="D182" s="11"/>
    </row>
    <row r="183" spans="2:4">
      <c r="B183" s="9"/>
      <c r="C183" s="13"/>
      <c r="D183" s="11"/>
    </row>
    <row r="184" spans="2:4">
      <c r="B184" s="9"/>
      <c r="C184" s="13"/>
      <c r="D184" s="11"/>
    </row>
    <row r="185" spans="2:4">
      <c r="B185" s="9"/>
      <c r="C185" s="13"/>
      <c r="D185" s="11"/>
    </row>
    <row r="186" spans="2:4">
      <c r="B186" s="9"/>
      <c r="C186" s="13"/>
      <c r="D186" s="11"/>
    </row>
    <row r="187" spans="2:4">
      <c r="B187" s="9"/>
      <c r="C187" s="13"/>
      <c r="D187" s="11"/>
    </row>
    <row r="188" spans="2:4">
      <c r="B188" s="9"/>
      <c r="C188" s="13"/>
      <c r="D188" s="11"/>
    </row>
    <row r="189" spans="2:4">
      <c r="B189" s="9"/>
      <c r="C189" s="13"/>
      <c r="D189" s="11"/>
    </row>
    <row r="190" spans="2:4">
      <c r="B190" s="9"/>
      <c r="C190" s="13"/>
      <c r="D190" s="11"/>
    </row>
    <row r="191" spans="2:4">
      <c r="B191" s="9"/>
      <c r="C191" s="13"/>
      <c r="D191" s="11"/>
    </row>
    <row r="192" spans="2:4">
      <c r="B192" s="9"/>
      <c r="C192" s="13"/>
      <c r="D192" s="11"/>
    </row>
    <row r="193" spans="2:4">
      <c r="B193" s="9"/>
      <c r="C193" s="13"/>
      <c r="D193" s="11"/>
    </row>
    <row r="194" spans="2:4">
      <c r="B194" s="9"/>
      <c r="C194" s="13"/>
      <c r="D194" s="11"/>
    </row>
    <row r="195" spans="2:4">
      <c r="B195" s="9"/>
      <c r="C195" s="13"/>
      <c r="D195" s="11"/>
    </row>
    <row r="196" spans="2:4">
      <c r="B196" s="9"/>
      <c r="C196" s="13"/>
      <c r="D196" s="11"/>
    </row>
    <row r="197" spans="2:4">
      <c r="B197" s="9"/>
      <c r="C197" s="13"/>
      <c r="D197" s="11"/>
    </row>
    <row r="198" spans="2:4">
      <c r="B198" s="9"/>
      <c r="C198" s="13"/>
      <c r="D198" s="11"/>
    </row>
    <row r="199" spans="2:4">
      <c r="B199" s="9"/>
      <c r="C199" s="13"/>
      <c r="D199" s="11"/>
    </row>
    <row r="200" spans="2:4">
      <c r="B200" s="9"/>
      <c r="C200" s="13"/>
      <c r="D200" s="11"/>
    </row>
    <row r="201" spans="2:4">
      <c r="B201" s="9"/>
      <c r="C201" s="13"/>
      <c r="D201" s="11"/>
    </row>
    <row r="202" spans="2:4">
      <c r="B202" s="9"/>
      <c r="C202" s="13"/>
      <c r="D202" s="11"/>
    </row>
    <row r="203" spans="2:4">
      <c r="B203" s="9"/>
      <c r="C203" s="13"/>
      <c r="D203" s="11"/>
    </row>
    <row r="204" spans="2:4">
      <c r="B204" s="9"/>
      <c r="C204" s="13"/>
      <c r="D204" s="11"/>
    </row>
    <row r="205" spans="2:4">
      <c r="B205" s="9"/>
      <c r="C205" s="13"/>
      <c r="D205" s="11"/>
    </row>
    <row r="206" spans="2:4">
      <c r="B206" s="9"/>
      <c r="C206" s="13"/>
      <c r="D206" s="11"/>
    </row>
    <row r="207" spans="2:4">
      <c r="B207" s="9"/>
      <c r="C207" s="13"/>
      <c r="D207" s="11"/>
    </row>
    <row r="208" spans="2:4">
      <c r="B208" s="9"/>
      <c r="C208" s="13"/>
      <c r="D208" s="11"/>
    </row>
    <row r="209" spans="2:4">
      <c r="B209" s="9"/>
      <c r="C209" s="13"/>
      <c r="D209" s="11"/>
    </row>
    <row r="210" spans="2:4">
      <c r="B210" s="9"/>
      <c r="C210" s="13"/>
      <c r="D210" s="11"/>
    </row>
    <row r="211" spans="2:4">
      <c r="B211" s="9"/>
      <c r="C211" s="13"/>
      <c r="D211" s="11"/>
    </row>
    <row r="212" spans="2:4">
      <c r="B212" s="9"/>
      <c r="C212" s="13"/>
      <c r="D212" s="11"/>
    </row>
    <row r="213" spans="2:4">
      <c r="B213" s="9"/>
      <c r="C213" s="13"/>
      <c r="D213" s="11"/>
    </row>
    <row r="214" spans="2:4">
      <c r="B214" s="9"/>
      <c r="C214" s="13"/>
      <c r="D214" s="11"/>
    </row>
    <row r="215" spans="2:4">
      <c r="B215" s="9"/>
      <c r="C215" s="13"/>
      <c r="D215" s="11"/>
    </row>
    <row r="216" spans="2:4">
      <c r="B216" s="9"/>
      <c r="C216" s="13"/>
      <c r="D216" s="11"/>
    </row>
    <row r="217" spans="2:4">
      <c r="B217" s="9"/>
      <c r="C217" s="13"/>
      <c r="D217" s="11"/>
    </row>
    <row r="218" spans="2:4">
      <c r="B218" s="9"/>
      <c r="C218" s="13"/>
      <c r="D218" s="11"/>
    </row>
    <row r="219" spans="2:4">
      <c r="B219" s="9"/>
      <c r="C219" s="13"/>
      <c r="D219" s="11"/>
    </row>
    <row r="220" spans="2:4">
      <c r="B220" s="9"/>
      <c r="C220" s="13"/>
      <c r="D220" s="11"/>
    </row>
    <row r="221" spans="2:4">
      <c r="B221" s="9"/>
      <c r="C221" s="13"/>
      <c r="D221" s="11"/>
    </row>
    <row r="222" spans="2:4">
      <c r="B222" s="9"/>
      <c r="C222" s="13"/>
      <c r="D222" s="11"/>
    </row>
    <row r="223" spans="2:4">
      <c r="B223" s="9"/>
      <c r="C223" s="13"/>
      <c r="D223" s="11"/>
    </row>
    <row r="224" spans="2:4">
      <c r="B224" s="9"/>
      <c r="C224" s="13"/>
      <c r="D224" s="11"/>
    </row>
    <row r="225" spans="2:4">
      <c r="B225" s="9"/>
      <c r="C225" s="13"/>
      <c r="D225" s="11"/>
    </row>
    <row r="226" spans="2:4">
      <c r="B226" s="9"/>
      <c r="C226" s="13"/>
      <c r="D226" s="11"/>
    </row>
    <row r="227" spans="2:4">
      <c r="B227" s="9"/>
      <c r="C227" s="13"/>
      <c r="D227" s="11"/>
    </row>
    <row r="228" spans="2:4">
      <c r="B228" s="9"/>
      <c r="C228" s="13"/>
      <c r="D228" s="11"/>
    </row>
    <row r="229" spans="2:4">
      <c r="B229" s="9"/>
      <c r="C229" s="13"/>
      <c r="D229" s="11"/>
    </row>
    <row r="230" spans="2:4">
      <c r="B230" s="9"/>
      <c r="C230" s="13"/>
      <c r="D230" s="11"/>
    </row>
    <row r="231" spans="2:4">
      <c r="B231" s="9"/>
      <c r="C231" s="13"/>
      <c r="D231" s="11"/>
    </row>
    <row r="232" spans="2:4">
      <c r="B232" s="9"/>
      <c r="C232" s="13"/>
      <c r="D232" s="11"/>
    </row>
    <row r="233" spans="2:4">
      <c r="B233" s="9"/>
      <c r="C233" s="13"/>
      <c r="D233" s="11"/>
    </row>
    <row r="234" spans="2:4">
      <c r="B234" s="9"/>
      <c r="C234" s="13"/>
      <c r="D234" s="11"/>
    </row>
    <row r="235" spans="2:4">
      <c r="B235" s="9"/>
      <c r="C235" s="13"/>
      <c r="D235" s="11"/>
    </row>
    <row r="236" spans="2:4">
      <c r="B236" s="9"/>
      <c r="C236" s="13"/>
      <c r="D236" s="11"/>
    </row>
    <row r="237" spans="2:4">
      <c r="B237" s="9"/>
      <c r="C237" s="13"/>
      <c r="D237" s="11"/>
    </row>
    <row r="238" spans="2:4">
      <c r="B238" s="9"/>
      <c r="C238" s="13"/>
      <c r="D238" s="11"/>
    </row>
    <row r="239" spans="2:4">
      <c r="B239" s="9"/>
      <c r="C239" s="13"/>
      <c r="D239" s="11"/>
    </row>
    <row r="240" spans="2:4">
      <c r="B240" s="9"/>
      <c r="C240" s="13"/>
      <c r="D240" s="11"/>
    </row>
    <row r="241" spans="2:4">
      <c r="B241" s="9"/>
      <c r="C241" s="13"/>
      <c r="D241" s="11"/>
    </row>
    <row r="242" spans="2:4">
      <c r="B242" s="9"/>
      <c r="C242" s="13"/>
      <c r="D242" s="11"/>
    </row>
    <row r="243" spans="2:4">
      <c r="B243" s="9"/>
      <c r="C243" s="13"/>
      <c r="D243" s="11"/>
    </row>
    <row r="244" spans="2:4">
      <c r="B244" s="9"/>
      <c r="C244" s="13"/>
      <c r="D244" s="11"/>
    </row>
    <row r="245" spans="2:4">
      <c r="B245" s="9"/>
      <c r="C245" s="13"/>
      <c r="D245" s="11"/>
    </row>
    <row r="246" spans="2:4">
      <c r="B246" s="9"/>
      <c r="C246" s="13"/>
      <c r="D246" s="11"/>
    </row>
    <row r="247" spans="2:4">
      <c r="B247" s="9"/>
      <c r="C247" s="13"/>
      <c r="D247" s="11"/>
    </row>
    <row r="248" spans="2:4">
      <c r="B248" s="9"/>
      <c r="C248" s="13"/>
      <c r="D248" s="11"/>
    </row>
    <row r="249" spans="2:4">
      <c r="B249" s="9"/>
      <c r="C249" s="13"/>
      <c r="D249" s="11"/>
    </row>
    <row r="250" spans="2:4">
      <c r="B250" s="9"/>
      <c r="C250" s="13"/>
      <c r="D250" s="11"/>
    </row>
    <row r="251" spans="2:4">
      <c r="B251" s="9"/>
      <c r="C251" s="13"/>
      <c r="D251" s="11"/>
    </row>
    <row r="252" spans="2:4">
      <c r="B252" s="9"/>
      <c r="C252" s="13"/>
      <c r="D252" s="11"/>
    </row>
    <row r="253" spans="2:4">
      <c r="B253" s="9"/>
      <c r="C253" s="13"/>
      <c r="D253" s="11"/>
    </row>
    <row r="254" spans="2:4">
      <c r="B254" s="9"/>
      <c r="C254" s="13"/>
      <c r="D254" s="11"/>
    </row>
    <row r="255" spans="2:4">
      <c r="B255" s="9"/>
      <c r="C255" s="13"/>
      <c r="D255" s="11"/>
    </row>
    <row r="256" spans="2:4">
      <c r="B256" s="9"/>
      <c r="C256" s="13"/>
      <c r="D256" s="11"/>
    </row>
    <row r="257" spans="2:4">
      <c r="B257" s="9"/>
      <c r="C257" s="13"/>
      <c r="D257" s="11"/>
    </row>
    <row r="258" spans="2:4">
      <c r="B258" s="9"/>
      <c r="C258" s="13"/>
      <c r="D258" s="11"/>
    </row>
    <row r="259" spans="2:4">
      <c r="B259" s="9"/>
      <c r="C259" s="13"/>
      <c r="D259" s="11"/>
    </row>
    <row r="260" spans="2:4">
      <c r="B260" s="9"/>
      <c r="C260" s="13"/>
      <c r="D260" s="11"/>
    </row>
    <row r="261" spans="2:4">
      <c r="B261" s="9"/>
      <c r="C261" s="13"/>
      <c r="D261" s="11"/>
    </row>
    <row r="262" spans="2:4">
      <c r="B262" s="9"/>
      <c r="C262" s="13"/>
      <c r="D262" s="11"/>
    </row>
    <row r="263" spans="2:4">
      <c r="B263" s="9"/>
      <c r="C263" s="13"/>
      <c r="D263" s="11"/>
    </row>
    <row r="264" spans="2:4">
      <c r="B264" s="9"/>
      <c r="C264" s="13"/>
      <c r="D264" s="11"/>
    </row>
    <row r="265" spans="2:4">
      <c r="B265" s="9"/>
      <c r="C265" s="13"/>
      <c r="D265" s="11"/>
    </row>
    <row r="266" spans="2:4">
      <c r="B266" s="9"/>
      <c r="C266" s="13"/>
      <c r="D266" s="11"/>
    </row>
    <row r="267" spans="2:4">
      <c r="B267" s="9"/>
      <c r="C267" s="13"/>
      <c r="D267" s="11"/>
    </row>
    <row r="268" spans="2:4">
      <c r="B268" s="9"/>
      <c r="C268" s="13"/>
      <c r="D268" s="11"/>
    </row>
    <row r="269" spans="2:4">
      <c r="B269" s="9"/>
      <c r="C269" s="13"/>
      <c r="D269" s="11"/>
    </row>
    <row r="270" spans="2:4">
      <c r="B270" s="9"/>
      <c r="C270" s="13"/>
      <c r="D270" s="11"/>
    </row>
    <row r="271" spans="2:4">
      <c r="B271" s="9"/>
      <c r="C271" s="13"/>
      <c r="D271" s="11"/>
    </row>
    <row r="272" spans="2:4">
      <c r="B272" s="9"/>
      <c r="C272" s="13"/>
      <c r="D272" s="11"/>
    </row>
    <row r="273" spans="2:4">
      <c r="B273" s="9"/>
      <c r="C273" s="13"/>
      <c r="D273" s="11"/>
    </row>
    <row r="274" spans="2:4">
      <c r="B274" s="9"/>
      <c r="C274" s="13"/>
      <c r="D274" s="11"/>
    </row>
    <row r="275" spans="2:4">
      <c r="B275" s="9"/>
      <c r="C275" s="13"/>
      <c r="D275" s="11"/>
    </row>
    <row r="276" spans="2:4">
      <c r="B276" s="9"/>
      <c r="C276" s="13"/>
      <c r="D276" s="11"/>
    </row>
    <row r="277" spans="2:4">
      <c r="B277" s="9"/>
      <c r="C277" s="13"/>
      <c r="D277" s="11"/>
    </row>
    <row r="278" spans="2:4">
      <c r="B278" s="9"/>
      <c r="C278" s="13"/>
      <c r="D278" s="11"/>
    </row>
    <row r="279" spans="2:4">
      <c r="B279" s="9"/>
      <c r="C279" s="13"/>
      <c r="D279" s="11"/>
    </row>
    <row r="280" spans="2:4">
      <c r="B280" s="9"/>
      <c r="C280" s="13"/>
      <c r="D280" s="11"/>
    </row>
    <row r="281" spans="2:4">
      <c r="B281" s="9"/>
      <c r="C281" s="13"/>
      <c r="D281" s="11"/>
    </row>
    <row r="282" spans="2:4">
      <c r="B282" s="9"/>
      <c r="C282" s="13"/>
      <c r="D282" s="11"/>
    </row>
    <row r="283" spans="2:4">
      <c r="B283" s="9"/>
      <c r="C283" s="13"/>
      <c r="D283" s="11"/>
    </row>
    <row r="284" spans="2:4">
      <c r="B284" s="9"/>
      <c r="C284" s="13"/>
      <c r="D284" s="11"/>
    </row>
    <row r="285" spans="2:4">
      <c r="B285" s="9"/>
      <c r="C285" s="13"/>
      <c r="D285" s="11"/>
    </row>
    <row r="286" spans="2:4">
      <c r="B286" s="9"/>
      <c r="C286" s="13"/>
      <c r="D286" s="11"/>
    </row>
    <row r="287" spans="2:4">
      <c r="B287" s="9"/>
      <c r="C287" s="13"/>
      <c r="D287" s="11"/>
    </row>
    <row r="288" spans="2:4">
      <c r="B288" s="9"/>
      <c r="C288" s="13"/>
      <c r="D288" s="11"/>
    </row>
    <row r="289" spans="2:4">
      <c r="B289" s="9"/>
      <c r="C289" s="13"/>
      <c r="D289" s="11"/>
    </row>
    <row r="290" spans="2:4">
      <c r="B290" s="9"/>
      <c r="C290" s="13"/>
      <c r="D290" s="11"/>
    </row>
    <row r="291" spans="2:4">
      <c r="B291" s="9"/>
      <c r="C291" s="13"/>
      <c r="D291" s="11"/>
    </row>
    <row r="292" spans="2:4">
      <c r="B292" s="9"/>
      <c r="C292" s="13"/>
      <c r="D292" s="11"/>
    </row>
    <row r="293" spans="2:4">
      <c r="B293" s="9"/>
      <c r="C293" s="13"/>
      <c r="D293" s="11"/>
    </row>
    <row r="294" spans="2:4">
      <c r="B294" s="9"/>
      <c r="C294" s="13"/>
      <c r="D294" s="11"/>
    </row>
    <row r="295" spans="2:4">
      <c r="B295" s="9"/>
      <c r="C295" s="13"/>
      <c r="D295" s="11"/>
    </row>
    <row r="296" spans="2:4">
      <c r="B296" s="9"/>
      <c r="C296" s="13"/>
      <c r="D296" s="11"/>
    </row>
    <row r="297" spans="2:4">
      <c r="B297" s="9"/>
      <c r="C297" s="13"/>
      <c r="D297" s="11"/>
    </row>
    <row r="298" spans="2:4">
      <c r="B298" s="9"/>
      <c r="C298" s="13"/>
      <c r="D298" s="11"/>
    </row>
    <row r="299" spans="2:4">
      <c r="B299" s="9"/>
      <c r="C299" s="13"/>
      <c r="D299" s="11"/>
    </row>
    <row r="300" spans="2:4">
      <c r="B300" s="9"/>
      <c r="C300" s="13"/>
      <c r="D300" s="11"/>
    </row>
    <row r="301" spans="2:4">
      <c r="B301" s="9"/>
      <c r="C301" s="13"/>
      <c r="D301" s="11"/>
    </row>
    <row r="302" spans="2:4">
      <c r="B302" s="9"/>
      <c r="C302" s="13"/>
      <c r="D302" s="11"/>
    </row>
    <row r="303" spans="2:4">
      <c r="B303" s="9"/>
      <c r="C303" s="13"/>
      <c r="D303" s="11"/>
    </row>
    <row r="304" spans="2:4">
      <c r="B304" s="9"/>
      <c r="C304" s="13"/>
      <c r="D304" s="11"/>
    </row>
    <row r="305" spans="2:4">
      <c r="B305" s="9"/>
      <c r="C305" s="13"/>
      <c r="D305" s="11"/>
    </row>
    <row r="306" spans="2:4">
      <c r="B306" s="9"/>
      <c r="C306" s="13"/>
      <c r="D306" s="11"/>
    </row>
    <row r="307" spans="2:4">
      <c r="B307" s="9"/>
      <c r="C307" s="13"/>
      <c r="D307" s="11"/>
    </row>
    <row r="308" spans="2:4">
      <c r="B308" s="9"/>
      <c r="C308" s="13"/>
      <c r="D308" s="11"/>
    </row>
    <row r="309" spans="2:4">
      <c r="B309" s="9"/>
      <c r="C309" s="13"/>
      <c r="D309" s="11"/>
    </row>
    <row r="310" spans="2:4">
      <c r="B310" s="9"/>
      <c r="C310" s="13"/>
      <c r="D310" s="11"/>
    </row>
    <row r="311" spans="2:4">
      <c r="B311" s="9"/>
      <c r="C311" s="13"/>
      <c r="D311" s="11"/>
    </row>
    <row r="312" spans="2:4">
      <c r="B312" s="9"/>
      <c r="C312" s="13"/>
      <c r="D312" s="11"/>
    </row>
    <row r="313" spans="2:4">
      <c r="B313" s="9"/>
      <c r="C313" s="13"/>
      <c r="D313" s="11"/>
    </row>
    <row r="314" spans="2:4">
      <c r="B314" s="9"/>
      <c r="C314" s="13"/>
      <c r="D314" s="11"/>
    </row>
    <row r="315" spans="2:4">
      <c r="B315" s="9"/>
      <c r="C315" s="13"/>
      <c r="D315" s="11"/>
    </row>
    <row r="316" spans="2:4">
      <c r="B316" s="9"/>
      <c r="C316" s="13"/>
      <c r="D316" s="11"/>
    </row>
    <row r="317" spans="2:4">
      <c r="B317" s="9"/>
      <c r="C317" s="13"/>
      <c r="D317" s="11"/>
    </row>
    <row r="318" spans="2:4">
      <c r="B318" s="9"/>
      <c r="C318" s="13"/>
      <c r="D318" s="11"/>
    </row>
    <row r="319" spans="2:4">
      <c r="B319" s="9"/>
      <c r="C319" s="13"/>
      <c r="D319" s="11"/>
    </row>
    <row r="320" spans="2:4">
      <c r="B320" s="9"/>
      <c r="C320" s="13"/>
      <c r="D320" s="11"/>
    </row>
    <row r="321" spans="2:4">
      <c r="B321" s="9"/>
      <c r="C321" s="13"/>
      <c r="D321" s="11"/>
    </row>
    <row r="322" spans="2:4">
      <c r="B322" s="9"/>
      <c r="C322" s="13"/>
      <c r="D322" s="11"/>
    </row>
    <row r="323" spans="2:4">
      <c r="B323" s="9"/>
      <c r="C323" s="13"/>
      <c r="D323" s="11"/>
    </row>
    <row r="324" spans="2:4">
      <c r="B324" s="9"/>
      <c r="C324" s="13"/>
      <c r="D324" s="11"/>
    </row>
    <row r="325" spans="2:4">
      <c r="B325" s="9"/>
      <c r="C325" s="13"/>
      <c r="D325" s="11"/>
    </row>
    <row r="326" spans="2:4">
      <c r="B326" s="9"/>
      <c r="C326" s="13"/>
      <c r="D326" s="11"/>
    </row>
    <row r="327" spans="2:4">
      <c r="B327" s="9"/>
      <c r="C327" s="13"/>
      <c r="D327" s="11"/>
    </row>
    <row r="328" spans="2:4">
      <c r="B328" s="9"/>
      <c r="C328" s="13"/>
      <c r="D328" s="11"/>
    </row>
    <row r="329" spans="2:4">
      <c r="B329" s="9"/>
      <c r="C329" s="13"/>
      <c r="D329" s="11"/>
    </row>
    <row r="330" spans="2:4">
      <c r="B330" s="9"/>
      <c r="C330" s="13"/>
      <c r="D330" s="11"/>
    </row>
    <row r="331" spans="2:4">
      <c r="B331" s="9"/>
      <c r="C331" s="13"/>
      <c r="D331" s="11"/>
    </row>
    <row r="332" spans="2:4">
      <c r="B332" s="9"/>
      <c r="C332" s="13"/>
      <c r="D332" s="11"/>
    </row>
    <row r="333" spans="2:4">
      <c r="B333" s="9"/>
      <c r="C333" s="13"/>
      <c r="D333" s="11"/>
    </row>
    <row r="334" spans="2:4">
      <c r="B334" s="9"/>
      <c r="C334" s="13"/>
      <c r="D334" s="11"/>
    </row>
    <row r="335" spans="2:4">
      <c r="B335" s="9"/>
      <c r="C335" s="13"/>
      <c r="D335" s="11"/>
    </row>
    <row r="336" spans="2:4">
      <c r="B336" s="9"/>
      <c r="C336" s="13"/>
      <c r="D336" s="11"/>
    </row>
    <row r="337" spans="2:4">
      <c r="B337" s="9"/>
      <c r="C337" s="13"/>
      <c r="D337" s="11"/>
    </row>
    <row r="338" spans="2:4">
      <c r="B338" s="9"/>
      <c r="C338" s="13"/>
      <c r="D338" s="11"/>
    </row>
    <row r="339" spans="2:4">
      <c r="B339" s="9"/>
      <c r="C339" s="13"/>
      <c r="D339" s="11"/>
    </row>
    <row r="340" spans="2:4">
      <c r="B340" s="9"/>
      <c r="C340" s="13"/>
      <c r="D340" s="11"/>
    </row>
    <row r="341" spans="2:4">
      <c r="B341" s="9"/>
      <c r="C341" s="13"/>
      <c r="D341" s="11"/>
    </row>
    <row r="342" spans="2:4">
      <c r="B342" s="9"/>
      <c r="C342" s="13"/>
      <c r="D342" s="11"/>
    </row>
    <row r="343" spans="2:4">
      <c r="B343" s="9"/>
      <c r="C343" s="13"/>
      <c r="D343" s="11"/>
    </row>
    <row r="344" spans="2:4">
      <c r="B344" s="9"/>
      <c r="C344" s="13"/>
      <c r="D344" s="11"/>
    </row>
    <row r="345" spans="2:4">
      <c r="B345" s="9"/>
      <c r="C345" s="13"/>
      <c r="D345" s="11"/>
    </row>
    <row r="346" spans="2:4">
      <c r="B346" s="9"/>
      <c r="C346" s="13"/>
      <c r="D346" s="11"/>
    </row>
    <row r="347" spans="2:4">
      <c r="B347" s="9"/>
      <c r="C347" s="13"/>
      <c r="D347" s="11"/>
    </row>
    <row r="348" spans="2:4">
      <c r="B348" s="9"/>
      <c r="C348" s="13"/>
      <c r="D348" s="11"/>
    </row>
    <row r="349" spans="2:4">
      <c r="B349" s="9"/>
      <c r="C349" s="13"/>
      <c r="D349" s="11"/>
    </row>
    <row r="350" spans="2:4">
      <c r="B350" s="9"/>
      <c r="C350" s="13"/>
      <c r="D350" s="11"/>
    </row>
    <row r="351" spans="2:4">
      <c r="B351" s="9"/>
      <c r="C351" s="13"/>
      <c r="D351" s="11"/>
    </row>
    <row r="352" spans="2:4">
      <c r="B352" s="9"/>
      <c r="C352" s="13"/>
      <c r="D352" s="11"/>
    </row>
    <row r="353" spans="2:4">
      <c r="B353" s="9"/>
      <c r="C353" s="13"/>
      <c r="D353" s="11"/>
    </row>
    <row r="354" spans="2:4">
      <c r="B354" s="9"/>
      <c r="C354" s="13"/>
      <c r="D354" s="11"/>
    </row>
    <row r="355" spans="2:4">
      <c r="B355" s="9"/>
      <c r="C355" s="13"/>
      <c r="D355" s="11"/>
    </row>
    <row r="356" spans="2:4">
      <c r="B356" s="9"/>
      <c r="C356" s="13"/>
      <c r="D356" s="11"/>
    </row>
    <row r="357" spans="2:4">
      <c r="B357" s="9"/>
      <c r="C357" s="13"/>
      <c r="D357" s="11"/>
    </row>
    <row r="358" spans="2:4">
      <c r="B358" s="9"/>
      <c r="C358" s="13"/>
      <c r="D358" s="11"/>
    </row>
    <row r="359" spans="2:4">
      <c r="B359" s="9"/>
      <c r="C359" s="13"/>
      <c r="D359" s="11"/>
    </row>
    <row r="360" spans="2:4">
      <c r="B360" s="9"/>
      <c r="C360" s="13"/>
      <c r="D360" s="11"/>
    </row>
    <row r="361" spans="2:4">
      <c r="B361" s="9"/>
      <c r="C361" s="13"/>
      <c r="D361" s="11"/>
    </row>
    <row r="362" spans="2:4">
      <c r="B362" s="9"/>
      <c r="C362" s="13"/>
      <c r="D362" s="11"/>
    </row>
    <row r="363" spans="2:4">
      <c r="B363" s="9"/>
      <c r="C363" s="13"/>
      <c r="D363" s="11"/>
    </row>
    <row r="364" spans="2:4">
      <c r="B364" s="9"/>
      <c r="C364" s="13"/>
      <c r="D364" s="11"/>
    </row>
    <row r="365" spans="2:4">
      <c r="B365" s="9"/>
      <c r="C365" s="13"/>
      <c r="D365" s="11"/>
    </row>
    <row r="366" spans="2:4">
      <c r="B366" s="9"/>
      <c r="C366" s="13"/>
      <c r="D366" s="11"/>
    </row>
    <row r="367" spans="2:4">
      <c r="B367" s="9"/>
      <c r="C367" s="13"/>
      <c r="D367" s="11"/>
    </row>
    <row r="368" spans="2:4">
      <c r="B368" s="9"/>
      <c r="C368" s="13"/>
      <c r="D368" s="11"/>
    </row>
    <row r="369" spans="2:4">
      <c r="B369" s="9"/>
      <c r="C369" s="13"/>
      <c r="D369" s="11"/>
    </row>
    <row r="370" spans="2:4">
      <c r="B370" s="9"/>
      <c r="C370" s="13"/>
      <c r="D370" s="11"/>
    </row>
    <row r="371" spans="2:4">
      <c r="B371" s="9"/>
      <c r="C371" s="13"/>
      <c r="D371" s="11"/>
    </row>
    <row r="372" spans="2:4">
      <c r="B372" s="9"/>
      <c r="C372" s="13"/>
      <c r="D372" s="11"/>
    </row>
    <row r="373" spans="2:4">
      <c r="B373" s="9"/>
      <c r="C373" s="13"/>
      <c r="D373" s="11"/>
    </row>
    <row r="374" spans="2:4">
      <c r="B374" s="9"/>
      <c r="C374" s="13"/>
      <c r="D374" s="11"/>
    </row>
    <row r="375" spans="2:4">
      <c r="B375" s="9"/>
      <c r="C375" s="13"/>
      <c r="D375" s="11"/>
    </row>
    <row r="376" spans="2:4">
      <c r="B376" s="9"/>
      <c r="C376" s="13"/>
      <c r="D376" s="11"/>
    </row>
    <row r="377" spans="2:4">
      <c r="B377" s="9"/>
      <c r="C377" s="13"/>
      <c r="D377" s="11"/>
    </row>
    <row r="378" spans="2:4">
      <c r="B378" s="9"/>
      <c r="C378" s="13"/>
      <c r="D378" s="11"/>
    </row>
    <row r="379" spans="2:4">
      <c r="B379" s="9"/>
      <c r="C379" s="13"/>
      <c r="D379" s="11"/>
    </row>
    <row r="380" spans="2:4">
      <c r="B380" s="9"/>
      <c r="C380" s="13"/>
      <c r="D380" s="11"/>
    </row>
    <row r="381" spans="2:4">
      <c r="B381" s="9"/>
      <c r="C381" s="13"/>
      <c r="D381" s="11"/>
    </row>
    <row r="382" spans="2:4">
      <c r="B382" s="9"/>
      <c r="C382" s="13"/>
      <c r="D382" s="11"/>
    </row>
    <row r="383" spans="2:4">
      <c r="B383" s="9"/>
      <c r="C383" s="13"/>
      <c r="D383" s="11"/>
    </row>
    <row r="384" spans="2:4">
      <c r="B384" s="9"/>
      <c r="C384" s="13"/>
      <c r="D384" s="11"/>
    </row>
    <row r="385" spans="2:4">
      <c r="B385" s="9"/>
      <c r="C385" s="13"/>
      <c r="D385" s="11"/>
    </row>
    <row r="386" spans="2:4">
      <c r="B386" s="9"/>
      <c r="C386" s="13"/>
      <c r="D386" s="11"/>
    </row>
    <row r="387" spans="2:4">
      <c r="B387" s="9"/>
      <c r="C387" s="13"/>
      <c r="D387" s="11"/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总览表</vt:lpstr>
      <vt:lpstr>大盘行情记录表</vt:lpstr>
      <vt:lpstr>股票买卖顺序</vt:lpstr>
      <vt:lpstr>历史经验</vt:lpstr>
      <vt:lpstr>板块</vt:lpstr>
      <vt:lpstr>股票买卖常识</vt:lpstr>
      <vt:lpstr>ST股票记录</vt:lpstr>
      <vt:lpstr>重点股票偏离线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changpzh</cp:lastModifiedBy>
  <dcterms:created xsi:type="dcterms:W3CDTF">2020-02-16T07:47:00Z</dcterms:created>
  <dcterms:modified xsi:type="dcterms:W3CDTF">2020-04-15T03:42:55Z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