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MIT)\Teaching\MicroMasters, local\MM 415x\R14\"/>
    </mc:Choice>
  </mc:AlternateContent>
  <bookViews>
    <workbookView xWindow="0" yWindow="0" windowWidth="23040" windowHeight="8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" i="1" l="1"/>
  <c r="T6" i="1"/>
  <c r="T7" i="1"/>
  <c r="T8" i="1"/>
  <c r="T9" i="1"/>
  <c r="T10" i="1"/>
  <c r="T11" i="1"/>
  <c r="T12" i="1"/>
  <c r="T13" i="1"/>
  <c r="T4" i="1"/>
  <c r="S5" i="1"/>
  <c r="S6" i="1"/>
  <c r="S7" i="1"/>
  <c r="S8" i="1"/>
  <c r="S9" i="1"/>
  <c r="S10" i="1"/>
  <c r="S11" i="1"/>
  <c r="S12" i="1"/>
  <c r="S13" i="1"/>
  <c r="S4" i="1"/>
  <c r="C4" i="1"/>
  <c r="P12" i="1" l="1"/>
  <c r="O11" i="1"/>
  <c r="I5" i="1"/>
  <c r="O12" i="1"/>
  <c r="N11" i="1"/>
  <c r="N12" i="1"/>
  <c r="M10" i="1"/>
  <c r="M11" i="1"/>
  <c r="M12" i="1"/>
  <c r="L9" i="1"/>
  <c r="L10" i="1"/>
  <c r="L11" i="1"/>
  <c r="L12" i="1"/>
  <c r="K8" i="1"/>
  <c r="K9" i="1"/>
  <c r="K10" i="1"/>
  <c r="K11" i="1"/>
  <c r="K12" i="1"/>
  <c r="J7" i="1"/>
  <c r="J8" i="1"/>
  <c r="J9" i="1"/>
  <c r="J10" i="1"/>
  <c r="J11" i="1"/>
  <c r="J12" i="1"/>
  <c r="I6" i="1"/>
  <c r="I7" i="1"/>
  <c r="I8" i="1"/>
  <c r="I9" i="1"/>
  <c r="I10" i="1"/>
  <c r="I11" i="1"/>
  <c r="I12" i="1"/>
  <c r="H5" i="1"/>
  <c r="H6" i="1"/>
  <c r="H7" i="1"/>
  <c r="H8" i="1"/>
  <c r="H9" i="1"/>
  <c r="H10" i="1"/>
  <c r="H11" i="1"/>
  <c r="H12" i="1"/>
  <c r="H13" i="1"/>
  <c r="P13" i="1"/>
  <c r="O13" i="1"/>
  <c r="N13" i="1"/>
  <c r="M13" i="1"/>
  <c r="L13" i="1"/>
  <c r="K13" i="1"/>
  <c r="J13" i="1"/>
  <c r="I13" i="1"/>
  <c r="J5" i="1"/>
  <c r="K5" i="1"/>
  <c r="K6" i="1"/>
  <c r="L5" i="1"/>
  <c r="L6" i="1"/>
  <c r="L7" i="1"/>
  <c r="M5" i="1"/>
  <c r="M6" i="1"/>
  <c r="M7" i="1"/>
  <c r="M8" i="1"/>
  <c r="N5" i="1"/>
  <c r="N6" i="1"/>
  <c r="N7" i="1"/>
  <c r="N8" i="1"/>
  <c r="N9" i="1"/>
  <c r="O5" i="1"/>
  <c r="O6" i="1"/>
  <c r="O7" i="1"/>
  <c r="O8" i="1"/>
  <c r="O9" i="1"/>
  <c r="O10" i="1"/>
  <c r="P5" i="1"/>
  <c r="P6" i="1"/>
  <c r="P7" i="1"/>
  <c r="P8" i="1"/>
  <c r="P9" i="1"/>
  <c r="P10" i="1"/>
  <c r="P11" i="1"/>
  <c r="Q5" i="1"/>
  <c r="Q6" i="1"/>
  <c r="Q7" i="1"/>
  <c r="Q8" i="1"/>
  <c r="Q9" i="1"/>
  <c r="Q10" i="1"/>
  <c r="Q11" i="1"/>
  <c r="Q12" i="1"/>
  <c r="K4" i="1" l="1"/>
  <c r="L4" i="1"/>
  <c r="M4" i="1"/>
  <c r="N4" i="1"/>
  <c r="O4" i="1"/>
  <c r="P4" i="1"/>
  <c r="Q4" i="1"/>
  <c r="J4" i="1"/>
  <c r="I4" i="1"/>
  <c r="Q13" i="1" l="1"/>
  <c r="N10" i="1"/>
  <c r="M9" i="1"/>
  <c r="L8" i="1"/>
  <c r="K7" i="1"/>
  <c r="J6" i="1"/>
  <c r="B5" i="1"/>
  <c r="H4" i="1"/>
  <c r="C5" i="1" l="1"/>
  <c r="H31" i="1" a="1"/>
  <c r="D20" i="1" a="1"/>
  <c r="D20" i="1" s="1"/>
  <c r="D22" i="1" s="1"/>
  <c r="B6" i="1"/>
  <c r="C6" i="1" l="1"/>
  <c r="Q34" i="1"/>
  <c r="J35" i="1"/>
  <c r="J36" i="1"/>
  <c r="Q40" i="1"/>
  <c r="N37" i="1"/>
  <c r="N34" i="1"/>
  <c r="H33" i="1"/>
  <c r="H40" i="1"/>
  <c r="M31" i="1"/>
  <c r="Q31" i="1"/>
  <c r="I35" i="1"/>
  <c r="P37" i="1"/>
  <c r="O31" i="1"/>
  <c r="H38" i="1"/>
  <c r="Q38" i="1"/>
  <c r="K31" i="1"/>
  <c r="J33" i="1"/>
  <c r="L40" i="1"/>
  <c r="M33" i="1"/>
  <c r="P35" i="1"/>
  <c r="J31" i="1"/>
  <c r="P39" i="1"/>
  <c r="N31" i="1"/>
  <c r="M32" i="1"/>
  <c r="I37" i="1"/>
  <c r="M40" i="1"/>
  <c r="M35" i="1"/>
  <c r="L36" i="1"/>
  <c r="N39" i="1"/>
  <c r="N35" i="1"/>
  <c r="M36" i="1"/>
  <c r="L35" i="1"/>
  <c r="O39" i="1"/>
  <c r="H34" i="1"/>
  <c r="Q32" i="1"/>
  <c r="L37" i="1"/>
  <c r="H37" i="1"/>
  <c r="I39" i="1"/>
  <c r="K36" i="1"/>
  <c r="P34" i="1"/>
  <c r="O33" i="1"/>
  <c r="P31" i="1"/>
  <c r="J40" i="1"/>
  <c r="H32" i="1"/>
  <c r="J38" i="1"/>
  <c r="L34" i="1"/>
  <c r="K39" i="1"/>
  <c r="P36" i="1"/>
  <c r="O35" i="1"/>
  <c r="N36" i="1"/>
  <c r="N32" i="1"/>
  <c r="M39" i="1"/>
  <c r="Q35" i="1"/>
  <c r="L33" i="1"/>
  <c r="K37" i="1"/>
  <c r="I31" i="1"/>
  <c r="L38" i="1"/>
  <c r="L31" i="1"/>
  <c r="H36" i="1"/>
  <c r="O37" i="1"/>
  <c r="M34" i="1"/>
  <c r="Q37" i="1"/>
  <c r="K35" i="1"/>
  <c r="Q33" i="1"/>
  <c r="J39" i="1"/>
  <c r="P32" i="1"/>
  <c r="L39" i="1"/>
  <c r="Q39" i="1"/>
  <c r="H31" i="1"/>
  <c r="N33" i="1"/>
  <c r="K40" i="1"/>
  <c r="N40" i="1"/>
  <c r="O40" i="1"/>
  <c r="Q36" i="1"/>
  <c r="I40" i="1"/>
  <c r="K32" i="1"/>
  <c r="I38" i="1"/>
  <c r="J37" i="1"/>
  <c r="I34" i="1"/>
  <c r="P33" i="1"/>
  <c r="P40" i="1"/>
  <c r="J34" i="1"/>
  <c r="J32" i="1"/>
  <c r="M38" i="1"/>
  <c r="K34" i="1"/>
  <c r="P38" i="1"/>
  <c r="L32" i="1"/>
  <c r="I32" i="1"/>
  <c r="I36" i="1"/>
  <c r="O34" i="1"/>
  <c r="O32" i="1"/>
  <c r="K38" i="1"/>
  <c r="N38" i="1"/>
  <c r="O36" i="1"/>
  <c r="O38" i="1"/>
  <c r="H35" i="1"/>
  <c r="H39" i="1"/>
  <c r="K33" i="1"/>
  <c r="I33" i="1"/>
  <c r="M37" i="1"/>
  <c r="B7" i="1"/>
  <c r="C7" i="1" l="1"/>
  <c r="B8" i="1"/>
  <c r="C8" i="1" l="1"/>
  <c r="B9" i="1"/>
  <c r="C9" i="1" l="1"/>
  <c r="B10" i="1"/>
  <c r="C10" i="1" l="1"/>
  <c r="B11" i="1"/>
  <c r="C11" i="1" l="1"/>
  <c r="B12" i="1"/>
  <c r="C12" i="1" l="1"/>
  <c r="B13" i="1"/>
  <c r="C13" i="1" l="1"/>
  <c r="B31" i="1" s="1" a="1"/>
  <c r="B31" i="1" s="1"/>
  <c r="B33" i="1" s="1" a="1"/>
  <c r="D18" i="1" a="1"/>
  <c r="D18" i="1" s="1"/>
  <c r="D24" i="1" s="1"/>
  <c r="B40" i="1" l="1"/>
  <c r="B37" i="1"/>
  <c r="B33" i="1"/>
  <c r="B38" i="1"/>
  <c r="B36" i="1"/>
  <c r="B34" i="1"/>
  <c r="B35" i="1"/>
  <c r="B41" i="1"/>
  <c r="B39" i="1"/>
  <c r="B42" i="1"/>
  <c r="D38" i="1" l="1" a="1"/>
  <c r="D38" i="1" s="1"/>
  <c r="D40" i="1" s="1"/>
  <c r="D36" i="1" a="1"/>
  <c r="D36" i="1" s="1"/>
  <c r="V6" i="1"/>
  <c r="V5" i="1"/>
  <c r="V9" i="1"/>
  <c r="V13" i="1"/>
  <c r="V10" i="1"/>
  <c r="V8" i="1"/>
  <c r="V11" i="1"/>
  <c r="V12" i="1"/>
  <c r="V7" i="1"/>
  <c r="V4" i="1"/>
  <c r="W7" i="1" l="1"/>
  <c r="W4" i="1"/>
  <c r="W13" i="1"/>
  <c r="D42" i="1"/>
  <c r="W12" i="1"/>
  <c r="W11" i="1"/>
  <c r="W9" i="1"/>
  <c r="W8" i="1"/>
  <c r="W10" i="1"/>
  <c r="W5" i="1"/>
  <c r="W6" i="1"/>
</calcChain>
</file>

<file path=xl/sharedStrings.xml><?xml version="1.0" encoding="utf-8"?>
<sst xmlns="http://schemas.openxmlformats.org/spreadsheetml/2006/main" count="51" uniqueCount="28">
  <si>
    <t>Stock 1</t>
  </si>
  <si>
    <t>Stock 2</t>
  </si>
  <si>
    <t>Stock 3</t>
  </si>
  <si>
    <t>Stock 4</t>
  </si>
  <si>
    <t>Stock 5</t>
  </si>
  <si>
    <t>Stock 6</t>
  </si>
  <si>
    <t>Stock 7</t>
  </si>
  <si>
    <t>Stock 8</t>
  </si>
  <si>
    <t>Stock 9</t>
  </si>
  <si>
    <t>Stock 10</t>
  </si>
  <si>
    <t>Risk-free rate</t>
  </si>
  <si>
    <t>Equally weighted portfolio:</t>
  </si>
  <si>
    <t>Expected return</t>
  </si>
  <si>
    <t>Variance</t>
  </si>
  <si>
    <t xml:space="preserve">Standard Deviation </t>
  </si>
  <si>
    <t>Sharpe Ratio</t>
  </si>
  <si>
    <t>RRR</t>
  </si>
  <si>
    <t>Tangency portfoio</t>
  </si>
  <si>
    <t>Lambda</t>
  </si>
  <si>
    <t>Return</t>
  </si>
  <si>
    <t>Excess return</t>
  </si>
  <si>
    <t>Vector of ones</t>
  </si>
  <si>
    <t>Covariance Matrix</t>
  </si>
  <si>
    <t>Inverse Covariance Matrix</t>
  </si>
  <si>
    <t>Standard deviation</t>
  </si>
  <si>
    <t>Sharpe ratio</t>
  </si>
  <si>
    <t>Tangency ptf</t>
  </si>
  <si>
    <t>Equally-weighted ptf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</si>
</sst>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"/>
    <numFmt numFmtId="166" formatCode="0.0000"/>
    <numFmt numFmtId="171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0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1" applyNumberFormat="1" applyFont="1"/>
    <xf numFmtId="10" fontId="2" fillId="0" borderId="0" xfId="0" applyNumberFormat="1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1" fontId="0" fillId="0" borderId="0" xfId="1" applyNumberFormat="1" applyFont="1"/>
    <xf numFmtId="0" fontId="3" fillId="0" borderId="0" xfId="0" applyFont="1" applyAlignment="1">
      <alignment horizontal="center"/>
    </xf>
    <xf numFmtId="166" fontId="3" fillId="3" borderId="0" xfId="0" applyNumberFormat="1" applyFont="1" applyFill="1"/>
    <xf numFmtId="165" fontId="3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41910</xdr:colOff>
      <xdr:row>2</xdr:row>
      <xdr:rowOff>11431</xdr:rowOff>
    </xdr:from>
    <xdr:to>
      <xdr:col>21</xdr:col>
      <xdr:colOff>617220</xdr:colOff>
      <xdr:row>3</xdr:row>
      <xdr:rowOff>5303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42220" y="194311"/>
          <a:ext cx="575310" cy="17675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</xdr:pic>
    <xdr:clientData/>
  </xdr:twoCellAnchor>
  <xdr:twoCellAnchor editAs="oneCell">
    <xdr:from>
      <xdr:col>19</xdr:col>
      <xdr:colOff>126999</xdr:colOff>
      <xdr:row>15</xdr:row>
      <xdr:rowOff>106680</xdr:rowOff>
    </xdr:from>
    <xdr:to>
      <xdr:col>21</xdr:col>
      <xdr:colOff>330068</xdr:colOff>
      <xdr:row>18</xdr:row>
      <xdr:rowOff>102198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01299" y="2868930"/>
          <a:ext cx="1155569" cy="547968"/>
        </a:xfrm>
        <a:prstGeom prst="rect">
          <a:avLst/>
        </a:prstGeom>
      </xdr:spPr>
    </xdr:pic>
    <xdr:clientData/>
  </xdr:twoCellAnchor>
  <xdr:twoCellAnchor>
    <xdr:from>
      <xdr:col>18</xdr:col>
      <xdr:colOff>603250</xdr:colOff>
      <xdr:row>13</xdr:row>
      <xdr:rowOff>38100</xdr:rowOff>
    </xdr:from>
    <xdr:to>
      <xdr:col>20</xdr:col>
      <xdr:colOff>88834</xdr:colOff>
      <xdr:row>15</xdr:row>
      <xdr:rowOff>106680</xdr:rowOff>
    </xdr:to>
    <xdr:cxnSp macro="">
      <xdr:nvCxnSpPr>
        <xdr:cNvPr id="5" name="Straight Arrow Connector 4"/>
        <xdr:cNvCxnSpPr>
          <a:stCxn id="3" idx="0"/>
        </xdr:cNvCxnSpPr>
      </xdr:nvCxnSpPr>
      <xdr:spPr>
        <a:xfrm flipH="1" flipV="1">
          <a:off x="10261600" y="2432050"/>
          <a:ext cx="717484" cy="4368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121920</xdr:colOff>
      <xdr:row>27</xdr:row>
      <xdr:rowOff>80010</xdr:rowOff>
    </xdr:from>
    <xdr:to>
      <xdr:col>4</xdr:col>
      <xdr:colOff>407853</xdr:colOff>
      <xdr:row>29</xdr:row>
      <xdr:rowOff>129540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6870" y="5017770"/>
          <a:ext cx="1566093" cy="415290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144781</xdr:colOff>
      <xdr:row>29</xdr:row>
      <xdr:rowOff>175261</xdr:rowOff>
    </xdr:from>
    <xdr:to>
      <xdr:col>3</xdr:col>
      <xdr:colOff>497229</xdr:colOff>
      <xdr:row>32</xdr:row>
      <xdr:rowOff>87631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9731" y="5478781"/>
          <a:ext cx="992528" cy="46101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575310</xdr:colOff>
      <xdr:row>2</xdr:row>
      <xdr:rowOff>176752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1680" y="365760"/>
          <a:ext cx="575310" cy="17675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</xdr:pic>
    <xdr:clientData/>
  </xdr:twoCellAnchor>
  <xdr:twoCellAnchor>
    <xdr:from>
      <xdr:col>20</xdr:col>
      <xdr:colOff>88834</xdr:colOff>
      <xdr:row>13</xdr:row>
      <xdr:rowOff>6350</xdr:rowOff>
    </xdr:from>
    <xdr:to>
      <xdr:col>21</xdr:col>
      <xdr:colOff>222250</xdr:colOff>
      <xdr:row>15</xdr:row>
      <xdr:rowOff>106680</xdr:rowOff>
    </xdr:to>
    <xdr:cxnSp macro="">
      <xdr:nvCxnSpPr>
        <xdr:cNvPr id="35" name="Straight Arrow Connector 34"/>
        <xdr:cNvCxnSpPr>
          <a:stCxn id="3" idx="0"/>
        </xdr:cNvCxnSpPr>
      </xdr:nvCxnSpPr>
      <xdr:spPr>
        <a:xfrm flipV="1">
          <a:off x="10979084" y="2400300"/>
          <a:ext cx="469966" cy="46863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zoomScale="60" zoomScaleNormal="60" workbookViewId="0">
      <selection activeCell="W22" sqref="W22"/>
    </sheetView>
  </sheetViews>
  <sheetFormatPr defaultRowHeight="14.4" x14ac:dyDescent="0.55000000000000004"/>
  <cols>
    <col min="1" max="1" width="11.9453125" customWidth="1"/>
    <col min="7" max="7" width="2.05078125" customWidth="1"/>
    <col min="8" max="17" width="7.15625" customWidth="1"/>
    <col min="18" max="18" width="3.26171875" customWidth="1"/>
    <col min="19" max="20" width="8.47265625" customWidth="1"/>
    <col min="21" max="21" width="4.68359375" customWidth="1"/>
    <col min="22" max="23" width="8.83984375" customWidth="1"/>
  </cols>
  <sheetData>
    <row r="1" spans="1:25" x14ac:dyDescent="0.55000000000000004">
      <c r="A1" t="s">
        <v>10</v>
      </c>
      <c r="B1" s="7">
        <v>7.4999999999999997E-3</v>
      </c>
    </row>
    <row r="2" spans="1:25" x14ac:dyDescent="0.55000000000000004">
      <c r="H2" s="8">
        <v>1</v>
      </c>
      <c r="I2" s="8">
        <v>2</v>
      </c>
      <c r="J2" s="8">
        <v>3</v>
      </c>
      <c r="K2" s="8">
        <v>4</v>
      </c>
      <c r="L2" s="8">
        <v>5</v>
      </c>
      <c r="M2" s="8">
        <v>6</v>
      </c>
      <c r="N2" s="8">
        <v>7</v>
      </c>
      <c r="O2" s="8">
        <v>8</v>
      </c>
      <c r="P2" s="8">
        <v>9</v>
      </c>
      <c r="Q2" s="8">
        <v>10</v>
      </c>
      <c r="R2" s="8"/>
      <c r="S2" s="10" t="s">
        <v>27</v>
      </c>
      <c r="T2" s="10"/>
      <c r="V2" s="10" t="s">
        <v>26</v>
      </c>
      <c r="W2" s="10"/>
    </row>
    <row r="3" spans="1:25" x14ac:dyDescent="0.55000000000000004">
      <c r="B3" t="s">
        <v>19</v>
      </c>
      <c r="C3" t="s">
        <v>20</v>
      </c>
      <c r="E3" t="s">
        <v>21</v>
      </c>
      <c r="H3" s="11" t="s">
        <v>22</v>
      </c>
      <c r="I3" s="11"/>
      <c r="J3" s="11"/>
      <c r="K3" s="11"/>
      <c r="L3" s="11"/>
      <c r="M3" s="11"/>
      <c r="N3" s="11"/>
      <c r="O3" s="11"/>
      <c r="P3" s="11"/>
      <c r="Q3" s="11"/>
      <c r="R3" s="13"/>
      <c r="S3" s="13"/>
      <c r="T3" s="9" t="s">
        <v>16</v>
      </c>
      <c r="W3" s="9" t="s">
        <v>16</v>
      </c>
    </row>
    <row r="4" spans="1:25" x14ac:dyDescent="0.55000000000000004">
      <c r="A4" t="s">
        <v>0</v>
      </c>
      <c r="B4" s="1">
        <v>0.01</v>
      </c>
      <c r="C4" s="1">
        <f>B4-$B$1</f>
        <v>2.5000000000000005E-3</v>
      </c>
      <c r="E4">
        <v>1</v>
      </c>
      <c r="F4">
        <v>1</v>
      </c>
      <c r="H4" s="5">
        <f>10^2*0.01^2+F4^2*0.01^2+0.3^2</f>
        <v>0.10009999999999999</v>
      </c>
      <c r="I4" s="5">
        <f>10^2*0.01^2+$F4*I$2*0.01^2</f>
        <v>1.0200000000000001E-2</v>
      </c>
      <c r="J4" s="5">
        <f t="shared" ref="J4:Q13" si="0">10^2*0.01^2+$F4*J$2*0.01^2</f>
        <v>1.03E-2</v>
      </c>
      <c r="K4" s="5">
        <f t="shared" si="0"/>
        <v>1.04E-2</v>
      </c>
      <c r="L4" s="5">
        <f t="shared" si="0"/>
        <v>1.0500000000000001E-2</v>
      </c>
      <c r="M4" s="5">
        <f t="shared" si="0"/>
        <v>1.06E-2</v>
      </c>
      <c r="N4" s="5">
        <f t="shared" si="0"/>
        <v>1.0699999999999999E-2</v>
      </c>
      <c r="O4" s="5">
        <f t="shared" si="0"/>
        <v>1.0800000000000001E-2</v>
      </c>
      <c r="P4" s="5">
        <f t="shared" si="0"/>
        <v>1.09E-2</v>
      </c>
      <c r="Q4" s="5">
        <f t="shared" si="0"/>
        <v>1.0999999999999999E-2</v>
      </c>
      <c r="R4" s="5"/>
      <c r="S4" s="5">
        <f>MMULT(H4:Q4,$B$18:$B$27)</f>
        <v>1.9550000000000001E-2</v>
      </c>
      <c r="T4" s="5">
        <f>C4/(S4/$D$22)</f>
        <v>1.8978033349943517E-2</v>
      </c>
      <c r="V4" s="5">
        <f>MMULT(H4:Q4,$B$33:$B$42)</f>
        <v>1.2692478860703168E-3</v>
      </c>
      <c r="W4" s="5">
        <f>(B4-$B$1)/(V4/$D$40)</f>
        <v>0.41040497137944026</v>
      </c>
      <c r="Y4" s="5"/>
    </row>
    <row r="5" spans="1:25" x14ac:dyDescent="0.55000000000000004">
      <c r="A5" t="s">
        <v>1</v>
      </c>
      <c r="B5" s="1">
        <f>B4+1%</f>
        <v>0.02</v>
      </c>
      <c r="C5" s="1">
        <f t="shared" ref="C5:C13" si="1">B5-$B$1</f>
        <v>1.2500000000000001E-2</v>
      </c>
      <c r="E5">
        <v>1</v>
      </c>
      <c r="F5">
        <v>2</v>
      </c>
      <c r="H5" s="5">
        <f t="shared" ref="H5:I12" si="2">10^2*0.01^2+$F5*H$2*0.01^2</f>
        <v>1.0200000000000001E-2</v>
      </c>
      <c r="I5" s="5">
        <f>10^2*0.01^2+F5^2*0.01^2+0.3^2</f>
        <v>0.10039999999999999</v>
      </c>
      <c r="J5" s="5">
        <f t="shared" si="0"/>
        <v>1.06E-2</v>
      </c>
      <c r="K5" s="5">
        <f t="shared" si="0"/>
        <v>1.0800000000000001E-2</v>
      </c>
      <c r="L5" s="5">
        <f t="shared" si="0"/>
        <v>1.0999999999999999E-2</v>
      </c>
      <c r="M5" s="5">
        <f t="shared" si="0"/>
        <v>1.12E-2</v>
      </c>
      <c r="N5" s="5">
        <f t="shared" si="0"/>
        <v>1.14E-2</v>
      </c>
      <c r="O5" s="5">
        <f t="shared" si="0"/>
        <v>1.1600000000000001E-2</v>
      </c>
      <c r="P5" s="5">
        <f t="shared" si="0"/>
        <v>1.18E-2</v>
      </c>
      <c r="Q5" s="5">
        <f t="shared" si="0"/>
        <v>1.2E-2</v>
      </c>
      <c r="R5" s="5"/>
      <c r="S5" s="5">
        <f t="shared" ref="S5:S13" si="3">MMULT(H5:Q5,$B$18:$B$27)</f>
        <v>2.01E-2</v>
      </c>
      <c r="T5" s="5">
        <f t="shared" ref="T5:T13" si="4">C5/(S5/$D$22)</f>
        <v>9.2293669649600951E-2</v>
      </c>
      <c r="V5" s="5">
        <f>MMULT(H5:Q5,$B$33:$B$42)</f>
        <v>6.3462394303515825E-3</v>
      </c>
      <c r="W5" s="5">
        <f>(B5-$B$1)/(V5/$D$40)</f>
        <v>0.41040497137944032</v>
      </c>
      <c r="Y5" s="5"/>
    </row>
    <row r="6" spans="1:25" x14ac:dyDescent="0.55000000000000004">
      <c r="A6" t="s">
        <v>2</v>
      </c>
      <c r="B6" s="1">
        <f t="shared" ref="B6:B13" si="5">B5+1%</f>
        <v>0.03</v>
      </c>
      <c r="C6" s="1">
        <f t="shared" si="1"/>
        <v>2.2499999999999999E-2</v>
      </c>
      <c r="E6">
        <v>1</v>
      </c>
      <c r="F6">
        <v>3</v>
      </c>
      <c r="H6" s="5">
        <f t="shared" si="2"/>
        <v>1.03E-2</v>
      </c>
      <c r="I6" s="5">
        <f t="shared" si="2"/>
        <v>1.06E-2</v>
      </c>
      <c r="J6" s="5">
        <f>10^2*0.01^2+F6^2*0.01^2+0.3^2</f>
        <v>0.10089999999999999</v>
      </c>
      <c r="K6" s="5">
        <f t="shared" si="0"/>
        <v>1.12E-2</v>
      </c>
      <c r="L6" s="5">
        <f t="shared" si="0"/>
        <v>1.15E-2</v>
      </c>
      <c r="M6" s="5">
        <f t="shared" si="0"/>
        <v>1.18E-2</v>
      </c>
      <c r="N6" s="5">
        <f t="shared" si="0"/>
        <v>1.21E-2</v>
      </c>
      <c r="O6" s="5">
        <f t="shared" si="0"/>
        <v>1.2400000000000001E-2</v>
      </c>
      <c r="P6" s="5">
        <f t="shared" si="0"/>
        <v>1.2699999999999999E-2</v>
      </c>
      <c r="Q6" s="5">
        <f t="shared" si="0"/>
        <v>1.3000000000000001E-2</v>
      </c>
      <c r="R6" s="5"/>
      <c r="S6" s="5">
        <f t="shared" si="3"/>
        <v>2.0649999999999998E-2</v>
      </c>
      <c r="T6" s="5">
        <f t="shared" si="4"/>
        <v>0.16170387253862284</v>
      </c>
      <c r="V6" s="5">
        <f t="shared" ref="V6:V13" si="6">MMULT(H6:Q6,$B$33:$B$42)</f>
        <v>1.1423230974632844E-2</v>
      </c>
      <c r="W6" s="5">
        <f>(B6-$B$1)/(V6/$D$40)</f>
        <v>0.41040497137944043</v>
      </c>
      <c r="Y6" s="5"/>
    </row>
    <row r="7" spans="1:25" x14ac:dyDescent="0.55000000000000004">
      <c r="A7" t="s">
        <v>3</v>
      </c>
      <c r="B7" s="1">
        <f t="shared" si="5"/>
        <v>0.04</v>
      </c>
      <c r="C7" s="1">
        <f t="shared" si="1"/>
        <v>3.2500000000000001E-2</v>
      </c>
      <c r="E7">
        <v>1</v>
      </c>
      <c r="F7">
        <v>4</v>
      </c>
      <c r="H7" s="5">
        <f t="shared" si="2"/>
        <v>1.04E-2</v>
      </c>
      <c r="I7" s="5">
        <f t="shared" si="2"/>
        <v>1.0800000000000001E-2</v>
      </c>
      <c r="J7" s="5">
        <f t="shared" si="0"/>
        <v>1.12E-2</v>
      </c>
      <c r="K7" s="5">
        <f>10^2*0.01^2+F7^2*0.01^2+0.3^2</f>
        <v>0.1016</v>
      </c>
      <c r="L7" s="5">
        <f t="shared" si="0"/>
        <v>1.2E-2</v>
      </c>
      <c r="M7" s="5">
        <f t="shared" si="0"/>
        <v>1.2400000000000001E-2</v>
      </c>
      <c r="N7" s="5">
        <f t="shared" si="0"/>
        <v>1.2800000000000001E-2</v>
      </c>
      <c r="O7" s="5">
        <f t="shared" si="0"/>
        <v>1.32E-2</v>
      </c>
      <c r="P7" s="5">
        <f t="shared" si="0"/>
        <v>1.3600000000000001E-2</v>
      </c>
      <c r="Q7" s="5">
        <f t="shared" si="0"/>
        <v>1.4E-2</v>
      </c>
      <c r="R7" s="5"/>
      <c r="S7" s="5">
        <f t="shared" si="3"/>
        <v>2.1199999999999997E-2</v>
      </c>
      <c r="T7" s="5">
        <f t="shared" si="4"/>
        <v>0.22751260263623327</v>
      </c>
      <c r="V7" s="5">
        <f t="shared" si="6"/>
        <v>1.6500222518914115E-2</v>
      </c>
      <c r="W7" s="5">
        <f>(B7-$B$1)/(V7/$D$40)</f>
        <v>0.41040497137944032</v>
      </c>
      <c r="Y7" s="5"/>
    </row>
    <row r="8" spans="1:25" x14ac:dyDescent="0.55000000000000004">
      <c r="A8" t="s">
        <v>4</v>
      </c>
      <c r="B8" s="1">
        <f t="shared" si="5"/>
        <v>0.05</v>
      </c>
      <c r="C8" s="1">
        <f t="shared" si="1"/>
        <v>4.2500000000000003E-2</v>
      </c>
      <c r="E8">
        <v>1</v>
      </c>
      <c r="F8">
        <v>5</v>
      </c>
      <c r="H8" s="5">
        <f t="shared" si="2"/>
        <v>1.0500000000000001E-2</v>
      </c>
      <c r="I8" s="5">
        <f t="shared" si="2"/>
        <v>1.0999999999999999E-2</v>
      </c>
      <c r="J8" s="5">
        <f t="shared" si="0"/>
        <v>1.15E-2</v>
      </c>
      <c r="K8" s="5">
        <f t="shared" si="0"/>
        <v>1.2E-2</v>
      </c>
      <c r="L8" s="5">
        <f>10^2*0.01^2+F8^2*0.01^2+0.3^2</f>
        <v>0.10249999999999999</v>
      </c>
      <c r="M8" s="5">
        <f t="shared" si="0"/>
        <v>1.3000000000000001E-2</v>
      </c>
      <c r="N8" s="5">
        <f t="shared" si="0"/>
        <v>1.35E-2</v>
      </c>
      <c r="O8" s="5">
        <f t="shared" si="0"/>
        <v>1.4E-2</v>
      </c>
      <c r="P8" s="5">
        <f t="shared" si="0"/>
        <v>1.4500000000000001E-2</v>
      </c>
      <c r="Q8" s="5">
        <f t="shared" si="0"/>
        <v>1.4999999999999999E-2</v>
      </c>
      <c r="R8" s="5"/>
      <c r="S8" s="5">
        <f t="shared" si="3"/>
        <v>2.1750000000000005E-2</v>
      </c>
      <c r="T8" s="5">
        <f t="shared" si="4"/>
        <v>0.28999307511971156</v>
      </c>
      <c r="V8" s="5">
        <f t="shared" si="6"/>
        <v>2.1577214063195377E-2</v>
      </c>
      <c r="W8" s="5">
        <f>(B8-$B$1)/(V8/$D$40)</f>
        <v>0.41040497137944043</v>
      </c>
      <c r="Y8" s="5"/>
    </row>
    <row r="9" spans="1:25" x14ac:dyDescent="0.55000000000000004">
      <c r="A9" t="s">
        <v>5</v>
      </c>
      <c r="B9" s="1">
        <f t="shared" si="5"/>
        <v>6.0000000000000005E-2</v>
      </c>
      <c r="C9" s="1">
        <f t="shared" si="1"/>
        <v>5.2500000000000005E-2</v>
      </c>
      <c r="E9">
        <v>1</v>
      </c>
      <c r="F9">
        <v>6</v>
      </c>
      <c r="H9" s="5">
        <f t="shared" si="2"/>
        <v>1.06E-2</v>
      </c>
      <c r="I9" s="5">
        <f t="shared" si="2"/>
        <v>1.12E-2</v>
      </c>
      <c r="J9" s="5">
        <f t="shared" si="0"/>
        <v>1.18E-2</v>
      </c>
      <c r="K9" s="5">
        <f t="shared" si="0"/>
        <v>1.2400000000000001E-2</v>
      </c>
      <c r="L9" s="5">
        <f t="shared" si="0"/>
        <v>1.3000000000000001E-2</v>
      </c>
      <c r="M9" s="5">
        <f>10^2*0.01^2+F9^2*0.01^2+0.3^2</f>
        <v>0.1036</v>
      </c>
      <c r="N9" s="5">
        <f t="shared" si="0"/>
        <v>1.4200000000000001E-2</v>
      </c>
      <c r="O9" s="5">
        <f t="shared" si="0"/>
        <v>1.4800000000000001E-2</v>
      </c>
      <c r="P9" s="5">
        <f t="shared" si="0"/>
        <v>1.54E-2</v>
      </c>
      <c r="Q9" s="5">
        <f t="shared" si="0"/>
        <v>1.6E-2</v>
      </c>
      <c r="R9" s="5"/>
      <c r="S9" s="5">
        <f t="shared" si="3"/>
        <v>2.23E-2</v>
      </c>
      <c r="T9" s="5">
        <f t="shared" si="4"/>
        <v>0.34939155120265969</v>
      </c>
      <c r="V9" s="5">
        <f t="shared" si="6"/>
        <v>2.6654205607476646E-2</v>
      </c>
      <c r="W9" s="5">
        <f>(B9-$B$1)/(V9/$D$40)</f>
        <v>0.41040497137944032</v>
      </c>
      <c r="Y9" s="5"/>
    </row>
    <row r="10" spans="1:25" x14ac:dyDescent="0.55000000000000004">
      <c r="A10" t="s">
        <v>6</v>
      </c>
      <c r="B10" s="1">
        <f t="shared" si="5"/>
        <v>7.0000000000000007E-2</v>
      </c>
      <c r="C10" s="1">
        <f t="shared" si="1"/>
        <v>6.25E-2</v>
      </c>
      <c r="E10">
        <v>1</v>
      </c>
      <c r="F10">
        <v>7</v>
      </c>
      <c r="H10" s="5">
        <f t="shared" si="2"/>
        <v>1.0699999999999999E-2</v>
      </c>
      <c r="I10" s="5">
        <f t="shared" si="2"/>
        <v>1.14E-2</v>
      </c>
      <c r="J10" s="5">
        <f t="shared" si="0"/>
        <v>1.21E-2</v>
      </c>
      <c r="K10" s="5">
        <f t="shared" si="0"/>
        <v>1.2800000000000001E-2</v>
      </c>
      <c r="L10" s="5">
        <f t="shared" si="0"/>
        <v>1.35E-2</v>
      </c>
      <c r="M10" s="5">
        <f t="shared" si="0"/>
        <v>1.4200000000000001E-2</v>
      </c>
      <c r="N10" s="5">
        <f>10^2*0.01^2+F10^2*0.01^2+0.3^2</f>
        <v>0.10489999999999999</v>
      </c>
      <c r="O10" s="5">
        <f t="shared" si="0"/>
        <v>1.5599999999999999E-2</v>
      </c>
      <c r="P10" s="5">
        <f t="shared" si="0"/>
        <v>1.6300000000000002E-2</v>
      </c>
      <c r="Q10" s="5">
        <f t="shared" si="0"/>
        <v>1.7000000000000001E-2</v>
      </c>
      <c r="R10" s="5"/>
      <c r="S10" s="5">
        <f t="shared" si="3"/>
        <v>2.2849999999999999E-2</v>
      </c>
      <c r="T10" s="5">
        <f t="shared" si="4"/>
        <v>0.40593058204747895</v>
      </c>
      <c r="V10" s="5">
        <f t="shared" si="6"/>
        <v>3.1731197151757901E-2</v>
      </c>
      <c r="W10" s="5">
        <f>(B10-$B$1)/(V10/$D$40)</f>
        <v>0.41040497137944043</v>
      </c>
      <c r="Y10" s="5"/>
    </row>
    <row r="11" spans="1:25" x14ac:dyDescent="0.55000000000000004">
      <c r="A11" t="s">
        <v>7</v>
      </c>
      <c r="B11" s="1">
        <f t="shared" si="5"/>
        <v>0.08</v>
      </c>
      <c r="C11" s="1">
        <f t="shared" si="1"/>
        <v>7.2500000000000009E-2</v>
      </c>
      <c r="E11">
        <v>1</v>
      </c>
      <c r="F11">
        <v>8</v>
      </c>
      <c r="H11" s="5">
        <f t="shared" si="2"/>
        <v>1.0800000000000001E-2</v>
      </c>
      <c r="I11" s="5">
        <f t="shared" si="2"/>
        <v>1.1600000000000001E-2</v>
      </c>
      <c r="J11" s="5">
        <f t="shared" si="0"/>
        <v>1.2400000000000001E-2</v>
      </c>
      <c r="K11" s="5">
        <f t="shared" si="0"/>
        <v>1.32E-2</v>
      </c>
      <c r="L11" s="5">
        <f t="shared" si="0"/>
        <v>1.4E-2</v>
      </c>
      <c r="M11" s="5">
        <f t="shared" si="0"/>
        <v>1.4800000000000001E-2</v>
      </c>
      <c r="N11" s="5">
        <f t="shared" si="0"/>
        <v>1.5599999999999999E-2</v>
      </c>
      <c r="O11" s="5">
        <f>10^2*0.01^2+F11^2*0.01^2+0.3^2</f>
        <v>0.10639999999999999</v>
      </c>
      <c r="P11" s="5">
        <f t="shared" si="0"/>
        <v>1.72E-2</v>
      </c>
      <c r="Q11" s="5">
        <f t="shared" si="0"/>
        <v>1.8000000000000002E-2</v>
      </c>
      <c r="R11" s="5"/>
      <c r="S11" s="5">
        <f t="shared" si="3"/>
        <v>2.3400000000000001E-2</v>
      </c>
      <c r="T11" s="5">
        <f t="shared" si="4"/>
        <v>0.45981179520301185</v>
      </c>
      <c r="V11" s="5">
        <f t="shared" si="6"/>
        <v>3.6808188696039169E-2</v>
      </c>
      <c r="W11" s="5">
        <f>(B11-$B$1)/(V11/$D$40)</f>
        <v>0.41040497137944049</v>
      </c>
      <c r="Y11" s="5"/>
    </row>
    <row r="12" spans="1:25" x14ac:dyDescent="0.55000000000000004">
      <c r="A12" t="s">
        <v>8</v>
      </c>
      <c r="B12" s="1">
        <f t="shared" si="5"/>
        <v>0.09</v>
      </c>
      <c r="C12" s="1">
        <f t="shared" si="1"/>
        <v>8.249999999999999E-2</v>
      </c>
      <c r="E12">
        <v>1</v>
      </c>
      <c r="F12">
        <v>9</v>
      </c>
      <c r="H12" s="5">
        <f t="shared" si="2"/>
        <v>1.09E-2</v>
      </c>
      <c r="I12" s="5">
        <f t="shared" si="2"/>
        <v>1.18E-2</v>
      </c>
      <c r="J12" s="5">
        <f t="shared" si="0"/>
        <v>1.2699999999999999E-2</v>
      </c>
      <c r="K12" s="5">
        <f t="shared" si="0"/>
        <v>1.3600000000000001E-2</v>
      </c>
      <c r="L12" s="5">
        <f t="shared" si="0"/>
        <v>1.4500000000000001E-2</v>
      </c>
      <c r="M12" s="5">
        <f t="shared" si="0"/>
        <v>1.54E-2</v>
      </c>
      <c r="N12" s="5">
        <f t="shared" si="0"/>
        <v>1.6300000000000002E-2</v>
      </c>
      <c r="O12" s="5">
        <f t="shared" si="0"/>
        <v>1.72E-2</v>
      </c>
      <c r="P12" s="5">
        <f>10^2*0.01^2+F12^2*0.01^2+0.3^2</f>
        <v>0.1081</v>
      </c>
      <c r="Q12" s="5">
        <f t="shared" si="0"/>
        <v>1.9000000000000003E-2</v>
      </c>
      <c r="R12" s="5"/>
      <c r="S12" s="5">
        <f t="shared" si="3"/>
        <v>2.3949999999999999E-2</v>
      </c>
      <c r="T12" s="5">
        <f t="shared" si="4"/>
        <v>0.51121829710714228</v>
      </c>
      <c r="V12" s="5">
        <f t="shared" si="6"/>
        <v>4.1885180240320431E-2</v>
      </c>
      <c r="W12" s="5">
        <f>(B12-$B$1)/(V12/$D$40)</f>
        <v>0.41040497137944038</v>
      </c>
      <c r="Y12" s="5"/>
    </row>
    <row r="13" spans="1:25" x14ac:dyDescent="0.55000000000000004">
      <c r="A13" t="s">
        <v>9</v>
      </c>
      <c r="B13" s="1">
        <f t="shared" si="5"/>
        <v>9.9999999999999992E-2</v>
      </c>
      <c r="C13" s="1">
        <f t="shared" si="1"/>
        <v>9.2499999999999999E-2</v>
      </c>
      <c r="E13">
        <v>1</v>
      </c>
      <c r="F13">
        <v>10</v>
      </c>
      <c r="H13" s="5">
        <f>10^2*0.01^2+$F13*H$2*0.01^2</f>
        <v>1.0999999999999999E-2</v>
      </c>
      <c r="I13" s="5">
        <f>10^2*0.01^2+$F13*I$2*0.01^2</f>
        <v>1.2E-2</v>
      </c>
      <c r="J13" s="5">
        <f t="shared" si="0"/>
        <v>1.3000000000000001E-2</v>
      </c>
      <c r="K13" s="5">
        <f t="shared" si="0"/>
        <v>1.4E-2</v>
      </c>
      <c r="L13" s="5">
        <f t="shared" si="0"/>
        <v>1.4999999999999999E-2</v>
      </c>
      <c r="M13" s="5">
        <f t="shared" si="0"/>
        <v>1.6E-2</v>
      </c>
      <c r="N13" s="5">
        <f t="shared" si="0"/>
        <v>1.7000000000000001E-2</v>
      </c>
      <c r="O13" s="5">
        <f t="shared" si="0"/>
        <v>1.8000000000000002E-2</v>
      </c>
      <c r="P13" s="5">
        <f t="shared" si="0"/>
        <v>1.9000000000000003E-2</v>
      </c>
      <c r="Q13" s="5">
        <f>10^2*0.01^2+F13^2*0.01^2+0.3^2</f>
        <v>0.11</v>
      </c>
      <c r="R13" s="5"/>
      <c r="S13" s="5">
        <f t="shared" si="3"/>
        <v>2.4500000000000004E-2</v>
      </c>
      <c r="T13" s="5">
        <f t="shared" si="4"/>
        <v>0.5603167519870057</v>
      </c>
      <c r="V13" s="5">
        <f t="shared" si="6"/>
        <v>4.6962171784601686E-2</v>
      </c>
      <c r="W13" s="5">
        <f>(B13-$B$1)/(V13/$D$40)</f>
        <v>0.41040497137944049</v>
      </c>
      <c r="Y13" s="5"/>
    </row>
    <row r="17" spans="1:20" x14ac:dyDescent="0.55000000000000004">
      <c r="A17" t="s">
        <v>11</v>
      </c>
      <c r="D17" t="s">
        <v>12</v>
      </c>
    </row>
    <row r="18" spans="1:20" x14ac:dyDescent="0.55000000000000004">
      <c r="A18" t="s">
        <v>0</v>
      </c>
      <c r="B18" s="2">
        <v>0.1</v>
      </c>
      <c r="D18" s="6">
        <f t="array" ref="D18">MMULT(TRANSPOSE(B18:B27),B4:B13)</f>
        <v>5.5000000000000007E-2</v>
      </c>
      <c r="E18" s="6"/>
    </row>
    <row r="19" spans="1:20" x14ac:dyDescent="0.55000000000000004">
      <c r="A19" t="s">
        <v>1</v>
      </c>
      <c r="B19" s="2">
        <v>0.1</v>
      </c>
      <c r="D19" t="s">
        <v>13</v>
      </c>
    </row>
    <row r="20" spans="1:20" x14ac:dyDescent="0.55000000000000004">
      <c r="A20" t="s">
        <v>2</v>
      </c>
      <c r="B20" s="2">
        <v>0.1</v>
      </c>
      <c r="D20" s="3">
        <f t="array" ref="D20">MMULT(MMULT(TRANSPOSE(B18:B27),H4:Q13),B18:B27)</f>
        <v>2.2025000000000003E-2</v>
      </c>
      <c r="E20" s="3"/>
    </row>
    <row r="21" spans="1:20" x14ac:dyDescent="0.55000000000000004">
      <c r="A21" t="s">
        <v>3</v>
      </c>
      <c r="B21" s="2">
        <v>0.1</v>
      </c>
      <c r="D21" t="s">
        <v>14</v>
      </c>
    </row>
    <row r="22" spans="1:20" x14ac:dyDescent="0.55000000000000004">
      <c r="A22" t="s">
        <v>4</v>
      </c>
      <c r="B22" s="2">
        <v>0.1</v>
      </c>
      <c r="D22" s="6">
        <f>SQRT(D20)</f>
        <v>0.1484082207965583</v>
      </c>
      <c r="E22" s="6"/>
    </row>
    <row r="23" spans="1:20" x14ac:dyDescent="0.55000000000000004">
      <c r="A23" t="s">
        <v>5</v>
      </c>
      <c r="B23" s="2">
        <v>0.1</v>
      </c>
      <c r="D23" t="s">
        <v>15</v>
      </c>
    </row>
    <row r="24" spans="1:20" x14ac:dyDescent="0.55000000000000004">
      <c r="A24" t="s">
        <v>6</v>
      </c>
      <c r="B24" s="2">
        <v>0.1</v>
      </c>
      <c r="D24" s="15">
        <f>(D18-B1)/D22</f>
        <v>0.32006313225137439</v>
      </c>
      <c r="E24" s="4"/>
    </row>
    <row r="25" spans="1:20" x14ac:dyDescent="0.55000000000000004">
      <c r="A25" t="s">
        <v>7</v>
      </c>
      <c r="B25" s="2">
        <v>0.1</v>
      </c>
    </row>
    <row r="26" spans="1:20" x14ac:dyDescent="0.55000000000000004">
      <c r="A26" t="s">
        <v>8</v>
      </c>
      <c r="B26" s="2">
        <v>0.1</v>
      </c>
    </row>
    <row r="27" spans="1:20" x14ac:dyDescent="0.55000000000000004">
      <c r="A27" t="s">
        <v>9</v>
      </c>
      <c r="B27" s="2">
        <v>0.1</v>
      </c>
    </row>
    <row r="28" spans="1:20" x14ac:dyDescent="0.55000000000000004">
      <c r="B28" s="2"/>
    </row>
    <row r="29" spans="1:20" x14ac:dyDescent="0.55000000000000004">
      <c r="A29" t="s">
        <v>17</v>
      </c>
      <c r="B29" s="2"/>
      <c r="H29" s="11" t="s">
        <v>23</v>
      </c>
      <c r="I29" s="11"/>
      <c r="J29" s="11"/>
      <c r="K29" s="11"/>
      <c r="L29" s="11"/>
      <c r="M29" s="11"/>
      <c r="N29" s="11"/>
      <c r="O29" s="11"/>
      <c r="P29" s="11"/>
      <c r="Q29" s="11"/>
      <c r="R29" s="13"/>
      <c r="S29" s="13"/>
      <c r="T29" s="13"/>
    </row>
    <row r="31" spans="1:20" x14ac:dyDescent="0.55000000000000004">
      <c r="A31" t="s">
        <v>18</v>
      </c>
      <c r="B31">
        <f t="array" ref="B31">1/MMULT(MMULT(TRANSPOSE(C4:C13),H31:Q40),E4:E13)</f>
        <v>0.50769915442812641</v>
      </c>
      <c r="H31">
        <f t="array" ref="H31:Q40">MINVERSE(H4:Q13)</f>
        <v>10.490883590462831</v>
      </c>
      <c r="I31">
        <v>-0.60152719339255156</v>
      </c>
      <c r="J31">
        <v>-0.582826866136824</v>
      </c>
      <c r="K31">
        <v>-0.56412653888109743</v>
      </c>
      <c r="L31">
        <v>-0.54542621162537042</v>
      </c>
      <c r="M31">
        <v>-0.52672588436964318</v>
      </c>
      <c r="N31">
        <v>-0.50802555711391617</v>
      </c>
      <c r="O31">
        <v>-0.48932522985818933</v>
      </c>
      <c r="P31">
        <v>-0.47062490260246226</v>
      </c>
      <c r="Q31">
        <v>-0.45192457534673508</v>
      </c>
    </row>
    <row r="32" spans="1:20" x14ac:dyDescent="0.55000000000000004">
      <c r="H32">
        <v>-0.60152719339255123</v>
      </c>
      <c r="I32">
        <v>10.518414627811545</v>
      </c>
      <c r="J32">
        <v>-0.58386577320658661</v>
      </c>
      <c r="K32">
        <v>-0.57503506311360475</v>
      </c>
      <c r="L32">
        <v>-0.56620435302062222</v>
      </c>
      <c r="M32">
        <v>-0.55737364292764024</v>
      </c>
      <c r="N32">
        <v>-0.54854293283465805</v>
      </c>
      <c r="O32">
        <v>-0.53971222274167585</v>
      </c>
      <c r="P32">
        <v>-0.53088151264869354</v>
      </c>
      <c r="Q32">
        <v>-0.52205080255571124</v>
      </c>
    </row>
    <row r="33" spans="1:17" x14ac:dyDescent="0.55000000000000004">
      <c r="A33" t="s">
        <v>0</v>
      </c>
      <c r="B33" s="12">
        <f t="array" ref="B33:B42">B31*MMULT(H31:Q40,C4:C13)</f>
        <v>-0.1073431241655541</v>
      </c>
      <c r="H33">
        <v>-0.58282686613682433</v>
      </c>
      <c r="I33">
        <v>-0.5838657732065865</v>
      </c>
      <c r="J33">
        <v>10.526206430834762</v>
      </c>
      <c r="K33">
        <v>-0.58594358734611207</v>
      </c>
      <c r="L33">
        <v>-0.58698249441587469</v>
      </c>
      <c r="M33">
        <v>-0.58802140148563686</v>
      </c>
      <c r="N33">
        <v>-0.5890603085553997</v>
      </c>
      <c r="O33">
        <v>-0.59009921562516254</v>
      </c>
      <c r="P33">
        <v>-0.59113812269492505</v>
      </c>
      <c r="Q33">
        <v>-0.59217702976468767</v>
      </c>
    </row>
    <row r="34" spans="1:17" x14ac:dyDescent="0.55000000000000004">
      <c r="A34" t="s">
        <v>1</v>
      </c>
      <c r="B34" s="12">
        <v>-6.1266874350986496E-2</v>
      </c>
      <c r="H34">
        <v>-0.56412653888109732</v>
      </c>
      <c r="I34">
        <v>-0.57503506311360464</v>
      </c>
      <c r="J34">
        <v>-0.58594358734611174</v>
      </c>
      <c r="K34">
        <v>10.514258999532496</v>
      </c>
      <c r="L34">
        <v>-0.60776063581112705</v>
      </c>
      <c r="M34">
        <v>-0.61866916004363448</v>
      </c>
      <c r="N34">
        <v>-0.6295776842761418</v>
      </c>
      <c r="O34">
        <v>-0.64048620850864879</v>
      </c>
      <c r="P34">
        <v>-0.65139473274115645</v>
      </c>
      <c r="Q34">
        <v>-0.66230325697366355</v>
      </c>
    </row>
    <row r="35" spans="1:17" x14ac:dyDescent="0.55000000000000004">
      <c r="A35" t="s">
        <v>2</v>
      </c>
      <c r="B35" s="12">
        <v>-1.5190624536418947E-2</v>
      </c>
      <c r="D35" t="s">
        <v>12</v>
      </c>
      <c r="H35">
        <v>-0.54542621162536997</v>
      </c>
      <c r="I35">
        <v>-0.56620435302062233</v>
      </c>
      <c r="J35">
        <v>-0.58698249441587458</v>
      </c>
      <c r="K35">
        <v>-0.60776063581112716</v>
      </c>
      <c r="L35">
        <v>10.482572333904734</v>
      </c>
      <c r="M35">
        <v>-0.64931691860163132</v>
      </c>
      <c r="N35">
        <v>-0.67009505999688324</v>
      </c>
      <c r="O35">
        <v>-0.69087320139213559</v>
      </c>
      <c r="P35">
        <v>-0.71165134278738795</v>
      </c>
      <c r="Q35">
        <v>-0.73242948418263953</v>
      </c>
    </row>
    <row r="36" spans="1:17" x14ac:dyDescent="0.55000000000000004">
      <c r="A36" t="s">
        <v>3</v>
      </c>
      <c r="B36" s="12">
        <v>3.0885625278148702E-2</v>
      </c>
      <c r="D36" s="12">
        <f t="array" ref="D36">MMULT(TRANSPOSE(B33:B42),B4:B13)</f>
        <v>9.3012906097018233E-2</v>
      </c>
      <c r="H36">
        <v>-0.52672588436964318</v>
      </c>
      <c r="I36">
        <v>-0.55737364292764013</v>
      </c>
      <c r="J36">
        <v>-0.58802140148563675</v>
      </c>
      <c r="K36">
        <v>-0.61866916004363426</v>
      </c>
      <c r="L36">
        <v>-0.64931691860163143</v>
      </c>
      <c r="M36">
        <v>10.431146433951483</v>
      </c>
      <c r="N36">
        <v>-0.71061243571762511</v>
      </c>
      <c r="O36">
        <v>-0.74126019427562184</v>
      </c>
      <c r="P36">
        <v>-0.77190795283361935</v>
      </c>
      <c r="Q36">
        <v>-0.8025557113916153</v>
      </c>
    </row>
    <row r="37" spans="1:17" x14ac:dyDescent="0.55000000000000004">
      <c r="A37" t="s">
        <v>4</v>
      </c>
      <c r="B37" s="12">
        <v>7.6961875092716278E-2</v>
      </c>
      <c r="D37" t="s">
        <v>13</v>
      </c>
      <c r="H37">
        <v>-0.50802555711391595</v>
      </c>
      <c r="I37">
        <v>-0.54854293283465805</v>
      </c>
      <c r="J37">
        <v>-0.58906030855539981</v>
      </c>
      <c r="K37">
        <v>-0.62957768427614169</v>
      </c>
      <c r="L37">
        <v>-0.67009505999688335</v>
      </c>
      <c r="M37">
        <v>-0.71061243571762522</v>
      </c>
      <c r="N37">
        <v>10.359981299672745</v>
      </c>
      <c r="O37">
        <v>-0.79164718715910865</v>
      </c>
      <c r="P37">
        <v>-0.83216456287985074</v>
      </c>
      <c r="Q37">
        <v>-0.87268193860059207</v>
      </c>
    </row>
    <row r="38" spans="1:17" x14ac:dyDescent="0.55000000000000004">
      <c r="A38" t="s">
        <v>5</v>
      </c>
      <c r="B38" s="12">
        <v>0.12303812490728386</v>
      </c>
      <c r="D38">
        <f t="array" ref="D38">MMULT(MMULT(TRANSPOSE(B33:B42),H4:Q13),B33:B42)</f>
        <v>4.3414830118147944E-2</v>
      </c>
      <c r="H38">
        <v>-0.48932522985818921</v>
      </c>
      <c r="I38">
        <v>-0.53971222274167596</v>
      </c>
      <c r="J38">
        <v>-0.59009921562516243</v>
      </c>
      <c r="K38">
        <v>-0.64048620850864901</v>
      </c>
      <c r="L38">
        <v>-0.69087320139213559</v>
      </c>
      <c r="M38">
        <v>-0.74126019427562206</v>
      </c>
      <c r="N38">
        <v>-0.79164718715910865</v>
      </c>
      <c r="O38">
        <v>10.269076931068517</v>
      </c>
      <c r="P38">
        <v>-0.89242117292608192</v>
      </c>
      <c r="Q38">
        <v>-0.9428081658095685</v>
      </c>
    </row>
    <row r="39" spans="1:17" x14ac:dyDescent="0.55000000000000004">
      <c r="A39" t="s">
        <v>6</v>
      </c>
      <c r="B39" s="12">
        <v>0.16911437472185134</v>
      </c>
      <c r="D39" t="s">
        <v>24</v>
      </c>
      <c r="H39">
        <v>-0.47062490260246209</v>
      </c>
      <c r="I39">
        <v>-0.53088151264869354</v>
      </c>
      <c r="J39">
        <v>-0.59113812269492516</v>
      </c>
      <c r="K39">
        <v>-0.65139473274115667</v>
      </c>
      <c r="L39">
        <v>-0.71165134278738795</v>
      </c>
      <c r="M39">
        <v>-0.77190795283361879</v>
      </c>
      <c r="N39">
        <v>-0.83216456287985063</v>
      </c>
      <c r="O39">
        <v>-0.89242117292608159</v>
      </c>
      <c r="P39">
        <v>10.1584333281388</v>
      </c>
      <c r="Q39">
        <v>-1.0129343930185448</v>
      </c>
    </row>
    <row r="40" spans="1:17" x14ac:dyDescent="0.55000000000000004">
      <c r="A40" t="s">
        <v>7</v>
      </c>
      <c r="B40" s="12">
        <v>0.21519062453641899</v>
      </c>
      <c r="D40" s="12">
        <f>SQRT(D38)</f>
        <v>0.20836225694244134</v>
      </c>
      <c r="H40">
        <v>-0.45192457534673514</v>
      </c>
      <c r="I40">
        <v>-0.52205080255571124</v>
      </c>
      <c r="J40">
        <v>-0.59217702976468789</v>
      </c>
      <c r="K40">
        <v>-0.66230325697366355</v>
      </c>
      <c r="L40">
        <v>-0.73242948418263965</v>
      </c>
      <c r="M40">
        <v>-0.80255571139161552</v>
      </c>
      <c r="N40">
        <v>-0.87268193860059218</v>
      </c>
      <c r="O40">
        <v>-0.9428081658095685</v>
      </c>
      <c r="P40">
        <v>-1.0129343930185446</v>
      </c>
      <c r="Q40">
        <v>10.028050490883588</v>
      </c>
    </row>
    <row r="41" spans="1:17" x14ac:dyDescent="0.55000000000000004">
      <c r="A41" t="s">
        <v>8</v>
      </c>
      <c r="B41" s="12">
        <v>0.2612668743509865</v>
      </c>
      <c r="D41" t="s">
        <v>25</v>
      </c>
    </row>
    <row r="42" spans="1:17" x14ac:dyDescent="0.55000000000000004">
      <c r="A42" t="s">
        <v>9</v>
      </c>
      <c r="B42" s="12">
        <v>0.30734312416555398</v>
      </c>
      <c r="D42" s="14">
        <f>(D36-B1)/D40</f>
        <v>0.41040497137944032</v>
      </c>
    </row>
  </sheetData>
  <mergeCells count="4">
    <mergeCell ref="H3:Q3"/>
    <mergeCell ref="H29:Q29"/>
    <mergeCell ref="V2:W2"/>
    <mergeCell ref="S2:T2"/>
  </mergeCells>
  <pageMargins left="0.7" right="0.7" top="0.75" bottom="0.75" header="0.3" footer="0.3"/>
  <ignoredErrors>
    <ignoredError sqref="N10 M9 L8 K7 J6 O11:P13 I5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Matveyev</dc:creator>
  <cp:lastModifiedBy>Egor Matveyev</cp:lastModifiedBy>
  <dcterms:created xsi:type="dcterms:W3CDTF">2021-01-31T03:21:31Z</dcterms:created>
  <dcterms:modified xsi:type="dcterms:W3CDTF">2021-01-31T19:35:27Z</dcterms:modified>
</cp:coreProperties>
</file>