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86132\Desktop\OR-GroupWork\"/>
    </mc:Choice>
  </mc:AlternateContent>
  <bookViews>
    <workbookView xWindow="19110" yWindow="0" windowWidth="19380" windowHeight="10530"/>
  </bookViews>
  <sheets>
    <sheet name="Sheet1" sheetId="1" r:id="rId1"/>
  </sheets>
  <definedNames>
    <definedName name="OpenSolver_ChosenSolver" localSheetId="0" hidden="1">CBC</definedName>
    <definedName name="OpenSolver_DualsNewSheet" localSheetId="0" hidden="1">0</definedName>
    <definedName name="OpenSolver_LinearityCheck" localSheetId="0" hidden="1">1</definedName>
    <definedName name="OpenSolver_UpdateSensitivity" localSheetId="0" hidden="1">0</definedName>
    <definedName name="solver_adj" localSheetId="0" hidden="1">Sheet1!$N$35:$Y$41,Sheet1!$N$47:$Y$62,Sheet1!$N$67:$Q$69,Sheet1!$N$74:$Q$76,Sheet1!$N$81:$Q$83,Sheet1!$N$88:$Q$88,Sheet1!$N$94:$Y$100,Sheet1!$O$107:$R$154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Sheet1!$N$165:$Q$167</definedName>
    <definedName name="solver_lhs10" localSheetId="0" hidden="1">Sheet1!$N$88:$Q$88</definedName>
    <definedName name="solver_lhs11" localSheetId="0" hidden="1">Sheet1!$N$94:$Y$100</definedName>
    <definedName name="solver_lhs12" localSheetId="0" hidden="1">Sheet1!$O$107:$R$154</definedName>
    <definedName name="solver_lhs2" localSheetId="0" hidden="1">Sheet1!$N$171:$Q$173</definedName>
    <definedName name="solver_lhs3" localSheetId="0" hidden="1">Sheet1!$N$179:$Q$181</definedName>
    <definedName name="solver_lhs4" localSheetId="0" hidden="1">Sheet1!$N$188:$Y$194</definedName>
    <definedName name="solver_lhs5" localSheetId="0" hidden="1">Sheet1!$N$198:$Q$200</definedName>
    <definedName name="solver_lhs6" localSheetId="0" hidden="1">Sheet1!$N$204:$Q$206</definedName>
    <definedName name="solver_lhs7" localSheetId="0" hidden="1">Sheet1!$N$210:$Q$212</definedName>
    <definedName name="solver_lhs8" localSheetId="0" hidden="1">Sheet1!$N$216:$N$219</definedName>
    <definedName name="solver_lhs9" localSheetId="0" hidden="1">Sheet1!$N$223:$Y$229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12</definedName>
    <definedName name="solver_nwt" localSheetId="0" hidden="1">1</definedName>
    <definedName name="solver_opt" localSheetId="0" hidden="1">Sheet1!$V$15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10" localSheetId="0" hidden="1">4</definedName>
    <definedName name="solver_rel11" localSheetId="0" hidden="1">5</definedName>
    <definedName name="solver_rel12" localSheetId="0" hidden="1">5</definedName>
    <definedName name="solver_rel2" localSheetId="0" hidden="1">2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2</definedName>
    <definedName name="solver_rel8" localSheetId="0" hidden="1">1</definedName>
    <definedName name="solver_rel9" localSheetId="0" hidden="1">1</definedName>
    <definedName name="solver_rhs1" localSheetId="0" hidden="1">Sheet1!$U$165:$X$167</definedName>
    <definedName name="solver_rhs10" localSheetId="0" hidden="1">integer</definedName>
    <definedName name="solver_rhs11" localSheetId="0" hidden="1">binary</definedName>
    <definedName name="solver_rhs12" localSheetId="0" hidden="1">binary</definedName>
    <definedName name="solver_rhs2" localSheetId="0" hidden="1">Sheet1!$U$171:$X$173</definedName>
    <definedName name="solver_rhs3" localSheetId="0" hidden="1">Sheet1!$U$179:$X$181</definedName>
    <definedName name="solver_rhs4" localSheetId="0" hidden="1">Sheet1!$AC$188:$AN$194</definedName>
    <definedName name="solver_rhs5" localSheetId="0" hidden="1">Sheet1!$W$198:$Z$200</definedName>
    <definedName name="solver_rhs6" localSheetId="0" hidden="1">Sheet1!$W$204:$Z$206</definedName>
    <definedName name="solver_rhs7" localSheetId="0" hidden="1">Sheet1!$W$210:$Z$212</definedName>
    <definedName name="solver_rhs8" localSheetId="0" hidden="1">Sheet1!$R$216:$R$219</definedName>
    <definedName name="solver_rhs9" localSheetId="0" hidden="1">Sheet1!$AC$223:$AN$229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0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08" i="1" l="1"/>
  <c r="AB108" i="1"/>
  <c r="AC108" i="1"/>
  <c r="AD108" i="1"/>
  <c r="AA109" i="1"/>
  <c r="AB109" i="1"/>
  <c r="AC109" i="1"/>
  <c r="AD109" i="1"/>
  <c r="AA110" i="1"/>
  <c r="AB110" i="1"/>
  <c r="AC110" i="1"/>
  <c r="AD110" i="1"/>
  <c r="AA111" i="1"/>
  <c r="AB111" i="1"/>
  <c r="AC111" i="1"/>
  <c r="AD111" i="1"/>
  <c r="AA112" i="1"/>
  <c r="AB112" i="1"/>
  <c r="AC112" i="1"/>
  <c r="AD112" i="1"/>
  <c r="AA113" i="1"/>
  <c r="AB113" i="1"/>
  <c r="AC113" i="1"/>
  <c r="AD113" i="1"/>
  <c r="AA114" i="1"/>
  <c r="AB114" i="1"/>
  <c r="AC114" i="1"/>
  <c r="AD114" i="1"/>
  <c r="AA115" i="1"/>
  <c r="AB115" i="1"/>
  <c r="AC115" i="1"/>
  <c r="AD115" i="1"/>
  <c r="AA116" i="1"/>
  <c r="AB116" i="1"/>
  <c r="AC116" i="1"/>
  <c r="AD116" i="1"/>
  <c r="AA117" i="1"/>
  <c r="AB117" i="1"/>
  <c r="AC117" i="1"/>
  <c r="AD117" i="1"/>
  <c r="AA118" i="1"/>
  <c r="AB118" i="1"/>
  <c r="AC118" i="1"/>
  <c r="AD118" i="1"/>
  <c r="AA119" i="1"/>
  <c r="AB119" i="1"/>
  <c r="AC119" i="1"/>
  <c r="AD119" i="1"/>
  <c r="AA120" i="1"/>
  <c r="AB120" i="1"/>
  <c r="AC120" i="1"/>
  <c r="AD120" i="1"/>
  <c r="AA121" i="1"/>
  <c r="AB121" i="1"/>
  <c r="AC121" i="1"/>
  <c r="AD121" i="1"/>
  <c r="AA122" i="1"/>
  <c r="AB122" i="1"/>
  <c r="AC122" i="1"/>
  <c r="AD122" i="1"/>
  <c r="AA123" i="1"/>
  <c r="AB123" i="1"/>
  <c r="AC123" i="1"/>
  <c r="AD123" i="1"/>
  <c r="AA124" i="1"/>
  <c r="AB124" i="1"/>
  <c r="AC124" i="1"/>
  <c r="AD124" i="1"/>
  <c r="AA125" i="1"/>
  <c r="AB125" i="1"/>
  <c r="AC125" i="1"/>
  <c r="AD125" i="1"/>
  <c r="AA126" i="1"/>
  <c r="AB126" i="1"/>
  <c r="AC126" i="1"/>
  <c r="AD126" i="1"/>
  <c r="AA127" i="1"/>
  <c r="AB127" i="1"/>
  <c r="AC127" i="1"/>
  <c r="AD127" i="1"/>
  <c r="AA128" i="1"/>
  <c r="AB128" i="1"/>
  <c r="AC128" i="1"/>
  <c r="AD128" i="1"/>
  <c r="AA129" i="1"/>
  <c r="AB129" i="1"/>
  <c r="AC129" i="1"/>
  <c r="AD129" i="1"/>
  <c r="AA130" i="1"/>
  <c r="AB130" i="1"/>
  <c r="AC130" i="1"/>
  <c r="AD130" i="1"/>
  <c r="AA131" i="1"/>
  <c r="AB131" i="1"/>
  <c r="AC131" i="1"/>
  <c r="AD131" i="1"/>
  <c r="AA132" i="1"/>
  <c r="AB132" i="1"/>
  <c r="AC132" i="1"/>
  <c r="AD132" i="1"/>
  <c r="AA133" i="1"/>
  <c r="AB133" i="1"/>
  <c r="AC133" i="1"/>
  <c r="AD133" i="1"/>
  <c r="AA134" i="1"/>
  <c r="AB134" i="1"/>
  <c r="AC134" i="1"/>
  <c r="AD134" i="1"/>
  <c r="AA135" i="1"/>
  <c r="AB135" i="1"/>
  <c r="AC135" i="1"/>
  <c r="AD135" i="1"/>
  <c r="AA136" i="1"/>
  <c r="AB136" i="1"/>
  <c r="AC136" i="1"/>
  <c r="AD136" i="1"/>
  <c r="AA137" i="1"/>
  <c r="AB137" i="1"/>
  <c r="AC137" i="1"/>
  <c r="AD137" i="1"/>
  <c r="AA138" i="1"/>
  <c r="AB138" i="1"/>
  <c r="AC138" i="1"/>
  <c r="AD138" i="1"/>
  <c r="AA139" i="1"/>
  <c r="AB139" i="1"/>
  <c r="AC139" i="1"/>
  <c r="AD139" i="1"/>
  <c r="AA140" i="1"/>
  <c r="AB140" i="1"/>
  <c r="AC140" i="1"/>
  <c r="AD140" i="1"/>
  <c r="AA141" i="1"/>
  <c r="AB141" i="1"/>
  <c r="AC141" i="1"/>
  <c r="AD141" i="1"/>
  <c r="AA142" i="1"/>
  <c r="AB142" i="1"/>
  <c r="AC142" i="1"/>
  <c r="AD142" i="1"/>
  <c r="AA143" i="1"/>
  <c r="AB143" i="1"/>
  <c r="AC143" i="1"/>
  <c r="AD143" i="1"/>
  <c r="AA144" i="1"/>
  <c r="AB144" i="1"/>
  <c r="AC144" i="1"/>
  <c r="AD144" i="1"/>
  <c r="AA145" i="1"/>
  <c r="AB145" i="1"/>
  <c r="AC145" i="1"/>
  <c r="AD145" i="1"/>
  <c r="AA146" i="1"/>
  <c r="AB146" i="1"/>
  <c r="AC146" i="1"/>
  <c r="AD146" i="1"/>
  <c r="AA147" i="1"/>
  <c r="AB147" i="1"/>
  <c r="AC147" i="1"/>
  <c r="AD147" i="1"/>
  <c r="AA148" i="1"/>
  <c r="AB148" i="1"/>
  <c r="AC148" i="1"/>
  <c r="AD148" i="1"/>
  <c r="AA149" i="1"/>
  <c r="AB149" i="1"/>
  <c r="AC149" i="1"/>
  <c r="AD149" i="1"/>
  <c r="AA150" i="1"/>
  <c r="AB150" i="1"/>
  <c r="AC150" i="1"/>
  <c r="AD150" i="1"/>
  <c r="AA151" i="1"/>
  <c r="AB151" i="1"/>
  <c r="AC151" i="1"/>
  <c r="AD151" i="1"/>
  <c r="AA152" i="1"/>
  <c r="AB152" i="1"/>
  <c r="AC152" i="1"/>
  <c r="AD152" i="1"/>
  <c r="AA153" i="1"/>
  <c r="AB153" i="1"/>
  <c r="AC153" i="1"/>
  <c r="AD153" i="1"/>
  <c r="AA154" i="1"/>
  <c r="AB154" i="1"/>
  <c r="AC154" i="1"/>
  <c r="AD154" i="1"/>
  <c r="AB107" i="1"/>
  <c r="AC107" i="1"/>
  <c r="AD107" i="1"/>
  <c r="AA107" i="1"/>
  <c r="V10" i="1"/>
  <c r="AD226" i="1"/>
  <c r="Y229" i="1"/>
  <c r="I110" i="1"/>
  <c r="K110" i="1"/>
  <c r="K109" i="1"/>
  <c r="H109" i="1"/>
  <c r="K108" i="1"/>
  <c r="J108" i="1"/>
  <c r="I108" i="1"/>
  <c r="H108" i="1"/>
  <c r="AN229" i="1" l="1"/>
  <c r="AD223" i="1"/>
  <c r="AE223" i="1"/>
  <c r="AF223" i="1"/>
  <c r="AG223" i="1"/>
  <c r="AH223" i="1"/>
  <c r="AI223" i="1"/>
  <c r="AJ223" i="1"/>
  <c r="AK223" i="1"/>
  <c r="AL223" i="1"/>
  <c r="AM223" i="1"/>
  <c r="AN223" i="1"/>
  <c r="AD224" i="1"/>
  <c r="AE224" i="1"/>
  <c r="AF224" i="1"/>
  <c r="AG224" i="1"/>
  <c r="AH224" i="1"/>
  <c r="AI224" i="1"/>
  <c r="AJ224" i="1"/>
  <c r="AK224" i="1"/>
  <c r="AL224" i="1"/>
  <c r="AM224" i="1"/>
  <c r="AN224" i="1"/>
  <c r="AD225" i="1"/>
  <c r="AE225" i="1"/>
  <c r="AF225" i="1"/>
  <c r="AG225" i="1"/>
  <c r="AH225" i="1"/>
  <c r="AI225" i="1"/>
  <c r="AJ225" i="1"/>
  <c r="AK225" i="1"/>
  <c r="AL225" i="1"/>
  <c r="AM225" i="1"/>
  <c r="AN225" i="1"/>
  <c r="AE226" i="1"/>
  <c r="AF226" i="1"/>
  <c r="AG226" i="1"/>
  <c r="AH226" i="1"/>
  <c r="AI226" i="1"/>
  <c r="AJ226" i="1"/>
  <c r="AK226" i="1"/>
  <c r="AL226" i="1"/>
  <c r="AM226" i="1"/>
  <c r="AN226" i="1"/>
  <c r="AD227" i="1"/>
  <c r="AE227" i="1"/>
  <c r="AF227" i="1"/>
  <c r="AG227" i="1"/>
  <c r="AH227" i="1"/>
  <c r="AI227" i="1"/>
  <c r="AJ227" i="1"/>
  <c r="AK227" i="1"/>
  <c r="AL227" i="1"/>
  <c r="AM227" i="1"/>
  <c r="AN227" i="1"/>
  <c r="AD228" i="1"/>
  <c r="AE228" i="1"/>
  <c r="AF228" i="1"/>
  <c r="AG228" i="1"/>
  <c r="AH228" i="1"/>
  <c r="AI228" i="1"/>
  <c r="AJ228" i="1"/>
  <c r="AK228" i="1"/>
  <c r="AL228" i="1"/>
  <c r="AM228" i="1"/>
  <c r="AN228" i="1"/>
  <c r="AD229" i="1"/>
  <c r="AE229" i="1"/>
  <c r="AF229" i="1"/>
  <c r="AG229" i="1"/>
  <c r="AH229" i="1"/>
  <c r="AI229" i="1"/>
  <c r="AJ229" i="1"/>
  <c r="AK229" i="1"/>
  <c r="AL229" i="1"/>
  <c r="AM229" i="1"/>
  <c r="AC224" i="1"/>
  <c r="AC225" i="1"/>
  <c r="AC226" i="1"/>
  <c r="AC227" i="1"/>
  <c r="AC228" i="1"/>
  <c r="AC229" i="1"/>
  <c r="AC223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N229" i="1"/>
  <c r="O229" i="1"/>
  <c r="P229" i="1"/>
  <c r="Q229" i="1"/>
  <c r="R229" i="1"/>
  <c r="S229" i="1"/>
  <c r="T229" i="1"/>
  <c r="U229" i="1"/>
  <c r="V229" i="1"/>
  <c r="W229" i="1"/>
  <c r="X229" i="1"/>
  <c r="Y223" i="1"/>
  <c r="X223" i="1"/>
  <c r="O223" i="1"/>
  <c r="P223" i="1"/>
  <c r="Q223" i="1"/>
  <c r="R223" i="1"/>
  <c r="S223" i="1"/>
  <c r="T223" i="1"/>
  <c r="U223" i="1"/>
  <c r="V223" i="1"/>
  <c r="W223" i="1"/>
  <c r="N223" i="1"/>
  <c r="N219" i="1"/>
  <c r="N218" i="1"/>
  <c r="N217" i="1"/>
  <c r="N216" i="1"/>
  <c r="I109" i="1"/>
  <c r="J109" i="1"/>
  <c r="H110" i="1"/>
  <c r="J110" i="1"/>
  <c r="Z206" i="1" l="1"/>
  <c r="Y206" i="1"/>
  <c r="X206" i="1"/>
  <c r="W206" i="1"/>
  <c r="Z205" i="1"/>
  <c r="Y205" i="1"/>
  <c r="X205" i="1"/>
  <c r="W205" i="1"/>
  <c r="Z204" i="1"/>
  <c r="Y204" i="1"/>
  <c r="X204" i="1"/>
  <c r="W204" i="1"/>
  <c r="U167" i="1"/>
  <c r="Q200" i="1"/>
  <c r="Q199" i="1"/>
  <c r="Q198" i="1"/>
  <c r="P200" i="1"/>
  <c r="P199" i="1"/>
  <c r="P198" i="1"/>
  <c r="O200" i="1"/>
  <c r="O199" i="1"/>
  <c r="O198" i="1"/>
  <c r="N199" i="1"/>
  <c r="N198" i="1"/>
  <c r="N200" i="1"/>
  <c r="O101" i="1"/>
  <c r="P101" i="1"/>
  <c r="Q101" i="1"/>
  <c r="R101" i="1"/>
  <c r="S101" i="1"/>
  <c r="T101" i="1"/>
  <c r="U101" i="1"/>
  <c r="V101" i="1"/>
  <c r="W101" i="1"/>
  <c r="X101" i="1"/>
  <c r="Y101" i="1"/>
  <c r="N101" i="1"/>
  <c r="AA94" i="1"/>
  <c r="X17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O188" i="1"/>
  <c r="P188" i="1"/>
  <c r="Q188" i="1"/>
  <c r="R188" i="1"/>
  <c r="S188" i="1"/>
  <c r="T188" i="1"/>
  <c r="U188" i="1"/>
  <c r="V188" i="1"/>
  <c r="W188" i="1"/>
  <c r="X188" i="1"/>
  <c r="Y188" i="1"/>
  <c r="N188" i="1"/>
  <c r="N179" i="1"/>
  <c r="X181" i="1"/>
  <c r="V179" i="1"/>
  <c r="W179" i="1"/>
  <c r="V180" i="1"/>
  <c r="W180" i="1"/>
  <c r="X180" i="1"/>
  <c r="V181" i="1"/>
  <c r="W181" i="1"/>
  <c r="U181" i="1"/>
  <c r="U180" i="1"/>
  <c r="U179" i="1"/>
  <c r="Q181" i="1"/>
  <c r="Q180" i="1"/>
  <c r="N180" i="1"/>
  <c r="N181" i="1"/>
  <c r="O179" i="1"/>
  <c r="O180" i="1"/>
  <c r="O181" i="1"/>
  <c r="P179" i="1"/>
  <c r="P180" i="1"/>
  <c r="P181" i="1"/>
  <c r="Q179" i="1"/>
  <c r="AA35" i="1"/>
  <c r="S68" i="1"/>
  <c r="S69" i="1"/>
  <c r="S67" i="1"/>
  <c r="Q173" i="1"/>
  <c r="N172" i="1"/>
  <c r="O172" i="1"/>
  <c r="P172" i="1"/>
  <c r="Q172" i="1"/>
  <c r="N173" i="1"/>
  <c r="O173" i="1"/>
  <c r="P173" i="1"/>
  <c r="O171" i="1"/>
  <c r="P171" i="1"/>
  <c r="Q171" i="1"/>
  <c r="N171" i="1"/>
  <c r="U107" i="1"/>
  <c r="U108" i="1" l="1"/>
  <c r="V108" i="1"/>
  <c r="W108" i="1"/>
  <c r="X108" i="1"/>
  <c r="U109" i="1"/>
  <c r="V109" i="1"/>
  <c r="W109" i="1"/>
  <c r="X109" i="1"/>
  <c r="U110" i="1"/>
  <c r="V110" i="1"/>
  <c r="W110" i="1"/>
  <c r="X110" i="1"/>
  <c r="U111" i="1"/>
  <c r="V111" i="1"/>
  <c r="W111" i="1"/>
  <c r="X111" i="1"/>
  <c r="U112" i="1"/>
  <c r="V112" i="1"/>
  <c r="W112" i="1"/>
  <c r="X112" i="1"/>
  <c r="U113" i="1"/>
  <c r="V113" i="1"/>
  <c r="W113" i="1"/>
  <c r="X113" i="1"/>
  <c r="U114" i="1"/>
  <c r="V114" i="1"/>
  <c r="W114" i="1"/>
  <c r="X114" i="1"/>
  <c r="U115" i="1"/>
  <c r="V115" i="1"/>
  <c r="W115" i="1"/>
  <c r="X115" i="1"/>
  <c r="U116" i="1"/>
  <c r="V116" i="1"/>
  <c r="W116" i="1"/>
  <c r="X116" i="1"/>
  <c r="U117" i="1"/>
  <c r="V117" i="1"/>
  <c r="W117" i="1"/>
  <c r="X117" i="1"/>
  <c r="U118" i="1"/>
  <c r="V118" i="1"/>
  <c r="W118" i="1"/>
  <c r="X118" i="1"/>
  <c r="U119" i="1"/>
  <c r="V119" i="1"/>
  <c r="W119" i="1"/>
  <c r="X119" i="1"/>
  <c r="U120" i="1"/>
  <c r="V120" i="1"/>
  <c r="W120" i="1"/>
  <c r="X120" i="1"/>
  <c r="U121" i="1"/>
  <c r="V121" i="1"/>
  <c r="W121" i="1"/>
  <c r="X121" i="1"/>
  <c r="U122" i="1"/>
  <c r="V122" i="1"/>
  <c r="W122" i="1"/>
  <c r="X122" i="1"/>
  <c r="U123" i="1"/>
  <c r="V123" i="1"/>
  <c r="W123" i="1"/>
  <c r="X123" i="1"/>
  <c r="U124" i="1"/>
  <c r="V124" i="1"/>
  <c r="W124" i="1"/>
  <c r="X124" i="1"/>
  <c r="U125" i="1"/>
  <c r="V125" i="1"/>
  <c r="W125" i="1"/>
  <c r="X125" i="1"/>
  <c r="U126" i="1"/>
  <c r="V126" i="1"/>
  <c r="W126" i="1"/>
  <c r="X126" i="1"/>
  <c r="U127" i="1"/>
  <c r="V127" i="1"/>
  <c r="W127" i="1"/>
  <c r="X127" i="1"/>
  <c r="U128" i="1"/>
  <c r="V128" i="1"/>
  <c r="W128" i="1"/>
  <c r="X128" i="1"/>
  <c r="U129" i="1"/>
  <c r="V129" i="1"/>
  <c r="W129" i="1"/>
  <c r="X129" i="1"/>
  <c r="U130" i="1"/>
  <c r="V130" i="1"/>
  <c r="W130" i="1"/>
  <c r="X130" i="1"/>
  <c r="U131" i="1"/>
  <c r="V131" i="1"/>
  <c r="W131" i="1"/>
  <c r="X131" i="1"/>
  <c r="U132" i="1"/>
  <c r="V132" i="1"/>
  <c r="W132" i="1"/>
  <c r="X132" i="1"/>
  <c r="U133" i="1"/>
  <c r="V133" i="1"/>
  <c r="W133" i="1"/>
  <c r="X133" i="1"/>
  <c r="U134" i="1"/>
  <c r="V134" i="1"/>
  <c r="W134" i="1"/>
  <c r="X134" i="1"/>
  <c r="U135" i="1"/>
  <c r="V135" i="1"/>
  <c r="W135" i="1"/>
  <c r="X135" i="1"/>
  <c r="U136" i="1"/>
  <c r="V136" i="1"/>
  <c r="W136" i="1"/>
  <c r="X136" i="1"/>
  <c r="U137" i="1"/>
  <c r="V137" i="1"/>
  <c r="W137" i="1"/>
  <c r="X137" i="1"/>
  <c r="U138" i="1"/>
  <c r="V138" i="1"/>
  <c r="W138" i="1"/>
  <c r="X138" i="1"/>
  <c r="U139" i="1"/>
  <c r="V139" i="1"/>
  <c r="W139" i="1"/>
  <c r="X139" i="1"/>
  <c r="U140" i="1"/>
  <c r="V140" i="1"/>
  <c r="W140" i="1"/>
  <c r="X140" i="1"/>
  <c r="U141" i="1"/>
  <c r="V141" i="1"/>
  <c r="W141" i="1"/>
  <c r="X141" i="1"/>
  <c r="U142" i="1"/>
  <c r="V142" i="1"/>
  <c r="W142" i="1"/>
  <c r="X142" i="1"/>
  <c r="U143" i="1"/>
  <c r="V143" i="1"/>
  <c r="W143" i="1"/>
  <c r="X143" i="1"/>
  <c r="U144" i="1"/>
  <c r="V144" i="1"/>
  <c r="W144" i="1"/>
  <c r="X144" i="1"/>
  <c r="U145" i="1"/>
  <c r="V145" i="1"/>
  <c r="W145" i="1"/>
  <c r="X145" i="1"/>
  <c r="U146" i="1"/>
  <c r="V146" i="1"/>
  <c r="W146" i="1"/>
  <c r="X146" i="1"/>
  <c r="U147" i="1"/>
  <c r="V147" i="1"/>
  <c r="W147" i="1"/>
  <c r="X147" i="1"/>
  <c r="U148" i="1"/>
  <c r="V148" i="1"/>
  <c r="W148" i="1"/>
  <c r="X148" i="1"/>
  <c r="U149" i="1"/>
  <c r="V149" i="1"/>
  <c r="W149" i="1"/>
  <c r="X149" i="1"/>
  <c r="U150" i="1"/>
  <c r="V150" i="1"/>
  <c r="W150" i="1"/>
  <c r="X150" i="1"/>
  <c r="U151" i="1"/>
  <c r="V151" i="1"/>
  <c r="W151" i="1"/>
  <c r="X151" i="1"/>
  <c r="U152" i="1"/>
  <c r="V152" i="1"/>
  <c r="W152" i="1"/>
  <c r="X152" i="1"/>
  <c r="U153" i="1"/>
  <c r="V153" i="1"/>
  <c r="W153" i="1"/>
  <c r="X153" i="1"/>
  <c r="U154" i="1"/>
  <c r="V154" i="1"/>
  <c r="W154" i="1"/>
  <c r="X154" i="1"/>
  <c r="V107" i="1"/>
  <c r="W107" i="1"/>
  <c r="X107" i="1"/>
  <c r="V171" i="1" l="1"/>
  <c r="X172" i="1"/>
  <c r="U171" i="1"/>
  <c r="X173" i="1"/>
  <c r="W173" i="1"/>
  <c r="U173" i="1"/>
  <c r="X171" i="1"/>
  <c r="W172" i="1"/>
  <c r="W171" i="1"/>
  <c r="V173" i="1"/>
  <c r="V172" i="1"/>
  <c r="U172" i="1"/>
  <c r="X167" i="1"/>
  <c r="U166" i="1"/>
  <c r="V166" i="1"/>
  <c r="W166" i="1"/>
  <c r="X166" i="1"/>
  <c r="V167" i="1"/>
  <c r="W167" i="1"/>
  <c r="V165" i="1"/>
  <c r="W165" i="1"/>
  <c r="X165" i="1"/>
  <c r="U165" i="1"/>
  <c r="O63" i="1"/>
  <c r="AL48" i="1" s="1"/>
  <c r="P63" i="1"/>
  <c r="AL49" i="1" s="1"/>
  <c r="Q63" i="1"/>
  <c r="AM47" i="1" s="1"/>
  <c r="R63" i="1"/>
  <c r="AM48" i="1" s="1"/>
  <c r="S63" i="1"/>
  <c r="AM49" i="1" s="1"/>
  <c r="T63" i="1"/>
  <c r="AN47" i="1" s="1"/>
  <c r="U63" i="1"/>
  <c r="AN48" i="1" s="1"/>
  <c r="V63" i="1"/>
  <c r="AN49" i="1" s="1"/>
  <c r="W63" i="1"/>
  <c r="AO47" i="1" s="1"/>
  <c r="X63" i="1"/>
  <c r="AO48" i="1" s="1"/>
  <c r="Y63" i="1"/>
  <c r="AO49" i="1" s="1"/>
  <c r="Q212" i="1" s="1"/>
  <c r="N63" i="1"/>
  <c r="AL47" i="1" s="1"/>
  <c r="N210" i="1" s="1"/>
  <c r="O42" i="1"/>
  <c r="AL36" i="1" s="1"/>
  <c r="P42" i="1"/>
  <c r="AL37" i="1" s="1"/>
  <c r="Q42" i="1"/>
  <c r="AM35" i="1" s="1"/>
  <c r="R42" i="1"/>
  <c r="AM36" i="1" s="1"/>
  <c r="S42" i="1"/>
  <c r="AM37" i="1" s="1"/>
  <c r="T42" i="1"/>
  <c r="AN35" i="1" s="1"/>
  <c r="U42" i="1"/>
  <c r="AN36" i="1" s="1"/>
  <c r="V42" i="1"/>
  <c r="AN37" i="1" s="1"/>
  <c r="W42" i="1"/>
  <c r="AO35" i="1" s="1"/>
  <c r="X42" i="1"/>
  <c r="AO36" i="1" s="1"/>
  <c r="Y42" i="1"/>
  <c r="AO37" i="1" s="1"/>
  <c r="Q167" i="1" s="1"/>
  <c r="N42" i="1"/>
  <c r="AL35" i="1" s="1"/>
  <c r="N165" i="1" s="1"/>
  <c r="AF35" i="1"/>
  <c r="Q165" i="1" l="1"/>
  <c r="O165" i="1"/>
  <c r="P165" i="1"/>
  <c r="N166" i="1"/>
  <c r="O212" i="1"/>
  <c r="O206" i="1"/>
  <c r="O211" i="1"/>
  <c r="O205" i="1"/>
  <c r="O166" i="1"/>
  <c r="P167" i="1"/>
  <c r="P210" i="1"/>
  <c r="P204" i="1"/>
  <c r="N212" i="1"/>
  <c r="N206" i="1"/>
  <c r="P212" i="1"/>
  <c r="P206" i="1"/>
  <c r="P166" i="1"/>
  <c r="P211" i="1"/>
  <c r="P205" i="1"/>
  <c r="O167" i="1"/>
  <c r="N211" i="1"/>
  <c r="N205" i="1"/>
  <c r="O210" i="1"/>
  <c r="O204" i="1"/>
  <c r="N204" i="1"/>
  <c r="Q206" i="1"/>
  <c r="Q211" i="1"/>
  <c r="Q205" i="1"/>
  <c r="Q210" i="1"/>
  <c r="Q204" i="1"/>
  <c r="N167" i="1"/>
  <c r="Q166" i="1"/>
  <c r="AI47" i="1"/>
  <c r="AH47" i="1"/>
  <c r="AG47" i="1"/>
  <c r="AF47" i="1"/>
  <c r="AF39" i="1"/>
  <c r="AF36" i="1"/>
  <c r="AG36" i="1"/>
  <c r="AH36" i="1"/>
  <c r="AI36" i="1"/>
  <c r="AF37" i="1"/>
  <c r="AG37" i="1"/>
  <c r="AH37" i="1"/>
  <c r="AI37" i="1"/>
  <c r="AF38" i="1"/>
  <c r="AG38" i="1"/>
  <c r="AH38" i="1"/>
  <c r="AI38" i="1"/>
  <c r="AG39" i="1"/>
  <c r="AH39" i="1"/>
  <c r="AI39" i="1"/>
  <c r="AF40" i="1"/>
  <c r="AG40" i="1"/>
  <c r="AH40" i="1"/>
  <c r="AI40" i="1"/>
  <c r="AF41" i="1"/>
  <c r="AG41" i="1"/>
  <c r="AH41" i="1"/>
  <c r="AI41" i="1"/>
  <c r="AI35" i="1"/>
  <c r="AH35" i="1"/>
  <c r="AG35" i="1"/>
  <c r="AD36" i="1"/>
  <c r="AD37" i="1"/>
  <c r="AD38" i="1"/>
  <c r="AD39" i="1"/>
  <c r="AD40" i="1"/>
  <c r="AD41" i="1"/>
  <c r="AD35" i="1"/>
  <c r="S88" i="1"/>
  <c r="G49" i="1" s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47" i="1"/>
  <c r="S81" i="1"/>
  <c r="S82" i="1"/>
  <c r="S83" i="1"/>
  <c r="H163" i="1" s="1"/>
  <c r="AB94" i="1"/>
  <c r="AC94" i="1"/>
  <c r="AA95" i="1"/>
  <c r="AB95" i="1"/>
  <c r="AC95" i="1"/>
  <c r="AA96" i="1"/>
  <c r="AB96" i="1"/>
  <c r="AC96" i="1"/>
  <c r="AA97" i="1"/>
  <c r="AB97" i="1"/>
  <c r="AC97" i="1"/>
  <c r="AA98" i="1"/>
  <c r="AB98" i="1"/>
  <c r="AC98" i="1"/>
  <c r="AA99" i="1"/>
  <c r="AB99" i="1"/>
  <c r="AC99" i="1"/>
  <c r="AA100" i="1"/>
  <c r="AB100" i="1"/>
  <c r="AC100" i="1"/>
  <c r="S75" i="1"/>
  <c r="S76" i="1"/>
  <c r="S74" i="1"/>
  <c r="AA36" i="1"/>
  <c r="AB36" i="1"/>
  <c r="AC36" i="1"/>
  <c r="AA37" i="1"/>
  <c r="AB37" i="1"/>
  <c r="AC37" i="1"/>
  <c r="AA38" i="1"/>
  <c r="AB38" i="1"/>
  <c r="AC38" i="1"/>
  <c r="AA39" i="1"/>
  <c r="AB39" i="1"/>
  <c r="AC39" i="1"/>
  <c r="AA40" i="1"/>
  <c r="AB40" i="1"/>
  <c r="AC40" i="1"/>
  <c r="AA41" i="1"/>
  <c r="AB41" i="1"/>
  <c r="AC41" i="1"/>
  <c r="AB35" i="1"/>
  <c r="AC35" i="1"/>
  <c r="H210" i="1" l="1"/>
  <c r="G52" i="1"/>
  <c r="H88" i="1"/>
  <c r="H200" i="1"/>
  <c r="H7" i="1"/>
  <c r="V11" i="1" s="1"/>
  <c r="H158" i="1"/>
  <c r="H79" i="1"/>
  <c r="V12" i="1" l="1"/>
  <c r="V15" i="1" l="1"/>
</calcChain>
</file>

<file path=xl/sharedStrings.xml><?xml version="1.0" encoding="utf-8"?>
<sst xmlns="http://schemas.openxmlformats.org/spreadsheetml/2006/main" count="292" uniqueCount="176">
  <si>
    <t>线性规划模型</t>
    <phoneticPr fontId="1" type="noConversion"/>
  </si>
  <si>
    <t>目标一：整个供应链成本最低</t>
    <phoneticPr fontId="1" type="noConversion"/>
  </si>
  <si>
    <t>参数</t>
    <phoneticPr fontId="1" type="noConversion"/>
  </si>
  <si>
    <t>供应商权重</t>
    <phoneticPr fontId="1" type="noConversion"/>
  </si>
  <si>
    <t>各时期供应商的产品产能</t>
    <phoneticPr fontId="1" type="noConversion"/>
  </si>
  <si>
    <t>Period 2</t>
  </si>
  <si>
    <t>Period 3</t>
  </si>
  <si>
    <t>Period 4</t>
  </si>
  <si>
    <t>Supplier 1</t>
    <phoneticPr fontId="1" type="noConversion"/>
  </si>
  <si>
    <t>Product 1</t>
    <phoneticPr fontId="1" type="noConversion"/>
  </si>
  <si>
    <t>Product 2</t>
    <phoneticPr fontId="1" type="noConversion"/>
  </si>
  <si>
    <t>Product 3</t>
    <phoneticPr fontId="1" type="noConversion"/>
  </si>
  <si>
    <t>Supplier 2</t>
    <phoneticPr fontId="1" type="noConversion"/>
  </si>
  <si>
    <t>Supplier 2</t>
  </si>
  <si>
    <t>Supplier 3</t>
    <phoneticPr fontId="1" type="noConversion"/>
  </si>
  <si>
    <t>Supplier 4</t>
    <phoneticPr fontId="1" type="noConversion"/>
  </si>
  <si>
    <t>Supplier 5</t>
    <phoneticPr fontId="1" type="noConversion"/>
  </si>
  <si>
    <t>Supplier 6</t>
    <phoneticPr fontId="1" type="noConversion"/>
  </si>
  <si>
    <t>Supplier 7</t>
    <phoneticPr fontId="1" type="noConversion"/>
  </si>
  <si>
    <t>Supplier（i）</t>
    <phoneticPr fontId="1" type="noConversion"/>
  </si>
  <si>
    <t>Product（j）</t>
    <phoneticPr fontId="1" type="noConversion"/>
  </si>
  <si>
    <t>Period 1（t）</t>
    <phoneticPr fontId="1" type="noConversion"/>
  </si>
  <si>
    <t>中央仓库在每个期间供应产品的最大容量</t>
    <phoneticPr fontId="1" type="noConversion"/>
  </si>
  <si>
    <t>Product 2</t>
  </si>
  <si>
    <t>Product 3</t>
  </si>
  <si>
    <t>j</t>
    <phoneticPr fontId="1" type="noConversion"/>
  </si>
  <si>
    <t>Product 1（j）</t>
    <phoneticPr fontId="1" type="noConversion"/>
  </si>
  <si>
    <t>Period 1 （t）</t>
    <phoneticPr fontId="1" type="noConversion"/>
  </si>
  <si>
    <r>
      <t>SO</t>
    </r>
    <r>
      <rPr>
        <sz val="4.8499999999999996"/>
        <color rgb="FF000000"/>
        <rFont val="AdvOTb92eb7df.I"/>
        <family val="2"/>
      </rPr>
      <t>j</t>
    </r>
    <phoneticPr fontId="1" type="noConversion"/>
  </si>
  <si>
    <t>每个临时仓库的最大产品供应能力</t>
    <phoneticPr fontId="1" type="noConversion"/>
  </si>
  <si>
    <t>Value</t>
  </si>
  <si>
    <t>PO</t>
    <phoneticPr fontId="1" type="noConversion"/>
  </si>
  <si>
    <t>每个临时仓库的建立成本</t>
    <phoneticPr fontId="1" type="noConversion"/>
  </si>
  <si>
    <r>
      <t>SC</t>
    </r>
    <r>
      <rPr>
        <sz val="12"/>
        <color rgb="FF000000"/>
        <rFont val="宋体"/>
        <family val="3"/>
        <charset val="134"/>
      </rPr>
      <t>jt</t>
    </r>
    <phoneticPr fontId="1" type="noConversion"/>
  </si>
  <si>
    <r>
      <t>C</t>
    </r>
    <r>
      <rPr>
        <vertAlign val="subscript"/>
        <sz val="12"/>
        <color rgb="FF1F1F1F"/>
        <rFont val="Georgia"/>
        <family val="1"/>
      </rPr>
      <t>ijt</t>
    </r>
    <phoneticPr fontId="1" type="noConversion"/>
  </si>
  <si>
    <r>
      <t>W</t>
    </r>
    <r>
      <rPr>
        <vertAlign val="subscript"/>
        <sz val="18"/>
        <color theme="1"/>
        <rFont val="宋体"/>
        <family val="3"/>
        <charset val="134"/>
      </rPr>
      <t>i</t>
    </r>
    <phoneticPr fontId="1" type="noConversion"/>
  </si>
  <si>
    <t>供应商对每种产品的单价采购价格</t>
  </si>
  <si>
    <r>
      <t>st</t>
    </r>
    <r>
      <rPr>
        <vertAlign val="subscript"/>
        <sz val="12"/>
        <color rgb="FF1F1F1F"/>
        <rFont val="Georgia"/>
        <family val="1"/>
      </rPr>
      <t>ij</t>
    </r>
    <phoneticPr fontId="1" type="noConversion"/>
  </si>
  <si>
    <t>各供应商的产品设置时间</t>
  </si>
  <si>
    <r>
      <t>LT</t>
    </r>
    <r>
      <rPr>
        <sz val="12"/>
        <color rgb="FF000000"/>
        <rFont val="AdvOTb92eb7df.I"/>
        <family val="2"/>
      </rPr>
      <t>jt</t>
    </r>
    <phoneticPr fontId="1" type="noConversion"/>
  </si>
  <si>
    <t>每个期间产品的交货时间（小时）</t>
  </si>
  <si>
    <r>
      <t>O</t>
    </r>
    <r>
      <rPr>
        <vertAlign val="subscript"/>
        <sz val="18"/>
        <color theme="1"/>
        <rFont val="宋体"/>
        <family val="3"/>
        <charset val="134"/>
      </rPr>
      <t>ij</t>
    </r>
    <phoneticPr fontId="1" type="noConversion"/>
  </si>
  <si>
    <t>供应商对每种产品的订购成本</t>
  </si>
  <si>
    <r>
      <t>DO</t>
    </r>
    <r>
      <rPr>
        <vertAlign val="subscript"/>
        <sz val="18"/>
        <color theme="1"/>
        <rFont val="宋体"/>
        <family val="3"/>
        <charset val="134"/>
      </rPr>
      <t>k</t>
    </r>
    <phoneticPr fontId="1" type="noConversion"/>
  </si>
  <si>
    <t>产品到批发商的单位运输成本</t>
    <phoneticPr fontId="1" type="noConversion"/>
  </si>
  <si>
    <t>Wholesaler（k）</t>
    <phoneticPr fontId="1" type="noConversion"/>
  </si>
  <si>
    <t>批发商在每个时期对不同产品的需求</t>
  </si>
  <si>
    <r>
      <t>h</t>
    </r>
    <r>
      <rPr>
        <vertAlign val="subscript"/>
        <sz val="18"/>
        <color theme="1"/>
        <rFont val="宋体"/>
        <family val="3"/>
        <charset val="134"/>
      </rPr>
      <t>j</t>
    </r>
    <phoneticPr fontId="1" type="noConversion"/>
  </si>
  <si>
    <t>单位产品持有成本</t>
    <phoneticPr fontId="1" type="noConversion"/>
  </si>
  <si>
    <r>
      <t>LW</t>
    </r>
    <r>
      <rPr>
        <vertAlign val="subscript"/>
        <sz val="18"/>
        <color theme="1"/>
        <rFont val="宋体"/>
        <family val="3"/>
        <charset val="134"/>
      </rPr>
      <t>j</t>
    </r>
    <phoneticPr fontId="1" type="noConversion"/>
  </si>
  <si>
    <t>产品单位销售损失成本</t>
    <phoneticPr fontId="1" type="noConversion"/>
  </si>
  <si>
    <r>
      <t>Qa</t>
    </r>
    <r>
      <rPr>
        <vertAlign val="subscript"/>
        <sz val="18"/>
        <color theme="1"/>
        <rFont val="宋体"/>
        <family val="3"/>
        <charset val="134"/>
      </rPr>
      <t>j</t>
    </r>
    <phoneticPr fontId="1" type="noConversion"/>
  </si>
  <si>
    <r>
      <t>qa</t>
    </r>
    <r>
      <rPr>
        <vertAlign val="subscript"/>
        <sz val="18"/>
        <color theme="1"/>
        <rFont val="宋体"/>
        <family val="3"/>
        <charset val="134"/>
      </rPr>
      <t>i</t>
    </r>
    <phoneticPr fontId="1" type="noConversion"/>
  </si>
  <si>
    <t>供应商平均不良率（%）</t>
    <phoneticPr fontId="1" type="noConversion"/>
  </si>
  <si>
    <t>供应商的故障率参数λit</t>
    <phoneticPr fontId="1" type="noConversion"/>
  </si>
  <si>
    <t>λit</t>
  </si>
  <si>
    <t>Supplier 3</t>
  </si>
  <si>
    <t>Supplier 4</t>
  </si>
  <si>
    <t>Supplier 5</t>
  </si>
  <si>
    <t>Supplier 6</t>
  </si>
  <si>
    <t>Supplier 7</t>
  </si>
  <si>
    <t>Supplier 1（i）</t>
    <phoneticPr fontId="1" type="noConversion"/>
  </si>
  <si>
    <t>第t个周期中央仓库故障率的指数</t>
    <phoneticPr fontId="1" type="noConversion"/>
  </si>
  <si>
    <t>λ’t</t>
    <phoneticPr fontId="1" type="noConversion"/>
  </si>
  <si>
    <t>λ' t</t>
  </si>
  <si>
    <t>t</t>
    <phoneticPr fontId="1" type="noConversion"/>
  </si>
  <si>
    <r>
      <rPr>
        <sz val="18"/>
        <color rgb="FF0070C0"/>
        <rFont val="Calibri"/>
        <family val="3"/>
        <charset val="161"/>
      </rPr>
      <t>λ</t>
    </r>
    <r>
      <rPr>
        <vertAlign val="subscript"/>
        <sz val="18"/>
        <color rgb="FF0070C0"/>
        <rFont val="等线"/>
        <family val="3"/>
        <charset val="134"/>
        <scheme val="minor"/>
      </rPr>
      <t xml:space="preserve">it  </t>
    </r>
    <phoneticPr fontId="1" type="noConversion"/>
  </si>
  <si>
    <t>由蓝色参数计算出供货商的可信度Rit和中央仓库的可信度Rt</t>
    <phoneticPr fontId="1" type="noConversion"/>
  </si>
  <si>
    <t>供货商的可信度Rit</t>
    <phoneticPr fontId="1" type="noConversion"/>
  </si>
  <si>
    <t>Rit</t>
  </si>
  <si>
    <t>中央仓库的可信度Rt</t>
    <phoneticPr fontId="1" type="noConversion"/>
  </si>
  <si>
    <t>Rt</t>
  </si>
  <si>
    <t>目标二：优先考虑高优先级供应商</t>
    <phoneticPr fontId="1" type="noConversion"/>
  </si>
  <si>
    <t>MaxZ2 = ∑7i=1∑3j=1∑4t=1(Wi*Xijt)</t>
    <phoneticPr fontId="1" type="noConversion"/>
  </si>
  <si>
    <t>MinZ1 = ∑3j=1∑7i=1∑4t=1(Pij*Xijt)+∑3j=1∑4t=1(hj*Ijt)+∑7i=1∑3j=1∑4t=1(Oij*Yijt)+∑3j=1∑4t=1(LWj*LO’jt)+∑16k=1∑3j=1∑4t=1(DOk*XKkjt)+∑4t=1(PO*OXt)</t>
    <phoneticPr fontId="1" type="noConversion"/>
  </si>
  <si>
    <t>目标三：供应链可靠性最大</t>
  </si>
  <si>
    <r>
      <t>MaxZ3=</t>
    </r>
    <r>
      <rPr>
        <sz val="10.5"/>
        <color theme="1"/>
        <rFont val="宋体"/>
        <family val="3"/>
        <charset val="134"/>
      </rPr>
      <t xml:space="preserve"> </t>
    </r>
    <r>
      <rPr>
        <sz val="10.5"/>
        <color theme="1"/>
        <rFont val="微软雅黑"/>
        <family val="2"/>
        <charset val="134"/>
      </rPr>
      <t>∑</t>
    </r>
    <r>
      <rPr>
        <vertAlign val="superscript"/>
        <sz val="10.5"/>
        <color theme="1"/>
        <rFont val="微软雅黑"/>
        <family val="2"/>
        <charset val="134"/>
      </rPr>
      <t>7</t>
    </r>
    <r>
      <rPr>
        <vertAlign val="subscript"/>
        <sz val="10.5"/>
        <color theme="1"/>
        <rFont val="微软雅黑"/>
        <family val="2"/>
        <charset val="134"/>
      </rPr>
      <t>i=1</t>
    </r>
    <r>
      <rPr>
        <sz val="10.5"/>
        <color theme="1"/>
        <rFont val="微软雅黑"/>
        <family val="2"/>
        <charset val="134"/>
      </rPr>
      <t>∑</t>
    </r>
    <r>
      <rPr>
        <vertAlign val="superscript"/>
        <sz val="10.5"/>
        <color theme="1"/>
        <rFont val="微软雅黑"/>
        <family val="2"/>
        <charset val="134"/>
      </rPr>
      <t>3</t>
    </r>
    <r>
      <rPr>
        <vertAlign val="subscript"/>
        <sz val="10.5"/>
        <color theme="1"/>
        <rFont val="Calibri"/>
        <family val="2"/>
      </rPr>
      <t>j=1</t>
    </r>
    <r>
      <rPr>
        <sz val="10.5"/>
        <color theme="1"/>
        <rFont val="微软雅黑"/>
        <family val="2"/>
        <charset val="134"/>
      </rPr>
      <t>∑</t>
    </r>
    <r>
      <rPr>
        <vertAlign val="superscript"/>
        <sz val="10.5"/>
        <color theme="1"/>
        <rFont val="微软雅黑"/>
        <family val="2"/>
        <charset val="134"/>
      </rPr>
      <t>4</t>
    </r>
    <r>
      <rPr>
        <vertAlign val="subscript"/>
        <sz val="10.5"/>
        <color theme="1"/>
        <rFont val="微软雅黑"/>
        <family val="2"/>
        <charset val="134"/>
      </rPr>
      <t>t=1</t>
    </r>
    <r>
      <rPr>
        <sz val="10.5"/>
        <color theme="1"/>
        <rFont val="微软雅黑"/>
        <family val="2"/>
        <charset val="134"/>
      </rPr>
      <t>(e</t>
    </r>
    <r>
      <rPr>
        <vertAlign val="superscript"/>
        <sz val="10.5"/>
        <color theme="1"/>
        <rFont val="微软雅黑"/>
        <family val="2"/>
        <charset val="134"/>
      </rPr>
      <t>-τλit</t>
    </r>
    <r>
      <rPr>
        <sz val="10.5"/>
        <color theme="1"/>
        <rFont val="微软雅黑"/>
        <family val="2"/>
        <charset val="134"/>
      </rPr>
      <t>*X</t>
    </r>
    <r>
      <rPr>
        <vertAlign val="subscript"/>
        <sz val="10.5"/>
        <color theme="1"/>
        <rFont val="微软雅黑"/>
        <family val="2"/>
        <charset val="134"/>
      </rPr>
      <t>ijt</t>
    </r>
    <r>
      <rPr>
        <sz val="10.5"/>
        <color theme="1"/>
        <rFont val="微软雅黑"/>
        <family val="2"/>
        <charset val="134"/>
      </rPr>
      <t>)+∑</t>
    </r>
    <r>
      <rPr>
        <vertAlign val="superscript"/>
        <sz val="10.5"/>
        <color theme="1"/>
        <rFont val="微软雅黑"/>
        <family val="2"/>
        <charset val="134"/>
      </rPr>
      <t>16</t>
    </r>
    <r>
      <rPr>
        <vertAlign val="subscript"/>
        <sz val="10.5"/>
        <color theme="1"/>
        <rFont val="微软雅黑"/>
        <family val="2"/>
        <charset val="134"/>
      </rPr>
      <t>k=1</t>
    </r>
    <r>
      <rPr>
        <sz val="10.5"/>
        <color theme="1"/>
        <rFont val="微软雅黑"/>
        <family val="2"/>
        <charset val="134"/>
      </rPr>
      <t>∑</t>
    </r>
    <r>
      <rPr>
        <vertAlign val="superscript"/>
        <sz val="10.5"/>
        <color theme="1"/>
        <rFont val="微软雅黑"/>
        <family val="2"/>
        <charset val="134"/>
      </rPr>
      <t>3</t>
    </r>
    <r>
      <rPr>
        <vertAlign val="subscript"/>
        <sz val="10.5"/>
        <color theme="1"/>
        <rFont val="Calibri"/>
        <family val="2"/>
      </rPr>
      <t>j=1</t>
    </r>
    <r>
      <rPr>
        <sz val="10.5"/>
        <color theme="1"/>
        <rFont val="微软雅黑"/>
        <family val="2"/>
        <charset val="134"/>
      </rPr>
      <t>∑</t>
    </r>
    <r>
      <rPr>
        <vertAlign val="superscript"/>
        <sz val="10.5"/>
        <color theme="1"/>
        <rFont val="微软雅黑"/>
        <family val="2"/>
        <charset val="134"/>
      </rPr>
      <t>4</t>
    </r>
    <r>
      <rPr>
        <vertAlign val="subscript"/>
        <sz val="10.5"/>
        <color theme="1"/>
        <rFont val="微软雅黑"/>
        <family val="2"/>
        <charset val="134"/>
      </rPr>
      <t>t=1</t>
    </r>
    <r>
      <rPr>
        <sz val="10.5"/>
        <color theme="1"/>
        <rFont val="微软雅黑"/>
        <family val="2"/>
        <charset val="134"/>
      </rPr>
      <t>(e</t>
    </r>
    <r>
      <rPr>
        <vertAlign val="superscript"/>
        <sz val="10.5"/>
        <color theme="1"/>
        <rFont val="微软雅黑"/>
        <family val="2"/>
        <charset val="134"/>
      </rPr>
      <t>-τλ’t*</t>
    </r>
    <r>
      <rPr>
        <sz val="10.5"/>
        <color theme="1"/>
        <rFont val="微软雅黑"/>
        <family val="2"/>
        <charset val="134"/>
      </rPr>
      <t>XK</t>
    </r>
    <r>
      <rPr>
        <vertAlign val="subscript"/>
        <sz val="10.5"/>
        <color theme="1"/>
        <rFont val="微软雅黑"/>
        <family val="2"/>
        <charset val="134"/>
      </rPr>
      <t>kjt</t>
    </r>
    <r>
      <rPr>
        <sz val="10.5"/>
        <color theme="1"/>
        <rFont val="微软雅黑"/>
        <family val="2"/>
        <charset val="134"/>
      </rPr>
      <t>)</t>
    </r>
    <phoneticPr fontId="1" type="noConversion"/>
  </si>
  <si>
    <t>约束：</t>
    <phoneticPr fontId="1" type="noConversion"/>
  </si>
  <si>
    <r>
      <t>1.∑</t>
    </r>
    <r>
      <rPr>
        <vertAlign val="superscript"/>
        <sz val="10.5"/>
        <color theme="1"/>
        <rFont val="微软雅黑"/>
        <family val="2"/>
        <charset val="134"/>
      </rPr>
      <t>7</t>
    </r>
    <r>
      <rPr>
        <vertAlign val="subscript"/>
        <sz val="10.5"/>
        <color theme="1"/>
        <rFont val="微软雅黑"/>
        <family val="2"/>
        <charset val="134"/>
      </rPr>
      <t>i=1</t>
    </r>
    <r>
      <rPr>
        <sz val="10.5"/>
        <color theme="1"/>
        <rFont val="微软雅黑"/>
        <family val="2"/>
        <charset val="134"/>
      </rPr>
      <t>X</t>
    </r>
    <r>
      <rPr>
        <vertAlign val="subscript"/>
        <sz val="10.5"/>
        <color theme="1"/>
        <rFont val="微软雅黑"/>
        <family val="2"/>
        <charset val="134"/>
      </rPr>
      <t>ijt</t>
    </r>
    <r>
      <rPr>
        <sz val="10.5"/>
        <color theme="1"/>
        <rFont val="微软雅黑"/>
        <family val="2"/>
        <charset val="134"/>
      </rPr>
      <t>+I</t>
    </r>
    <r>
      <rPr>
        <vertAlign val="subscript"/>
        <sz val="10.5"/>
        <color theme="1"/>
        <rFont val="微软雅黑"/>
        <family val="2"/>
        <charset val="134"/>
      </rPr>
      <t>jt-1-</t>
    </r>
    <r>
      <rPr>
        <sz val="10.5"/>
        <color theme="1"/>
        <rFont val="微软雅黑"/>
        <family val="2"/>
        <charset val="134"/>
      </rPr>
      <t>∑</t>
    </r>
    <r>
      <rPr>
        <vertAlign val="superscript"/>
        <sz val="10.5"/>
        <color theme="1"/>
        <rFont val="微软雅黑"/>
        <family val="2"/>
        <charset val="134"/>
      </rPr>
      <t>16</t>
    </r>
    <r>
      <rPr>
        <vertAlign val="subscript"/>
        <sz val="10.5"/>
        <color theme="1"/>
        <rFont val="微软雅黑"/>
        <family val="2"/>
        <charset val="134"/>
      </rPr>
      <t>k=1</t>
    </r>
    <r>
      <rPr>
        <sz val="10.5"/>
        <color theme="1"/>
        <rFont val="微软雅黑"/>
        <family val="2"/>
        <charset val="134"/>
      </rPr>
      <t>XK</t>
    </r>
    <r>
      <rPr>
        <vertAlign val="subscript"/>
        <sz val="10.5"/>
        <color theme="1"/>
        <rFont val="微软雅黑"/>
        <family val="2"/>
        <charset val="134"/>
      </rPr>
      <t xml:space="preserve">kjt </t>
    </r>
    <r>
      <rPr>
        <sz val="10.5"/>
        <color theme="1"/>
        <rFont val="微软雅黑"/>
        <family val="2"/>
        <charset val="134"/>
      </rPr>
      <t>= I</t>
    </r>
    <r>
      <rPr>
        <vertAlign val="subscript"/>
        <sz val="10.5"/>
        <color theme="1"/>
        <rFont val="微软雅黑"/>
        <family val="2"/>
        <charset val="134"/>
      </rPr>
      <t>jt</t>
    </r>
  </si>
  <si>
    <t>∀j∈J;∀t∈T</t>
  </si>
  <si>
    <r>
      <t>3.∑</t>
    </r>
    <r>
      <rPr>
        <vertAlign val="superscript"/>
        <sz val="10.5"/>
        <color theme="1"/>
        <rFont val="微软雅黑"/>
        <family val="2"/>
        <charset val="134"/>
      </rPr>
      <t>7</t>
    </r>
    <r>
      <rPr>
        <vertAlign val="subscript"/>
        <sz val="10.5"/>
        <color theme="1"/>
        <rFont val="微软雅黑"/>
        <family val="2"/>
        <charset val="134"/>
      </rPr>
      <t>i=1</t>
    </r>
    <r>
      <rPr>
        <sz val="10.5"/>
        <color theme="1"/>
        <rFont val="微软雅黑"/>
        <family val="2"/>
        <charset val="134"/>
      </rPr>
      <t>(X</t>
    </r>
    <r>
      <rPr>
        <vertAlign val="subscript"/>
        <sz val="10.5"/>
        <color theme="1"/>
        <rFont val="微软雅黑"/>
        <family val="2"/>
        <charset val="134"/>
      </rPr>
      <t>ijt</t>
    </r>
    <r>
      <rPr>
        <sz val="10.5"/>
        <color theme="1"/>
        <rFont val="微软雅黑"/>
        <family val="2"/>
        <charset val="134"/>
      </rPr>
      <t>*qa</t>
    </r>
    <r>
      <rPr>
        <vertAlign val="subscript"/>
        <sz val="10.5"/>
        <color theme="1"/>
        <rFont val="微软雅黑"/>
        <family val="2"/>
        <charset val="134"/>
      </rPr>
      <t>i</t>
    </r>
    <r>
      <rPr>
        <sz val="10.5"/>
        <color theme="1"/>
        <rFont val="微软雅黑"/>
        <family val="2"/>
        <charset val="134"/>
      </rPr>
      <t>)&lt;=Qa</t>
    </r>
    <r>
      <rPr>
        <vertAlign val="subscript"/>
        <sz val="10.5"/>
        <color theme="1"/>
        <rFont val="微软雅黑"/>
        <family val="2"/>
        <charset val="134"/>
      </rPr>
      <t>j</t>
    </r>
    <r>
      <rPr>
        <sz val="10.5"/>
        <color theme="1"/>
        <rFont val="微软雅黑"/>
        <family val="2"/>
        <charset val="134"/>
      </rPr>
      <t>*D</t>
    </r>
    <r>
      <rPr>
        <vertAlign val="subscript"/>
        <sz val="10.5"/>
        <color theme="1"/>
        <rFont val="微软雅黑"/>
        <family val="2"/>
        <charset val="134"/>
      </rPr>
      <t>jt</t>
    </r>
  </si>
  <si>
    <r>
      <t>4.X</t>
    </r>
    <r>
      <rPr>
        <vertAlign val="subscript"/>
        <sz val="10.5"/>
        <color theme="1"/>
        <rFont val="微软雅黑"/>
        <family val="2"/>
        <charset val="134"/>
      </rPr>
      <t>ijt</t>
    </r>
    <r>
      <rPr>
        <sz val="10.5"/>
        <color theme="1"/>
        <rFont val="微软雅黑"/>
        <family val="2"/>
        <charset val="134"/>
      </rPr>
      <t>&lt;= C</t>
    </r>
    <r>
      <rPr>
        <vertAlign val="subscript"/>
        <sz val="10.5"/>
        <color theme="1"/>
        <rFont val="微软雅黑"/>
        <family val="2"/>
        <charset val="134"/>
      </rPr>
      <t>ijt</t>
    </r>
  </si>
  <si>
    <t>∀i∈I;∀j∈J;∀t∈T</t>
  </si>
  <si>
    <r>
      <t>5.∑</t>
    </r>
    <r>
      <rPr>
        <vertAlign val="superscript"/>
        <sz val="10.5"/>
        <color theme="1"/>
        <rFont val="微软雅黑"/>
        <family val="2"/>
        <charset val="134"/>
      </rPr>
      <t>7</t>
    </r>
    <r>
      <rPr>
        <vertAlign val="subscript"/>
        <sz val="10.5"/>
        <color theme="1"/>
        <rFont val="微软雅黑"/>
        <family val="2"/>
        <charset val="134"/>
      </rPr>
      <t>i=1</t>
    </r>
    <r>
      <rPr>
        <sz val="10.5"/>
        <color theme="1"/>
        <rFont val="微软雅黑"/>
        <family val="2"/>
        <charset val="134"/>
      </rPr>
      <t>st</t>
    </r>
    <r>
      <rPr>
        <vertAlign val="subscript"/>
        <sz val="10.5"/>
        <color theme="1"/>
        <rFont val="微软雅黑"/>
        <family val="2"/>
        <charset val="134"/>
      </rPr>
      <t>ij</t>
    </r>
    <r>
      <rPr>
        <sz val="10.5"/>
        <color theme="1"/>
        <rFont val="微软雅黑"/>
        <family val="2"/>
        <charset val="134"/>
      </rPr>
      <t>Y</t>
    </r>
    <r>
      <rPr>
        <vertAlign val="subscript"/>
        <sz val="10.5"/>
        <color theme="1"/>
        <rFont val="微软雅黑"/>
        <family val="2"/>
        <charset val="134"/>
      </rPr>
      <t xml:space="preserve">ijt </t>
    </r>
    <r>
      <rPr>
        <sz val="10.5"/>
        <color theme="1"/>
        <rFont val="微软雅黑"/>
        <family val="2"/>
        <charset val="134"/>
      </rPr>
      <t>&lt;= LT</t>
    </r>
    <r>
      <rPr>
        <vertAlign val="subscript"/>
        <sz val="10.5"/>
        <color theme="1"/>
        <rFont val="微软雅黑"/>
        <family val="2"/>
        <charset val="134"/>
      </rPr>
      <t>jt</t>
    </r>
    <phoneticPr fontId="1" type="noConversion"/>
  </si>
  <si>
    <r>
      <t>6.∑</t>
    </r>
    <r>
      <rPr>
        <vertAlign val="superscript"/>
        <sz val="10.5"/>
        <color theme="1"/>
        <rFont val="微软雅黑"/>
        <family val="2"/>
        <charset val="134"/>
      </rPr>
      <t>7</t>
    </r>
    <r>
      <rPr>
        <vertAlign val="subscript"/>
        <sz val="10.5"/>
        <color theme="1"/>
        <rFont val="微软雅黑"/>
        <family val="2"/>
        <charset val="134"/>
      </rPr>
      <t>i=1</t>
    </r>
    <r>
      <rPr>
        <sz val="10.5"/>
        <color theme="1"/>
        <rFont val="微软雅黑"/>
        <family val="2"/>
        <charset val="134"/>
      </rPr>
      <t>X</t>
    </r>
    <r>
      <rPr>
        <vertAlign val="subscript"/>
        <sz val="10.5"/>
        <color theme="1"/>
        <rFont val="微软雅黑"/>
        <family val="2"/>
        <charset val="134"/>
      </rPr>
      <t>ijt</t>
    </r>
    <r>
      <rPr>
        <sz val="10.5"/>
        <color theme="1"/>
        <rFont val="微软雅黑"/>
        <family val="2"/>
        <charset val="134"/>
      </rPr>
      <t>+I</t>
    </r>
    <r>
      <rPr>
        <vertAlign val="subscript"/>
        <sz val="10.5"/>
        <color theme="1"/>
        <rFont val="微软雅黑"/>
        <family val="2"/>
        <charset val="134"/>
      </rPr>
      <t xml:space="preserve">jt-1 </t>
    </r>
    <r>
      <rPr>
        <sz val="10.5"/>
        <color theme="1"/>
        <rFont val="微软雅黑"/>
        <family val="2"/>
        <charset val="134"/>
      </rPr>
      <t>&lt;= SC</t>
    </r>
    <r>
      <rPr>
        <vertAlign val="subscript"/>
        <sz val="10.5"/>
        <color theme="1"/>
        <rFont val="微软雅黑"/>
        <family val="2"/>
        <charset val="134"/>
      </rPr>
      <t>jt</t>
    </r>
    <r>
      <rPr>
        <sz val="10.5"/>
        <color theme="1"/>
        <rFont val="微软雅黑"/>
        <family val="2"/>
        <charset val="134"/>
      </rPr>
      <t>+SO</t>
    </r>
    <r>
      <rPr>
        <vertAlign val="subscript"/>
        <sz val="10.5"/>
        <color theme="1"/>
        <rFont val="微软雅黑"/>
        <family val="2"/>
        <charset val="134"/>
      </rPr>
      <t>j</t>
    </r>
    <r>
      <rPr>
        <sz val="10.5"/>
        <color theme="1"/>
        <rFont val="微软雅黑"/>
        <family val="2"/>
        <charset val="134"/>
      </rPr>
      <t>*OX</t>
    </r>
    <r>
      <rPr>
        <vertAlign val="subscript"/>
        <sz val="10.5"/>
        <color theme="1"/>
        <rFont val="微软雅黑"/>
        <family val="2"/>
        <charset val="134"/>
      </rPr>
      <t>t</t>
    </r>
    <phoneticPr fontId="1" type="noConversion"/>
  </si>
  <si>
    <t>∀t∈T</t>
  </si>
  <si>
    <t>∀j∈J;∀k∈K;∀t∈T</t>
  </si>
  <si>
    <r>
      <t>7.XK</t>
    </r>
    <r>
      <rPr>
        <vertAlign val="subscript"/>
        <sz val="10.5"/>
        <color theme="1"/>
        <rFont val="微软雅黑"/>
        <family val="2"/>
        <charset val="134"/>
      </rPr>
      <t>kjt</t>
    </r>
    <r>
      <rPr>
        <sz val="10.5"/>
        <color theme="1"/>
        <rFont val="微软雅黑"/>
        <family val="2"/>
        <charset val="134"/>
      </rPr>
      <t>+LO’</t>
    </r>
    <r>
      <rPr>
        <vertAlign val="subscript"/>
        <sz val="10.5"/>
        <color theme="1"/>
        <rFont val="微软雅黑"/>
        <family val="2"/>
        <charset val="134"/>
      </rPr>
      <t>jt</t>
    </r>
    <r>
      <rPr>
        <sz val="10.5"/>
        <color theme="1"/>
        <rFont val="微软雅黑"/>
        <family val="2"/>
        <charset val="134"/>
      </rPr>
      <t xml:space="preserve"> = DK</t>
    </r>
    <r>
      <rPr>
        <vertAlign val="subscript"/>
        <sz val="10.5"/>
        <color theme="1"/>
        <rFont val="微软雅黑"/>
        <family val="2"/>
        <charset val="134"/>
      </rPr>
      <t>kjt</t>
    </r>
    <phoneticPr fontId="1" type="noConversion"/>
  </si>
  <si>
    <r>
      <t>8.OX</t>
    </r>
    <r>
      <rPr>
        <vertAlign val="subscript"/>
        <sz val="10.5"/>
        <color theme="1"/>
        <rFont val="微软雅黑"/>
        <family val="2"/>
        <charset val="134"/>
      </rPr>
      <t xml:space="preserve">t </t>
    </r>
    <r>
      <rPr>
        <sz val="10.5"/>
        <color theme="1"/>
        <rFont val="微软雅黑"/>
        <family val="2"/>
        <charset val="134"/>
      </rPr>
      <t>&lt;= 5</t>
    </r>
    <phoneticPr fontId="1" type="noConversion"/>
  </si>
  <si>
    <r>
      <t>9.X</t>
    </r>
    <r>
      <rPr>
        <vertAlign val="subscript"/>
        <sz val="10.5"/>
        <color theme="1"/>
        <rFont val="微软雅黑"/>
        <family val="2"/>
        <charset val="134"/>
      </rPr>
      <t>ijt</t>
    </r>
    <r>
      <rPr>
        <sz val="10.5"/>
        <color theme="1"/>
        <rFont val="微软雅黑"/>
        <family val="2"/>
        <charset val="134"/>
      </rPr>
      <t xml:space="preserve"> &lt;= M*Y</t>
    </r>
    <r>
      <rPr>
        <vertAlign val="subscript"/>
        <sz val="10.5"/>
        <color theme="1"/>
        <rFont val="微软雅黑"/>
        <family val="2"/>
        <charset val="134"/>
      </rPr>
      <t>ijt</t>
    </r>
    <phoneticPr fontId="1" type="noConversion"/>
  </si>
  <si>
    <r>
      <t>∀</t>
    </r>
    <r>
      <rPr>
        <sz val="11"/>
        <color theme="1"/>
        <rFont val="等线"/>
        <family val="2"/>
        <scheme val="minor"/>
      </rPr>
      <t>i∈I;</t>
    </r>
    <r>
      <rPr>
        <sz val="11"/>
        <color theme="1"/>
        <rFont val="等线"/>
        <family val="3"/>
        <charset val="128"/>
        <scheme val="minor"/>
      </rPr>
      <t>∀</t>
    </r>
    <r>
      <rPr>
        <sz val="11"/>
        <color theme="1"/>
        <rFont val="等线"/>
        <family val="2"/>
        <scheme val="minor"/>
      </rPr>
      <t>j∈J;</t>
    </r>
    <r>
      <rPr>
        <sz val="11"/>
        <color theme="1"/>
        <rFont val="等线"/>
        <family val="3"/>
        <charset val="128"/>
        <scheme val="minor"/>
      </rPr>
      <t>∀</t>
    </r>
    <r>
      <rPr>
        <sz val="11"/>
        <color theme="1"/>
        <rFont val="等线"/>
        <family val="2"/>
        <scheme val="minor"/>
      </rPr>
      <t>t∈T;</t>
    </r>
    <r>
      <rPr>
        <sz val="11"/>
        <color theme="1"/>
        <rFont val="等线"/>
        <family val="3"/>
        <charset val="128"/>
        <scheme val="minor"/>
      </rPr>
      <t>∀</t>
    </r>
    <r>
      <rPr>
        <sz val="11"/>
        <color theme="1"/>
        <rFont val="等线"/>
        <family val="2"/>
        <scheme val="minor"/>
      </rPr>
      <t>k∈K.</t>
    </r>
  </si>
  <si>
    <r>
      <t>10.X</t>
    </r>
    <r>
      <rPr>
        <vertAlign val="subscript"/>
        <sz val="10.5"/>
        <color theme="1"/>
        <rFont val="微软雅黑"/>
        <family val="2"/>
        <charset val="134"/>
      </rPr>
      <t xml:space="preserve">ijt </t>
    </r>
    <r>
      <rPr>
        <sz val="10.5"/>
        <color theme="1"/>
        <rFont val="微软雅黑"/>
        <family val="2"/>
        <charset val="134"/>
      </rPr>
      <t>, XK</t>
    </r>
    <r>
      <rPr>
        <vertAlign val="subscript"/>
        <sz val="10.5"/>
        <color theme="1"/>
        <rFont val="微软雅黑"/>
        <family val="2"/>
        <charset val="134"/>
      </rPr>
      <t xml:space="preserve">kjt </t>
    </r>
    <r>
      <rPr>
        <sz val="10.5"/>
        <color theme="1"/>
        <rFont val="微软雅黑"/>
        <family val="2"/>
        <charset val="134"/>
      </rPr>
      <t>, I</t>
    </r>
    <r>
      <rPr>
        <vertAlign val="subscript"/>
        <sz val="10.5"/>
        <color theme="1"/>
        <rFont val="微软雅黑"/>
        <family val="2"/>
        <charset val="134"/>
      </rPr>
      <t xml:space="preserve">jt </t>
    </r>
    <r>
      <rPr>
        <sz val="10.5"/>
        <color theme="1"/>
        <rFont val="微软雅黑"/>
        <family val="2"/>
        <charset val="134"/>
      </rPr>
      <t>, LO’</t>
    </r>
    <r>
      <rPr>
        <vertAlign val="subscript"/>
        <sz val="10.5"/>
        <color theme="1"/>
        <rFont val="微软雅黑"/>
        <family val="2"/>
        <charset val="134"/>
      </rPr>
      <t xml:space="preserve">jt </t>
    </r>
    <r>
      <rPr>
        <sz val="10.5"/>
        <color theme="1"/>
        <rFont val="微软雅黑"/>
        <family val="2"/>
        <charset val="134"/>
      </rPr>
      <t>, D</t>
    </r>
    <r>
      <rPr>
        <vertAlign val="subscript"/>
        <sz val="10.5"/>
        <color theme="1"/>
        <rFont val="微软雅黑"/>
        <family val="2"/>
        <charset val="134"/>
      </rPr>
      <t>jt</t>
    </r>
    <r>
      <rPr>
        <sz val="10.5"/>
        <color theme="1"/>
        <rFont val="微软雅黑"/>
        <family val="2"/>
        <charset val="134"/>
      </rPr>
      <t xml:space="preserve"> &gt;= 0 ; OX</t>
    </r>
    <r>
      <rPr>
        <vertAlign val="subscript"/>
        <sz val="10.5"/>
        <color theme="1"/>
        <rFont val="微软雅黑"/>
        <family val="2"/>
        <charset val="134"/>
      </rPr>
      <t>t</t>
    </r>
    <r>
      <rPr>
        <sz val="10.5"/>
        <color theme="1"/>
        <rFont val="微软雅黑"/>
        <family val="2"/>
        <charset val="134"/>
      </rPr>
      <t xml:space="preserve"> ∈ Z</t>
    </r>
    <r>
      <rPr>
        <vertAlign val="superscript"/>
        <sz val="10.5"/>
        <color theme="1"/>
        <rFont val="微软雅黑"/>
        <family val="2"/>
        <charset val="134"/>
      </rPr>
      <t xml:space="preserve">+ </t>
    </r>
    <r>
      <rPr>
        <sz val="10.5"/>
        <color theme="1"/>
        <rFont val="微软雅黑"/>
        <family val="2"/>
        <charset val="134"/>
      </rPr>
      <t>; Y</t>
    </r>
    <r>
      <rPr>
        <vertAlign val="subscript"/>
        <sz val="10.5"/>
        <color theme="1"/>
        <rFont val="微软雅黑"/>
        <family val="2"/>
        <charset val="134"/>
      </rPr>
      <t xml:space="preserve">ijt </t>
    </r>
    <r>
      <rPr>
        <sz val="10.5"/>
        <color theme="1"/>
        <rFont val="微软雅黑"/>
        <family val="2"/>
        <charset val="134"/>
      </rPr>
      <t>, B</t>
    </r>
    <r>
      <rPr>
        <vertAlign val="subscript"/>
        <sz val="10.5"/>
        <color theme="1"/>
        <rFont val="微软雅黑"/>
        <family val="2"/>
        <charset val="134"/>
      </rPr>
      <t xml:space="preserve">kjt </t>
    </r>
    <r>
      <rPr>
        <sz val="10.5"/>
        <color theme="1"/>
        <rFont val="微软雅黑"/>
        <family val="2"/>
        <charset val="134"/>
      </rPr>
      <t xml:space="preserve">∈ {0,1} ; </t>
    </r>
    <phoneticPr fontId="1" type="noConversion"/>
  </si>
  <si>
    <r>
      <t>R</t>
    </r>
    <r>
      <rPr>
        <vertAlign val="subscript"/>
        <sz val="18"/>
        <color theme="1"/>
        <rFont val="宋体"/>
        <family val="3"/>
        <charset val="134"/>
      </rPr>
      <t>t</t>
    </r>
    <r>
      <rPr>
        <sz val="18"/>
        <color theme="1"/>
        <rFont val="宋体"/>
        <family val="3"/>
        <charset val="134"/>
      </rPr>
      <t>=exp{-</t>
    </r>
    <r>
      <rPr>
        <sz val="18"/>
        <color theme="1"/>
        <rFont val="Calibri"/>
        <family val="3"/>
        <charset val="161"/>
      </rPr>
      <t>τλ’</t>
    </r>
    <r>
      <rPr>
        <sz val="18"/>
        <color theme="1"/>
        <rFont val="宋体"/>
        <family val="3"/>
        <charset val="134"/>
      </rPr>
      <t>t}</t>
    </r>
    <phoneticPr fontId="1" type="noConversion"/>
  </si>
  <si>
    <t>销售周期</t>
    <phoneticPr fontId="1" type="noConversion"/>
  </si>
  <si>
    <t>产品→</t>
    <phoneticPr fontId="1" type="noConversion"/>
  </si>
  <si>
    <t>供应商↓</t>
    <phoneticPr fontId="1" type="noConversion"/>
  </si>
  <si>
    <t>第t 期间向第 i个供应商订购的第 j个产品的数量</t>
    <phoneticPr fontId="1" type="noConversion"/>
  </si>
  <si>
    <t>产品</t>
    <phoneticPr fontId="1" type="noConversion"/>
  </si>
  <si>
    <t>第 t期第 j个产品的库存量</t>
    <phoneticPr fontId="1" type="noConversion"/>
  </si>
  <si>
    <t>中央仓库第t期末第 j个产品的销售损失数量</t>
  </si>
  <si>
    <t>t期间中央仓库对j种产品的需求</t>
    <phoneticPr fontId="1" type="noConversion"/>
  </si>
  <si>
    <t>LO'jt</t>
    <phoneticPr fontId="1" type="noConversion"/>
  </si>
  <si>
    <t>Xjit</t>
    <phoneticPr fontId="1" type="noConversion"/>
  </si>
  <si>
    <t>Xkjt</t>
    <phoneticPr fontId="1" type="noConversion"/>
  </si>
  <si>
    <t>Djt</t>
    <phoneticPr fontId="1" type="noConversion"/>
  </si>
  <si>
    <t>Ijt</t>
    <phoneticPr fontId="1" type="noConversion"/>
  </si>
  <si>
    <t>第t期建立的临时仓库数量</t>
    <phoneticPr fontId="1" type="noConversion"/>
  </si>
  <si>
    <t>临时仓库数</t>
    <phoneticPr fontId="1" type="noConversion"/>
  </si>
  <si>
    <t>Xot</t>
    <phoneticPr fontId="1" type="noConversion"/>
  </si>
  <si>
    <t>当第t个周期内选择第i个供应商供应第j个产品时</t>
  </si>
  <si>
    <t>Yijt</t>
    <phoneticPr fontId="1" type="noConversion"/>
  </si>
  <si>
    <t>批发商↓</t>
    <phoneticPr fontId="1" type="noConversion"/>
  </si>
  <si>
    <t>二元变量</t>
  </si>
  <si>
    <t>二元变量</t>
    <phoneticPr fontId="1" type="noConversion"/>
  </si>
  <si>
    <t>Bkjt</t>
  </si>
  <si>
    <t>Z1</t>
    <phoneticPr fontId="1" type="noConversion"/>
  </si>
  <si>
    <t>Z2</t>
    <phoneticPr fontId="1" type="noConversion"/>
  </si>
  <si>
    <t>Z3</t>
    <phoneticPr fontId="1" type="noConversion"/>
  </si>
  <si>
    <t>采购总成本</t>
    <phoneticPr fontId="1" type="noConversion"/>
  </si>
  <si>
    <t>三种商品各自的总库存量</t>
    <phoneticPr fontId="1" type="noConversion"/>
  </si>
  <si>
    <t>库存持有成本</t>
    <phoneticPr fontId="1" type="noConversion"/>
  </si>
  <si>
    <t>订购成本</t>
    <phoneticPr fontId="1" type="noConversion"/>
  </si>
  <si>
    <t>一个周期内从某供应商订购某产品的次数</t>
    <phoneticPr fontId="1" type="noConversion"/>
  </si>
  <si>
    <t>三种产品的累计损失数量</t>
    <phoneticPr fontId="1" type="noConversion"/>
  </si>
  <si>
    <t>销售损失成本</t>
    <phoneticPr fontId="1" type="noConversion"/>
  </si>
  <si>
    <t>产品到批发商的运输成本</t>
    <phoneticPr fontId="1" type="noConversion"/>
  </si>
  <si>
    <t>t期间中央仓库向批发商k发送的第 j个产品的数量</t>
    <phoneticPr fontId="1" type="noConversion"/>
  </si>
  <si>
    <t>当第k个批发商对第t 期第 j个产品的需求得到满足时</t>
    <phoneticPr fontId="1" type="noConversion"/>
  </si>
  <si>
    <t>批发商从中央仓库累计运走的产品数量</t>
    <phoneticPr fontId="1" type="noConversion"/>
  </si>
  <si>
    <t>临时仓库的建立成本</t>
    <phoneticPr fontId="1" type="noConversion"/>
  </si>
  <si>
    <t>需要的临时仓库总数</t>
    <phoneticPr fontId="1" type="noConversion"/>
  </si>
  <si>
    <t>权重乘以商品数的和</t>
    <phoneticPr fontId="1" type="noConversion"/>
  </si>
  <si>
    <t>求和</t>
    <phoneticPr fontId="1" type="noConversion"/>
  </si>
  <si>
    <t>Max</t>
    <phoneticPr fontId="1" type="noConversion"/>
  </si>
  <si>
    <t>不同商品采购总量</t>
    <phoneticPr fontId="1" type="noConversion"/>
  </si>
  <si>
    <t>不同时期采购总量</t>
    <phoneticPr fontId="1" type="noConversion"/>
  </si>
  <si>
    <t>供货商可信度</t>
    <phoneticPr fontId="1" type="noConversion"/>
  </si>
  <si>
    <t>不同时期中央仓库总配送量</t>
    <phoneticPr fontId="1" type="noConversion"/>
  </si>
  <si>
    <t>中央仓库可信度</t>
    <phoneticPr fontId="1" type="noConversion"/>
  </si>
  <si>
    <t>Min</t>
    <phoneticPr fontId="1" type="noConversion"/>
  </si>
  <si>
    <t>约束</t>
    <phoneticPr fontId="1" type="noConversion"/>
  </si>
  <si>
    <t>1.库存平衡约束</t>
    <phoneticPr fontId="1" type="noConversion"/>
  </si>
  <si>
    <t>不同时期不同商品的采购量</t>
    <phoneticPr fontId="1" type="noConversion"/>
  </si>
  <si>
    <t>不同时期不同商品的配送量</t>
    <phoneticPr fontId="1" type="noConversion"/>
  </si>
  <si>
    <t>对列求和</t>
    <phoneticPr fontId="1" type="noConversion"/>
  </si>
  <si>
    <t>对列求和</t>
    <phoneticPr fontId="1" type="noConversion"/>
  </si>
  <si>
    <t>=</t>
    <phoneticPr fontId="1" type="noConversion"/>
  </si>
  <si>
    <t>2.每个时期每种需求平衡约束</t>
    <phoneticPr fontId="1" type="noConversion"/>
  </si>
  <si>
    <t>辅助表</t>
    <phoneticPr fontId="1" type="noConversion"/>
  </si>
  <si>
    <t>仓库</t>
    <phoneticPr fontId="1" type="noConversion"/>
  </si>
  <si>
    <t>周期1</t>
    <phoneticPr fontId="1" type="noConversion"/>
  </si>
  <si>
    <t>周期2</t>
    <phoneticPr fontId="1" type="noConversion"/>
  </si>
  <si>
    <t>周期3</t>
    <phoneticPr fontId="1" type="noConversion"/>
  </si>
  <si>
    <t>周期4</t>
    <phoneticPr fontId="1" type="noConversion"/>
  </si>
  <si>
    <r>
      <t>2.D</t>
    </r>
    <r>
      <rPr>
        <vertAlign val="subscript"/>
        <sz val="10.5"/>
        <rFont val="微软雅黑"/>
        <family val="2"/>
        <charset val="134"/>
      </rPr>
      <t>jt</t>
    </r>
    <r>
      <rPr>
        <sz val="10.5"/>
        <rFont val="微软雅黑"/>
        <family val="2"/>
        <charset val="134"/>
      </rPr>
      <t xml:space="preserve"> = ∑</t>
    </r>
    <r>
      <rPr>
        <vertAlign val="superscript"/>
        <sz val="10.5"/>
        <rFont val="微软雅黑"/>
        <family val="2"/>
        <charset val="134"/>
      </rPr>
      <t>16</t>
    </r>
    <r>
      <rPr>
        <vertAlign val="subscript"/>
        <sz val="10.5"/>
        <rFont val="微软雅黑"/>
        <family val="2"/>
        <charset val="134"/>
      </rPr>
      <t>k=1</t>
    </r>
    <r>
      <rPr>
        <sz val="10.5"/>
        <rFont val="微软雅黑"/>
        <family val="2"/>
        <charset val="134"/>
      </rPr>
      <t>DK</t>
    </r>
    <r>
      <rPr>
        <vertAlign val="subscript"/>
        <sz val="10.5"/>
        <rFont val="微软雅黑"/>
        <family val="2"/>
        <charset val="134"/>
      </rPr>
      <t>kjt</t>
    </r>
    <r>
      <rPr>
        <sz val="10.5"/>
        <rFont val="微软雅黑"/>
        <family val="2"/>
        <charset val="134"/>
      </rPr>
      <t>*B</t>
    </r>
    <r>
      <rPr>
        <vertAlign val="subscript"/>
        <sz val="10.5"/>
        <rFont val="微软雅黑"/>
        <family val="2"/>
        <charset val="134"/>
      </rPr>
      <t>kjt</t>
    </r>
  </si>
  <si>
    <t>=</t>
    <phoneticPr fontId="1" type="noConversion"/>
  </si>
  <si>
    <t>3.对平均缺陷率的约束</t>
    <phoneticPr fontId="1" type="noConversion"/>
  </si>
  <si>
    <t>三种商品各自的总需求</t>
    <phoneticPr fontId="1" type="noConversion"/>
  </si>
  <si>
    <t>最大可接受缺陷率(%)</t>
    <phoneticPr fontId="1" type="noConversion"/>
  </si>
  <si>
    <t>4.供应商生产能力的约束</t>
    <phoneticPr fontId="1" type="noConversion"/>
  </si>
  <si>
    <t>&lt;=</t>
    <phoneticPr fontId="1" type="noConversion"/>
  </si>
  <si>
    <t>‘&lt;=</t>
    <phoneticPr fontId="1" type="noConversion"/>
  </si>
  <si>
    <t>5.交付时间内按时交货</t>
    <phoneticPr fontId="1" type="noConversion"/>
  </si>
  <si>
    <r>
      <t>R</t>
    </r>
    <r>
      <rPr>
        <vertAlign val="subscript"/>
        <sz val="18"/>
        <color theme="1"/>
        <rFont val="宋体"/>
        <family val="3"/>
        <charset val="134"/>
      </rPr>
      <t>i,t</t>
    </r>
    <r>
      <rPr>
        <sz val="18"/>
        <color theme="1"/>
        <rFont val="宋体"/>
        <family val="3"/>
        <charset val="134"/>
      </rPr>
      <t>=exp{-</t>
    </r>
    <r>
      <rPr>
        <sz val="18"/>
        <color theme="1"/>
        <rFont val="Calibri"/>
        <family val="3"/>
        <charset val="161"/>
      </rPr>
      <t>τλ</t>
    </r>
    <r>
      <rPr>
        <sz val="18"/>
        <color theme="1"/>
        <rFont val="宋体"/>
        <family val="3"/>
        <charset val="134"/>
      </rPr>
      <t xml:space="preserve">it}  </t>
    </r>
    <phoneticPr fontId="1" type="noConversion"/>
  </si>
  <si>
    <t>对列求和</t>
    <phoneticPr fontId="1" type="noConversion"/>
  </si>
  <si>
    <t>6根据中央仓库最大供应能力决定是否建仓库</t>
    <phoneticPr fontId="1" type="noConversion"/>
  </si>
  <si>
    <t>7.批发商需求=配送的货物+损失的货物</t>
    <phoneticPr fontId="1" type="noConversion"/>
  </si>
  <si>
    <t>=</t>
    <phoneticPr fontId="1" type="noConversion"/>
  </si>
  <si>
    <t>8.新建仓库的限制</t>
    <phoneticPr fontId="1" type="noConversion"/>
  </si>
  <si>
    <t>&lt;=</t>
    <phoneticPr fontId="1" type="noConversion"/>
  </si>
  <si>
    <t>9.订单数量和订单分配变量</t>
    <phoneticPr fontId="1" type="noConversion"/>
  </si>
  <si>
    <t>&lt;=</t>
    <phoneticPr fontId="1" type="noConversion"/>
  </si>
  <si>
    <t>Min</t>
    <phoneticPr fontId="1" type="noConversion"/>
  </si>
  <si>
    <t>Z4</t>
    <phoneticPr fontId="1" type="noConversion"/>
  </si>
  <si>
    <r>
      <t>P</t>
    </r>
    <r>
      <rPr>
        <vertAlign val="subscript"/>
        <sz val="18"/>
        <color rgb="FF00B050"/>
        <rFont val="宋体"/>
        <family val="3"/>
        <charset val="134"/>
      </rPr>
      <t>ij</t>
    </r>
    <phoneticPr fontId="1" type="noConversion"/>
  </si>
  <si>
    <r>
      <t>DK</t>
    </r>
    <r>
      <rPr>
        <vertAlign val="subscript"/>
        <sz val="18"/>
        <color rgb="FF00B050"/>
        <rFont val="宋体"/>
        <family val="3"/>
        <charset val="134"/>
      </rPr>
      <t>kjt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</si>
</sst>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8"/>
      <color theme="1"/>
      <name val="宋体"/>
      <family val="3"/>
      <charset val="134"/>
    </font>
    <font>
      <sz val="4.8499999999999996"/>
      <color rgb="FF000000"/>
      <name val="AdvOTb92eb7df.I"/>
      <family val="2"/>
    </font>
    <font>
      <b/>
      <sz val="11"/>
      <color theme="1"/>
      <name val="等线"/>
      <family val="3"/>
      <charset val="134"/>
      <scheme val="minor"/>
    </font>
    <font>
      <vertAlign val="subscript"/>
      <sz val="18"/>
      <color theme="1"/>
      <name val="宋体"/>
      <family val="3"/>
      <charset val="134"/>
    </font>
    <font>
      <sz val="12"/>
      <color rgb="FF000000"/>
      <name val="宋体"/>
      <family val="3"/>
      <charset val="134"/>
    </font>
    <font>
      <vertAlign val="subscript"/>
      <sz val="12"/>
      <color rgb="FF1F1F1F"/>
      <name val="Georgia"/>
      <family val="1"/>
    </font>
    <font>
      <sz val="12"/>
      <color rgb="FF000000"/>
      <name val="AdvOTb92eb7df.I"/>
      <family val="2"/>
    </font>
    <font>
      <sz val="18"/>
      <color theme="1"/>
      <name val="Calibri"/>
      <family val="3"/>
      <charset val="161"/>
    </font>
    <font>
      <sz val="18"/>
      <color rgb="FF0070C0"/>
      <name val="宋体"/>
      <family val="3"/>
      <charset val="161"/>
    </font>
    <font>
      <sz val="18"/>
      <color rgb="FF0070C0"/>
      <name val="Calibri"/>
      <family val="3"/>
      <charset val="161"/>
    </font>
    <font>
      <vertAlign val="subscript"/>
      <sz val="18"/>
      <color rgb="FF0070C0"/>
      <name val="等线"/>
      <family val="3"/>
      <charset val="134"/>
      <scheme val="minor"/>
    </font>
    <font>
      <b/>
      <sz val="11"/>
      <color rgb="FF0070C0"/>
      <name val="等线"/>
      <family val="3"/>
      <charset val="134"/>
      <scheme val="minor"/>
    </font>
    <font>
      <sz val="11"/>
      <color rgb="FF0070C0"/>
      <name val="等线"/>
      <family val="2"/>
      <scheme val="minor"/>
    </font>
    <font>
      <sz val="18"/>
      <color rgb="FF0070C0"/>
      <name val="Symbol"/>
      <family val="1"/>
      <charset val="2"/>
    </font>
    <font>
      <b/>
      <sz val="10.5"/>
      <color theme="1"/>
      <name val="宋体"/>
      <family val="3"/>
      <charset val="134"/>
    </font>
    <font>
      <sz val="10.5"/>
      <color theme="1"/>
      <name val="微软雅黑"/>
      <family val="2"/>
      <charset val="134"/>
    </font>
    <font>
      <sz val="10.5"/>
      <color theme="1"/>
      <name val="宋体"/>
      <family val="3"/>
      <charset val="134"/>
    </font>
    <font>
      <vertAlign val="superscript"/>
      <sz val="10.5"/>
      <color theme="1"/>
      <name val="微软雅黑"/>
      <family val="2"/>
      <charset val="134"/>
    </font>
    <font>
      <vertAlign val="subscript"/>
      <sz val="10.5"/>
      <color theme="1"/>
      <name val="Calibri"/>
      <family val="2"/>
    </font>
    <font>
      <vertAlign val="subscript"/>
      <sz val="10.5"/>
      <color theme="1"/>
      <name val="微软雅黑"/>
      <family val="2"/>
      <charset val="134"/>
    </font>
    <font>
      <sz val="10.5"/>
      <color theme="1"/>
      <name val="微软雅黑"/>
      <family val="1"/>
      <charset val="134"/>
    </font>
    <font>
      <sz val="11"/>
      <color theme="1"/>
      <name val="等线"/>
      <family val="3"/>
      <charset val="128"/>
      <scheme val="minor"/>
    </font>
    <font>
      <sz val="11"/>
      <color rgb="FFFF0000"/>
      <name val="等线"/>
      <family val="3"/>
      <charset val="134"/>
    </font>
    <font>
      <sz val="11"/>
      <color theme="1"/>
      <name val="等线"/>
      <family val="3"/>
      <charset val="134"/>
    </font>
    <font>
      <sz val="11"/>
      <color theme="1"/>
      <name val="Yu Gothic UI Semibold"/>
      <family val="2"/>
      <charset val="128"/>
    </font>
    <font>
      <b/>
      <i/>
      <sz val="11"/>
      <color rgb="FFFF0000"/>
      <name val="等线"/>
      <family val="3"/>
      <charset val="134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0.5"/>
      <name val="微软雅黑"/>
      <family val="2"/>
      <charset val="134"/>
    </font>
    <font>
      <vertAlign val="subscript"/>
      <sz val="10.5"/>
      <name val="微软雅黑"/>
      <family val="2"/>
      <charset val="134"/>
    </font>
    <font>
      <vertAlign val="superscript"/>
      <sz val="10.5"/>
      <name val="微软雅黑"/>
      <family val="2"/>
      <charset val="134"/>
    </font>
    <font>
      <sz val="18"/>
      <color rgb="FF00B050"/>
      <name val="宋体"/>
      <family val="3"/>
      <charset val="134"/>
    </font>
    <font>
      <vertAlign val="subscript"/>
      <sz val="18"/>
      <color rgb="FF00B050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DC3FE"/>
        <bgColor indexed="64"/>
      </patternFill>
    </fill>
    <fill>
      <patternFill patternType="solid">
        <fgColor rgb="FFD0F5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DF5C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5" tint="0.7999816888943144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0" borderId="0" xfId="0" applyFont="1"/>
    <xf numFmtId="0" fontId="0" fillId="0" borderId="0" xfId="0" applyAlignment="1"/>
    <xf numFmtId="0" fontId="4" fillId="0" borderId="0" xfId="0" applyFont="1"/>
    <xf numFmtId="0" fontId="0" fillId="0" borderId="0" xfId="0" applyAlignment="1">
      <alignment wrapText="1"/>
    </xf>
    <xf numFmtId="0" fontId="10" fillId="0" borderId="0" xfId="0" applyFont="1"/>
    <xf numFmtId="0" fontId="14" fillId="0" borderId="0" xfId="0" applyFont="1"/>
    <xf numFmtId="0" fontId="15" fillId="0" borderId="0" xfId="0" applyFont="1"/>
    <xf numFmtId="0" fontId="2" fillId="0" borderId="0" xfId="0" applyFont="1" applyAlignment="1">
      <alignment wrapText="1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justify" vertical="center"/>
    </xf>
    <xf numFmtId="0" fontId="17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Alignmen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2" borderId="4" xfId="0" applyFill="1" applyBorder="1"/>
    <xf numFmtId="0" fontId="0" fillId="4" borderId="4" xfId="0" applyFill="1" applyBorder="1"/>
    <xf numFmtId="0" fontId="0" fillId="5" borderId="4" xfId="0" applyFill="1" applyBorder="1"/>
    <xf numFmtId="0" fontId="24" fillId="0" borderId="0" xfId="0" applyFont="1"/>
    <xf numFmtId="0" fontId="25" fillId="0" borderId="0" xfId="0" applyFont="1"/>
    <xf numFmtId="0" fontId="25" fillId="0" borderId="4" xfId="0" applyFont="1" applyBorder="1"/>
    <xf numFmtId="0" fontId="25" fillId="5" borderId="4" xfId="0" applyFont="1" applyFill="1" applyBorder="1"/>
    <xf numFmtId="0" fontId="25" fillId="2" borderId="4" xfId="0" applyFont="1" applyFill="1" applyBorder="1"/>
    <xf numFmtId="0" fontId="25" fillId="4" borderId="4" xfId="0" applyFont="1" applyFill="1" applyBorder="1"/>
    <xf numFmtId="0" fontId="25" fillId="5" borderId="4" xfId="0" applyFont="1" applyFill="1" applyBorder="1" applyAlignment="1">
      <alignment horizontal="right"/>
    </xf>
    <xf numFmtId="0" fontId="0" fillId="3" borderId="0" xfId="0" applyFill="1"/>
    <xf numFmtId="0" fontId="25" fillId="5" borderId="2" xfId="0" applyFont="1" applyFill="1" applyBorder="1"/>
    <xf numFmtId="0" fontId="0" fillId="0" borderId="9" xfId="0" applyBorder="1"/>
    <xf numFmtId="0" fontId="0" fillId="0" borderId="0" xfId="0" applyBorder="1"/>
    <xf numFmtId="0" fontId="0" fillId="0" borderId="7" xfId="0" applyBorder="1"/>
    <xf numFmtId="0" fontId="0" fillId="0" borderId="10" xfId="0" applyBorder="1"/>
    <xf numFmtId="0" fontId="26" fillId="3" borderId="4" xfId="0" applyFont="1" applyFill="1" applyBorder="1"/>
    <xf numFmtId="0" fontId="0" fillId="0" borderId="3" xfId="0" applyBorder="1"/>
    <xf numFmtId="0" fontId="0" fillId="6" borderId="0" xfId="0" applyFill="1"/>
    <xf numFmtId="0" fontId="26" fillId="6" borderId="4" xfId="0" applyFont="1" applyFill="1" applyBorder="1"/>
    <xf numFmtId="0" fontId="26" fillId="7" borderId="11" xfId="0" applyFont="1" applyFill="1" applyBorder="1"/>
    <xf numFmtId="0" fontId="25" fillId="4" borderId="0" xfId="0" applyFont="1" applyFill="1" applyBorder="1" applyAlignment="1"/>
    <xf numFmtId="0" fontId="25" fillId="4" borderId="0" xfId="0" applyFont="1" applyFill="1" applyBorder="1" applyAlignment="1">
      <alignment horizontal="center"/>
    </xf>
    <xf numFmtId="0" fontId="0" fillId="7" borderId="0" xfId="0" applyFill="1"/>
    <xf numFmtId="0" fontId="25" fillId="0" borderId="2" xfId="0" applyFont="1" applyBorder="1"/>
    <xf numFmtId="0" fontId="27" fillId="0" borderId="0" xfId="0" applyFont="1"/>
    <xf numFmtId="0" fontId="24" fillId="8" borderId="0" xfId="0" applyFont="1" applyFill="1"/>
    <xf numFmtId="0" fontId="28" fillId="8" borderId="0" xfId="0" applyFont="1" applyFill="1"/>
    <xf numFmtId="0" fontId="29" fillId="8" borderId="0" xfId="0" applyFont="1" applyFill="1"/>
    <xf numFmtId="0" fontId="30" fillId="0" borderId="0" xfId="0" applyFont="1" applyAlignment="1">
      <alignment vertical="center"/>
    </xf>
    <xf numFmtId="0" fontId="25" fillId="0" borderId="0" xfId="0" quotePrefix="1" applyFont="1" applyAlignment="1">
      <alignment vertical="center"/>
    </xf>
    <xf numFmtId="0" fontId="25" fillId="0" borderId="0" xfId="0" applyFont="1" applyAlignment="1">
      <alignment vertical="center"/>
    </xf>
    <xf numFmtId="0" fontId="25" fillId="0" borderId="0" xfId="0" applyFont="1" applyFill="1" applyBorder="1"/>
    <xf numFmtId="0" fontId="26" fillId="10" borderId="5" xfId="0" applyFont="1" applyFill="1" applyBorder="1"/>
    <xf numFmtId="0" fontId="26" fillId="10" borderId="4" xfId="0" applyFont="1" applyFill="1" applyBorder="1"/>
    <xf numFmtId="0" fontId="33" fillId="0" borderId="0" xfId="0" applyFont="1"/>
    <xf numFmtId="0" fontId="25" fillId="9" borderId="0" xfId="0" quotePrefix="1" applyFont="1" applyFill="1" applyAlignment="1">
      <alignment horizontal="center" vertical="center"/>
    </xf>
    <xf numFmtId="0" fontId="25" fillId="9" borderId="0" xfId="0" applyFont="1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25" fillId="2" borderId="12" xfId="0" applyFont="1" applyFill="1" applyBorder="1" applyAlignment="1">
      <alignment horizontal="center" vertical="center"/>
    </xf>
    <xf numFmtId="0" fontId="25" fillId="2" borderId="8" xfId="0" applyFont="1" applyFill="1" applyBorder="1" applyAlignment="1">
      <alignment horizontal="center" vertical="center"/>
    </xf>
    <xf numFmtId="0" fontId="25" fillId="2" borderId="13" xfId="0" applyFont="1" applyFill="1" applyBorder="1" applyAlignment="1">
      <alignment horizontal="center" vertical="center"/>
    </xf>
    <xf numFmtId="0" fontId="25" fillId="0" borderId="4" xfId="0" applyFont="1" applyBorder="1" applyAlignment="1">
      <alignment horizontal="center"/>
    </xf>
    <xf numFmtId="0" fontId="25" fillId="4" borderId="5" xfId="0" applyFont="1" applyFill="1" applyBorder="1" applyAlignment="1">
      <alignment horizontal="center"/>
    </xf>
    <xf numFmtId="0" fontId="25" fillId="4" borderId="6" xfId="0" applyFont="1" applyFill="1" applyBorder="1" applyAlignment="1">
      <alignment horizontal="center"/>
    </xf>
    <xf numFmtId="0" fontId="25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7" fillId="0" borderId="0" xfId="0" applyFont="1" applyAlignment="1">
      <alignment horizontal="center" vertical="center"/>
    </xf>
    <xf numFmtId="0" fontId="17" fillId="8" borderId="0" xfId="0" applyFont="1" applyFill="1" applyAlignment="1">
      <alignment vertical="center"/>
    </xf>
    <xf numFmtId="0" fontId="17" fillId="8" borderId="0" xfId="0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FF66"/>
      <color rgb="FFFDF5CF"/>
      <color rgb="FFD0F5FC"/>
      <color rgb="FFFDC3FE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34</xdr:row>
      <xdr:rowOff>0</xdr:rowOff>
    </xdr:from>
    <xdr:to>
      <xdr:col>25</xdr:col>
      <xdr:colOff>0</xdr:colOff>
      <xdr:row>41</xdr:row>
      <xdr:rowOff>0</xdr:rowOff>
    </xdr:to>
    <xdr:sp macro="" textlink="">
      <xdr:nvSpPr>
        <xdr:cNvPr id="210" name="OpenSolver1"/>
        <xdr:cNvSpPr/>
      </xdr:nvSpPr>
      <xdr:spPr>
        <a:xfrm>
          <a:off x="10471150" y="6883400"/>
          <a:ext cx="7924800" cy="12700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13</xdr:col>
      <xdr:colOff>0</xdr:colOff>
      <xdr:row>46</xdr:row>
      <xdr:rowOff>0</xdr:rowOff>
    </xdr:from>
    <xdr:to>
      <xdr:col>25</xdr:col>
      <xdr:colOff>0</xdr:colOff>
      <xdr:row>62</xdr:row>
      <xdr:rowOff>0</xdr:rowOff>
    </xdr:to>
    <xdr:sp macro="" textlink="">
      <xdr:nvSpPr>
        <xdr:cNvPr id="211" name="OpenSolver2"/>
        <xdr:cNvSpPr/>
      </xdr:nvSpPr>
      <xdr:spPr>
        <a:xfrm>
          <a:off x="10471150" y="9061450"/>
          <a:ext cx="7924800" cy="29083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13</xdr:col>
      <xdr:colOff>0</xdr:colOff>
      <xdr:row>66</xdr:row>
      <xdr:rowOff>0</xdr:rowOff>
    </xdr:from>
    <xdr:to>
      <xdr:col>17</xdr:col>
      <xdr:colOff>0</xdr:colOff>
      <xdr:row>69</xdr:row>
      <xdr:rowOff>0</xdr:rowOff>
    </xdr:to>
    <xdr:sp macro="" textlink="">
      <xdr:nvSpPr>
        <xdr:cNvPr id="212" name="OpenSolver3"/>
        <xdr:cNvSpPr/>
      </xdr:nvSpPr>
      <xdr:spPr>
        <a:xfrm>
          <a:off x="10471150" y="12680950"/>
          <a:ext cx="2641600" cy="5334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13</xdr:col>
      <xdr:colOff>0</xdr:colOff>
      <xdr:row>73</xdr:row>
      <xdr:rowOff>0</xdr:rowOff>
    </xdr:from>
    <xdr:to>
      <xdr:col>17</xdr:col>
      <xdr:colOff>0</xdr:colOff>
      <xdr:row>76</xdr:row>
      <xdr:rowOff>0</xdr:rowOff>
    </xdr:to>
    <xdr:sp macro="" textlink="">
      <xdr:nvSpPr>
        <xdr:cNvPr id="213" name="OpenSolver4"/>
        <xdr:cNvSpPr/>
      </xdr:nvSpPr>
      <xdr:spPr>
        <a:xfrm>
          <a:off x="10471150" y="14039850"/>
          <a:ext cx="2641600" cy="5334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13</xdr:col>
      <xdr:colOff>0</xdr:colOff>
      <xdr:row>80</xdr:row>
      <xdr:rowOff>0</xdr:rowOff>
    </xdr:from>
    <xdr:to>
      <xdr:col>17</xdr:col>
      <xdr:colOff>0</xdr:colOff>
      <xdr:row>83</xdr:row>
      <xdr:rowOff>0</xdr:rowOff>
    </xdr:to>
    <xdr:sp macro="" textlink="">
      <xdr:nvSpPr>
        <xdr:cNvPr id="214" name="OpenSolver5"/>
        <xdr:cNvSpPr/>
      </xdr:nvSpPr>
      <xdr:spPr>
        <a:xfrm>
          <a:off x="10471150" y="15462250"/>
          <a:ext cx="2641600" cy="5334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13</xdr:col>
      <xdr:colOff>0</xdr:colOff>
      <xdr:row>87</xdr:row>
      <xdr:rowOff>0</xdr:rowOff>
    </xdr:from>
    <xdr:to>
      <xdr:col>17</xdr:col>
      <xdr:colOff>0</xdr:colOff>
      <xdr:row>88</xdr:row>
      <xdr:rowOff>0</xdr:rowOff>
    </xdr:to>
    <xdr:sp macro="" textlink="">
      <xdr:nvSpPr>
        <xdr:cNvPr id="215" name="OpenSolver6"/>
        <xdr:cNvSpPr/>
      </xdr:nvSpPr>
      <xdr:spPr>
        <a:xfrm>
          <a:off x="10471150" y="16744950"/>
          <a:ext cx="2641600" cy="1778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13</xdr:col>
      <xdr:colOff>0</xdr:colOff>
      <xdr:row>93</xdr:row>
      <xdr:rowOff>0</xdr:rowOff>
    </xdr:from>
    <xdr:to>
      <xdr:col>25</xdr:col>
      <xdr:colOff>0</xdr:colOff>
      <xdr:row>100</xdr:row>
      <xdr:rowOff>0</xdr:rowOff>
    </xdr:to>
    <xdr:sp macro="" textlink="">
      <xdr:nvSpPr>
        <xdr:cNvPr id="216" name="OpenSolver7"/>
        <xdr:cNvSpPr/>
      </xdr:nvSpPr>
      <xdr:spPr>
        <a:xfrm>
          <a:off x="10471150" y="17811750"/>
          <a:ext cx="7924800" cy="12446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14</xdr:col>
      <xdr:colOff>0</xdr:colOff>
      <xdr:row>106</xdr:row>
      <xdr:rowOff>0</xdr:rowOff>
    </xdr:from>
    <xdr:to>
      <xdr:col>18</xdr:col>
      <xdr:colOff>0</xdr:colOff>
      <xdr:row>154</xdr:row>
      <xdr:rowOff>0</xdr:rowOff>
    </xdr:to>
    <xdr:sp macro="" textlink="">
      <xdr:nvSpPr>
        <xdr:cNvPr id="217" name="OpenSolver8"/>
        <xdr:cNvSpPr/>
      </xdr:nvSpPr>
      <xdr:spPr>
        <a:xfrm>
          <a:off x="11131550" y="20186650"/>
          <a:ext cx="2641600" cy="85344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t"/>
        <a:lstStyle/>
        <a:p>
          <a:pPr algn="l"/>
          <a:endParaRPr lang="zh-CN" alt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21</xdr:col>
      <xdr:colOff>0</xdr:colOff>
      <xdr:row>14</xdr:row>
      <xdr:rowOff>0</xdr:rowOff>
    </xdr:from>
    <xdr:to>
      <xdr:col>22</xdr:col>
      <xdr:colOff>0</xdr:colOff>
      <xdr:row>15</xdr:row>
      <xdr:rowOff>0</xdr:rowOff>
    </xdr:to>
    <xdr:sp macro="" textlink="">
      <xdr:nvSpPr>
        <xdr:cNvPr id="218" name="OpenSolver9"/>
        <xdr:cNvSpPr/>
      </xdr:nvSpPr>
      <xdr:spPr>
        <a:xfrm>
          <a:off x="15754350" y="3067050"/>
          <a:ext cx="660400" cy="20955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20</xdr:col>
      <xdr:colOff>654050</xdr:colOff>
      <xdr:row>13</xdr:row>
      <xdr:rowOff>146050</xdr:rowOff>
    </xdr:from>
    <xdr:to>
      <xdr:col>21</xdr:col>
      <xdr:colOff>224739</xdr:colOff>
      <xdr:row>14</xdr:row>
      <xdr:rowOff>57150</xdr:rowOff>
    </xdr:to>
    <xdr:sp macro="" textlink="">
      <xdr:nvSpPr>
        <xdr:cNvPr id="219" name="OpenSolver10"/>
        <xdr:cNvSpPr/>
      </xdr:nvSpPr>
      <xdr:spPr>
        <a:xfrm>
          <a:off x="15748000" y="2997200"/>
          <a:ext cx="231089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min 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13</xdr:col>
      <xdr:colOff>0</xdr:colOff>
      <xdr:row>164</xdr:row>
      <xdr:rowOff>0</xdr:rowOff>
    </xdr:from>
    <xdr:to>
      <xdr:col>17</xdr:col>
      <xdr:colOff>0</xdr:colOff>
      <xdr:row>167</xdr:row>
      <xdr:rowOff>0</xdr:rowOff>
    </xdr:to>
    <xdr:sp macro="" textlink="">
      <xdr:nvSpPr>
        <xdr:cNvPr id="220" name="OpenSolver11"/>
        <xdr:cNvSpPr/>
      </xdr:nvSpPr>
      <xdr:spPr>
        <a:xfrm>
          <a:off x="10471150" y="30854650"/>
          <a:ext cx="2641600" cy="7112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20</xdr:col>
      <xdr:colOff>0</xdr:colOff>
      <xdr:row>164</xdr:row>
      <xdr:rowOff>0</xdr:rowOff>
    </xdr:from>
    <xdr:to>
      <xdr:col>24</xdr:col>
      <xdr:colOff>0</xdr:colOff>
      <xdr:row>167</xdr:row>
      <xdr:rowOff>0</xdr:rowOff>
    </xdr:to>
    <xdr:sp macro="" textlink="">
      <xdr:nvSpPr>
        <xdr:cNvPr id="221" name="OpenSolver12"/>
        <xdr:cNvSpPr/>
      </xdr:nvSpPr>
      <xdr:spPr>
        <a:xfrm>
          <a:off x="15093950" y="30854650"/>
          <a:ext cx="2641600" cy="7112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altLang="zh-CN" sz="1100" b="1">
              <a:solidFill>
                <a:srgbClr val="0000FF"/>
              </a:solidFill>
            </a:rPr>
            <a:t>=</a:t>
          </a:r>
          <a:endParaRPr lang="zh-CN" alt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17</xdr:col>
      <xdr:colOff>0</xdr:colOff>
      <xdr:row>166</xdr:row>
      <xdr:rowOff>0</xdr:rowOff>
    </xdr:from>
    <xdr:to>
      <xdr:col>20</xdr:col>
      <xdr:colOff>0</xdr:colOff>
      <xdr:row>166</xdr:row>
      <xdr:rowOff>0</xdr:rowOff>
    </xdr:to>
    <xdr:cxnSp macro="">
      <xdr:nvCxnSpPr>
        <xdr:cNvPr id="222" name="OpenSolver13"/>
        <xdr:cNvCxnSpPr>
          <a:stCxn id="220" idx="3"/>
          <a:endCxn id="221" idx="1"/>
        </xdr:cNvCxnSpPr>
      </xdr:nvCxnSpPr>
      <xdr:spPr>
        <a:xfrm>
          <a:off x="13112750" y="31210250"/>
          <a:ext cx="1981200" cy="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139700</xdr:colOff>
      <xdr:row>165</xdr:row>
      <xdr:rowOff>50800</xdr:rowOff>
    </xdr:from>
    <xdr:to>
      <xdr:col>18</xdr:col>
      <xdr:colOff>520700</xdr:colOff>
      <xdr:row>166</xdr:row>
      <xdr:rowOff>127000</xdr:rowOff>
    </xdr:to>
    <xdr:sp macro="" textlink="">
      <xdr:nvSpPr>
        <xdr:cNvPr id="223" name="OpenSolver14"/>
        <xdr:cNvSpPr/>
      </xdr:nvSpPr>
      <xdr:spPr>
        <a:xfrm>
          <a:off x="13912850" y="3108325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0</xdr:colOff>
      <xdr:row>170</xdr:row>
      <xdr:rowOff>0</xdr:rowOff>
    </xdr:from>
    <xdr:to>
      <xdr:col>17</xdr:col>
      <xdr:colOff>0</xdr:colOff>
      <xdr:row>173</xdr:row>
      <xdr:rowOff>0</xdr:rowOff>
    </xdr:to>
    <xdr:sp macro="" textlink="">
      <xdr:nvSpPr>
        <xdr:cNvPr id="224" name="OpenSolver15"/>
        <xdr:cNvSpPr/>
      </xdr:nvSpPr>
      <xdr:spPr>
        <a:xfrm>
          <a:off x="10471150" y="32099250"/>
          <a:ext cx="2641600" cy="6350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20</xdr:col>
      <xdr:colOff>0</xdr:colOff>
      <xdr:row>170</xdr:row>
      <xdr:rowOff>0</xdr:rowOff>
    </xdr:from>
    <xdr:to>
      <xdr:col>24</xdr:col>
      <xdr:colOff>0</xdr:colOff>
      <xdr:row>173</xdr:row>
      <xdr:rowOff>0</xdr:rowOff>
    </xdr:to>
    <xdr:sp macro="" textlink="">
      <xdr:nvSpPr>
        <xdr:cNvPr id="225" name="OpenSolver16"/>
        <xdr:cNvSpPr/>
      </xdr:nvSpPr>
      <xdr:spPr>
        <a:xfrm>
          <a:off x="15093950" y="32099250"/>
          <a:ext cx="2641600" cy="6350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altLang="zh-CN" sz="1100" b="1">
              <a:solidFill>
                <a:srgbClr val="008000"/>
              </a:solidFill>
            </a:rPr>
            <a:t>=</a:t>
          </a:r>
          <a:endParaRPr lang="zh-CN" altLang="en-US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17</xdr:col>
      <xdr:colOff>0</xdr:colOff>
      <xdr:row>171</xdr:row>
      <xdr:rowOff>139700</xdr:rowOff>
    </xdr:from>
    <xdr:to>
      <xdr:col>20</xdr:col>
      <xdr:colOff>0</xdr:colOff>
      <xdr:row>171</xdr:row>
      <xdr:rowOff>139700</xdr:rowOff>
    </xdr:to>
    <xdr:cxnSp macro="">
      <xdr:nvCxnSpPr>
        <xdr:cNvPr id="226" name="OpenSolver17"/>
        <xdr:cNvCxnSpPr>
          <a:stCxn id="224" idx="3"/>
          <a:endCxn id="225" idx="1"/>
        </xdr:cNvCxnSpPr>
      </xdr:nvCxnSpPr>
      <xdr:spPr>
        <a:xfrm>
          <a:off x="13112750" y="32416750"/>
          <a:ext cx="1981200" cy="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139700</xdr:colOff>
      <xdr:row>171</xdr:row>
      <xdr:rowOff>12700</xdr:rowOff>
    </xdr:from>
    <xdr:to>
      <xdr:col>18</xdr:col>
      <xdr:colOff>520700</xdr:colOff>
      <xdr:row>171</xdr:row>
      <xdr:rowOff>266700</xdr:rowOff>
    </xdr:to>
    <xdr:sp macro="" textlink="">
      <xdr:nvSpPr>
        <xdr:cNvPr id="227" name="OpenSolver18"/>
        <xdr:cNvSpPr/>
      </xdr:nvSpPr>
      <xdr:spPr>
        <a:xfrm>
          <a:off x="13912850" y="3228975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0</xdr:colOff>
      <xdr:row>178</xdr:row>
      <xdr:rowOff>0</xdr:rowOff>
    </xdr:from>
    <xdr:to>
      <xdr:col>17</xdr:col>
      <xdr:colOff>0</xdr:colOff>
      <xdr:row>181</xdr:row>
      <xdr:rowOff>0</xdr:rowOff>
    </xdr:to>
    <xdr:sp macro="" textlink="">
      <xdr:nvSpPr>
        <xdr:cNvPr id="228" name="OpenSolver19"/>
        <xdr:cNvSpPr/>
      </xdr:nvSpPr>
      <xdr:spPr>
        <a:xfrm>
          <a:off x="10471150" y="33623250"/>
          <a:ext cx="2641600" cy="5334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20</xdr:col>
      <xdr:colOff>0</xdr:colOff>
      <xdr:row>178</xdr:row>
      <xdr:rowOff>0</xdr:rowOff>
    </xdr:from>
    <xdr:to>
      <xdr:col>24</xdr:col>
      <xdr:colOff>0</xdr:colOff>
      <xdr:row>181</xdr:row>
      <xdr:rowOff>0</xdr:rowOff>
    </xdr:to>
    <xdr:sp macro="" textlink="">
      <xdr:nvSpPr>
        <xdr:cNvPr id="229" name="OpenSolver20"/>
        <xdr:cNvSpPr/>
      </xdr:nvSpPr>
      <xdr:spPr>
        <a:xfrm>
          <a:off x="15093950" y="33623250"/>
          <a:ext cx="2641600" cy="5334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zh-CN" altLang="en-US" sz="1100" b="1">
              <a:solidFill>
                <a:srgbClr val="9900CC"/>
              </a:solidFill>
            </a:rPr>
            <a:t>≤</a:t>
          </a:r>
        </a:p>
      </xdr:txBody>
    </xdr:sp>
    <xdr:clientData/>
  </xdr:twoCellAnchor>
  <xdr:twoCellAnchor>
    <xdr:from>
      <xdr:col>17</xdr:col>
      <xdr:colOff>0</xdr:colOff>
      <xdr:row>179</xdr:row>
      <xdr:rowOff>88900</xdr:rowOff>
    </xdr:from>
    <xdr:to>
      <xdr:col>20</xdr:col>
      <xdr:colOff>0</xdr:colOff>
      <xdr:row>179</xdr:row>
      <xdr:rowOff>88900</xdr:rowOff>
    </xdr:to>
    <xdr:cxnSp macro="">
      <xdr:nvCxnSpPr>
        <xdr:cNvPr id="230" name="OpenSolver21"/>
        <xdr:cNvCxnSpPr>
          <a:stCxn id="228" idx="3"/>
          <a:endCxn id="229" idx="1"/>
        </xdr:cNvCxnSpPr>
      </xdr:nvCxnSpPr>
      <xdr:spPr>
        <a:xfrm>
          <a:off x="13112750" y="33889950"/>
          <a:ext cx="1981200" cy="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139700</xdr:colOff>
      <xdr:row>178</xdr:row>
      <xdr:rowOff>139703</xdr:rowOff>
    </xdr:from>
    <xdr:to>
      <xdr:col>18</xdr:col>
      <xdr:colOff>520700</xdr:colOff>
      <xdr:row>180</xdr:row>
      <xdr:rowOff>38103</xdr:rowOff>
    </xdr:to>
    <xdr:sp macro="" textlink="">
      <xdr:nvSpPr>
        <xdr:cNvPr id="231" name="OpenSolver22"/>
        <xdr:cNvSpPr/>
      </xdr:nvSpPr>
      <xdr:spPr>
        <a:xfrm>
          <a:off x="13912850" y="33762953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0</xdr:colOff>
      <xdr:row>187</xdr:row>
      <xdr:rowOff>0</xdr:rowOff>
    </xdr:from>
    <xdr:to>
      <xdr:col>25</xdr:col>
      <xdr:colOff>0</xdr:colOff>
      <xdr:row>194</xdr:row>
      <xdr:rowOff>0</xdr:rowOff>
    </xdr:to>
    <xdr:sp macro="" textlink="">
      <xdr:nvSpPr>
        <xdr:cNvPr id="232" name="OpenSolver23"/>
        <xdr:cNvSpPr/>
      </xdr:nvSpPr>
      <xdr:spPr>
        <a:xfrm>
          <a:off x="10471150" y="35394900"/>
          <a:ext cx="7924800" cy="135890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28</xdr:col>
      <xdr:colOff>0</xdr:colOff>
      <xdr:row>187</xdr:row>
      <xdr:rowOff>0</xdr:rowOff>
    </xdr:from>
    <xdr:to>
      <xdr:col>40</xdr:col>
      <xdr:colOff>0</xdr:colOff>
      <xdr:row>194</xdr:row>
      <xdr:rowOff>0</xdr:rowOff>
    </xdr:to>
    <xdr:sp macro="" textlink="">
      <xdr:nvSpPr>
        <xdr:cNvPr id="233" name="OpenSolver24"/>
        <xdr:cNvSpPr/>
      </xdr:nvSpPr>
      <xdr:spPr>
        <a:xfrm>
          <a:off x="20377150" y="35394900"/>
          <a:ext cx="7924800" cy="135890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zh-CN" altLang="en-US" sz="1100" b="1">
              <a:solidFill>
                <a:srgbClr val="800000"/>
              </a:solidFill>
            </a:rPr>
            <a:t>≤</a:t>
          </a:r>
        </a:p>
      </xdr:txBody>
    </xdr:sp>
    <xdr:clientData/>
  </xdr:twoCellAnchor>
  <xdr:twoCellAnchor>
    <xdr:from>
      <xdr:col>25</xdr:col>
      <xdr:colOff>0</xdr:colOff>
      <xdr:row>190</xdr:row>
      <xdr:rowOff>146050</xdr:rowOff>
    </xdr:from>
    <xdr:to>
      <xdr:col>28</xdr:col>
      <xdr:colOff>0</xdr:colOff>
      <xdr:row>190</xdr:row>
      <xdr:rowOff>146050</xdr:rowOff>
    </xdr:to>
    <xdr:cxnSp macro="">
      <xdr:nvCxnSpPr>
        <xdr:cNvPr id="234" name="OpenSolver25"/>
        <xdr:cNvCxnSpPr>
          <a:stCxn id="232" idx="3"/>
          <a:endCxn id="233" idx="1"/>
        </xdr:cNvCxnSpPr>
      </xdr:nvCxnSpPr>
      <xdr:spPr>
        <a:xfrm>
          <a:off x="18395950" y="36074350"/>
          <a:ext cx="1981200" cy="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139700</xdr:colOff>
      <xdr:row>190</xdr:row>
      <xdr:rowOff>19053</xdr:rowOff>
    </xdr:from>
    <xdr:to>
      <xdr:col>26</xdr:col>
      <xdr:colOff>520700</xdr:colOff>
      <xdr:row>191</xdr:row>
      <xdr:rowOff>95253</xdr:rowOff>
    </xdr:to>
    <xdr:sp macro="" textlink="">
      <xdr:nvSpPr>
        <xdr:cNvPr id="235" name="OpenSolver26"/>
        <xdr:cNvSpPr/>
      </xdr:nvSpPr>
      <xdr:spPr>
        <a:xfrm>
          <a:off x="19196050" y="35947353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0</xdr:colOff>
      <xdr:row>197</xdr:row>
      <xdr:rowOff>0</xdr:rowOff>
    </xdr:from>
    <xdr:to>
      <xdr:col>17</xdr:col>
      <xdr:colOff>0</xdr:colOff>
      <xdr:row>200</xdr:row>
      <xdr:rowOff>0</xdr:rowOff>
    </xdr:to>
    <xdr:sp macro="" textlink="">
      <xdr:nvSpPr>
        <xdr:cNvPr id="236" name="OpenSolver27"/>
        <xdr:cNvSpPr/>
      </xdr:nvSpPr>
      <xdr:spPr>
        <a:xfrm>
          <a:off x="10471150" y="37395150"/>
          <a:ext cx="2641600" cy="71120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>
            <a:solidFill>
              <a:srgbClr val="00CC33"/>
            </a:solidFill>
          </a:endParaRPr>
        </a:p>
      </xdr:txBody>
    </xdr:sp>
    <xdr:clientData/>
  </xdr:twoCellAnchor>
  <xdr:twoCellAnchor>
    <xdr:from>
      <xdr:col>22</xdr:col>
      <xdr:colOff>0</xdr:colOff>
      <xdr:row>197</xdr:row>
      <xdr:rowOff>0</xdr:rowOff>
    </xdr:from>
    <xdr:to>
      <xdr:col>26</xdr:col>
      <xdr:colOff>0</xdr:colOff>
      <xdr:row>200</xdr:row>
      <xdr:rowOff>0</xdr:rowOff>
    </xdr:to>
    <xdr:sp macro="" textlink="">
      <xdr:nvSpPr>
        <xdr:cNvPr id="237" name="OpenSolver28"/>
        <xdr:cNvSpPr/>
      </xdr:nvSpPr>
      <xdr:spPr>
        <a:xfrm>
          <a:off x="16414750" y="37395150"/>
          <a:ext cx="2641600" cy="71120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zh-CN" altLang="en-US" sz="1100" b="1">
              <a:solidFill>
                <a:srgbClr val="00CC33"/>
              </a:solidFill>
            </a:rPr>
            <a:t>≤</a:t>
          </a:r>
        </a:p>
      </xdr:txBody>
    </xdr:sp>
    <xdr:clientData/>
  </xdr:twoCellAnchor>
  <xdr:twoCellAnchor>
    <xdr:from>
      <xdr:col>17</xdr:col>
      <xdr:colOff>0</xdr:colOff>
      <xdr:row>198</xdr:row>
      <xdr:rowOff>177800</xdr:rowOff>
    </xdr:from>
    <xdr:to>
      <xdr:col>22</xdr:col>
      <xdr:colOff>0</xdr:colOff>
      <xdr:row>198</xdr:row>
      <xdr:rowOff>177800</xdr:rowOff>
    </xdr:to>
    <xdr:cxnSp macro="">
      <xdr:nvCxnSpPr>
        <xdr:cNvPr id="238" name="OpenSolver29"/>
        <xdr:cNvCxnSpPr>
          <a:stCxn id="236" idx="3"/>
          <a:endCxn id="237" idx="1"/>
        </xdr:cNvCxnSpPr>
      </xdr:nvCxnSpPr>
      <xdr:spPr>
        <a:xfrm>
          <a:off x="13112750" y="37750750"/>
          <a:ext cx="3302000" cy="0"/>
        </a:xfrm>
        <a:prstGeom prst="straightConnector1">
          <a:avLst/>
        </a:prstGeom>
        <a:ln w="9525" cmpd="sng">
          <a:solidFill>
            <a:srgbClr val="00CC33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139700</xdr:colOff>
      <xdr:row>198</xdr:row>
      <xdr:rowOff>50803</xdr:rowOff>
    </xdr:from>
    <xdr:to>
      <xdr:col>19</xdr:col>
      <xdr:colOff>520700</xdr:colOff>
      <xdr:row>198</xdr:row>
      <xdr:rowOff>304803</xdr:rowOff>
    </xdr:to>
    <xdr:sp macro="" textlink="">
      <xdr:nvSpPr>
        <xdr:cNvPr id="239" name="OpenSolver30"/>
        <xdr:cNvSpPr/>
      </xdr:nvSpPr>
      <xdr:spPr>
        <a:xfrm>
          <a:off x="14573250" y="37623753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0</xdr:colOff>
      <xdr:row>203</xdr:row>
      <xdr:rowOff>0</xdr:rowOff>
    </xdr:from>
    <xdr:to>
      <xdr:col>17</xdr:col>
      <xdr:colOff>0</xdr:colOff>
      <xdr:row>206</xdr:row>
      <xdr:rowOff>0</xdr:rowOff>
    </xdr:to>
    <xdr:sp macro="" textlink="">
      <xdr:nvSpPr>
        <xdr:cNvPr id="240" name="OpenSolver31"/>
        <xdr:cNvSpPr/>
      </xdr:nvSpPr>
      <xdr:spPr>
        <a:xfrm>
          <a:off x="10471150" y="38639750"/>
          <a:ext cx="2641600" cy="53340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>
            <a:solidFill>
              <a:srgbClr val="FF6600"/>
            </a:solidFill>
          </a:endParaRPr>
        </a:p>
      </xdr:txBody>
    </xdr:sp>
    <xdr:clientData/>
  </xdr:twoCellAnchor>
  <xdr:twoCellAnchor>
    <xdr:from>
      <xdr:col>22</xdr:col>
      <xdr:colOff>0</xdr:colOff>
      <xdr:row>203</xdr:row>
      <xdr:rowOff>0</xdr:rowOff>
    </xdr:from>
    <xdr:to>
      <xdr:col>26</xdr:col>
      <xdr:colOff>0</xdr:colOff>
      <xdr:row>206</xdr:row>
      <xdr:rowOff>0</xdr:rowOff>
    </xdr:to>
    <xdr:sp macro="" textlink="">
      <xdr:nvSpPr>
        <xdr:cNvPr id="241" name="OpenSolver32"/>
        <xdr:cNvSpPr/>
      </xdr:nvSpPr>
      <xdr:spPr>
        <a:xfrm>
          <a:off x="16414750" y="38639750"/>
          <a:ext cx="2641600" cy="53340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zh-CN" altLang="en-US" sz="1100" b="1">
              <a:solidFill>
                <a:srgbClr val="FF6600"/>
              </a:solidFill>
            </a:rPr>
            <a:t>≤</a:t>
          </a:r>
        </a:p>
      </xdr:txBody>
    </xdr:sp>
    <xdr:clientData/>
  </xdr:twoCellAnchor>
  <xdr:twoCellAnchor>
    <xdr:from>
      <xdr:col>17</xdr:col>
      <xdr:colOff>0</xdr:colOff>
      <xdr:row>204</xdr:row>
      <xdr:rowOff>88900</xdr:rowOff>
    </xdr:from>
    <xdr:to>
      <xdr:col>22</xdr:col>
      <xdr:colOff>0</xdr:colOff>
      <xdr:row>204</xdr:row>
      <xdr:rowOff>88900</xdr:rowOff>
    </xdr:to>
    <xdr:cxnSp macro="">
      <xdr:nvCxnSpPr>
        <xdr:cNvPr id="242" name="OpenSolver33"/>
        <xdr:cNvCxnSpPr>
          <a:stCxn id="240" idx="3"/>
          <a:endCxn id="241" idx="1"/>
        </xdr:cNvCxnSpPr>
      </xdr:nvCxnSpPr>
      <xdr:spPr>
        <a:xfrm>
          <a:off x="13112750" y="38906450"/>
          <a:ext cx="3302000" cy="0"/>
        </a:xfrm>
        <a:prstGeom prst="straightConnector1">
          <a:avLst/>
        </a:prstGeom>
        <a:ln w="9525" cmpd="sng">
          <a:solidFill>
            <a:srgbClr val="FF66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139700</xdr:colOff>
      <xdr:row>203</xdr:row>
      <xdr:rowOff>139697</xdr:rowOff>
    </xdr:from>
    <xdr:to>
      <xdr:col>19</xdr:col>
      <xdr:colOff>520700</xdr:colOff>
      <xdr:row>205</xdr:row>
      <xdr:rowOff>38097</xdr:rowOff>
    </xdr:to>
    <xdr:sp macro="" textlink="">
      <xdr:nvSpPr>
        <xdr:cNvPr id="243" name="OpenSolver34"/>
        <xdr:cNvSpPr/>
      </xdr:nvSpPr>
      <xdr:spPr>
        <a:xfrm>
          <a:off x="14573250" y="38779447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0</xdr:colOff>
      <xdr:row>209</xdr:row>
      <xdr:rowOff>0</xdr:rowOff>
    </xdr:from>
    <xdr:to>
      <xdr:col>17</xdr:col>
      <xdr:colOff>0</xdr:colOff>
      <xdr:row>212</xdr:row>
      <xdr:rowOff>0</xdr:rowOff>
    </xdr:to>
    <xdr:sp macro="" textlink="">
      <xdr:nvSpPr>
        <xdr:cNvPr id="244" name="OpenSolver35"/>
        <xdr:cNvSpPr/>
      </xdr:nvSpPr>
      <xdr:spPr>
        <a:xfrm>
          <a:off x="10471150" y="39884350"/>
          <a:ext cx="2641600" cy="53340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>
            <a:solidFill>
              <a:srgbClr val="CC0099"/>
            </a:solidFill>
          </a:endParaRPr>
        </a:p>
      </xdr:txBody>
    </xdr:sp>
    <xdr:clientData/>
  </xdr:twoCellAnchor>
  <xdr:twoCellAnchor>
    <xdr:from>
      <xdr:col>22</xdr:col>
      <xdr:colOff>0</xdr:colOff>
      <xdr:row>209</xdr:row>
      <xdr:rowOff>0</xdr:rowOff>
    </xdr:from>
    <xdr:to>
      <xdr:col>26</xdr:col>
      <xdr:colOff>0</xdr:colOff>
      <xdr:row>212</xdr:row>
      <xdr:rowOff>0</xdr:rowOff>
    </xdr:to>
    <xdr:sp macro="" textlink="">
      <xdr:nvSpPr>
        <xdr:cNvPr id="245" name="OpenSolver36"/>
        <xdr:cNvSpPr/>
      </xdr:nvSpPr>
      <xdr:spPr>
        <a:xfrm>
          <a:off x="16414750" y="39884350"/>
          <a:ext cx="2641600" cy="53340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altLang="zh-CN" sz="1100" b="1">
              <a:solidFill>
                <a:srgbClr val="CC0099"/>
              </a:solidFill>
            </a:rPr>
            <a:t>=</a:t>
          </a:r>
          <a:endParaRPr lang="zh-CN" altLang="en-US" sz="1100" b="1">
            <a:solidFill>
              <a:srgbClr val="CC0099"/>
            </a:solidFill>
          </a:endParaRPr>
        </a:p>
      </xdr:txBody>
    </xdr:sp>
    <xdr:clientData/>
  </xdr:twoCellAnchor>
  <xdr:twoCellAnchor>
    <xdr:from>
      <xdr:col>17</xdr:col>
      <xdr:colOff>0</xdr:colOff>
      <xdr:row>210</xdr:row>
      <xdr:rowOff>88900</xdr:rowOff>
    </xdr:from>
    <xdr:to>
      <xdr:col>22</xdr:col>
      <xdr:colOff>0</xdr:colOff>
      <xdr:row>210</xdr:row>
      <xdr:rowOff>88900</xdr:rowOff>
    </xdr:to>
    <xdr:cxnSp macro="">
      <xdr:nvCxnSpPr>
        <xdr:cNvPr id="246" name="OpenSolver37"/>
        <xdr:cNvCxnSpPr>
          <a:stCxn id="244" idx="3"/>
          <a:endCxn id="245" idx="1"/>
        </xdr:cNvCxnSpPr>
      </xdr:nvCxnSpPr>
      <xdr:spPr>
        <a:xfrm>
          <a:off x="13112750" y="40151050"/>
          <a:ext cx="3302000" cy="0"/>
        </a:xfrm>
        <a:prstGeom prst="straightConnector1">
          <a:avLst/>
        </a:prstGeom>
        <a:ln w="9525" cmpd="sng">
          <a:solidFill>
            <a:srgbClr val="CC0099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139700</xdr:colOff>
      <xdr:row>209</xdr:row>
      <xdr:rowOff>139697</xdr:rowOff>
    </xdr:from>
    <xdr:to>
      <xdr:col>19</xdr:col>
      <xdr:colOff>520700</xdr:colOff>
      <xdr:row>211</xdr:row>
      <xdr:rowOff>38097</xdr:rowOff>
    </xdr:to>
    <xdr:sp macro="" textlink="">
      <xdr:nvSpPr>
        <xdr:cNvPr id="247" name="OpenSolver38"/>
        <xdr:cNvSpPr/>
      </xdr:nvSpPr>
      <xdr:spPr>
        <a:xfrm>
          <a:off x="14573250" y="40024047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0</xdr:colOff>
      <xdr:row>215</xdr:row>
      <xdr:rowOff>0</xdr:rowOff>
    </xdr:from>
    <xdr:to>
      <xdr:col>14</xdr:col>
      <xdr:colOff>0</xdr:colOff>
      <xdr:row>219</xdr:row>
      <xdr:rowOff>0</xdr:rowOff>
    </xdr:to>
    <xdr:sp macro="" textlink="">
      <xdr:nvSpPr>
        <xdr:cNvPr id="248" name="OpenSolver39"/>
        <xdr:cNvSpPr/>
      </xdr:nvSpPr>
      <xdr:spPr>
        <a:xfrm>
          <a:off x="10471150" y="40951150"/>
          <a:ext cx="660400" cy="7112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17</xdr:col>
      <xdr:colOff>0</xdr:colOff>
      <xdr:row>215</xdr:row>
      <xdr:rowOff>0</xdr:rowOff>
    </xdr:from>
    <xdr:to>
      <xdr:col>18</xdr:col>
      <xdr:colOff>0</xdr:colOff>
      <xdr:row>219</xdr:row>
      <xdr:rowOff>0</xdr:rowOff>
    </xdr:to>
    <xdr:sp macro="" textlink="">
      <xdr:nvSpPr>
        <xdr:cNvPr id="249" name="OpenSolver40"/>
        <xdr:cNvSpPr/>
      </xdr:nvSpPr>
      <xdr:spPr>
        <a:xfrm>
          <a:off x="13112750" y="40951150"/>
          <a:ext cx="660400" cy="7112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zh-CN" altLang="en-US" sz="1100" b="1">
              <a:solidFill>
                <a:srgbClr val="0000FF"/>
              </a:solidFill>
            </a:rPr>
            <a:t>≤</a:t>
          </a:r>
        </a:p>
      </xdr:txBody>
    </xdr:sp>
    <xdr:clientData/>
  </xdr:twoCellAnchor>
  <xdr:twoCellAnchor>
    <xdr:from>
      <xdr:col>14</xdr:col>
      <xdr:colOff>0</xdr:colOff>
      <xdr:row>217</xdr:row>
      <xdr:rowOff>0</xdr:rowOff>
    </xdr:from>
    <xdr:to>
      <xdr:col>17</xdr:col>
      <xdr:colOff>0</xdr:colOff>
      <xdr:row>217</xdr:row>
      <xdr:rowOff>0</xdr:rowOff>
    </xdr:to>
    <xdr:cxnSp macro="">
      <xdr:nvCxnSpPr>
        <xdr:cNvPr id="250" name="OpenSolver41"/>
        <xdr:cNvCxnSpPr>
          <a:stCxn id="248" idx="3"/>
          <a:endCxn id="249" idx="1"/>
        </xdr:cNvCxnSpPr>
      </xdr:nvCxnSpPr>
      <xdr:spPr>
        <a:xfrm>
          <a:off x="11131550" y="41306750"/>
          <a:ext cx="1981200" cy="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139700</xdr:colOff>
      <xdr:row>216</xdr:row>
      <xdr:rowOff>50803</xdr:rowOff>
    </xdr:from>
    <xdr:to>
      <xdr:col>15</xdr:col>
      <xdr:colOff>520700</xdr:colOff>
      <xdr:row>217</xdr:row>
      <xdr:rowOff>127003</xdr:rowOff>
    </xdr:to>
    <xdr:sp macro="" textlink="">
      <xdr:nvSpPr>
        <xdr:cNvPr id="251" name="OpenSolver42"/>
        <xdr:cNvSpPr/>
      </xdr:nvSpPr>
      <xdr:spPr>
        <a:xfrm>
          <a:off x="11931650" y="41179753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0</xdr:colOff>
      <xdr:row>222</xdr:row>
      <xdr:rowOff>0</xdr:rowOff>
    </xdr:from>
    <xdr:to>
      <xdr:col>25</xdr:col>
      <xdr:colOff>0</xdr:colOff>
      <xdr:row>229</xdr:row>
      <xdr:rowOff>0</xdr:rowOff>
    </xdr:to>
    <xdr:sp macro="" textlink="">
      <xdr:nvSpPr>
        <xdr:cNvPr id="252" name="OpenSolver43"/>
        <xdr:cNvSpPr/>
      </xdr:nvSpPr>
      <xdr:spPr>
        <a:xfrm>
          <a:off x="10471150" y="42195750"/>
          <a:ext cx="7924800" cy="12446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28</xdr:col>
      <xdr:colOff>0</xdr:colOff>
      <xdr:row>222</xdr:row>
      <xdr:rowOff>0</xdr:rowOff>
    </xdr:from>
    <xdr:to>
      <xdr:col>40</xdr:col>
      <xdr:colOff>0</xdr:colOff>
      <xdr:row>229</xdr:row>
      <xdr:rowOff>0</xdr:rowOff>
    </xdr:to>
    <xdr:sp macro="" textlink="">
      <xdr:nvSpPr>
        <xdr:cNvPr id="253" name="OpenSolver44"/>
        <xdr:cNvSpPr/>
      </xdr:nvSpPr>
      <xdr:spPr>
        <a:xfrm>
          <a:off x="20377150" y="42195750"/>
          <a:ext cx="7924800" cy="12446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zh-CN" altLang="en-US" sz="1100" b="1">
              <a:solidFill>
                <a:srgbClr val="008000"/>
              </a:solidFill>
            </a:rPr>
            <a:t>≤</a:t>
          </a:r>
        </a:p>
      </xdr:txBody>
    </xdr:sp>
    <xdr:clientData/>
  </xdr:twoCellAnchor>
  <xdr:twoCellAnchor>
    <xdr:from>
      <xdr:col>25</xdr:col>
      <xdr:colOff>0</xdr:colOff>
      <xdr:row>225</xdr:row>
      <xdr:rowOff>88900</xdr:rowOff>
    </xdr:from>
    <xdr:to>
      <xdr:col>28</xdr:col>
      <xdr:colOff>0</xdr:colOff>
      <xdr:row>225</xdr:row>
      <xdr:rowOff>88900</xdr:rowOff>
    </xdr:to>
    <xdr:cxnSp macro="">
      <xdr:nvCxnSpPr>
        <xdr:cNvPr id="254" name="OpenSolver45"/>
        <xdr:cNvCxnSpPr>
          <a:stCxn id="252" idx="3"/>
          <a:endCxn id="253" idx="1"/>
        </xdr:cNvCxnSpPr>
      </xdr:nvCxnSpPr>
      <xdr:spPr>
        <a:xfrm>
          <a:off x="18395950" y="42818050"/>
          <a:ext cx="1981200" cy="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139700</xdr:colOff>
      <xdr:row>224</xdr:row>
      <xdr:rowOff>139697</xdr:rowOff>
    </xdr:from>
    <xdr:to>
      <xdr:col>26</xdr:col>
      <xdr:colOff>520700</xdr:colOff>
      <xdr:row>226</xdr:row>
      <xdr:rowOff>38097</xdr:rowOff>
    </xdr:to>
    <xdr:sp macro="" textlink="">
      <xdr:nvSpPr>
        <xdr:cNvPr id="255" name="OpenSolver46"/>
        <xdr:cNvSpPr/>
      </xdr:nvSpPr>
      <xdr:spPr>
        <a:xfrm>
          <a:off x="19196050" y="42691047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12700</xdr:colOff>
      <xdr:row>93</xdr:row>
      <xdr:rowOff>12700</xdr:rowOff>
    </xdr:from>
    <xdr:to>
      <xdr:col>25</xdr:col>
      <xdr:colOff>0</xdr:colOff>
      <xdr:row>100</xdr:row>
      <xdr:rowOff>0</xdr:rowOff>
    </xdr:to>
    <xdr:sp macro="" textlink="">
      <xdr:nvSpPr>
        <xdr:cNvPr id="256" name="OpenSolver47"/>
        <xdr:cNvSpPr/>
      </xdr:nvSpPr>
      <xdr:spPr>
        <a:xfrm>
          <a:off x="10483850" y="17824450"/>
          <a:ext cx="7912100" cy="12319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12</xdr:col>
      <xdr:colOff>654050</xdr:colOff>
      <xdr:row>92</xdr:row>
      <xdr:rowOff>120650</xdr:rowOff>
    </xdr:from>
    <xdr:to>
      <xdr:col>13</xdr:col>
      <xdr:colOff>314892</xdr:colOff>
      <xdr:row>93</xdr:row>
      <xdr:rowOff>69850</xdr:rowOff>
    </xdr:to>
    <xdr:sp macro="" textlink="">
      <xdr:nvSpPr>
        <xdr:cNvPr id="257" name="OpenSolver48"/>
        <xdr:cNvSpPr/>
      </xdr:nvSpPr>
      <xdr:spPr>
        <a:xfrm>
          <a:off x="10464800" y="17754600"/>
          <a:ext cx="321242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binary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14</xdr:col>
      <xdr:colOff>12700</xdr:colOff>
      <xdr:row>106</xdr:row>
      <xdr:rowOff>12700</xdr:rowOff>
    </xdr:from>
    <xdr:to>
      <xdr:col>18</xdr:col>
      <xdr:colOff>0</xdr:colOff>
      <xdr:row>154</xdr:row>
      <xdr:rowOff>0</xdr:rowOff>
    </xdr:to>
    <xdr:sp macro="" textlink="">
      <xdr:nvSpPr>
        <xdr:cNvPr id="258" name="OpenSolver49"/>
        <xdr:cNvSpPr/>
      </xdr:nvSpPr>
      <xdr:spPr>
        <a:xfrm>
          <a:off x="11144250" y="20199350"/>
          <a:ext cx="2628900" cy="85217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t"/>
        <a:lstStyle/>
        <a:p>
          <a:pPr algn="l"/>
          <a:endParaRPr lang="zh-CN" alt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13</xdr:col>
      <xdr:colOff>654050</xdr:colOff>
      <xdr:row>105</xdr:row>
      <xdr:rowOff>171450</xdr:rowOff>
    </xdr:from>
    <xdr:to>
      <xdr:col>14</xdr:col>
      <xdr:colOff>314892</xdr:colOff>
      <xdr:row>106</xdr:row>
      <xdr:rowOff>57150</xdr:rowOff>
    </xdr:to>
    <xdr:sp macro="" textlink="">
      <xdr:nvSpPr>
        <xdr:cNvPr id="259" name="OpenSolver50"/>
        <xdr:cNvSpPr/>
      </xdr:nvSpPr>
      <xdr:spPr>
        <a:xfrm>
          <a:off x="11125200" y="20116800"/>
          <a:ext cx="321242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binary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13</xdr:col>
      <xdr:colOff>12700</xdr:colOff>
      <xdr:row>87</xdr:row>
      <xdr:rowOff>12700</xdr:rowOff>
    </xdr:from>
    <xdr:to>
      <xdr:col>17</xdr:col>
      <xdr:colOff>0</xdr:colOff>
      <xdr:row>88</xdr:row>
      <xdr:rowOff>0</xdr:rowOff>
    </xdr:to>
    <xdr:sp macro="" textlink="">
      <xdr:nvSpPr>
        <xdr:cNvPr id="260" name="OpenSolver51"/>
        <xdr:cNvSpPr/>
      </xdr:nvSpPr>
      <xdr:spPr>
        <a:xfrm>
          <a:off x="10483850" y="16757650"/>
          <a:ext cx="2628900" cy="1651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12</xdr:col>
      <xdr:colOff>654050</xdr:colOff>
      <xdr:row>86</xdr:row>
      <xdr:rowOff>158750</xdr:rowOff>
    </xdr:from>
    <xdr:to>
      <xdr:col>13</xdr:col>
      <xdr:colOff>354583</xdr:colOff>
      <xdr:row>87</xdr:row>
      <xdr:rowOff>69850</xdr:rowOff>
    </xdr:to>
    <xdr:sp macro="" textlink="">
      <xdr:nvSpPr>
        <xdr:cNvPr id="261" name="OpenSolver52"/>
        <xdr:cNvSpPr/>
      </xdr:nvSpPr>
      <xdr:spPr>
        <a:xfrm>
          <a:off x="10464800" y="16687800"/>
          <a:ext cx="360933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integer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65"/>
  <sheetViews>
    <sheetView tabSelected="1" topLeftCell="L116" zoomScaleNormal="100" workbookViewId="0">
      <selection activeCell="AE143" sqref="AE143"/>
    </sheetView>
  </sheetViews>
  <sheetFormatPr defaultRowHeight="14"/>
  <cols>
    <col min="1" max="1" width="26.08203125" bestFit="1" customWidth="1"/>
    <col min="2" max="2" width="12.5" bestFit="1" customWidth="1"/>
    <col min="3" max="3" width="12.1640625" bestFit="1" customWidth="1"/>
    <col min="20" max="20" width="3.58203125" customWidth="1"/>
    <col min="22" max="22" width="10.1640625" bestFit="1" customWidth="1"/>
  </cols>
  <sheetData>
    <row r="1" spans="1:28" ht="23">
      <c r="A1" s="1" t="s">
        <v>0</v>
      </c>
    </row>
    <row r="2" spans="1:28">
      <c r="A2" t="s">
        <v>2</v>
      </c>
      <c r="L2" s="67" t="s">
        <v>1</v>
      </c>
      <c r="M2" s="67"/>
      <c r="N2" s="67"/>
    </row>
    <row r="3" spans="1:28" ht="28">
      <c r="A3" s="1" t="s">
        <v>35</v>
      </c>
      <c r="B3" s="3" t="s">
        <v>3</v>
      </c>
      <c r="L3" s="70" t="s">
        <v>74</v>
      </c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</row>
    <row r="4" spans="1:28">
      <c r="A4">
        <v>1</v>
      </c>
      <c r="B4">
        <v>0.16900000000000001</v>
      </c>
      <c r="L4" s="67" t="s">
        <v>72</v>
      </c>
      <c r="M4" s="67"/>
      <c r="N4" s="67"/>
      <c r="O4" s="67"/>
    </row>
    <row r="5" spans="1:28">
      <c r="A5">
        <v>2</v>
      </c>
      <c r="B5">
        <v>0.129</v>
      </c>
      <c r="L5" s="67" t="s">
        <v>73</v>
      </c>
      <c r="M5" s="67"/>
      <c r="N5" s="67"/>
      <c r="O5" s="67"/>
    </row>
    <row r="6" spans="1:28" ht="15">
      <c r="A6">
        <v>3</v>
      </c>
      <c r="B6">
        <v>0.11700000000000001</v>
      </c>
      <c r="H6" s="35" t="s">
        <v>131</v>
      </c>
      <c r="L6" s="71" t="s">
        <v>75</v>
      </c>
      <c r="M6" s="71"/>
      <c r="N6" s="71"/>
    </row>
    <row r="7" spans="1:28" ht="17.5">
      <c r="A7">
        <v>4</v>
      </c>
      <c r="B7">
        <v>0.105</v>
      </c>
      <c r="H7">
        <f>SUMPRODUCT(B4:B10,AD35:AD41)</f>
        <v>2841.5530000000003</v>
      </c>
      <c r="L7" s="67" t="s">
        <v>76</v>
      </c>
      <c r="M7" s="67"/>
      <c r="N7" s="67"/>
      <c r="O7" s="67"/>
      <c r="P7" s="67"/>
      <c r="Q7" s="67"/>
    </row>
    <row r="8" spans="1:28">
      <c r="A8">
        <v>5</v>
      </c>
      <c r="B8">
        <v>9.9000000000000005E-2</v>
      </c>
    </row>
    <row r="9" spans="1:28">
      <c r="A9">
        <v>6</v>
      </c>
      <c r="B9">
        <v>9.8000000000000004E-2</v>
      </c>
      <c r="L9" t="s">
        <v>77</v>
      </c>
    </row>
    <row r="10" spans="1:28" ht="17">
      <c r="A10">
        <v>7</v>
      </c>
      <c r="B10">
        <v>8.2000000000000003E-2</v>
      </c>
      <c r="L10" s="72" t="s">
        <v>78</v>
      </c>
      <c r="M10" s="11"/>
      <c r="N10" s="11"/>
      <c r="O10" s="9" t="s">
        <v>79</v>
      </c>
      <c r="T10" s="33" t="s">
        <v>139</v>
      </c>
      <c r="U10" s="33" t="s">
        <v>115</v>
      </c>
      <c r="V10" s="32">
        <f>G49+G52+H79+H88+H158+H163</f>
        <v>114513423.016</v>
      </c>
    </row>
    <row r="11" spans="1:28" ht="16.5">
      <c r="T11" s="36" t="s">
        <v>133</v>
      </c>
      <c r="U11" s="36" t="s">
        <v>116</v>
      </c>
      <c r="V11" s="31">
        <f>H7</f>
        <v>2841.5530000000003</v>
      </c>
    </row>
    <row r="12" spans="1:28" ht="23.5">
      <c r="A12" s="1" t="s">
        <v>34</v>
      </c>
      <c r="B12" s="66" t="s">
        <v>4</v>
      </c>
      <c r="C12" s="66"/>
      <c r="D12" s="66"/>
      <c r="L12" s="46" t="s">
        <v>154</v>
      </c>
      <c r="M12" s="11"/>
      <c r="N12" s="11"/>
      <c r="O12" s="11" t="s">
        <v>79</v>
      </c>
      <c r="P12" s="11"/>
      <c r="T12" s="37" t="s">
        <v>133</v>
      </c>
      <c r="U12" s="37" t="s">
        <v>117</v>
      </c>
      <c r="V12" s="16">
        <f>H200+H210</f>
        <v>1478.4067035579865</v>
      </c>
    </row>
    <row r="13" spans="1:28">
      <c r="A13" t="s">
        <v>19</v>
      </c>
      <c r="B13" t="s">
        <v>20</v>
      </c>
      <c r="C13" t="s">
        <v>21</v>
      </c>
      <c r="D13" t="s">
        <v>5</v>
      </c>
      <c r="E13" t="s">
        <v>6</v>
      </c>
      <c r="F13" t="s">
        <v>7</v>
      </c>
    </row>
    <row r="14" spans="1:28" ht="17">
      <c r="A14" t="s">
        <v>8</v>
      </c>
      <c r="B14" t="s">
        <v>9</v>
      </c>
      <c r="C14">
        <v>17000</v>
      </c>
      <c r="D14">
        <v>20000</v>
      </c>
      <c r="E14">
        <v>16000</v>
      </c>
      <c r="F14">
        <v>13000</v>
      </c>
      <c r="L14" s="9" t="s">
        <v>80</v>
      </c>
      <c r="O14" s="9" t="s">
        <v>79</v>
      </c>
    </row>
    <row r="15" spans="1:28" ht="16.5">
      <c r="A15" t="s">
        <v>8</v>
      </c>
      <c r="B15" t="s">
        <v>10</v>
      </c>
      <c r="C15">
        <v>20000</v>
      </c>
      <c r="D15">
        <v>20000</v>
      </c>
      <c r="E15">
        <v>17000</v>
      </c>
      <c r="F15">
        <v>15000</v>
      </c>
      <c r="T15" s="50" t="s">
        <v>172</v>
      </c>
      <c r="U15" s="51" t="s">
        <v>173</v>
      </c>
      <c r="V15" s="16">
        <f>0.5*V10-0.3*V11-0.2*V12</f>
        <v>57255563.360759296</v>
      </c>
    </row>
    <row r="16" spans="1:28" ht="16">
      <c r="A16" t="s">
        <v>8</v>
      </c>
      <c r="B16" t="s">
        <v>11</v>
      </c>
      <c r="C16">
        <v>20000</v>
      </c>
      <c r="D16">
        <v>20000</v>
      </c>
      <c r="E16">
        <v>18000</v>
      </c>
      <c r="F16">
        <v>15000</v>
      </c>
      <c r="L16" s="9" t="s">
        <v>81</v>
      </c>
      <c r="O16" s="9" t="s">
        <v>82</v>
      </c>
      <c r="V16" s="34"/>
    </row>
    <row r="17" spans="1:31">
      <c r="A17" t="s">
        <v>12</v>
      </c>
      <c r="B17" t="s">
        <v>9</v>
      </c>
      <c r="C17">
        <v>21000</v>
      </c>
      <c r="D17">
        <v>20000</v>
      </c>
      <c r="E17">
        <v>20000</v>
      </c>
      <c r="F17">
        <v>15000</v>
      </c>
    </row>
    <row r="18" spans="1:31" ht="17">
      <c r="A18" t="s">
        <v>12</v>
      </c>
      <c r="B18" t="s">
        <v>10</v>
      </c>
      <c r="C18">
        <v>17000</v>
      </c>
      <c r="D18">
        <v>16000</v>
      </c>
      <c r="E18">
        <v>16000</v>
      </c>
      <c r="F18">
        <v>14000</v>
      </c>
      <c r="L18" s="9" t="s">
        <v>83</v>
      </c>
      <c r="O18" s="9" t="s">
        <v>79</v>
      </c>
      <c r="P18" s="12"/>
    </row>
    <row r="19" spans="1:31">
      <c r="A19" t="s">
        <v>13</v>
      </c>
      <c r="B19" t="s">
        <v>11</v>
      </c>
      <c r="C19">
        <v>18000</v>
      </c>
      <c r="D19">
        <v>17000</v>
      </c>
      <c r="E19">
        <v>16000</v>
      </c>
      <c r="F19">
        <v>16000</v>
      </c>
    </row>
    <row r="20" spans="1:31" ht="17">
      <c r="A20" t="s">
        <v>14</v>
      </c>
      <c r="B20" t="s">
        <v>9</v>
      </c>
      <c r="C20">
        <v>22000</v>
      </c>
      <c r="D20">
        <v>20000</v>
      </c>
      <c r="E20">
        <v>21000</v>
      </c>
      <c r="F20">
        <v>19000</v>
      </c>
      <c r="L20" s="9" t="s">
        <v>84</v>
      </c>
      <c r="O20" s="9" t="s">
        <v>79</v>
      </c>
    </row>
    <row r="21" spans="1:31">
      <c r="B21" t="s">
        <v>10</v>
      </c>
      <c r="C21">
        <v>17000</v>
      </c>
      <c r="D21">
        <v>17000</v>
      </c>
      <c r="E21">
        <v>16000</v>
      </c>
      <c r="F21">
        <v>12000</v>
      </c>
    </row>
    <row r="22" spans="1:31" ht="16">
      <c r="B22" t="s">
        <v>11</v>
      </c>
      <c r="C22">
        <v>17000</v>
      </c>
      <c r="D22">
        <v>17000</v>
      </c>
      <c r="E22">
        <v>18000</v>
      </c>
      <c r="F22">
        <v>13000</v>
      </c>
      <c r="L22" s="73" t="s">
        <v>87</v>
      </c>
      <c r="O22" s="9" t="s">
        <v>86</v>
      </c>
    </row>
    <row r="23" spans="1:31">
      <c r="A23" t="s">
        <v>15</v>
      </c>
      <c r="B23" t="s">
        <v>9</v>
      </c>
      <c r="C23">
        <v>17000</v>
      </c>
      <c r="D23">
        <v>16000</v>
      </c>
      <c r="E23">
        <v>17000</v>
      </c>
      <c r="F23">
        <v>11000</v>
      </c>
    </row>
    <row r="24" spans="1:31" ht="16">
      <c r="B24" t="s">
        <v>10</v>
      </c>
      <c r="C24">
        <v>19000</v>
      </c>
      <c r="D24">
        <v>17000</v>
      </c>
      <c r="E24">
        <v>21000</v>
      </c>
      <c r="F24">
        <v>23000</v>
      </c>
      <c r="L24" s="9" t="s">
        <v>88</v>
      </c>
      <c r="O24" s="10" t="s">
        <v>85</v>
      </c>
    </row>
    <row r="25" spans="1:31" ht="15">
      <c r="B25" t="s">
        <v>11</v>
      </c>
      <c r="C25">
        <v>22000</v>
      </c>
      <c r="D25">
        <v>21000</v>
      </c>
      <c r="E25">
        <v>21000</v>
      </c>
      <c r="F25">
        <v>13000</v>
      </c>
      <c r="N25" s="9"/>
    </row>
    <row r="26" spans="1:31" ht="16">
      <c r="A26" t="s">
        <v>16</v>
      </c>
      <c r="B26" t="s">
        <v>9</v>
      </c>
      <c r="C26">
        <v>13000</v>
      </c>
      <c r="D26">
        <v>15000</v>
      </c>
      <c r="E26">
        <v>17000</v>
      </c>
      <c r="F26">
        <v>15000</v>
      </c>
      <c r="L26" s="73" t="s">
        <v>89</v>
      </c>
      <c r="O26" s="9" t="s">
        <v>82</v>
      </c>
    </row>
    <row r="27" spans="1:31">
      <c r="B27" t="s">
        <v>10</v>
      </c>
      <c r="C27">
        <v>14000</v>
      </c>
      <c r="D27">
        <v>16000</v>
      </c>
      <c r="E27">
        <v>15000</v>
      </c>
      <c r="F27">
        <v>23000</v>
      </c>
    </row>
    <row r="28" spans="1:31" ht="17">
      <c r="B28" t="s">
        <v>11</v>
      </c>
      <c r="C28">
        <v>14000</v>
      </c>
      <c r="D28">
        <v>16000</v>
      </c>
      <c r="E28">
        <v>17000</v>
      </c>
      <c r="F28">
        <v>14000</v>
      </c>
      <c r="L28" s="11" t="s">
        <v>91</v>
      </c>
      <c r="M28" s="2"/>
      <c r="N28" s="2"/>
      <c r="O28" s="2"/>
      <c r="P28" s="2"/>
      <c r="Q28" s="2"/>
      <c r="R28" s="13" t="s">
        <v>90</v>
      </c>
      <c r="S28" s="2"/>
    </row>
    <row r="29" spans="1:31">
      <c r="A29" t="s">
        <v>17</v>
      </c>
      <c r="B29" t="s">
        <v>9</v>
      </c>
      <c r="C29">
        <v>17000</v>
      </c>
      <c r="D29">
        <v>16000</v>
      </c>
      <c r="E29">
        <v>15000</v>
      </c>
      <c r="F29">
        <v>17000</v>
      </c>
    </row>
    <row r="30" spans="1:31">
      <c r="B30" t="s">
        <v>10</v>
      </c>
      <c r="C30">
        <v>21000</v>
      </c>
      <c r="D30">
        <v>23000</v>
      </c>
      <c r="E30">
        <v>17000</v>
      </c>
      <c r="F30">
        <v>23000</v>
      </c>
    </row>
    <row r="31" spans="1:31">
      <c r="B31" t="s">
        <v>11</v>
      </c>
      <c r="C31">
        <v>21000</v>
      </c>
      <c r="D31">
        <v>13000</v>
      </c>
      <c r="E31">
        <v>17000</v>
      </c>
      <c r="F31">
        <v>23000</v>
      </c>
      <c r="L31" s="14"/>
      <c r="M31" s="20" t="s">
        <v>96</v>
      </c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43" t="s">
        <v>102</v>
      </c>
      <c r="Z31" s="21"/>
      <c r="AA31" s="21"/>
      <c r="AB31" s="21"/>
      <c r="AC31" s="21"/>
      <c r="AD31" s="21"/>
      <c r="AE31" s="21"/>
    </row>
    <row r="32" spans="1:31">
      <c r="A32" t="s">
        <v>18</v>
      </c>
      <c r="B32" t="s">
        <v>9</v>
      </c>
      <c r="C32">
        <v>23000</v>
      </c>
      <c r="D32">
        <v>20000</v>
      </c>
      <c r="E32">
        <v>20000</v>
      </c>
      <c r="F32">
        <v>16000</v>
      </c>
      <c r="L32" s="15"/>
      <c r="M32" s="22"/>
      <c r="N32" s="62" t="s">
        <v>93</v>
      </c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21"/>
      <c r="AA32" s="21"/>
      <c r="AB32" s="21"/>
      <c r="AC32" s="21"/>
      <c r="AD32" s="21"/>
      <c r="AE32" s="21"/>
    </row>
    <row r="33" spans="1:41">
      <c r="B33" t="s">
        <v>10</v>
      </c>
      <c r="C33">
        <v>19000</v>
      </c>
      <c r="D33">
        <v>13000</v>
      </c>
      <c r="E33">
        <v>17000</v>
      </c>
      <c r="F33">
        <v>20000</v>
      </c>
      <c r="L33" s="15"/>
      <c r="M33" s="22" t="s">
        <v>95</v>
      </c>
      <c r="N33" s="63">
        <v>1</v>
      </c>
      <c r="O33" s="64"/>
      <c r="P33" s="65"/>
      <c r="Q33" s="63">
        <v>2</v>
      </c>
      <c r="R33" s="64"/>
      <c r="S33" s="65"/>
      <c r="T33" s="63">
        <v>3</v>
      </c>
      <c r="U33" s="64"/>
      <c r="V33" s="65"/>
      <c r="W33" s="63">
        <v>4</v>
      </c>
      <c r="X33" s="64"/>
      <c r="Y33" s="65"/>
      <c r="Z33" s="21"/>
      <c r="AA33" s="21" t="s">
        <v>134</v>
      </c>
      <c r="AB33" s="21"/>
      <c r="AC33" s="21"/>
      <c r="AD33" s="21"/>
      <c r="AE33" s="21"/>
      <c r="AF33" t="s">
        <v>135</v>
      </c>
      <c r="AK33" t="s">
        <v>142</v>
      </c>
    </row>
    <row r="34" spans="1:41">
      <c r="B34" t="s">
        <v>11</v>
      </c>
      <c r="C34">
        <v>20000</v>
      </c>
      <c r="D34">
        <v>20000</v>
      </c>
      <c r="E34">
        <v>23000</v>
      </c>
      <c r="F34">
        <v>22000</v>
      </c>
      <c r="L34" s="15"/>
      <c r="M34" s="22" t="s">
        <v>94</v>
      </c>
      <c r="N34" s="23">
        <v>1</v>
      </c>
      <c r="O34" s="23">
        <v>2</v>
      </c>
      <c r="P34" s="23">
        <v>3</v>
      </c>
      <c r="Q34" s="23">
        <v>1</v>
      </c>
      <c r="R34" s="23">
        <v>2</v>
      </c>
      <c r="S34" s="23">
        <v>3</v>
      </c>
      <c r="T34" s="23">
        <v>1</v>
      </c>
      <c r="U34" s="23">
        <v>2</v>
      </c>
      <c r="V34" s="23">
        <v>3</v>
      </c>
      <c r="W34" s="23">
        <v>1</v>
      </c>
      <c r="X34" s="23">
        <v>2</v>
      </c>
      <c r="Y34" s="23">
        <v>3</v>
      </c>
      <c r="Z34" s="21"/>
      <c r="AA34" s="28">
        <v>1</v>
      </c>
      <c r="AB34" s="28">
        <v>2</v>
      </c>
      <c r="AC34" s="28">
        <v>3</v>
      </c>
      <c r="AD34" s="21" t="s">
        <v>132</v>
      </c>
      <c r="AE34" s="21"/>
      <c r="AF34" s="38">
        <v>1</v>
      </c>
      <c r="AG34" s="38">
        <v>2</v>
      </c>
      <c r="AH34" s="38">
        <v>3</v>
      </c>
      <c r="AI34" s="39">
        <v>4</v>
      </c>
      <c r="AL34" s="38">
        <v>1</v>
      </c>
      <c r="AM34" s="38">
        <v>2</v>
      </c>
      <c r="AN34" s="38">
        <v>3</v>
      </c>
      <c r="AO34" s="38">
        <v>4</v>
      </c>
    </row>
    <row r="35" spans="1:41">
      <c r="L35" s="15"/>
      <c r="M35" s="24">
        <v>1</v>
      </c>
      <c r="N35" s="22">
        <v>0</v>
      </c>
      <c r="O35" s="22">
        <v>2170</v>
      </c>
      <c r="P35" s="22">
        <v>0</v>
      </c>
      <c r="Q35" s="22">
        <v>0</v>
      </c>
      <c r="R35" s="22">
        <v>1258</v>
      </c>
      <c r="S35" s="22">
        <v>0</v>
      </c>
      <c r="T35" s="22">
        <v>0</v>
      </c>
      <c r="U35" s="22">
        <v>2182</v>
      </c>
      <c r="V35" s="22">
        <v>0</v>
      </c>
      <c r="W35" s="22">
        <v>0</v>
      </c>
      <c r="X35" s="22">
        <v>2300</v>
      </c>
      <c r="Y35" s="22">
        <v>0</v>
      </c>
      <c r="Z35" s="21"/>
      <c r="AA35" s="21">
        <f>N35+Q35+T35+W35</f>
        <v>0</v>
      </c>
      <c r="AB35" s="21">
        <f t="shared" ref="AB35:AC35" si="0">O35+R35+U35+X35</f>
        <v>7910</v>
      </c>
      <c r="AC35" s="21">
        <f t="shared" si="0"/>
        <v>0</v>
      </c>
      <c r="AD35" s="21">
        <f>SUM(N35:Y35)</f>
        <v>7910</v>
      </c>
      <c r="AE35" s="21"/>
      <c r="AF35">
        <f>SUM(N35:P35)</f>
        <v>2170</v>
      </c>
      <c r="AG35">
        <f>SUM(Q35:S35)</f>
        <v>1258</v>
      </c>
      <c r="AH35">
        <f>SUM(T35:V35)</f>
        <v>2182</v>
      </c>
      <c r="AI35">
        <f>SUM(W35:Y35)</f>
        <v>2300</v>
      </c>
      <c r="AK35" s="28">
        <v>1</v>
      </c>
      <c r="AL35">
        <f>N42</f>
        <v>1864</v>
      </c>
      <c r="AM35">
        <f>Q42</f>
        <v>2427</v>
      </c>
      <c r="AN35">
        <f>T42</f>
        <v>1736</v>
      </c>
      <c r="AO35">
        <f>W42</f>
        <v>2000</v>
      </c>
    </row>
    <row r="36" spans="1:41" ht="16" customHeight="1">
      <c r="A36" s="1" t="s">
        <v>33</v>
      </c>
      <c r="B36" s="66" t="s">
        <v>22</v>
      </c>
      <c r="C36" s="66"/>
      <c r="D36" s="66"/>
      <c r="E36" s="66"/>
      <c r="L36" s="15"/>
      <c r="M36" s="24">
        <v>2</v>
      </c>
      <c r="N36" s="22">
        <v>0</v>
      </c>
      <c r="O36" s="22">
        <v>0</v>
      </c>
      <c r="P36" s="22">
        <v>0</v>
      </c>
      <c r="Q36" s="22">
        <v>0</v>
      </c>
      <c r="R36" s="22">
        <v>0</v>
      </c>
      <c r="S36" s="22">
        <v>0</v>
      </c>
      <c r="T36" s="22">
        <v>0</v>
      </c>
      <c r="U36" s="22">
        <v>0</v>
      </c>
      <c r="V36" s="22">
        <v>0</v>
      </c>
      <c r="W36" s="22">
        <v>0</v>
      </c>
      <c r="X36" s="22">
        <v>0</v>
      </c>
      <c r="Y36" s="22">
        <v>0</v>
      </c>
      <c r="Z36" s="21"/>
      <c r="AA36" s="21">
        <f t="shared" ref="AA36:AA41" si="1">N36+Q36+T36+W36</f>
        <v>0</v>
      </c>
      <c r="AB36" s="21">
        <f t="shared" ref="AB36:AB41" si="2">O36+R36+U36+X36</f>
        <v>0</v>
      </c>
      <c r="AC36" s="21">
        <f t="shared" ref="AC36:AC41" si="3">P36+S36+V36+Y36</f>
        <v>0</v>
      </c>
      <c r="AD36" s="21">
        <f t="shared" ref="AD36:AD41" si="4">SUM(N36:Y36)</f>
        <v>0</v>
      </c>
      <c r="AE36" s="21"/>
      <c r="AF36">
        <f t="shared" ref="AF36:AF41" si="5">SUM(N36:P36)</f>
        <v>0</v>
      </c>
      <c r="AG36">
        <f t="shared" ref="AG36:AG41" si="6">SUM(Q36:S36)</f>
        <v>0</v>
      </c>
      <c r="AH36">
        <f t="shared" ref="AH36:AH41" si="7">SUM(T36:V36)</f>
        <v>0</v>
      </c>
      <c r="AI36">
        <f t="shared" ref="AI36:AI41" si="8">SUM(W36:Y36)</f>
        <v>0</v>
      </c>
      <c r="AK36" s="28">
        <v>2</v>
      </c>
      <c r="AL36">
        <f>O42</f>
        <v>2170</v>
      </c>
      <c r="AM36">
        <f>R42</f>
        <v>1258</v>
      </c>
      <c r="AN36">
        <f>U42</f>
        <v>2182</v>
      </c>
      <c r="AO36">
        <f>X42</f>
        <v>2300</v>
      </c>
    </row>
    <row r="37" spans="1:41">
      <c r="A37" t="s">
        <v>25</v>
      </c>
      <c r="B37" t="s">
        <v>27</v>
      </c>
      <c r="C37" t="s">
        <v>5</v>
      </c>
      <c r="D37" t="s">
        <v>6</v>
      </c>
      <c r="E37" t="s">
        <v>7</v>
      </c>
      <c r="L37" s="15"/>
      <c r="M37" s="24">
        <v>3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1"/>
      <c r="AA37" s="21">
        <f t="shared" si="1"/>
        <v>0</v>
      </c>
      <c r="AB37" s="21">
        <f t="shared" si="2"/>
        <v>0</v>
      </c>
      <c r="AC37" s="21">
        <f t="shared" si="3"/>
        <v>0</v>
      </c>
      <c r="AD37" s="21">
        <f t="shared" si="4"/>
        <v>0</v>
      </c>
      <c r="AE37" s="21"/>
      <c r="AF37">
        <f t="shared" si="5"/>
        <v>0</v>
      </c>
      <c r="AG37">
        <f t="shared" si="6"/>
        <v>0</v>
      </c>
      <c r="AH37">
        <f t="shared" si="7"/>
        <v>0</v>
      </c>
      <c r="AI37">
        <f t="shared" si="8"/>
        <v>0</v>
      </c>
      <c r="AK37" s="28">
        <v>3</v>
      </c>
      <c r="AL37">
        <f>P42</f>
        <v>2240</v>
      </c>
      <c r="AM37">
        <f>S42</f>
        <v>2333</v>
      </c>
      <c r="AN37">
        <f>V42</f>
        <v>2000</v>
      </c>
      <c r="AO37">
        <f>Y42</f>
        <v>1978</v>
      </c>
    </row>
    <row r="38" spans="1:41">
      <c r="A38" t="s">
        <v>26</v>
      </c>
      <c r="B38">
        <v>2400</v>
      </c>
      <c r="C38">
        <v>2500</v>
      </c>
      <c r="D38">
        <v>2500</v>
      </c>
      <c r="E38">
        <v>2000</v>
      </c>
      <c r="L38" s="15"/>
      <c r="M38" s="24">
        <v>4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22">
        <v>0</v>
      </c>
      <c r="U38" s="22">
        <v>0</v>
      </c>
      <c r="V38" s="22">
        <v>0</v>
      </c>
      <c r="W38" s="22">
        <v>0</v>
      </c>
      <c r="X38" s="22">
        <v>0</v>
      </c>
      <c r="Y38" s="22">
        <v>0</v>
      </c>
      <c r="Z38" s="21"/>
      <c r="AA38" s="21">
        <f t="shared" si="1"/>
        <v>0</v>
      </c>
      <c r="AB38" s="21">
        <f t="shared" si="2"/>
        <v>0</v>
      </c>
      <c r="AC38" s="21">
        <f t="shared" si="3"/>
        <v>0</v>
      </c>
      <c r="AD38" s="21">
        <f t="shared" si="4"/>
        <v>0</v>
      </c>
      <c r="AE38" s="21"/>
      <c r="AF38">
        <f t="shared" si="5"/>
        <v>0</v>
      </c>
      <c r="AG38">
        <f t="shared" si="6"/>
        <v>0</v>
      </c>
      <c r="AH38">
        <f t="shared" si="7"/>
        <v>0</v>
      </c>
      <c r="AI38">
        <f t="shared" si="8"/>
        <v>0</v>
      </c>
    </row>
    <row r="39" spans="1:41">
      <c r="A39" t="s">
        <v>23</v>
      </c>
      <c r="B39">
        <v>2200</v>
      </c>
      <c r="C39">
        <v>2000</v>
      </c>
      <c r="D39">
        <v>2200</v>
      </c>
      <c r="E39">
        <v>2400</v>
      </c>
      <c r="L39" s="15"/>
      <c r="M39" s="24">
        <v>5</v>
      </c>
      <c r="N39" s="22">
        <v>0</v>
      </c>
      <c r="O39" s="22">
        <v>0</v>
      </c>
      <c r="P39" s="22">
        <v>2240</v>
      </c>
      <c r="Q39" s="22">
        <v>0</v>
      </c>
      <c r="R39" s="22">
        <v>0</v>
      </c>
      <c r="S39" s="22">
        <v>2333</v>
      </c>
      <c r="T39" s="22">
        <v>0</v>
      </c>
      <c r="U39" s="22">
        <v>0</v>
      </c>
      <c r="V39" s="22">
        <v>2000</v>
      </c>
      <c r="W39" s="22">
        <v>0</v>
      </c>
      <c r="X39" s="22">
        <v>0</v>
      </c>
      <c r="Y39" s="22">
        <v>1978</v>
      </c>
      <c r="Z39" s="21"/>
      <c r="AA39" s="21">
        <f t="shared" si="1"/>
        <v>0</v>
      </c>
      <c r="AB39" s="21">
        <f t="shared" si="2"/>
        <v>0</v>
      </c>
      <c r="AC39" s="21">
        <f t="shared" si="3"/>
        <v>8551</v>
      </c>
      <c r="AD39" s="21">
        <f t="shared" si="4"/>
        <v>8551</v>
      </c>
      <c r="AE39" s="21"/>
      <c r="AF39">
        <f>SUM(N39:P39)</f>
        <v>2240</v>
      </c>
      <c r="AG39">
        <f t="shared" si="6"/>
        <v>2333</v>
      </c>
      <c r="AH39">
        <f t="shared" si="7"/>
        <v>2000</v>
      </c>
      <c r="AI39">
        <f t="shared" si="8"/>
        <v>1978</v>
      </c>
    </row>
    <row r="40" spans="1:41">
      <c r="A40" t="s">
        <v>24</v>
      </c>
      <c r="B40">
        <v>2400</v>
      </c>
      <c r="C40">
        <v>2400</v>
      </c>
      <c r="D40">
        <v>2000</v>
      </c>
      <c r="E40">
        <v>2100</v>
      </c>
      <c r="L40" s="15"/>
      <c r="M40" s="24">
        <v>6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2">
        <v>0</v>
      </c>
      <c r="U40" s="22">
        <v>0</v>
      </c>
      <c r="V40" s="22">
        <v>0</v>
      </c>
      <c r="W40" s="22">
        <v>0</v>
      </c>
      <c r="X40" s="22">
        <v>0</v>
      </c>
      <c r="Y40" s="22">
        <v>0</v>
      </c>
      <c r="Z40" s="21"/>
      <c r="AA40" s="21">
        <f t="shared" si="1"/>
        <v>0</v>
      </c>
      <c r="AB40" s="21">
        <f t="shared" si="2"/>
        <v>0</v>
      </c>
      <c r="AC40" s="21">
        <f t="shared" si="3"/>
        <v>0</v>
      </c>
      <c r="AD40" s="21">
        <f t="shared" si="4"/>
        <v>0</v>
      </c>
      <c r="AE40" s="21"/>
      <c r="AF40">
        <f t="shared" si="5"/>
        <v>0</v>
      </c>
      <c r="AG40">
        <f t="shared" si="6"/>
        <v>0</v>
      </c>
      <c r="AH40">
        <f t="shared" si="7"/>
        <v>0</v>
      </c>
      <c r="AI40">
        <f t="shared" si="8"/>
        <v>0</v>
      </c>
    </row>
    <row r="41" spans="1:41">
      <c r="L41" s="15"/>
      <c r="M41" s="24">
        <v>7</v>
      </c>
      <c r="N41" s="22">
        <v>1864</v>
      </c>
      <c r="O41" s="22">
        <v>0</v>
      </c>
      <c r="P41" s="22">
        <v>0</v>
      </c>
      <c r="Q41" s="22">
        <v>2427</v>
      </c>
      <c r="R41" s="22">
        <v>0</v>
      </c>
      <c r="S41" s="22">
        <v>0</v>
      </c>
      <c r="T41" s="22">
        <v>1736</v>
      </c>
      <c r="U41" s="22">
        <v>0</v>
      </c>
      <c r="V41" s="22">
        <v>0</v>
      </c>
      <c r="W41" s="22">
        <v>2000</v>
      </c>
      <c r="X41" s="22">
        <v>0</v>
      </c>
      <c r="Y41" s="22">
        <v>0</v>
      </c>
      <c r="Z41" s="21"/>
      <c r="AA41" s="21">
        <f t="shared" si="1"/>
        <v>8027</v>
      </c>
      <c r="AB41" s="21">
        <f t="shared" si="2"/>
        <v>0</v>
      </c>
      <c r="AC41" s="21">
        <f t="shared" si="3"/>
        <v>0</v>
      </c>
      <c r="AD41" s="21">
        <f t="shared" si="4"/>
        <v>8027</v>
      </c>
      <c r="AE41" s="21"/>
      <c r="AF41">
        <f t="shared" si="5"/>
        <v>1864</v>
      </c>
      <c r="AG41">
        <f t="shared" si="6"/>
        <v>2427</v>
      </c>
      <c r="AH41">
        <f t="shared" si="7"/>
        <v>1736</v>
      </c>
      <c r="AI41">
        <f t="shared" si="8"/>
        <v>2000</v>
      </c>
    </row>
    <row r="42" spans="1:41" ht="15.5" customHeight="1">
      <c r="A42" s="1" t="s">
        <v>28</v>
      </c>
      <c r="B42" s="66" t="s">
        <v>29</v>
      </c>
      <c r="C42" s="66"/>
      <c r="D42" s="66"/>
      <c r="L42" s="15"/>
      <c r="M42" s="21" t="s">
        <v>144</v>
      </c>
      <c r="N42" s="21">
        <f>SUM(N35:N41)</f>
        <v>1864</v>
      </c>
      <c r="O42" s="21">
        <f t="shared" ref="O42:Y42" si="9">SUM(O35:O41)</f>
        <v>2170</v>
      </c>
      <c r="P42" s="21">
        <f t="shared" si="9"/>
        <v>2240</v>
      </c>
      <c r="Q42" s="21">
        <f t="shared" si="9"/>
        <v>2427</v>
      </c>
      <c r="R42" s="21">
        <f t="shared" si="9"/>
        <v>1258</v>
      </c>
      <c r="S42" s="21">
        <f t="shared" si="9"/>
        <v>2333</v>
      </c>
      <c r="T42" s="21">
        <f t="shared" si="9"/>
        <v>1736</v>
      </c>
      <c r="U42" s="21">
        <f t="shared" si="9"/>
        <v>2182</v>
      </c>
      <c r="V42" s="21">
        <f t="shared" si="9"/>
        <v>2000</v>
      </c>
      <c r="W42" s="21">
        <f t="shared" si="9"/>
        <v>2000</v>
      </c>
      <c r="X42" s="21">
        <f t="shared" si="9"/>
        <v>2300</v>
      </c>
      <c r="Y42" s="21">
        <f t="shared" si="9"/>
        <v>1978</v>
      </c>
      <c r="Z42" s="21"/>
      <c r="AA42" s="21"/>
      <c r="AB42" s="21"/>
      <c r="AC42" s="21"/>
      <c r="AD42" s="21"/>
      <c r="AE42" s="21"/>
    </row>
    <row r="43" spans="1:41">
      <c r="A43" t="s">
        <v>20</v>
      </c>
      <c r="B43" t="s">
        <v>30</v>
      </c>
      <c r="L43" s="15"/>
      <c r="M43" s="20" t="s">
        <v>126</v>
      </c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43" t="s">
        <v>103</v>
      </c>
      <c r="Z43" s="21"/>
      <c r="AA43" s="21"/>
      <c r="AB43" s="21"/>
      <c r="AC43" s="21"/>
      <c r="AD43" s="21"/>
      <c r="AE43" s="21"/>
    </row>
    <row r="44" spans="1:41">
      <c r="A44">
        <v>1</v>
      </c>
      <c r="B44">
        <v>300</v>
      </c>
      <c r="L44" s="15"/>
      <c r="M44" s="22"/>
      <c r="N44" s="62" t="s">
        <v>93</v>
      </c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21"/>
      <c r="AA44" s="21"/>
      <c r="AB44" s="21"/>
      <c r="AC44" s="21"/>
      <c r="AD44" s="21"/>
      <c r="AE44" s="21"/>
    </row>
    <row r="45" spans="1:41">
      <c r="A45">
        <v>2</v>
      </c>
      <c r="B45">
        <v>300</v>
      </c>
      <c r="L45" s="15"/>
      <c r="M45" s="22" t="s">
        <v>111</v>
      </c>
      <c r="N45" s="63">
        <v>1</v>
      </c>
      <c r="O45" s="64"/>
      <c r="P45" s="65"/>
      <c r="Q45" s="63">
        <v>2</v>
      </c>
      <c r="R45" s="64"/>
      <c r="S45" s="65"/>
      <c r="T45" s="63">
        <v>3</v>
      </c>
      <c r="U45" s="64"/>
      <c r="V45" s="65"/>
      <c r="W45" s="63">
        <v>4</v>
      </c>
      <c r="X45" s="64"/>
      <c r="Y45" s="65"/>
      <c r="Z45" s="21"/>
      <c r="AA45" s="21"/>
      <c r="AB45" s="21"/>
      <c r="AC45" s="21"/>
      <c r="AD45" s="21"/>
      <c r="AE45" s="21"/>
      <c r="AF45" t="s">
        <v>137</v>
      </c>
      <c r="AK45" t="s">
        <v>143</v>
      </c>
    </row>
    <row r="46" spans="1:41">
      <c r="A46">
        <v>3</v>
      </c>
      <c r="B46">
        <v>250</v>
      </c>
      <c r="L46" s="15"/>
      <c r="M46" s="22" t="s">
        <v>94</v>
      </c>
      <c r="N46" s="23">
        <v>1</v>
      </c>
      <c r="O46" s="23">
        <v>2</v>
      </c>
      <c r="P46" s="23">
        <v>3</v>
      </c>
      <c r="Q46" s="23">
        <v>1</v>
      </c>
      <c r="R46" s="23">
        <v>2</v>
      </c>
      <c r="S46" s="23">
        <v>3</v>
      </c>
      <c r="T46" s="23">
        <v>1</v>
      </c>
      <c r="U46" s="23">
        <v>2</v>
      </c>
      <c r="V46" s="23">
        <v>3</v>
      </c>
      <c r="W46" s="23">
        <v>1</v>
      </c>
      <c r="X46" s="23">
        <v>2</v>
      </c>
      <c r="Y46" s="23">
        <v>3</v>
      </c>
      <c r="Z46" s="21"/>
      <c r="AA46" s="21" t="s">
        <v>128</v>
      </c>
      <c r="AB46" s="21"/>
      <c r="AC46" s="21"/>
      <c r="AD46" s="21"/>
      <c r="AE46" s="21"/>
      <c r="AF46" s="38">
        <v>1</v>
      </c>
      <c r="AG46" s="38">
        <v>2</v>
      </c>
      <c r="AH46" s="38">
        <v>3</v>
      </c>
      <c r="AI46" s="39">
        <v>4</v>
      </c>
      <c r="AL46" s="38">
        <v>1</v>
      </c>
      <c r="AM46" s="38">
        <v>2</v>
      </c>
      <c r="AN46" s="38">
        <v>3</v>
      </c>
      <c r="AO46" s="38">
        <v>4</v>
      </c>
    </row>
    <row r="47" spans="1:41">
      <c r="L47" s="15"/>
      <c r="M47" s="24">
        <v>1</v>
      </c>
      <c r="N47" s="22">
        <v>0</v>
      </c>
      <c r="O47" s="22">
        <v>0</v>
      </c>
      <c r="P47" s="22">
        <v>0</v>
      </c>
      <c r="Q47" s="22">
        <v>0</v>
      </c>
      <c r="R47" s="22">
        <v>0</v>
      </c>
      <c r="S47" s="22">
        <v>0</v>
      </c>
      <c r="T47" s="22">
        <v>0</v>
      </c>
      <c r="U47" s="22">
        <v>0</v>
      </c>
      <c r="V47" s="22">
        <v>0</v>
      </c>
      <c r="W47" s="22">
        <v>0</v>
      </c>
      <c r="X47" s="22">
        <v>0</v>
      </c>
      <c r="Y47" s="22">
        <v>0</v>
      </c>
      <c r="Z47" s="21"/>
      <c r="AA47" s="21">
        <f>SUM(N47:Y47)</f>
        <v>0</v>
      </c>
      <c r="AB47" s="21"/>
      <c r="AC47" s="21"/>
      <c r="AD47" s="21"/>
      <c r="AE47" s="21"/>
      <c r="AF47">
        <f>SUM(N47:P62)</f>
        <v>6274</v>
      </c>
      <c r="AG47">
        <f>SUM(Q47:S62)</f>
        <v>6018</v>
      </c>
      <c r="AH47">
        <f>SUM(T47:V62)</f>
        <v>5918</v>
      </c>
      <c r="AI47">
        <f>SUM(W47:Y62)</f>
        <v>6278</v>
      </c>
      <c r="AK47" s="28">
        <v>1</v>
      </c>
      <c r="AL47">
        <f>N63</f>
        <v>1864</v>
      </c>
      <c r="AM47">
        <f>Q63</f>
        <v>2427</v>
      </c>
      <c r="AN47">
        <f>T63</f>
        <v>1736</v>
      </c>
      <c r="AO47">
        <f>W63</f>
        <v>2000</v>
      </c>
    </row>
    <row r="48" spans="1:41" ht="12.5" customHeight="1">
      <c r="A48" s="1" t="s">
        <v>31</v>
      </c>
      <c r="B48" s="66" t="s">
        <v>32</v>
      </c>
      <c r="C48" s="66"/>
      <c r="G48" s="27" t="s">
        <v>129</v>
      </c>
      <c r="L48" s="15"/>
      <c r="M48" s="24">
        <v>2</v>
      </c>
      <c r="N48" s="22">
        <v>0</v>
      </c>
      <c r="O48" s="22">
        <v>0</v>
      </c>
      <c r="P48" s="22">
        <v>0</v>
      </c>
      <c r="Q48" s="22">
        <v>0</v>
      </c>
      <c r="R48" s="22">
        <v>0</v>
      </c>
      <c r="S48" s="22">
        <v>0</v>
      </c>
      <c r="T48" s="22">
        <v>0</v>
      </c>
      <c r="U48" s="22">
        <v>0</v>
      </c>
      <c r="V48" s="22">
        <v>0</v>
      </c>
      <c r="W48" s="22">
        <v>0</v>
      </c>
      <c r="X48" s="22">
        <v>0</v>
      </c>
      <c r="Y48" s="22">
        <v>0</v>
      </c>
      <c r="Z48" s="21"/>
      <c r="AA48" s="21">
        <f t="shared" ref="AA48:AA62" si="10">SUM(N48:Y48)</f>
        <v>0</v>
      </c>
      <c r="AB48" s="21"/>
      <c r="AC48" s="21"/>
      <c r="AD48" s="21"/>
      <c r="AE48" s="21"/>
      <c r="AK48" s="28">
        <v>2</v>
      </c>
      <c r="AL48">
        <f>O63</f>
        <v>2170</v>
      </c>
      <c r="AM48">
        <f>R63</f>
        <v>1258</v>
      </c>
      <c r="AN48">
        <f>U63</f>
        <v>2182</v>
      </c>
      <c r="AO48">
        <f>X63</f>
        <v>2300</v>
      </c>
    </row>
    <row r="49" spans="1:41">
      <c r="B49">
        <v>20000000</v>
      </c>
      <c r="G49">
        <f>B49*S88</f>
        <v>0</v>
      </c>
      <c r="L49" s="15"/>
      <c r="M49" s="24">
        <v>3</v>
      </c>
      <c r="N49" s="22">
        <v>0</v>
      </c>
      <c r="O49" s="22">
        <v>2170</v>
      </c>
      <c r="P49" s="22">
        <v>0</v>
      </c>
      <c r="Q49" s="22">
        <v>0</v>
      </c>
      <c r="R49" s="22">
        <v>0</v>
      </c>
      <c r="S49" s="22">
        <v>2333</v>
      </c>
      <c r="T49" s="22">
        <v>1736</v>
      </c>
      <c r="U49" s="22">
        <v>2182</v>
      </c>
      <c r="V49" s="22">
        <v>2000</v>
      </c>
      <c r="W49" s="22">
        <v>2000</v>
      </c>
      <c r="X49" s="22">
        <v>2300</v>
      </c>
      <c r="Y49" s="22">
        <v>0</v>
      </c>
      <c r="Z49" s="21"/>
      <c r="AA49" s="21">
        <f t="shared" si="10"/>
        <v>14721</v>
      </c>
      <c r="AB49" s="21"/>
      <c r="AC49" s="21"/>
      <c r="AD49" s="21"/>
      <c r="AE49" s="21"/>
      <c r="AK49" s="28">
        <v>3</v>
      </c>
      <c r="AL49">
        <f>P63</f>
        <v>2240</v>
      </c>
      <c r="AM49">
        <f>S63</f>
        <v>2333</v>
      </c>
      <c r="AN49">
        <f>V63</f>
        <v>2000</v>
      </c>
      <c r="AO49">
        <f>Y63</f>
        <v>1978</v>
      </c>
    </row>
    <row r="50" spans="1:41">
      <c r="L50" s="15"/>
      <c r="M50" s="24">
        <v>4</v>
      </c>
      <c r="N50" s="22">
        <v>0</v>
      </c>
      <c r="O50" s="22">
        <v>0</v>
      </c>
      <c r="P50" s="22">
        <v>0</v>
      </c>
      <c r="Q50" s="22">
        <v>0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1"/>
      <c r="AA50" s="21">
        <f t="shared" si="10"/>
        <v>0</v>
      </c>
      <c r="AB50" s="21"/>
      <c r="AC50" s="21"/>
      <c r="AD50" s="21"/>
      <c r="AE50" s="21"/>
    </row>
    <row r="51" spans="1:41" ht="17" customHeight="1">
      <c r="A51" s="52" t="s">
        <v>174</v>
      </c>
      <c r="B51" s="66" t="s">
        <v>36</v>
      </c>
      <c r="C51" s="66"/>
      <c r="D51" s="66"/>
      <c r="G51" s="27" t="s">
        <v>118</v>
      </c>
      <c r="L51" s="15"/>
      <c r="M51" s="24">
        <v>5</v>
      </c>
      <c r="N51" s="22">
        <v>0</v>
      </c>
      <c r="O51" s="22">
        <v>0</v>
      </c>
      <c r="P51" s="22">
        <v>0</v>
      </c>
      <c r="Q51" s="22">
        <v>0</v>
      </c>
      <c r="R51" s="22">
        <v>0</v>
      </c>
      <c r="S51" s="22">
        <v>0</v>
      </c>
      <c r="T51" s="22">
        <v>0</v>
      </c>
      <c r="U51" s="22">
        <v>0</v>
      </c>
      <c r="V51" s="22">
        <v>0</v>
      </c>
      <c r="W51" s="22">
        <v>0</v>
      </c>
      <c r="X51" s="22">
        <v>0</v>
      </c>
      <c r="Y51" s="22">
        <v>0</v>
      </c>
      <c r="Z51" s="21"/>
      <c r="AA51" s="21">
        <f t="shared" si="10"/>
        <v>0</v>
      </c>
      <c r="AB51" s="21"/>
      <c r="AC51" s="21"/>
      <c r="AD51" s="21"/>
      <c r="AE51" s="21"/>
    </row>
    <row r="52" spans="1:41">
      <c r="A52" t="s">
        <v>19</v>
      </c>
      <c r="B52" t="s">
        <v>26</v>
      </c>
      <c r="C52" t="s">
        <v>23</v>
      </c>
      <c r="D52" t="s">
        <v>24</v>
      </c>
      <c r="G52" s="30">
        <f>SUMPRODUCT(B53:B59,AA35:AA41)+SUMPRODUCT(AB35:AB41,C53:C59)+SUMPRODUCT(D53:D59,AC35:AC41)</f>
        <v>108486900</v>
      </c>
      <c r="H52" s="29"/>
      <c r="L52" s="15"/>
      <c r="M52" s="24">
        <v>6</v>
      </c>
      <c r="N52" s="22">
        <v>1864</v>
      </c>
      <c r="O52" s="22">
        <v>0</v>
      </c>
      <c r="P52" s="22">
        <v>2240</v>
      </c>
      <c r="Q52" s="22">
        <v>2427</v>
      </c>
      <c r="R52" s="22">
        <v>1258</v>
      </c>
      <c r="S52" s="22">
        <v>0</v>
      </c>
      <c r="T52" s="22">
        <v>0</v>
      </c>
      <c r="U52" s="22">
        <v>0</v>
      </c>
      <c r="V52" s="22">
        <v>0</v>
      </c>
      <c r="W52" s="22">
        <v>0</v>
      </c>
      <c r="X52" s="22">
        <v>0</v>
      </c>
      <c r="Y52" s="22">
        <v>1978</v>
      </c>
      <c r="Z52" s="21"/>
      <c r="AA52" s="21">
        <f t="shared" si="10"/>
        <v>9767</v>
      </c>
      <c r="AB52" s="21"/>
      <c r="AC52" s="21"/>
      <c r="AD52" s="21"/>
      <c r="AE52" s="21"/>
    </row>
    <row r="53" spans="1:41">
      <c r="A53">
        <v>1</v>
      </c>
      <c r="B53">
        <v>5000</v>
      </c>
      <c r="C53">
        <v>3900</v>
      </c>
      <c r="D53">
        <v>6000</v>
      </c>
      <c r="G53" s="30"/>
      <c r="L53" s="15"/>
      <c r="M53" s="24">
        <v>7</v>
      </c>
      <c r="N53" s="22">
        <v>0</v>
      </c>
      <c r="O53" s="22">
        <v>0</v>
      </c>
      <c r="P53" s="22">
        <v>0</v>
      </c>
      <c r="Q53" s="22">
        <v>0</v>
      </c>
      <c r="R53" s="22">
        <v>0</v>
      </c>
      <c r="S53" s="22">
        <v>0</v>
      </c>
      <c r="T53" s="22">
        <v>0</v>
      </c>
      <c r="U53" s="22">
        <v>0</v>
      </c>
      <c r="V53" s="22">
        <v>0</v>
      </c>
      <c r="W53" s="22">
        <v>0</v>
      </c>
      <c r="X53" s="22">
        <v>0</v>
      </c>
      <c r="Y53" s="22">
        <v>0</v>
      </c>
      <c r="Z53" s="21"/>
      <c r="AA53" s="21">
        <f t="shared" si="10"/>
        <v>0</v>
      </c>
      <c r="AB53" s="21"/>
      <c r="AC53" s="21"/>
      <c r="AD53" s="21"/>
      <c r="AE53" s="21"/>
    </row>
    <row r="54" spans="1:41">
      <c r="A54">
        <v>2</v>
      </c>
      <c r="B54">
        <v>4500</v>
      </c>
      <c r="C54">
        <v>4000</v>
      </c>
      <c r="D54">
        <v>6200</v>
      </c>
      <c r="G54" s="29"/>
      <c r="L54" s="15"/>
      <c r="M54" s="24">
        <v>8</v>
      </c>
      <c r="N54" s="22">
        <v>0</v>
      </c>
      <c r="O54" s="22">
        <v>0</v>
      </c>
      <c r="P54" s="22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  <c r="V54" s="22">
        <v>0</v>
      </c>
      <c r="W54" s="22">
        <v>0</v>
      </c>
      <c r="X54" s="22">
        <v>0</v>
      </c>
      <c r="Y54" s="22">
        <v>0</v>
      </c>
      <c r="Z54" s="21"/>
      <c r="AA54" s="21">
        <f t="shared" si="10"/>
        <v>0</v>
      </c>
      <c r="AB54" s="21"/>
      <c r="AC54" s="21"/>
      <c r="AD54" s="21"/>
      <c r="AE54" s="21"/>
    </row>
    <row r="55" spans="1:41">
      <c r="A55">
        <v>3</v>
      </c>
      <c r="B55">
        <v>4700</v>
      </c>
      <c r="C55">
        <v>4100</v>
      </c>
      <c r="D55">
        <v>6000</v>
      </c>
      <c r="L55" s="15"/>
      <c r="M55" s="24">
        <v>9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0</v>
      </c>
      <c r="T55" s="22">
        <v>0</v>
      </c>
      <c r="U55" s="22">
        <v>0</v>
      </c>
      <c r="V55" s="22">
        <v>0</v>
      </c>
      <c r="W55" s="22">
        <v>0</v>
      </c>
      <c r="X55" s="22">
        <v>0</v>
      </c>
      <c r="Y55" s="22">
        <v>0</v>
      </c>
      <c r="Z55" s="21"/>
      <c r="AA55" s="21">
        <f t="shared" si="10"/>
        <v>0</v>
      </c>
      <c r="AB55" s="21"/>
      <c r="AC55" s="21"/>
      <c r="AD55" s="21"/>
      <c r="AE55" s="21"/>
    </row>
    <row r="56" spans="1:41">
      <c r="A56">
        <v>4</v>
      </c>
      <c r="B56">
        <v>4800</v>
      </c>
      <c r="C56">
        <v>4000</v>
      </c>
      <c r="D56">
        <v>5800</v>
      </c>
      <c r="L56" s="15"/>
      <c r="M56" s="24">
        <v>10</v>
      </c>
      <c r="N56" s="22">
        <v>0</v>
      </c>
      <c r="O56" s="22">
        <v>0</v>
      </c>
      <c r="P56" s="22">
        <v>0</v>
      </c>
      <c r="Q56" s="22">
        <v>0</v>
      </c>
      <c r="R56" s="22">
        <v>0</v>
      </c>
      <c r="S56" s="22">
        <v>0</v>
      </c>
      <c r="T56" s="22">
        <v>0</v>
      </c>
      <c r="U56" s="22">
        <v>0</v>
      </c>
      <c r="V56" s="22">
        <v>0</v>
      </c>
      <c r="W56" s="22">
        <v>0</v>
      </c>
      <c r="X56" s="22">
        <v>0</v>
      </c>
      <c r="Y56" s="22">
        <v>0</v>
      </c>
      <c r="Z56" s="21"/>
      <c r="AA56" s="21">
        <f t="shared" si="10"/>
        <v>0</v>
      </c>
      <c r="AB56" s="21"/>
      <c r="AC56" s="21"/>
      <c r="AD56" s="21"/>
      <c r="AE56" s="21"/>
    </row>
    <row r="57" spans="1:41">
      <c r="A57">
        <v>5</v>
      </c>
      <c r="B57">
        <v>4800</v>
      </c>
      <c r="C57">
        <v>3900</v>
      </c>
      <c r="D57">
        <v>5700</v>
      </c>
      <c r="L57" s="15"/>
      <c r="M57" s="24">
        <v>11</v>
      </c>
      <c r="N57" s="22">
        <v>0</v>
      </c>
      <c r="O57" s="22">
        <v>0</v>
      </c>
      <c r="P57" s="22">
        <v>0</v>
      </c>
      <c r="Q57" s="22">
        <v>0</v>
      </c>
      <c r="R57" s="22">
        <v>0</v>
      </c>
      <c r="S57" s="22">
        <v>0</v>
      </c>
      <c r="T57" s="22">
        <v>0</v>
      </c>
      <c r="U57" s="22">
        <v>0</v>
      </c>
      <c r="V57" s="22">
        <v>0</v>
      </c>
      <c r="W57" s="22">
        <v>0</v>
      </c>
      <c r="X57" s="22">
        <v>0</v>
      </c>
      <c r="Y57" s="22">
        <v>0</v>
      </c>
      <c r="Z57" s="21"/>
      <c r="AA57" s="21">
        <f t="shared" si="10"/>
        <v>0</v>
      </c>
      <c r="AB57" s="21"/>
      <c r="AC57" s="21"/>
      <c r="AD57" s="21"/>
      <c r="AE57" s="21"/>
    </row>
    <row r="58" spans="1:41">
      <c r="A58">
        <v>6</v>
      </c>
      <c r="B58">
        <v>4800</v>
      </c>
      <c r="C58">
        <v>4200</v>
      </c>
      <c r="D58">
        <v>6100</v>
      </c>
      <c r="L58" s="15"/>
      <c r="M58" s="24">
        <v>12</v>
      </c>
      <c r="N58" s="22">
        <v>0</v>
      </c>
      <c r="O58" s="22">
        <v>0</v>
      </c>
      <c r="P58" s="22">
        <v>0</v>
      </c>
      <c r="Q58" s="22">
        <v>0</v>
      </c>
      <c r="R58" s="22">
        <v>0</v>
      </c>
      <c r="S58" s="22">
        <v>0</v>
      </c>
      <c r="T58" s="22">
        <v>0</v>
      </c>
      <c r="U58" s="22">
        <v>0</v>
      </c>
      <c r="V58" s="22">
        <v>0</v>
      </c>
      <c r="W58" s="22">
        <v>0</v>
      </c>
      <c r="X58" s="22">
        <v>0</v>
      </c>
      <c r="Y58" s="22">
        <v>0</v>
      </c>
      <c r="Z58" s="21"/>
      <c r="AA58" s="21">
        <f t="shared" si="10"/>
        <v>0</v>
      </c>
      <c r="AB58" s="21"/>
      <c r="AC58" s="21"/>
      <c r="AD58" s="21"/>
      <c r="AE58" s="21"/>
    </row>
    <row r="59" spans="1:41">
      <c r="A59">
        <v>7</v>
      </c>
      <c r="B59">
        <v>3600</v>
      </c>
      <c r="C59">
        <v>4800</v>
      </c>
      <c r="D59">
        <v>6100</v>
      </c>
      <c r="L59" s="15"/>
      <c r="M59" s="24">
        <v>13</v>
      </c>
      <c r="N59" s="22">
        <v>0</v>
      </c>
      <c r="O59" s="22">
        <v>0</v>
      </c>
      <c r="P59" s="22">
        <v>0</v>
      </c>
      <c r="Q59" s="22">
        <v>0</v>
      </c>
      <c r="R59" s="22">
        <v>0</v>
      </c>
      <c r="S59" s="22">
        <v>0</v>
      </c>
      <c r="T59" s="22">
        <v>0</v>
      </c>
      <c r="U59" s="22">
        <v>0</v>
      </c>
      <c r="V59" s="22">
        <v>0</v>
      </c>
      <c r="W59" s="22">
        <v>0</v>
      </c>
      <c r="X59" s="22">
        <v>0</v>
      </c>
      <c r="Y59" s="22">
        <v>0</v>
      </c>
      <c r="Z59" s="21"/>
      <c r="AA59" s="21">
        <f t="shared" si="10"/>
        <v>0</v>
      </c>
      <c r="AB59" s="21"/>
      <c r="AC59" s="21"/>
      <c r="AD59" s="21"/>
      <c r="AE59" s="21"/>
    </row>
    <row r="60" spans="1:41">
      <c r="L60" s="15"/>
      <c r="M60" s="24">
        <v>14</v>
      </c>
      <c r="N60" s="22">
        <v>0</v>
      </c>
      <c r="O60" s="22">
        <v>0</v>
      </c>
      <c r="P60" s="22">
        <v>0</v>
      </c>
      <c r="Q60" s="22">
        <v>0</v>
      </c>
      <c r="R60" s="22">
        <v>0</v>
      </c>
      <c r="S60" s="22">
        <v>0</v>
      </c>
      <c r="T60" s="22">
        <v>0</v>
      </c>
      <c r="U60" s="22">
        <v>0</v>
      </c>
      <c r="V60" s="22">
        <v>0</v>
      </c>
      <c r="W60" s="22">
        <v>0</v>
      </c>
      <c r="X60" s="22">
        <v>0</v>
      </c>
      <c r="Y60" s="22">
        <v>0</v>
      </c>
      <c r="Z60" s="21"/>
      <c r="AA60" s="21">
        <f t="shared" si="10"/>
        <v>0</v>
      </c>
      <c r="AB60" s="21"/>
      <c r="AC60" s="21"/>
      <c r="AD60" s="21"/>
      <c r="AE60" s="21"/>
    </row>
    <row r="61" spans="1:41" ht="17.5" customHeight="1">
      <c r="A61" s="1" t="s">
        <v>37</v>
      </c>
      <c r="B61" s="66" t="s">
        <v>38</v>
      </c>
      <c r="C61" s="66"/>
      <c r="L61" s="15"/>
      <c r="M61" s="24">
        <v>15</v>
      </c>
      <c r="N61" s="22">
        <v>0</v>
      </c>
      <c r="O61" s="22">
        <v>0</v>
      </c>
      <c r="P61" s="22">
        <v>0</v>
      </c>
      <c r="Q61" s="22">
        <v>0</v>
      </c>
      <c r="R61" s="22">
        <v>0</v>
      </c>
      <c r="S61" s="22">
        <v>0</v>
      </c>
      <c r="T61" s="22">
        <v>0</v>
      </c>
      <c r="U61" s="22">
        <v>0</v>
      </c>
      <c r="V61" s="22">
        <v>0</v>
      </c>
      <c r="W61" s="22">
        <v>0</v>
      </c>
      <c r="X61" s="22">
        <v>0</v>
      </c>
      <c r="Y61" s="22">
        <v>0</v>
      </c>
      <c r="Z61" s="21"/>
      <c r="AA61" s="21">
        <f t="shared" si="10"/>
        <v>0</v>
      </c>
      <c r="AB61" s="21"/>
      <c r="AC61" s="21"/>
      <c r="AD61" s="21"/>
      <c r="AE61" s="21"/>
    </row>
    <row r="62" spans="1:41">
      <c r="A62" t="s">
        <v>19</v>
      </c>
      <c r="B62" t="s">
        <v>26</v>
      </c>
      <c r="C62" t="s">
        <v>23</v>
      </c>
      <c r="D62" t="s">
        <v>24</v>
      </c>
      <c r="L62" s="15"/>
      <c r="M62" s="24">
        <v>16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0</v>
      </c>
      <c r="W62" s="22">
        <v>0</v>
      </c>
      <c r="X62" s="22">
        <v>0</v>
      </c>
      <c r="Y62" s="22">
        <v>0</v>
      </c>
      <c r="Z62" s="21"/>
      <c r="AA62" s="21">
        <f t="shared" si="10"/>
        <v>0</v>
      </c>
      <c r="AB62" s="21"/>
      <c r="AC62" s="21"/>
      <c r="AD62" s="21"/>
      <c r="AE62" s="21"/>
    </row>
    <row r="63" spans="1:41">
      <c r="A63">
        <v>1</v>
      </c>
      <c r="B63">
        <v>8</v>
      </c>
      <c r="C63">
        <v>7</v>
      </c>
      <c r="D63">
        <v>9</v>
      </c>
      <c r="L63" s="15"/>
      <c r="M63" s="21" t="s">
        <v>145</v>
      </c>
      <c r="N63" s="21">
        <f>SUM(N47:N62)</f>
        <v>1864</v>
      </c>
      <c r="O63" s="21">
        <f t="shared" ref="O63:Y63" si="11">SUM(O47:O62)</f>
        <v>2170</v>
      </c>
      <c r="P63" s="21">
        <f t="shared" si="11"/>
        <v>2240</v>
      </c>
      <c r="Q63" s="21">
        <f t="shared" si="11"/>
        <v>2427</v>
      </c>
      <c r="R63" s="21">
        <f t="shared" si="11"/>
        <v>1258</v>
      </c>
      <c r="S63" s="21">
        <f t="shared" si="11"/>
        <v>2333</v>
      </c>
      <c r="T63" s="21">
        <f t="shared" si="11"/>
        <v>1736</v>
      </c>
      <c r="U63" s="21">
        <f t="shared" si="11"/>
        <v>2182</v>
      </c>
      <c r="V63" s="21">
        <f t="shared" si="11"/>
        <v>2000</v>
      </c>
      <c r="W63" s="21">
        <f t="shared" si="11"/>
        <v>2000</v>
      </c>
      <c r="X63" s="21">
        <f t="shared" si="11"/>
        <v>2300</v>
      </c>
      <c r="Y63" s="21">
        <f t="shared" si="11"/>
        <v>1978</v>
      </c>
      <c r="Z63" s="21"/>
      <c r="AA63" s="21"/>
      <c r="AB63" s="21"/>
      <c r="AC63" s="21"/>
      <c r="AD63" s="21"/>
      <c r="AE63" s="21"/>
    </row>
    <row r="64" spans="1:41">
      <c r="A64">
        <v>2</v>
      </c>
      <c r="B64">
        <v>7</v>
      </c>
      <c r="C64">
        <v>8</v>
      </c>
      <c r="D64">
        <v>9</v>
      </c>
      <c r="L64" s="15"/>
      <c r="M64" s="20" t="s">
        <v>100</v>
      </c>
      <c r="N64" s="21"/>
      <c r="O64" s="21"/>
      <c r="P64" s="21"/>
      <c r="Q64" s="44" t="s">
        <v>104</v>
      </c>
      <c r="R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</row>
    <row r="65" spans="1:31">
      <c r="A65">
        <v>3</v>
      </c>
      <c r="B65">
        <v>9</v>
      </c>
      <c r="C65">
        <v>7</v>
      </c>
      <c r="D65">
        <v>10</v>
      </c>
      <c r="L65" s="15"/>
      <c r="M65" s="22"/>
      <c r="N65" s="62" t="s">
        <v>93</v>
      </c>
      <c r="O65" s="62"/>
      <c r="P65" s="62"/>
      <c r="Q65" s="62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</row>
    <row r="66" spans="1:31">
      <c r="A66">
        <v>4</v>
      </c>
      <c r="B66">
        <v>9</v>
      </c>
      <c r="C66">
        <v>8</v>
      </c>
      <c r="D66">
        <v>9</v>
      </c>
      <c r="L66" s="15"/>
      <c r="M66" s="22" t="s">
        <v>97</v>
      </c>
      <c r="N66" s="25">
        <v>1</v>
      </c>
      <c r="O66" s="25">
        <v>2</v>
      </c>
      <c r="P66" s="25">
        <v>3</v>
      </c>
      <c r="Q66" s="25">
        <v>4</v>
      </c>
      <c r="R66" s="21"/>
      <c r="S66" s="21" t="s">
        <v>157</v>
      </c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</row>
    <row r="67" spans="1:31">
      <c r="A67">
        <v>5</v>
      </c>
      <c r="B67">
        <v>9</v>
      </c>
      <c r="C67">
        <v>7</v>
      </c>
      <c r="D67">
        <v>10</v>
      </c>
      <c r="L67" s="15"/>
      <c r="M67" s="23">
        <v>1</v>
      </c>
      <c r="N67" s="22">
        <v>1864</v>
      </c>
      <c r="O67" s="22">
        <v>2427</v>
      </c>
      <c r="P67" s="22">
        <v>1736</v>
      </c>
      <c r="Q67" s="22">
        <v>2049</v>
      </c>
      <c r="R67" s="21"/>
      <c r="S67" s="21">
        <f>SUM(N67:Q67)</f>
        <v>8076</v>
      </c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</row>
    <row r="68" spans="1:31">
      <c r="A68">
        <v>6</v>
      </c>
      <c r="B68">
        <v>8</v>
      </c>
      <c r="C68">
        <v>7</v>
      </c>
      <c r="D68">
        <v>10</v>
      </c>
      <c r="L68" s="15"/>
      <c r="M68" s="23">
        <v>2</v>
      </c>
      <c r="N68" s="22">
        <v>2170</v>
      </c>
      <c r="O68" s="22">
        <v>1258</v>
      </c>
      <c r="P68" s="22">
        <v>2182</v>
      </c>
      <c r="Q68" s="22">
        <v>2300</v>
      </c>
      <c r="R68" s="21"/>
      <c r="S68" s="21">
        <f t="shared" ref="S68:S69" si="12">SUM(N68:Q68)</f>
        <v>7910</v>
      </c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</row>
    <row r="69" spans="1:31">
      <c r="A69">
        <v>7</v>
      </c>
      <c r="B69">
        <v>8</v>
      </c>
      <c r="C69">
        <v>7</v>
      </c>
      <c r="D69">
        <v>10</v>
      </c>
      <c r="L69" s="15"/>
      <c r="M69" s="23">
        <v>3</v>
      </c>
      <c r="N69" s="22">
        <v>2240</v>
      </c>
      <c r="O69" s="22">
        <v>2333</v>
      </c>
      <c r="P69" s="22">
        <v>2810</v>
      </c>
      <c r="Q69" s="22">
        <v>1978</v>
      </c>
      <c r="R69" s="21"/>
      <c r="S69" s="21">
        <f t="shared" si="12"/>
        <v>9361</v>
      </c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</row>
    <row r="70" spans="1:31">
      <c r="L70" s="15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</row>
    <row r="71" spans="1:31" ht="23">
      <c r="A71" s="1" t="s">
        <v>39</v>
      </c>
      <c r="B71" s="66" t="s">
        <v>40</v>
      </c>
      <c r="C71" s="66"/>
      <c r="D71" s="66"/>
      <c r="L71" s="15"/>
      <c r="M71" s="20" t="s">
        <v>98</v>
      </c>
      <c r="N71" s="21"/>
      <c r="O71" s="21"/>
      <c r="P71" s="21"/>
      <c r="Q71" s="43" t="s">
        <v>105</v>
      </c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</row>
    <row r="72" spans="1:31">
      <c r="A72" t="s">
        <v>20</v>
      </c>
      <c r="B72" t="s">
        <v>21</v>
      </c>
      <c r="C72" t="s">
        <v>5</v>
      </c>
      <c r="D72" t="s">
        <v>6</v>
      </c>
      <c r="E72" t="s">
        <v>7</v>
      </c>
      <c r="L72" s="15"/>
      <c r="M72" s="22"/>
      <c r="N72" s="62" t="s">
        <v>93</v>
      </c>
      <c r="O72" s="62"/>
      <c r="P72" s="62"/>
      <c r="Q72" s="62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</row>
    <row r="73" spans="1:31">
      <c r="A73">
        <v>1</v>
      </c>
      <c r="B73">
        <v>24</v>
      </c>
      <c r="C73">
        <v>24</v>
      </c>
      <c r="D73">
        <v>48</v>
      </c>
      <c r="E73">
        <v>24</v>
      </c>
      <c r="L73" s="15"/>
      <c r="M73" s="22" t="s">
        <v>97</v>
      </c>
      <c r="N73" s="25">
        <v>1</v>
      </c>
      <c r="O73" s="25">
        <v>2</v>
      </c>
      <c r="P73" s="25">
        <v>3</v>
      </c>
      <c r="Q73" s="25">
        <v>4</v>
      </c>
      <c r="R73" s="21"/>
      <c r="S73" s="21" t="s">
        <v>119</v>
      </c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</row>
    <row r="74" spans="1:31">
      <c r="A74">
        <v>2</v>
      </c>
      <c r="B74">
        <v>72</v>
      </c>
      <c r="C74">
        <v>12</v>
      </c>
      <c r="D74">
        <v>72</v>
      </c>
      <c r="E74">
        <v>72</v>
      </c>
      <c r="L74" s="15"/>
      <c r="M74" s="23">
        <v>1</v>
      </c>
      <c r="N74" s="22">
        <v>0</v>
      </c>
      <c r="O74" s="22">
        <v>0</v>
      </c>
      <c r="P74" s="22">
        <v>0</v>
      </c>
      <c r="Q74" s="22">
        <v>0</v>
      </c>
      <c r="R74" s="21"/>
      <c r="S74" s="21">
        <f>SUM(N74:Q74)</f>
        <v>0</v>
      </c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</row>
    <row r="75" spans="1:31">
      <c r="A75">
        <v>3</v>
      </c>
      <c r="B75">
        <v>12</v>
      </c>
      <c r="C75">
        <v>72</v>
      </c>
      <c r="D75">
        <v>48</v>
      </c>
      <c r="E75">
        <v>48</v>
      </c>
      <c r="L75" s="15"/>
      <c r="M75" s="23">
        <v>2</v>
      </c>
      <c r="N75" s="22">
        <v>0</v>
      </c>
      <c r="O75" s="22">
        <v>0</v>
      </c>
      <c r="P75" s="22">
        <v>0</v>
      </c>
      <c r="Q75" s="22">
        <v>0</v>
      </c>
      <c r="R75" s="21"/>
      <c r="S75" s="21">
        <f t="shared" ref="S75:S83" si="13">SUM(N75:Q75)</f>
        <v>0</v>
      </c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</row>
    <row r="76" spans="1:31">
      <c r="L76" s="15"/>
      <c r="M76" s="23">
        <v>3</v>
      </c>
      <c r="N76" s="22">
        <v>0</v>
      </c>
      <c r="O76" s="22">
        <v>0</v>
      </c>
      <c r="P76" s="22">
        <v>0</v>
      </c>
      <c r="Q76" s="22">
        <v>0</v>
      </c>
      <c r="R76" s="21"/>
      <c r="S76" s="21">
        <f t="shared" si="13"/>
        <v>0</v>
      </c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</row>
    <row r="77" spans="1:31" ht="28">
      <c r="A77" s="1" t="s">
        <v>41</v>
      </c>
      <c r="B77" s="66" t="s">
        <v>42</v>
      </c>
      <c r="C77" s="66"/>
      <c r="L77" s="15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</row>
    <row r="78" spans="1:31">
      <c r="A78" t="s">
        <v>19</v>
      </c>
      <c r="B78" t="s">
        <v>26</v>
      </c>
      <c r="C78" t="s">
        <v>23</v>
      </c>
      <c r="D78" t="s">
        <v>24</v>
      </c>
      <c r="H78" s="27" t="s">
        <v>121</v>
      </c>
      <c r="L78" s="15"/>
      <c r="M78" s="20" t="s">
        <v>99</v>
      </c>
      <c r="N78" s="21"/>
      <c r="O78" s="21"/>
      <c r="P78" s="21"/>
      <c r="Q78" s="43" t="s">
        <v>101</v>
      </c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</row>
    <row r="79" spans="1:31">
      <c r="A79">
        <v>1</v>
      </c>
      <c r="B79">
        <v>1250</v>
      </c>
      <c r="C79">
        <v>1250</v>
      </c>
      <c r="D79">
        <v>1200</v>
      </c>
      <c r="H79">
        <f>SUMPRODUCT(B79:B85,AA94:AA100)+SUMPRODUCT(AB94:AB100,C79:C85)+SUMPRODUCT(D79:D85,AC94:AC100)</f>
        <v>14600</v>
      </c>
      <c r="L79" s="15"/>
      <c r="M79" s="22"/>
      <c r="N79" s="62" t="s">
        <v>93</v>
      </c>
      <c r="O79" s="62"/>
      <c r="P79" s="62"/>
      <c r="Q79" s="62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</row>
    <row r="80" spans="1:31">
      <c r="A80">
        <v>2</v>
      </c>
      <c r="B80">
        <v>1250</v>
      </c>
      <c r="C80">
        <v>1300</v>
      </c>
      <c r="D80">
        <v>1100</v>
      </c>
      <c r="L80" s="15"/>
      <c r="M80" s="22" t="s">
        <v>97</v>
      </c>
      <c r="N80" s="25">
        <v>1</v>
      </c>
      <c r="O80" s="25">
        <v>2</v>
      </c>
      <c r="P80" s="25">
        <v>3</v>
      </c>
      <c r="Q80" s="25">
        <v>4</v>
      </c>
      <c r="R80" s="21"/>
      <c r="S80" s="21" t="s">
        <v>123</v>
      </c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</row>
    <row r="81" spans="1:31">
      <c r="A81">
        <v>3</v>
      </c>
      <c r="B81">
        <v>1200</v>
      </c>
      <c r="C81">
        <v>1100</v>
      </c>
      <c r="D81">
        <v>900</v>
      </c>
      <c r="L81" s="15"/>
      <c r="M81" s="23">
        <v>1</v>
      </c>
      <c r="N81" s="22">
        <v>0</v>
      </c>
      <c r="O81" s="22">
        <v>0</v>
      </c>
      <c r="P81" s="22">
        <v>0</v>
      </c>
      <c r="Q81" s="22">
        <v>49</v>
      </c>
      <c r="R81" s="21"/>
      <c r="S81" s="21">
        <f>SUM(N81:Q81)</f>
        <v>49</v>
      </c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</row>
    <row r="82" spans="1:31">
      <c r="A82">
        <v>4</v>
      </c>
      <c r="B82">
        <v>1400</v>
      </c>
      <c r="C82">
        <v>1000</v>
      </c>
      <c r="D82">
        <v>1300</v>
      </c>
      <c r="L82" s="15"/>
      <c r="M82" s="23">
        <v>2</v>
      </c>
      <c r="N82" s="22">
        <v>0</v>
      </c>
      <c r="O82" s="22">
        <v>0</v>
      </c>
      <c r="P82" s="22">
        <v>0</v>
      </c>
      <c r="Q82" s="22">
        <v>0</v>
      </c>
      <c r="R82" s="21"/>
      <c r="S82" s="21">
        <f t="shared" si="13"/>
        <v>0</v>
      </c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</row>
    <row r="83" spans="1:31">
      <c r="A83">
        <v>5</v>
      </c>
      <c r="B83">
        <v>1100</v>
      </c>
      <c r="C83">
        <v>1050</v>
      </c>
      <c r="D83">
        <v>1150</v>
      </c>
      <c r="L83" s="15"/>
      <c r="M83" s="23">
        <v>3</v>
      </c>
      <c r="N83" s="22">
        <v>0</v>
      </c>
      <c r="O83" s="22">
        <v>0</v>
      </c>
      <c r="P83" s="22">
        <v>810</v>
      </c>
      <c r="Q83" s="22">
        <v>0</v>
      </c>
      <c r="R83" s="21"/>
      <c r="S83" s="21">
        <f t="shared" si="13"/>
        <v>810</v>
      </c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</row>
    <row r="84" spans="1:31">
      <c r="A84">
        <v>6</v>
      </c>
      <c r="B84">
        <v>1300</v>
      </c>
      <c r="C84">
        <v>1150</v>
      </c>
      <c r="D84">
        <v>1150</v>
      </c>
      <c r="L84" s="15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</row>
    <row r="85" spans="1:31">
      <c r="A85">
        <v>7</v>
      </c>
      <c r="B85">
        <v>1250</v>
      </c>
      <c r="C85">
        <v>1300</v>
      </c>
      <c r="D85">
        <v>1350</v>
      </c>
      <c r="L85" s="15"/>
      <c r="M85" s="20" t="s">
        <v>106</v>
      </c>
      <c r="N85" s="21"/>
      <c r="O85" s="21"/>
      <c r="P85" s="21"/>
      <c r="Q85" s="43" t="s">
        <v>108</v>
      </c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</row>
    <row r="86" spans="1:31">
      <c r="L86" s="15"/>
      <c r="M86" s="22"/>
      <c r="N86" s="62" t="s">
        <v>93</v>
      </c>
      <c r="O86" s="62"/>
      <c r="P86" s="62"/>
      <c r="Q86" s="62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</row>
    <row r="87" spans="1:31" ht="17" customHeight="1">
      <c r="A87" s="1" t="s">
        <v>43</v>
      </c>
      <c r="B87" s="66" t="s">
        <v>44</v>
      </c>
      <c r="C87" s="66"/>
      <c r="H87" s="27" t="s">
        <v>125</v>
      </c>
      <c r="L87" s="15"/>
      <c r="M87" s="22"/>
      <c r="N87" s="25">
        <v>1</v>
      </c>
      <c r="O87" s="25">
        <v>2</v>
      </c>
      <c r="P87" s="25">
        <v>3</v>
      </c>
      <c r="Q87" s="25">
        <v>4</v>
      </c>
      <c r="R87" s="21"/>
      <c r="S87" s="21" t="s">
        <v>130</v>
      </c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</row>
    <row r="88" spans="1:31">
      <c r="A88" t="s">
        <v>45</v>
      </c>
      <c r="B88" t="s">
        <v>30</v>
      </c>
      <c r="H88">
        <f>SUMPRODUCT(B89:B104,AA47:AA62)</f>
        <v>47923.016000000003</v>
      </c>
      <c r="L88" s="15"/>
      <c r="M88" s="26" t="s">
        <v>107</v>
      </c>
      <c r="N88" s="22">
        <v>0</v>
      </c>
      <c r="O88" s="22">
        <v>0</v>
      </c>
      <c r="P88" s="22">
        <v>0</v>
      </c>
      <c r="Q88" s="22">
        <v>0</v>
      </c>
      <c r="R88" s="21"/>
      <c r="S88" s="21">
        <f>SUM(N88:Q88)</f>
        <v>0</v>
      </c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</row>
    <row r="89" spans="1:31">
      <c r="A89">
        <v>1</v>
      </c>
      <c r="B89">
        <v>3.7879999999999998</v>
      </c>
      <c r="L89" s="15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</row>
    <row r="90" spans="1:31">
      <c r="A90">
        <v>2</v>
      </c>
      <c r="B90">
        <v>4.923</v>
      </c>
      <c r="L90" s="15"/>
      <c r="M90" s="20" t="s">
        <v>109</v>
      </c>
      <c r="N90" s="21"/>
      <c r="O90" s="21"/>
      <c r="P90" s="21"/>
      <c r="R90" s="21"/>
      <c r="S90" s="21"/>
      <c r="T90" s="21"/>
      <c r="U90" s="21"/>
      <c r="V90" s="21"/>
      <c r="W90" s="21"/>
      <c r="X90" s="43" t="s">
        <v>113</v>
      </c>
      <c r="Y90" s="43" t="s">
        <v>110</v>
      </c>
      <c r="Z90" s="21"/>
      <c r="AA90" s="21"/>
      <c r="AB90" s="21"/>
      <c r="AC90" s="21"/>
      <c r="AD90" s="21"/>
      <c r="AE90" s="21"/>
    </row>
    <row r="91" spans="1:31">
      <c r="A91">
        <v>3</v>
      </c>
      <c r="B91">
        <v>1.9570000000000001</v>
      </c>
      <c r="L91" s="15"/>
      <c r="M91" s="22"/>
      <c r="N91" s="62" t="s">
        <v>93</v>
      </c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21"/>
      <c r="AA91" s="21"/>
      <c r="AB91" s="21"/>
      <c r="AC91" s="21"/>
      <c r="AD91" s="21"/>
      <c r="AE91" s="21"/>
    </row>
    <row r="92" spans="1:31">
      <c r="A92">
        <v>4</v>
      </c>
      <c r="B92">
        <v>4.57</v>
      </c>
      <c r="L92" s="15"/>
      <c r="M92" s="22" t="s">
        <v>95</v>
      </c>
      <c r="N92" s="63">
        <v>1</v>
      </c>
      <c r="O92" s="64"/>
      <c r="P92" s="65"/>
      <c r="Q92" s="63">
        <v>2</v>
      </c>
      <c r="R92" s="64"/>
      <c r="S92" s="65"/>
      <c r="T92" s="63">
        <v>3</v>
      </c>
      <c r="U92" s="64"/>
      <c r="V92" s="65"/>
      <c r="W92" s="63">
        <v>4</v>
      </c>
      <c r="X92" s="64"/>
      <c r="Y92" s="65"/>
      <c r="Z92" s="21"/>
      <c r="AA92" s="21" t="s">
        <v>122</v>
      </c>
      <c r="AB92" s="21"/>
      <c r="AC92" s="21"/>
      <c r="AD92" s="21"/>
      <c r="AE92" s="21"/>
    </row>
    <row r="93" spans="1:31">
      <c r="A93">
        <v>5</v>
      </c>
      <c r="B93">
        <v>2.9980000000000002</v>
      </c>
      <c r="L93" s="15"/>
      <c r="M93" s="22" t="s">
        <v>94</v>
      </c>
      <c r="N93" s="23">
        <v>1</v>
      </c>
      <c r="O93" s="23">
        <v>2</v>
      </c>
      <c r="P93" s="23">
        <v>3</v>
      </c>
      <c r="Q93" s="23">
        <v>1</v>
      </c>
      <c r="R93" s="23">
        <v>2</v>
      </c>
      <c r="S93" s="23">
        <v>3</v>
      </c>
      <c r="T93" s="23">
        <v>1</v>
      </c>
      <c r="U93" s="23">
        <v>2</v>
      </c>
      <c r="V93" s="23">
        <v>3</v>
      </c>
      <c r="W93" s="23">
        <v>1</v>
      </c>
      <c r="X93" s="23">
        <v>2</v>
      </c>
      <c r="Y93" s="23">
        <v>3</v>
      </c>
      <c r="Z93" s="21"/>
      <c r="AA93" s="28">
        <v>1</v>
      </c>
      <c r="AB93" s="28">
        <v>2</v>
      </c>
      <c r="AC93" s="28">
        <v>3</v>
      </c>
      <c r="AD93" s="21"/>
      <c r="AE93" s="21"/>
    </row>
    <row r="94" spans="1:31">
      <c r="A94">
        <v>6</v>
      </c>
      <c r="B94">
        <v>1.9570000000000001</v>
      </c>
      <c r="L94" s="15"/>
      <c r="M94" s="24">
        <v>1</v>
      </c>
      <c r="N94" s="22">
        <v>0</v>
      </c>
      <c r="O94" s="22">
        <v>1</v>
      </c>
      <c r="P94" s="22">
        <v>0</v>
      </c>
      <c r="Q94" s="22">
        <v>0</v>
      </c>
      <c r="R94" s="22">
        <v>1</v>
      </c>
      <c r="S94" s="22">
        <v>0</v>
      </c>
      <c r="T94" s="22">
        <v>0</v>
      </c>
      <c r="U94" s="22">
        <v>1</v>
      </c>
      <c r="V94" s="22">
        <v>0</v>
      </c>
      <c r="W94" s="22">
        <v>0</v>
      </c>
      <c r="X94" s="22">
        <v>1</v>
      </c>
      <c r="Y94" s="22">
        <v>0</v>
      </c>
      <c r="Z94" s="21"/>
      <c r="AA94" s="21">
        <f>N94+Q94+T94+W94</f>
        <v>0</v>
      </c>
      <c r="AB94" s="21">
        <f t="shared" ref="AB94:AB100" si="14">O94+R94+U94+X94</f>
        <v>4</v>
      </c>
      <c r="AC94" s="21">
        <f t="shared" ref="AC94:AC100" si="15">P94+S94+V94+Y94</f>
        <v>0</v>
      </c>
      <c r="AD94" s="21"/>
      <c r="AE94" s="21"/>
    </row>
    <row r="95" spans="1:31">
      <c r="A95">
        <v>7</v>
      </c>
      <c r="B95">
        <v>3.9940000000000002</v>
      </c>
      <c r="L95" s="15"/>
      <c r="M95" s="24">
        <v>2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0</v>
      </c>
      <c r="Z95" s="21"/>
      <c r="AA95" s="21">
        <f t="shared" ref="AA95:AA100" si="16">N95+Q95+T95+W95</f>
        <v>0</v>
      </c>
      <c r="AB95" s="21">
        <f t="shared" si="14"/>
        <v>0</v>
      </c>
      <c r="AC95" s="21">
        <f t="shared" si="15"/>
        <v>0</v>
      </c>
      <c r="AD95" s="21"/>
      <c r="AE95" s="21"/>
    </row>
    <row r="96" spans="1:31">
      <c r="A96">
        <v>8</v>
      </c>
      <c r="B96">
        <v>3.964</v>
      </c>
      <c r="L96" s="15"/>
      <c r="M96" s="24">
        <v>3</v>
      </c>
      <c r="N96" s="22">
        <v>0</v>
      </c>
      <c r="O96" s="22">
        <v>0</v>
      </c>
      <c r="P96" s="22">
        <v>0</v>
      </c>
      <c r="Q96" s="22">
        <v>0</v>
      </c>
      <c r="R96" s="22">
        <v>0</v>
      </c>
      <c r="S96" s="22">
        <v>0</v>
      </c>
      <c r="T96" s="22">
        <v>0</v>
      </c>
      <c r="U96" s="22">
        <v>0</v>
      </c>
      <c r="V96" s="22">
        <v>0</v>
      </c>
      <c r="W96" s="22">
        <v>0</v>
      </c>
      <c r="X96" s="22">
        <v>0</v>
      </c>
      <c r="Y96" s="22">
        <v>0</v>
      </c>
      <c r="Z96" s="21"/>
      <c r="AA96" s="21">
        <f t="shared" si="16"/>
        <v>0</v>
      </c>
      <c r="AB96" s="21">
        <f t="shared" si="14"/>
        <v>0</v>
      </c>
      <c r="AC96" s="21">
        <f t="shared" si="15"/>
        <v>0</v>
      </c>
      <c r="AD96" s="21"/>
      <c r="AE96" s="21"/>
    </row>
    <row r="97" spans="1:31">
      <c r="A97">
        <v>9</v>
      </c>
      <c r="B97">
        <v>4.968</v>
      </c>
      <c r="L97" s="15"/>
      <c r="M97" s="24">
        <v>4</v>
      </c>
      <c r="N97" s="22">
        <v>0</v>
      </c>
      <c r="O97" s="22">
        <v>0</v>
      </c>
      <c r="P97" s="22">
        <v>0</v>
      </c>
      <c r="Q97" s="22">
        <v>0</v>
      </c>
      <c r="R97" s="22">
        <v>0</v>
      </c>
      <c r="S97" s="22">
        <v>0</v>
      </c>
      <c r="T97" s="22">
        <v>0</v>
      </c>
      <c r="U97" s="22">
        <v>0</v>
      </c>
      <c r="V97" s="22">
        <v>0</v>
      </c>
      <c r="W97" s="22">
        <v>0</v>
      </c>
      <c r="X97" s="22">
        <v>0</v>
      </c>
      <c r="Y97" s="22">
        <v>0</v>
      </c>
      <c r="Z97" s="21"/>
      <c r="AA97" s="21">
        <f t="shared" si="16"/>
        <v>0</v>
      </c>
      <c r="AB97" s="21">
        <f t="shared" si="14"/>
        <v>0</v>
      </c>
      <c r="AC97" s="21">
        <f t="shared" si="15"/>
        <v>0</v>
      </c>
      <c r="AD97" s="21"/>
      <c r="AE97" s="21"/>
    </row>
    <row r="98" spans="1:31">
      <c r="A98">
        <v>10</v>
      </c>
      <c r="B98">
        <v>2.9729999999999999</v>
      </c>
      <c r="L98" s="15"/>
      <c r="M98" s="24">
        <v>5</v>
      </c>
      <c r="N98" s="22">
        <v>0</v>
      </c>
      <c r="O98" s="22">
        <v>0</v>
      </c>
      <c r="P98" s="22">
        <v>1</v>
      </c>
      <c r="Q98" s="22">
        <v>0</v>
      </c>
      <c r="R98" s="22">
        <v>0</v>
      </c>
      <c r="S98" s="22">
        <v>1</v>
      </c>
      <c r="T98" s="22">
        <v>0</v>
      </c>
      <c r="U98" s="22">
        <v>0</v>
      </c>
      <c r="V98" s="22">
        <v>1</v>
      </c>
      <c r="W98" s="22">
        <v>0</v>
      </c>
      <c r="X98" s="22">
        <v>0</v>
      </c>
      <c r="Y98" s="22">
        <v>1</v>
      </c>
      <c r="Z98" s="21"/>
      <c r="AA98" s="21">
        <f t="shared" si="16"/>
        <v>0</v>
      </c>
      <c r="AB98" s="21">
        <f t="shared" si="14"/>
        <v>0</v>
      </c>
      <c r="AC98" s="21">
        <f t="shared" si="15"/>
        <v>4</v>
      </c>
      <c r="AD98" s="21"/>
      <c r="AE98" s="21"/>
    </row>
    <row r="99" spans="1:31">
      <c r="A99">
        <v>11</v>
      </c>
      <c r="B99">
        <v>4.6500000000000004</v>
      </c>
      <c r="L99" s="15"/>
      <c r="M99" s="24">
        <v>6</v>
      </c>
      <c r="N99" s="22">
        <v>0</v>
      </c>
      <c r="O99" s="22">
        <v>0</v>
      </c>
      <c r="P99" s="22">
        <v>0</v>
      </c>
      <c r="Q99" s="22">
        <v>0</v>
      </c>
      <c r="R99" s="22">
        <v>0</v>
      </c>
      <c r="S99" s="22">
        <v>0</v>
      </c>
      <c r="T99" s="22">
        <v>0</v>
      </c>
      <c r="U99" s="22">
        <v>0</v>
      </c>
      <c r="V99" s="22">
        <v>0</v>
      </c>
      <c r="W99" s="22">
        <v>0</v>
      </c>
      <c r="X99" s="22">
        <v>0</v>
      </c>
      <c r="Y99" s="22">
        <v>0</v>
      </c>
      <c r="Z99" s="21"/>
      <c r="AA99" s="21">
        <f t="shared" si="16"/>
        <v>0</v>
      </c>
      <c r="AB99" s="21">
        <f t="shared" si="14"/>
        <v>0</v>
      </c>
      <c r="AC99" s="21">
        <f t="shared" si="15"/>
        <v>0</v>
      </c>
      <c r="AD99" s="21"/>
      <c r="AE99" s="21"/>
    </row>
    <row r="100" spans="1:31">
      <c r="A100">
        <v>12</v>
      </c>
      <c r="B100">
        <v>4.9960000000000004</v>
      </c>
      <c r="L100" s="15"/>
      <c r="M100" s="24">
        <v>7</v>
      </c>
      <c r="N100" s="22">
        <v>1</v>
      </c>
      <c r="O100" s="22">
        <v>0</v>
      </c>
      <c r="P100" s="22">
        <v>0</v>
      </c>
      <c r="Q100" s="22">
        <v>1</v>
      </c>
      <c r="R100" s="22">
        <v>0</v>
      </c>
      <c r="S100" s="22">
        <v>0</v>
      </c>
      <c r="T100" s="22">
        <v>1</v>
      </c>
      <c r="U100" s="22">
        <v>0</v>
      </c>
      <c r="V100" s="22">
        <v>0</v>
      </c>
      <c r="W100" s="22">
        <v>1</v>
      </c>
      <c r="X100" s="22">
        <v>0</v>
      </c>
      <c r="Y100" s="22">
        <v>0</v>
      </c>
      <c r="Z100" s="21"/>
      <c r="AA100" s="21">
        <f t="shared" si="16"/>
        <v>4</v>
      </c>
      <c r="AB100" s="21">
        <f t="shared" si="14"/>
        <v>0</v>
      </c>
      <c r="AC100" s="21">
        <f t="shared" si="15"/>
        <v>0</v>
      </c>
      <c r="AD100" s="21"/>
      <c r="AE100" s="21"/>
    </row>
    <row r="101" spans="1:31">
      <c r="A101">
        <v>13</v>
      </c>
      <c r="B101">
        <v>2.8109999999999999</v>
      </c>
      <c r="L101" s="41"/>
      <c r="M101" s="21" t="s">
        <v>164</v>
      </c>
      <c r="N101" s="21">
        <f>SUM(N94:N100)</f>
        <v>1</v>
      </c>
      <c r="O101" s="21">
        <f t="shared" ref="O101:Y101" si="17">SUM(O94:O100)</f>
        <v>1</v>
      </c>
      <c r="P101" s="21">
        <f t="shared" si="17"/>
        <v>1</v>
      </c>
      <c r="Q101" s="21">
        <f t="shared" si="17"/>
        <v>1</v>
      </c>
      <c r="R101" s="21">
        <f t="shared" si="17"/>
        <v>1</v>
      </c>
      <c r="S101" s="21">
        <f t="shared" si="17"/>
        <v>1</v>
      </c>
      <c r="T101" s="21">
        <f t="shared" si="17"/>
        <v>1</v>
      </c>
      <c r="U101" s="21">
        <f t="shared" si="17"/>
        <v>1</v>
      </c>
      <c r="V101" s="21">
        <f t="shared" si="17"/>
        <v>1</v>
      </c>
      <c r="W101" s="21">
        <f t="shared" si="17"/>
        <v>1</v>
      </c>
      <c r="X101" s="21">
        <f t="shared" si="17"/>
        <v>1</v>
      </c>
      <c r="Y101" s="21">
        <f t="shared" si="17"/>
        <v>1</v>
      </c>
      <c r="Z101" s="21"/>
      <c r="AA101" s="21"/>
      <c r="AB101" s="21"/>
      <c r="AC101" s="21"/>
      <c r="AD101" s="21"/>
    </row>
    <row r="102" spans="1:31">
      <c r="A102">
        <v>14</v>
      </c>
      <c r="B102">
        <v>1.988</v>
      </c>
      <c r="L102" s="4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</row>
    <row r="103" spans="1:31">
      <c r="A103">
        <v>15</v>
      </c>
      <c r="B103">
        <v>4.6150000000000002</v>
      </c>
      <c r="L103" s="41"/>
      <c r="M103" s="21"/>
      <c r="Y103" s="21"/>
      <c r="Z103" s="21"/>
      <c r="AA103" s="21"/>
      <c r="AB103" s="21"/>
      <c r="AC103" s="21"/>
    </row>
    <row r="104" spans="1:31">
      <c r="A104">
        <v>16</v>
      </c>
      <c r="B104">
        <v>2.4359999999999999</v>
      </c>
      <c r="L104" s="41"/>
      <c r="M104" s="20" t="s">
        <v>127</v>
      </c>
      <c r="Y104" s="21"/>
      <c r="Z104" s="21"/>
      <c r="AA104" s="21"/>
      <c r="AB104" s="21"/>
      <c r="AC104" s="21"/>
    </row>
    <row r="105" spans="1:31">
      <c r="L105" s="41"/>
      <c r="M105" s="44" t="s">
        <v>112</v>
      </c>
      <c r="N105" s="45" t="s">
        <v>114</v>
      </c>
      <c r="Y105" s="21"/>
      <c r="Z105" s="21"/>
      <c r="AA105" s="21"/>
      <c r="AB105" s="21"/>
      <c r="AC105" s="21"/>
    </row>
    <row r="106" spans="1:31" ht="19" customHeight="1">
      <c r="A106" s="52" t="s">
        <v>175</v>
      </c>
      <c r="B106" s="66" t="s">
        <v>46</v>
      </c>
      <c r="C106" s="66"/>
      <c r="D106" s="66"/>
      <c r="L106" s="41"/>
      <c r="M106" s="17" t="s">
        <v>149</v>
      </c>
      <c r="N106" s="19" t="s">
        <v>97</v>
      </c>
      <c r="O106" s="18" t="s">
        <v>150</v>
      </c>
      <c r="P106" s="18" t="s">
        <v>151</v>
      </c>
      <c r="Q106" s="18" t="s">
        <v>152</v>
      </c>
      <c r="R106" s="18" t="s">
        <v>153</v>
      </c>
      <c r="U106" t="s">
        <v>148</v>
      </c>
      <c r="Y106" s="21"/>
      <c r="Z106" s="21"/>
      <c r="AA106" s="21"/>
      <c r="AB106" s="21"/>
      <c r="AC106" s="21"/>
    </row>
    <row r="107" spans="1:31">
      <c r="A107" t="s">
        <v>45</v>
      </c>
      <c r="B107" t="s">
        <v>20</v>
      </c>
      <c r="C107" t="s">
        <v>21</v>
      </c>
      <c r="D107" t="s">
        <v>5</v>
      </c>
      <c r="E107" t="s">
        <v>6</v>
      </c>
      <c r="F107" t="s">
        <v>7</v>
      </c>
      <c r="L107" s="41"/>
      <c r="M107" s="55">
        <v>1</v>
      </c>
      <c r="N107" s="19">
        <v>1</v>
      </c>
      <c r="O107" s="16">
        <v>0</v>
      </c>
      <c r="P107" s="16">
        <v>1</v>
      </c>
      <c r="Q107" s="16">
        <v>0</v>
      </c>
      <c r="R107" s="16">
        <v>0</v>
      </c>
      <c r="U107">
        <f t="shared" ref="U107:U154" si="18">O107*C108</f>
        <v>0</v>
      </c>
      <c r="V107">
        <f t="shared" ref="V107:V154" si="19">P107*D108</f>
        <v>90</v>
      </c>
      <c r="W107">
        <f t="shared" ref="W107:W154" si="20">Q107*E108</f>
        <v>0</v>
      </c>
      <c r="X107">
        <f t="shared" ref="X107:X154" si="21">R107*F108</f>
        <v>0</v>
      </c>
      <c r="Y107" s="21"/>
      <c r="Z107" s="21"/>
      <c r="AA107" s="21">
        <f>C108-U107</f>
        <v>0</v>
      </c>
      <c r="AB107" s="21">
        <f t="shared" ref="AB107:AD107" si="22">D108-V107</f>
        <v>0</v>
      </c>
      <c r="AC107" s="21">
        <f t="shared" si="22"/>
        <v>0</v>
      </c>
      <c r="AD107" s="21">
        <f t="shared" si="22"/>
        <v>0</v>
      </c>
    </row>
    <row r="108" spans="1:31">
      <c r="A108">
        <v>1</v>
      </c>
      <c r="B108">
        <v>1</v>
      </c>
      <c r="C108">
        <v>0</v>
      </c>
      <c r="D108">
        <v>90</v>
      </c>
      <c r="E108">
        <v>0</v>
      </c>
      <c r="F108">
        <v>0</v>
      </c>
      <c r="H108">
        <f>C108+C111+C114+C117+C120+C123+C126+C129+C132+C135+C138+C141+C144+C147+C150+C153</f>
        <v>1864</v>
      </c>
      <c r="I108">
        <f>D108+D111+D114+D117+D120+D123+D126+D129+D132+D135+D138+D141+D144+D147+D150+D153</f>
        <v>2427</v>
      </c>
      <c r="J108">
        <f>E108+E111+E114+E117+E120+E123+E126+E129+E132+E135+E138+E141+E144+E147+E150+E153</f>
        <v>1736</v>
      </c>
      <c r="K108">
        <f>F108+F111+F114+F117+F120+F123+F126+F129+F132+F135+F138+F141+F144+F147+F150+F153</f>
        <v>2049</v>
      </c>
      <c r="L108" s="41"/>
      <c r="M108" s="55"/>
      <c r="N108" s="19">
        <v>2</v>
      </c>
      <c r="O108" s="16">
        <v>0</v>
      </c>
      <c r="P108" s="16">
        <v>0</v>
      </c>
      <c r="Q108" s="16">
        <v>1</v>
      </c>
      <c r="R108" s="16">
        <v>1</v>
      </c>
      <c r="U108">
        <f t="shared" si="18"/>
        <v>0</v>
      </c>
      <c r="V108">
        <f t="shared" si="19"/>
        <v>0</v>
      </c>
      <c r="W108">
        <f t="shared" si="20"/>
        <v>170</v>
      </c>
      <c r="X108">
        <f t="shared" si="21"/>
        <v>90</v>
      </c>
      <c r="Y108" s="21"/>
      <c r="Z108" s="21"/>
      <c r="AA108" s="21">
        <f t="shared" ref="AA108:AA154" si="23">C109-U108</f>
        <v>0</v>
      </c>
      <c r="AB108" s="21">
        <f t="shared" ref="AB108:AB154" si="24">D109-V108</f>
        <v>0</v>
      </c>
      <c r="AC108" s="21">
        <f t="shared" ref="AC108:AC154" si="25">E109-W108</f>
        <v>0</v>
      </c>
      <c r="AD108" s="21">
        <f t="shared" ref="AD108:AD154" si="26">F109-X108</f>
        <v>0</v>
      </c>
    </row>
    <row r="109" spans="1:31">
      <c r="B109">
        <v>2</v>
      </c>
      <c r="C109">
        <v>0</v>
      </c>
      <c r="D109">
        <v>0</v>
      </c>
      <c r="E109">
        <v>170</v>
      </c>
      <c r="F109">
        <v>90</v>
      </c>
      <c r="H109">
        <f>C109+C112+C115+C118+C121+C124+C127+C130+C133+C136+C139+C142+C145+C148+C151+C154</f>
        <v>2170</v>
      </c>
      <c r="I109">
        <f t="shared" ref="I109:I110" si="27">D109+D112+D115+D118+D121+D124+D127+D130+D133+D136+D139+D142+D145+D148+D151+D154</f>
        <v>1258</v>
      </c>
      <c r="J109">
        <f t="shared" ref="J109:K110" si="28">E109+E112+E115+E118+E121+E124+E127+E130+E133+E136+E139+E142+E145+E148+E151+E154</f>
        <v>2182</v>
      </c>
      <c r="K109">
        <f>F109+F112+F115+F118+F121+F124+F127+F130+F133+F136+F139+F142+F145+F148+F151+F154</f>
        <v>2300</v>
      </c>
      <c r="L109" s="41"/>
      <c r="M109" s="55"/>
      <c r="N109" s="19">
        <v>3</v>
      </c>
      <c r="O109" s="16">
        <v>0</v>
      </c>
      <c r="P109" s="16">
        <v>0</v>
      </c>
      <c r="Q109" s="16">
        <v>1</v>
      </c>
      <c r="R109" s="16">
        <v>0</v>
      </c>
      <c r="U109">
        <f t="shared" si="18"/>
        <v>0</v>
      </c>
      <c r="V109">
        <f t="shared" si="19"/>
        <v>0</v>
      </c>
      <c r="W109">
        <f t="shared" si="20"/>
        <v>330</v>
      </c>
      <c r="X109">
        <f t="shared" si="21"/>
        <v>0</v>
      </c>
      <c r="Y109" s="21"/>
      <c r="Z109" s="21"/>
      <c r="AA109" s="21">
        <f t="shared" si="23"/>
        <v>0</v>
      </c>
      <c r="AB109" s="21">
        <f t="shared" si="24"/>
        <v>0</v>
      </c>
      <c r="AC109" s="21">
        <f t="shared" si="25"/>
        <v>0</v>
      </c>
      <c r="AD109" s="21">
        <f t="shared" si="26"/>
        <v>0</v>
      </c>
    </row>
    <row r="110" spans="1:31">
      <c r="B110">
        <v>3</v>
      </c>
      <c r="C110">
        <v>0</v>
      </c>
      <c r="D110">
        <v>0</v>
      </c>
      <c r="E110">
        <v>330</v>
      </c>
      <c r="F110">
        <v>0</v>
      </c>
      <c r="H110">
        <f t="shared" ref="H109:H110" si="29">C110+C113+C116+C119+C122+C125+C128+C131+C134+C137+C140+C143+C146+C149+C152+C155</f>
        <v>2240</v>
      </c>
      <c r="I110">
        <f>D110+D113+D116+D119+D122+D125+D128+D131+D134+D137+D140+D143+D146+D149+D152+D155</f>
        <v>2333</v>
      </c>
      <c r="J110">
        <f t="shared" si="28"/>
        <v>2810</v>
      </c>
      <c r="K110">
        <f>F110+F113+F116+F119+F122+F125+F128+F131+F134+F137+F140+F143+F146+F149+F152+F155</f>
        <v>1978</v>
      </c>
      <c r="L110" s="41"/>
      <c r="M110" s="55">
        <v>2</v>
      </c>
      <c r="N110" s="19">
        <v>1</v>
      </c>
      <c r="O110" s="16">
        <v>0</v>
      </c>
      <c r="P110" s="16">
        <v>1</v>
      </c>
      <c r="Q110" s="16">
        <v>0</v>
      </c>
      <c r="R110" s="16">
        <v>1</v>
      </c>
      <c r="U110">
        <f t="shared" si="18"/>
        <v>0</v>
      </c>
      <c r="V110">
        <f t="shared" si="19"/>
        <v>260</v>
      </c>
      <c r="W110">
        <f t="shared" si="20"/>
        <v>0</v>
      </c>
      <c r="X110">
        <f t="shared" si="21"/>
        <v>260</v>
      </c>
      <c r="Y110" s="21"/>
      <c r="Z110" s="21"/>
      <c r="AA110" s="21">
        <f t="shared" si="23"/>
        <v>0</v>
      </c>
      <c r="AB110" s="21">
        <f t="shared" si="24"/>
        <v>0</v>
      </c>
      <c r="AC110" s="21">
        <f t="shared" si="25"/>
        <v>0</v>
      </c>
      <c r="AD110" s="21">
        <f t="shared" si="26"/>
        <v>0</v>
      </c>
    </row>
    <row r="111" spans="1:31">
      <c r="A111">
        <v>2</v>
      </c>
      <c r="B111">
        <v>1</v>
      </c>
      <c r="C111">
        <v>0</v>
      </c>
      <c r="D111">
        <v>260</v>
      </c>
      <c r="E111">
        <v>0</v>
      </c>
      <c r="F111">
        <v>260</v>
      </c>
      <c r="L111" s="41"/>
      <c r="M111" s="55"/>
      <c r="N111" s="19">
        <v>2</v>
      </c>
      <c r="O111" s="16">
        <v>1</v>
      </c>
      <c r="P111" s="16">
        <v>0</v>
      </c>
      <c r="Q111" s="16">
        <v>0</v>
      </c>
      <c r="R111" s="16">
        <v>1</v>
      </c>
      <c r="U111">
        <f t="shared" si="18"/>
        <v>240</v>
      </c>
      <c r="V111">
        <f t="shared" si="19"/>
        <v>0</v>
      </c>
      <c r="W111">
        <f t="shared" si="20"/>
        <v>0</v>
      </c>
      <c r="X111">
        <f t="shared" si="21"/>
        <v>250</v>
      </c>
      <c r="Y111" s="21"/>
      <c r="Z111" s="21"/>
      <c r="AA111" s="21">
        <f t="shared" si="23"/>
        <v>0</v>
      </c>
      <c r="AB111" s="21">
        <f t="shared" si="24"/>
        <v>0</v>
      </c>
      <c r="AC111" s="21">
        <f t="shared" si="25"/>
        <v>0</v>
      </c>
      <c r="AD111" s="21">
        <f t="shared" si="26"/>
        <v>0</v>
      </c>
    </row>
    <row r="112" spans="1:31">
      <c r="B112">
        <v>2</v>
      </c>
      <c r="C112">
        <v>240</v>
      </c>
      <c r="D112">
        <v>0</v>
      </c>
      <c r="E112">
        <v>0</v>
      </c>
      <c r="F112">
        <v>250</v>
      </c>
      <c r="L112" s="41"/>
      <c r="M112" s="55"/>
      <c r="N112" s="19">
        <v>3</v>
      </c>
      <c r="O112" s="16">
        <v>1</v>
      </c>
      <c r="P112" s="16">
        <v>1</v>
      </c>
      <c r="Q112" s="16">
        <v>1</v>
      </c>
      <c r="R112" s="16">
        <v>0</v>
      </c>
      <c r="U112">
        <f t="shared" si="18"/>
        <v>380</v>
      </c>
      <c r="V112">
        <f t="shared" si="19"/>
        <v>123</v>
      </c>
      <c r="W112">
        <f t="shared" si="20"/>
        <v>240</v>
      </c>
      <c r="X112">
        <f t="shared" si="21"/>
        <v>0</v>
      </c>
      <c r="Y112" s="21"/>
      <c r="Z112" s="21"/>
      <c r="AA112" s="21">
        <f t="shared" si="23"/>
        <v>0</v>
      </c>
      <c r="AB112" s="21">
        <f t="shared" si="24"/>
        <v>0</v>
      </c>
      <c r="AC112" s="21">
        <f t="shared" si="25"/>
        <v>0</v>
      </c>
      <c r="AD112" s="21">
        <f t="shared" si="26"/>
        <v>0</v>
      </c>
    </row>
    <row r="113" spans="1:30">
      <c r="B113">
        <v>3</v>
      </c>
      <c r="C113">
        <v>380</v>
      </c>
      <c r="D113">
        <v>123</v>
      </c>
      <c r="E113">
        <v>240</v>
      </c>
      <c r="F113">
        <v>0</v>
      </c>
      <c r="L113" s="41"/>
      <c r="M113" s="56">
        <v>3</v>
      </c>
      <c r="N113" s="19">
        <v>1</v>
      </c>
      <c r="O113" s="16">
        <v>1</v>
      </c>
      <c r="P113" s="16">
        <v>1</v>
      </c>
      <c r="Q113" s="16">
        <v>1</v>
      </c>
      <c r="R113" s="16">
        <v>1</v>
      </c>
      <c r="U113">
        <f t="shared" si="18"/>
        <v>90</v>
      </c>
      <c r="V113">
        <f t="shared" si="19"/>
        <v>260</v>
      </c>
      <c r="W113">
        <f t="shared" si="20"/>
        <v>90</v>
      </c>
      <c r="X113">
        <f t="shared" si="21"/>
        <v>260</v>
      </c>
      <c r="Y113" s="21"/>
      <c r="Z113" s="21"/>
      <c r="AA113" s="21">
        <f t="shared" si="23"/>
        <v>0</v>
      </c>
      <c r="AB113" s="21">
        <f t="shared" si="24"/>
        <v>0</v>
      </c>
      <c r="AC113" s="21">
        <f t="shared" si="25"/>
        <v>0</v>
      </c>
      <c r="AD113" s="21">
        <f t="shared" si="26"/>
        <v>0</v>
      </c>
    </row>
    <row r="114" spans="1:30">
      <c r="A114">
        <v>3</v>
      </c>
      <c r="B114">
        <v>1</v>
      </c>
      <c r="C114">
        <v>90</v>
      </c>
      <c r="D114">
        <v>260</v>
      </c>
      <c r="E114">
        <v>90</v>
      </c>
      <c r="F114">
        <v>260</v>
      </c>
      <c r="L114" s="41"/>
      <c r="M114" s="57"/>
      <c r="N114" s="19">
        <v>2</v>
      </c>
      <c r="O114" s="16">
        <v>1</v>
      </c>
      <c r="P114" s="16">
        <v>1</v>
      </c>
      <c r="Q114" s="16">
        <v>0</v>
      </c>
      <c r="R114" s="16">
        <v>1</v>
      </c>
      <c r="U114">
        <f t="shared" si="18"/>
        <v>250</v>
      </c>
      <c r="V114">
        <f t="shared" si="19"/>
        <v>170</v>
      </c>
      <c r="W114">
        <f t="shared" si="20"/>
        <v>0</v>
      </c>
      <c r="X114">
        <f t="shared" si="21"/>
        <v>250</v>
      </c>
      <c r="Y114" s="21"/>
      <c r="Z114" s="21"/>
      <c r="AA114" s="21">
        <f t="shared" si="23"/>
        <v>0</v>
      </c>
      <c r="AB114" s="21">
        <f t="shared" si="24"/>
        <v>0</v>
      </c>
      <c r="AC114" s="21">
        <f t="shared" si="25"/>
        <v>0</v>
      </c>
      <c r="AD114" s="21">
        <f t="shared" si="26"/>
        <v>0</v>
      </c>
    </row>
    <row r="115" spans="1:30">
      <c r="B115">
        <v>2</v>
      </c>
      <c r="C115">
        <v>250</v>
      </c>
      <c r="D115">
        <v>170</v>
      </c>
      <c r="E115">
        <v>0</v>
      </c>
      <c r="F115">
        <v>250</v>
      </c>
      <c r="L115" s="41"/>
      <c r="M115" s="58"/>
      <c r="N115" s="19">
        <v>3</v>
      </c>
      <c r="O115" s="16">
        <v>1</v>
      </c>
      <c r="P115" s="16">
        <v>1</v>
      </c>
      <c r="Q115" s="16">
        <v>1</v>
      </c>
      <c r="R115" s="16">
        <v>1</v>
      </c>
      <c r="U115">
        <f t="shared" si="18"/>
        <v>300</v>
      </c>
      <c r="V115">
        <f t="shared" si="19"/>
        <v>220</v>
      </c>
      <c r="W115">
        <f t="shared" si="20"/>
        <v>280</v>
      </c>
      <c r="X115">
        <f t="shared" si="21"/>
        <v>220</v>
      </c>
      <c r="Y115" s="21"/>
      <c r="Z115" s="21"/>
      <c r="AA115" s="21">
        <f t="shared" si="23"/>
        <v>0</v>
      </c>
      <c r="AB115" s="21">
        <f t="shared" si="24"/>
        <v>0</v>
      </c>
      <c r="AC115" s="21">
        <f t="shared" si="25"/>
        <v>0</v>
      </c>
      <c r="AD115" s="21">
        <f t="shared" si="26"/>
        <v>0</v>
      </c>
    </row>
    <row r="116" spans="1:30">
      <c r="B116">
        <v>3</v>
      </c>
      <c r="C116">
        <v>300</v>
      </c>
      <c r="D116">
        <v>220</v>
      </c>
      <c r="E116">
        <v>280</v>
      </c>
      <c r="F116">
        <v>220</v>
      </c>
      <c r="L116" s="41"/>
      <c r="M116" s="56">
        <v>4</v>
      </c>
      <c r="N116" s="19">
        <v>1</v>
      </c>
      <c r="O116" s="16">
        <v>1</v>
      </c>
      <c r="P116" s="16">
        <v>1</v>
      </c>
      <c r="Q116" s="16">
        <v>1</v>
      </c>
      <c r="R116" s="16">
        <v>1</v>
      </c>
      <c r="U116">
        <f t="shared" si="18"/>
        <v>170</v>
      </c>
      <c r="V116">
        <f t="shared" si="19"/>
        <v>90</v>
      </c>
      <c r="W116">
        <f t="shared" si="20"/>
        <v>150</v>
      </c>
      <c r="X116">
        <f t="shared" si="21"/>
        <v>150</v>
      </c>
      <c r="Y116" s="21"/>
      <c r="Z116" s="21"/>
      <c r="AA116" s="21">
        <f t="shared" si="23"/>
        <v>0</v>
      </c>
      <c r="AB116" s="21">
        <f t="shared" si="24"/>
        <v>0</v>
      </c>
      <c r="AC116" s="21">
        <f t="shared" si="25"/>
        <v>0</v>
      </c>
      <c r="AD116" s="21">
        <f t="shared" si="26"/>
        <v>0</v>
      </c>
    </row>
    <row r="117" spans="1:30">
      <c r="A117">
        <v>4</v>
      </c>
      <c r="B117">
        <v>1</v>
      </c>
      <c r="C117">
        <v>170</v>
      </c>
      <c r="D117">
        <v>90</v>
      </c>
      <c r="E117">
        <v>150</v>
      </c>
      <c r="F117">
        <v>150</v>
      </c>
      <c r="L117" s="41"/>
      <c r="M117" s="57"/>
      <c r="N117" s="19">
        <v>2</v>
      </c>
      <c r="O117" s="16">
        <v>1</v>
      </c>
      <c r="P117" s="16">
        <v>1</v>
      </c>
      <c r="Q117" s="16">
        <v>1</v>
      </c>
      <c r="R117" s="16">
        <v>1</v>
      </c>
      <c r="U117">
        <f t="shared" si="18"/>
        <v>340</v>
      </c>
      <c r="V117">
        <f t="shared" si="19"/>
        <v>208</v>
      </c>
      <c r="W117">
        <f t="shared" si="20"/>
        <v>100</v>
      </c>
      <c r="X117">
        <f t="shared" si="21"/>
        <v>208</v>
      </c>
      <c r="Y117" s="21"/>
      <c r="Z117" s="21"/>
      <c r="AA117" s="21">
        <f t="shared" si="23"/>
        <v>0</v>
      </c>
      <c r="AB117" s="21">
        <f t="shared" si="24"/>
        <v>0</v>
      </c>
      <c r="AC117" s="21">
        <f t="shared" si="25"/>
        <v>0</v>
      </c>
      <c r="AD117" s="21">
        <f t="shared" si="26"/>
        <v>0</v>
      </c>
    </row>
    <row r="118" spans="1:30">
      <c r="B118">
        <v>2</v>
      </c>
      <c r="C118">
        <v>340</v>
      </c>
      <c r="D118">
        <v>208</v>
      </c>
      <c r="E118">
        <v>100</v>
      </c>
      <c r="F118">
        <v>208</v>
      </c>
      <c r="L118" s="41"/>
      <c r="M118" s="58"/>
      <c r="N118" s="19">
        <v>3</v>
      </c>
      <c r="O118" s="16">
        <v>1</v>
      </c>
      <c r="P118" s="16">
        <v>1</v>
      </c>
      <c r="Q118" s="16">
        <v>1</v>
      </c>
      <c r="R118" s="16">
        <v>1</v>
      </c>
      <c r="U118">
        <f t="shared" si="18"/>
        <v>200</v>
      </c>
      <c r="V118">
        <f t="shared" si="19"/>
        <v>100</v>
      </c>
      <c r="W118">
        <f t="shared" si="20"/>
        <v>100</v>
      </c>
      <c r="X118">
        <f t="shared" si="21"/>
        <v>208</v>
      </c>
      <c r="Y118" s="21"/>
      <c r="Z118" s="21"/>
      <c r="AA118" s="21">
        <f t="shared" si="23"/>
        <v>0</v>
      </c>
      <c r="AB118" s="21">
        <f t="shared" si="24"/>
        <v>0</v>
      </c>
      <c r="AC118" s="21">
        <f t="shared" si="25"/>
        <v>0</v>
      </c>
      <c r="AD118" s="21">
        <f t="shared" si="26"/>
        <v>0</v>
      </c>
    </row>
    <row r="119" spans="1:30">
      <c r="B119">
        <v>3</v>
      </c>
      <c r="C119">
        <v>200</v>
      </c>
      <c r="D119">
        <v>100</v>
      </c>
      <c r="E119">
        <v>100</v>
      </c>
      <c r="F119">
        <v>208</v>
      </c>
      <c r="L119" s="41"/>
      <c r="M119" s="56">
        <v>5</v>
      </c>
      <c r="N119" s="19">
        <v>1</v>
      </c>
      <c r="O119" s="16">
        <v>1</v>
      </c>
      <c r="P119" s="16">
        <v>1</v>
      </c>
      <c r="Q119" s="16">
        <v>1</v>
      </c>
      <c r="R119" s="16">
        <v>1</v>
      </c>
      <c r="U119">
        <f t="shared" si="18"/>
        <v>190</v>
      </c>
      <c r="V119">
        <f t="shared" si="19"/>
        <v>150</v>
      </c>
      <c r="W119">
        <f t="shared" si="20"/>
        <v>192</v>
      </c>
      <c r="X119">
        <f t="shared" si="21"/>
        <v>192</v>
      </c>
      <c r="Y119" s="21"/>
      <c r="Z119" s="21"/>
      <c r="AA119" s="21">
        <f t="shared" si="23"/>
        <v>0</v>
      </c>
      <c r="AB119" s="21">
        <f t="shared" si="24"/>
        <v>0</v>
      </c>
      <c r="AC119" s="21">
        <f t="shared" si="25"/>
        <v>0</v>
      </c>
      <c r="AD119" s="21">
        <f t="shared" si="26"/>
        <v>0</v>
      </c>
    </row>
    <row r="120" spans="1:30">
      <c r="A120">
        <v>5</v>
      </c>
      <c r="B120">
        <v>1</v>
      </c>
      <c r="C120">
        <v>190</v>
      </c>
      <c r="D120">
        <v>150</v>
      </c>
      <c r="E120">
        <v>192</v>
      </c>
      <c r="F120">
        <v>192</v>
      </c>
      <c r="L120" s="41"/>
      <c r="M120" s="57"/>
      <c r="N120" s="19">
        <v>2</v>
      </c>
      <c r="O120" s="16">
        <v>0</v>
      </c>
      <c r="P120" s="16">
        <v>1</v>
      </c>
      <c r="Q120" s="16">
        <v>1</v>
      </c>
      <c r="R120" s="16">
        <v>1</v>
      </c>
      <c r="U120">
        <f t="shared" si="18"/>
        <v>0</v>
      </c>
      <c r="V120">
        <f t="shared" si="19"/>
        <v>40</v>
      </c>
      <c r="W120">
        <f t="shared" si="20"/>
        <v>192</v>
      </c>
      <c r="X120">
        <f t="shared" si="21"/>
        <v>192</v>
      </c>
      <c r="Y120" s="21"/>
      <c r="Z120" s="21"/>
      <c r="AA120" s="21">
        <f t="shared" si="23"/>
        <v>0</v>
      </c>
      <c r="AB120" s="21">
        <f t="shared" si="24"/>
        <v>0</v>
      </c>
      <c r="AC120" s="21">
        <f t="shared" si="25"/>
        <v>0</v>
      </c>
      <c r="AD120" s="21">
        <f t="shared" si="26"/>
        <v>0</v>
      </c>
    </row>
    <row r="121" spans="1:30">
      <c r="B121">
        <v>2</v>
      </c>
      <c r="C121">
        <v>0</v>
      </c>
      <c r="D121">
        <v>40</v>
      </c>
      <c r="E121">
        <v>192</v>
      </c>
      <c r="F121">
        <v>192</v>
      </c>
      <c r="L121" s="41"/>
      <c r="M121" s="58"/>
      <c r="N121" s="19">
        <v>3</v>
      </c>
      <c r="O121" s="16">
        <v>0</v>
      </c>
      <c r="P121" s="16">
        <v>1</v>
      </c>
      <c r="Q121" s="16">
        <v>1</v>
      </c>
      <c r="R121" s="16">
        <v>1</v>
      </c>
      <c r="U121">
        <f t="shared" si="18"/>
        <v>0</v>
      </c>
      <c r="V121">
        <f t="shared" si="19"/>
        <v>260</v>
      </c>
      <c r="W121">
        <f t="shared" si="20"/>
        <v>90</v>
      </c>
      <c r="X121">
        <f t="shared" si="21"/>
        <v>90</v>
      </c>
      <c r="Y121" s="21"/>
      <c r="Z121" s="21"/>
      <c r="AA121" s="21">
        <f t="shared" si="23"/>
        <v>0</v>
      </c>
      <c r="AB121" s="21">
        <f t="shared" si="24"/>
        <v>0</v>
      </c>
      <c r="AC121" s="21">
        <f t="shared" si="25"/>
        <v>0</v>
      </c>
      <c r="AD121" s="21">
        <f t="shared" si="26"/>
        <v>0</v>
      </c>
    </row>
    <row r="122" spans="1:30">
      <c r="B122">
        <v>3</v>
      </c>
      <c r="C122">
        <v>0</v>
      </c>
      <c r="D122">
        <v>260</v>
      </c>
      <c r="E122">
        <v>90</v>
      </c>
      <c r="F122">
        <v>90</v>
      </c>
      <c r="L122" s="41"/>
      <c r="M122" s="56">
        <v>6</v>
      </c>
      <c r="N122" s="19">
        <v>1</v>
      </c>
      <c r="O122" s="16">
        <v>1</v>
      </c>
      <c r="P122" s="16">
        <v>0</v>
      </c>
      <c r="Q122" s="16">
        <v>1</v>
      </c>
      <c r="R122" s="16">
        <v>1</v>
      </c>
      <c r="U122">
        <f t="shared" si="18"/>
        <v>90</v>
      </c>
      <c r="V122">
        <f t="shared" si="19"/>
        <v>0</v>
      </c>
      <c r="W122">
        <f t="shared" si="20"/>
        <v>240</v>
      </c>
      <c r="X122">
        <f t="shared" si="21"/>
        <v>230</v>
      </c>
      <c r="Y122" s="21"/>
      <c r="Z122" s="21"/>
      <c r="AA122" s="21">
        <f t="shared" si="23"/>
        <v>0</v>
      </c>
      <c r="AB122" s="21">
        <f t="shared" si="24"/>
        <v>0</v>
      </c>
      <c r="AC122" s="21">
        <f t="shared" si="25"/>
        <v>0</v>
      </c>
      <c r="AD122" s="21">
        <f t="shared" si="26"/>
        <v>0</v>
      </c>
    </row>
    <row r="123" spans="1:30">
      <c r="A123">
        <v>6</v>
      </c>
      <c r="B123">
        <v>1</v>
      </c>
      <c r="C123">
        <v>90</v>
      </c>
      <c r="D123">
        <v>0</v>
      </c>
      <c r="E123">
        <v>240</v>
      </c>
      <c r="F123">
        <v>230</v>
      </c>
      <c r="L123" s="15"/>
      <c r="M123" s="57"/>
      <c r="N123" s="19">
        <v>2</v>
      </c>
      <c r="O123" s="16">
        <v>0</v>
      </c>
      <c r="P123" s="16">
        <v>0</v>
      </c>
      <c r="Q123" s="16">
        <v>1</v>
      </c>
      <c r="R123" s="16">
        <v>1</v>
      </c>
      <c r="U123">
        <f t="shared" si="18"/>
        <v>0</v>
      </c>
      <c r="V123">
        <f t="shared" si="19"/>
        <v>0</v>
      </c>
      <c r="W123">
        <f t="shared" si="20"/>
        <v>330</v>
      </c>
      <c r="X123">
        <f t="shared" si="21"/>
        <v>220</v>
      </c>
      <c r="Y123" s="21"/>
      <c r="Z123" s="21"/>
      <c r="AA123" s="21">
        <f t="shared" si="23"/>
        <v>0</v>
      </c>
      <c r="AB123" s="21">
        <f t="shared" si="24"/>
        <v>0</v>
      </c>
      <c r="AC123" s="21">
        <f t="shared" si="25"/>
        <v>0</v>
      </c>
      <c r="AD123" s="21">
        <f t="shared" si="26"/>
        <v>0</v>
      </c>
    </row>
    <row r="124" spans="1:30">
      <c r="B124">
        <v>2</v>
      </c>
      <c r="C124">
        <v>0</v>
      </c>
      <c r="D124">
        <v>0</v>
      </c>
      <c r="E124">
        <v>330</v>
      </c>
      <c r="F124">
        <v>220</v>
      </c>
      <c r="L124" s="15"/>
      <c r="M124" s="58"/>
      <c r="N124" s="19">
        <v>3</v>
      </c>
      <c r="O124" s="16">
        <v>0</v>
      </c>
      <c r="P124" s="16">
        <v>0</v>
      </c>
      <c r="Q124" s="16">
        <v>1</v>
      </c>
      <c r="R124" s="16">
        <v>1</v>
      </c>
      <c r="U124">
        <f t="shared" si="18"/>
        <v>0</v>
      </c>
      <c r="V124">
        <f t="shared" si="19"/>
        <v>0</v>
      </c>
      <c r="W124">
        <f t="shared" si="20"/>
        <v>260</v>
      </c>
      <c r="X124">
        <f t="shared" si="21"/>
        <v>200</v>
      </c>
      <c r="Y124" s="21"/>
      <c r="Z124" s="21"/>
      <c r="AA124" s="21">
        <f t="shared" si="23"/>
        <v>0</v>
      </c>
      <c r="AB124" s="21">
        <f t="shared" si="24"/>
        <v>0</v>
      </c>
      <c r="AC124" s="21">
        <f t="shared" si="25"/>
        <v>0</v>
      </c>
      <c r="AD124" s="21">
        <f t="shared" si="26"/>
        <v>0</v>
      </c>
    </row>
    <row r="125" spans="1:30">
      <c r="B125">
        <v>3</v>
      </c>
      <c r="C125">
        <v>0</v>
      </c>
      <c r="D125">
        <v>0</v>
      </c>
      <c r="E125">
        <v>260</v>
      </c>
      <c r="F125">
        <v>200</v>
      </c>
      <c r="L125" s="15"/>
      <c r="M125" s="56">
        <v>7</v>
      </c>
      <c r="N125" s="19">
        <v>1</v>
      </c>
      <c r="O125" s="16">
        <v>1</v>
      </c>
      <c r="P125" s="16">
        <v>1</v>
      </c>
      <c r="Q125" s="16">
        <v>0</v>
      </c>
      <c r="R125" s="16">
        <v>0</v>
      </c>
      <c r="U125">
        <f t="shared" si="18"/>
        <v>90</v>
      </c>
      <c r="V125">
        <f t="shared" si="19"/>
        <v>170</v>
      </c>
      <c r="W125">
        <f t="shared" si="20"/>
        <v>0</v>
      </c>
      <c r="X125">
        <f t="shared" si="21"/>
        <v>0</v>
      </c>
      <c r="Y125" s="21"/>
      <c r="Z125" s="21"/>
      <c r="AA125" s="21">
        <f t="shared" si="23"/>
        <v>0</v>
      </c>
      <c r="AB125" s="21">
        <f t="shared" si="24"/>
        <v>0</v>
      </c>
      <c r="AC125" s="21">
        <f t="shared" si="25"/>
        <v>0</v>
      </c>
      <c r="AD125" s="21">
        <f t="shared" si="26"/>
        <v>0</v>
      </c>
    </row>
    <row r="126" spans="1:30">
      <c r="A126">
        <v>7</v>
      </c>
      <c r="B126">
        <v>1</v>
      </c>
      <c r="C126">
        <v>90</v>
      </c>
      <c r="D126">
        <v>170</v>
      </c>
      <c r="E126">
        <v>0</v>
      </c>
      <c r="F126">
        <v>0</v>
      </c>
      <c r="L126" s="15"/>
      <c r="M126" s="57"/>
      <c r="N126" s="19">
        <v>2</v>
      </c>
      <c r="O126" s="16">
        <v>0</v>
      </c>
      <c r="P126" s="16">
        <v>0</v>
      </c>
      <c r="Q126" s="16">
        <v>1</v>
      </c>
      <c r="R126" s="16">
        <v>1</v>
      </c>
      <c r="U126">
        <f t="shared" si="18"/>
        <v>0</v>
      </c>
      <c r="V126">
        <f t="shared" si="19"/>
        <v>0</v>
      </c>
      <c r="W126">
        <f t="shared" si="20"/>
        <v>240</v>
      </c>
      <c r="X126">
        <f t="shared" si="21"/>
        <v>230</v>
      </c>
      <c r="Y126" s="21"/>
      <c r="Z126" s="21"/>
      <c r="AA126" s="21">
        <f t="shared" si="23"/>
        <v>0</v>
      </c>
      <c r="AB126" s="21">
        <f t="shared" si="24"/>
        <v>0</v>
      </c>
      <c r="AC126" s="21">
        <f t="shared" si="25"/>
        <v>0</v>
      </c>
      <c r="AD126" s="21">
        <f t="shared" si="26"/>
        <v>0</v>
      </c>
    </row>
    <row r="127" spans="1:30">
      <c r="B127">
        <v>2</v>
      </c>
      <c r="C127">
        <v>0</v>
      </c>
      <c r="D127">
        <v>0</v>
      </c>
      <c r="E127">
        <v>240</v>
      </c>
      <c r="F127">
        <v>230</v>
      </c>
      <c r="L127" s="15"/>
      <c r="M127" s="58"/>
      <c r="N127" s="19">
        <v>3</v>
      </c>
      <c r="O127" s="16">
        <v>1</v>
      </c>
      <c r="P127" s="16">
        <v>1</v>
      </c>
      <c r="Q127" s="16">
        <v>1</v>
      </c>
      <c r="R127" s="16">
        <v>1</v>
      </c>
      <c r="U127">
        <f t="shared" si="18"/>
        <v>260</v>
      </c>
      <c r="V127">
        <f t="shared" si="19"/>
        <v>90</v>
      </c>
      <c r="W127">
        <f t="shared" si="20"/>
        <v>90</v>
      </c>
      <c r="X127">
        <f t="shared" si="21"/>
        <v>90</v>
      </c>
      <c r="Y127" s="21"/>
      <c r="Z127" s="21"/>
      <c r="AA127" s="21">
        <f t="shared" si="23"/>
        <v>0</v>
      </c>
      <c r="AB127" s="21">
        <f t="shared" si="24"/>
        <v>0</v>
      </c>
      <c r="AC127" s="21">
        <f t="shared" si="25"/>
        <v>0</v>
      </c>
      <c r="AD127" s="21">
        <f t="shared" si="26"/>
        <v>0</v>
      </c>
    </row>
    <row r="128" spans="1:30">
      <c r="B128">
        <v>3</v>
      </c>
      <c r="C128">
        <v>260</v>
      </c>
      <c r="D128">
        <v>90</v>
      </c>
      <c r="E128">
        <v>90</v>
      </c>
      <c r="F128">
        <v>90</v>
      </c>
      <c r="L128" s="15"/>
      <c r="M128" s="56">
        <v>8</v>
      </c>
      <c r="N128" s="19">
        <v>1</v>
      </c>
      <c r="O128" s="16">
        <v>1</v>
      </c>
      <c r="P128" s="16">
        <v>1</v>
      </c>
      <c r="Q128" s="16">
        <v>1</v>
      </c>
      <c r="R128" s="16">
        <v>0</v>
      </c>
      <c r="U128">
        <f t="shared" si="18"/>
        <v>90</v>
      </c>
      <c r="V128">
        <f t="shared" si="19"/>
        <v>177</v>
      </c>
      <c r="W128">
        <f t="shared" si="20"/>
        <v>90</v>
      </c>
      <c r="X128">
        <f t="shared" si="21"/>
        <v>0</v>
      </c>
      <c r="Y128" s="21"/>
      <c r="Z128" s="21"/>
      <c r="AA128" s="21">
        <f t="shared" si="23"/>
        <v>0</v>
      </c>
      <c r="AB128" s="21">
        <f t="shared" si="24"/>
        <v>0</v>
      </c>
      <c r="AC128" s="21">
        <f t="shared" si="25"/>
        <v>0</v>
      </c>
      <c r="AD128" s="21">
        <f t="shared" si="26"/>
        <v>0</v>
      </c>
    </row>
    <row r="129" spans="1:30">
      <c r="A129">
        <v>8</v>
      </c>
      <c r="B129">
        <v>1</v>
      </c>
      <c r="C129">
        <v>90</v>
      </c>
      <c r="D129">
        <v>177</v>
      </c>
      <c r="E129">
        <v>90</v>
      </c>
      <c r="F129">
        <v>0</v>
      </c>
      <c r="L129" s="15"/>
      <c r="M129" s="57"/>
      <c r="N129" s="19">
        <v>2</v>
      </c>
      <c r="O129" s="16">
        <v>1</v>
      </c>
      <c r="P129" s="16">
        <v>1</v>
      </c>
      <c r="Q129" s="16">
        <v>0</v>
      </c>
      <c r="R129" s="16">
        <v>1</v>
      </c>
      <c r="U129">
        <f t="shared" si="18"/>
        <v>170</v>
      </c>
      <c r="V129">
        <f t="shared" si="19"/>
        <v>90</v>
      </c>
      <c r="W129">
        <f t="shared" si="20"/>
        <v>0</v>
      </c>
      <c r="X129">
        <f t="shared" si="21"/>
        <v>90</v>
      </c>
      <c r="AA129" s="21">
        <f t="shared" si="23"/>
        <v>0</v>
      </c>
      <c r="AB129" s="21">
        <f t="shared" si="24"/>
        <v>0</v>
      </c>
      <c r="AC129" s="21">
        <f t="shared" si="25"/>
        <v>0</v>
      </c>
      <c r="AD129" s="21">
        <f t="shared" si="26"/>
        <v>0</v>
      </c>
    </row>
    <row r="130" spans="1:30">
      <c r="B130">
        <v>2</v>
      </c>
      <c r="C130">
        <v>170</v>
      </c>
      <c r="D130">
        <v>90</v>
      </c>
      <c r="E130">
        <v>0</v>
      </c>
      <c r="F130">
        <v>90</v>
      </c>
      <c r="L130" s="15"/>
      <c r="M130" s="58"/>
      <c r="N130" s="19">
        <v>3</v>
      </c>
      <c r="O130" s="16">
        <v>1</v>
      </c>
      <c r="P130" s="16">
        <v>1</v>
      </c>
      <c r="Q130" s="16">
        <v>1</v>
      </c>
      <c r="R130" s="16">
        <v>1</v>
      </c>
      <c r="U130">
        <f t="shared" si="18"/>
        <v>220</v>
      </c>
      <c r="V130">
        <f t="shared" si="19"/>
        <v>330</v>
      </c>
      <c r="W130">
        <f t="shared" si="20"/>
        <v>110</v>
      </c>
      <c r="X130">
        <f t="shared" si="21"/>
        <v>330</v>
      </c>
      <c r="AA130" s="21">
        <f t="shared" si="23"/>
        <v>0</v>
      </c>
      <c r="AB130" s="21">
        <f t="shared" si="24"/>
        <v>0</v>
      </c>
      <c r="AC130" s="21">
        <f t="shared" si="25"/>
        <v>0</v>
      </c>
      <c r="AD130" s="21">
        <f t="shared" si="26"/>
        <v>0</v>
      </c>
    </row>
    <row r="131" spans="1:30">
      <c r="B131">
        <v>3</v>
      </c>
      <c r="C131">
        <v>220</v>
      </c>
      <c r="D131">
        <v>330</v>
      </c>
      <c r="E131">
        <v>110</v>
      </c>
      <c r="F131">
        <v>330</v>
      </c>
      <c r="L131" s="15"/>
      <c r="M131" s="59">
        <v>9</v>
      </c>
      <c r="N131" s="19">
        <v>1</v>
      </c>
      <c r="O131" s="16">
        <v>1</v>
      </c>
      <c r="P131" s="16">
        <v>1</v>
      </c>
      <c r="Q131" s="16">
        <v>1</v>
      </c>
      <c r="R131" s="16">
        <v>1</v>
      </c>
      <c r="U131">
        <f t="shared" si="18"/>
        <v>177</v>
      </c>
      <c r="V131">
        <f t="shared" si="19"/>
        <v>90</v>
      </c>
      <c r="W131">
        <f t="shared" si="20"/>
        <v>90</v>
      </c>
      <c r="X131">
        <f t="shared" si="21"/>
        <v>177</v>
      </c>
      <c r="AA131" s="21">
        <f t="shared" si="23"/>
        <v>0</v>
      </c>
      <c r="AB131" s="21">
        <f t="shared" si="24"/>
        <v>0</v>
      </c>
      <c r="AC131" s="21">
        <f t="shared" si="25"/>
        <v>0</v>
      </c>
      <c r="AD131" s="21">
        <f t="shared" si="26"/>
        <v>0</v>
      </c>
    </row>
    <row r="132" spans="1:30">
      <c r="A132">
        <v>9</v>
      </c>
      <c r="B132">
        <v>1</v>
      </c>
      <c r="C132">
        <v>177</v>
      </c>
      <c r="D132">
        <v>90</v>
      </c>
      <c r="E132">
        <v>90</v>
      </c>
      <c r="F132">
        <v>177</v>
      </c>
      <c r="L132" s="15"/>
      <c r="M132" s="60"/>
      <c r="N132" s="19">
        <v>2</v>
      </c>
      <c r="O132" s="16">
        <v>1</v>
      </c>
      <c r="P132" s="16">
        <v>1</v>
      </c>
      <c r="Q132" s="16">
        <v>0</v>
      </c>
      <c r="R132" s="16">
        <v>1</v>
      </c>
      <c r="U132">
        <f t="shared" si="18"/>
        <v>240</v>
      </c>
      <c r="V132">
        <f t="shared" si="19"/>
        <v>170</v>
      </c>
      <c r="W132">
        <f t="shared" si="20"/>
        <v>0</v>
      </c>
      <c r="X132">
        <f t="shared" si="21"/>
        <v>170</v>
      </c>
      <c r="Y132" s="21"/>
      <c r="Z132" s="21"/>
      <c r="AA132" s="21">
        <f t="shared" si="23"/>
        <v>0</v>
      </c>
      <c r="AB132" s="21">
        <f t="shared" si="24"/>
        <v>0</v>
      </c>
      <c r="AC132" s="21">
        <f t="shared" si="25"/>
        <v>0</v>
      </c>
      <c r="AD132" s="21">
        <f t="shared" si="26"/>
        <v>0</v>
      </c>
    </row>
    <row r="133" spans="1:30">
      <c r="B133">
        <v>2</v>
      </c>
      <c r="C133">
        <v>240</v>
      </c>
      <c r="D133">
        <v>170</v>
      </c>
      <c r="E133">
        <v>0</v>
      </c>
      <c r="F133">
        <v>170</v>
      </c>
      <c r="L133" s="15"/>
      <c r="M133" s="61"/>
      <c r="N133" s="19">
        <v>3</v>
      </c>
      <c r="O133" s="16">
        <v>1</v>
      </c>
      <c r="P133" s="16">
        <v>0</v>
      </c>
      <c r="Q133" s="16">
        <v>1</v>
      </c>
      <c r="R133" s="16">
        <v>0</v>
      </c>
      <c r="U133">
        <f t="shared" si="18"/>
        <v>330</v>
      </c>
      <c r="V133">
        <f t="shared" si="19"/>
        <v>0</v>
      </c>
      <c r="W133">
        <f t="shared" si="20"/>
        <v>110</v>
      </c>
      <c r="X133">
        <f t="shared" si="21"/>
        <v>0</v>
      </c>
      <c r="Y133" s="21"/>
      <c r="Z133" s="21"/>
      <c r="AA133" s="21">
        <f t="shared" si="23"/>
        <v>0</v>
      </c>
      <c r="AB133" s="21">
        <f t="shared" si="24"/>
        <v>0</v>
      </c>
      <c r="AC133" s="21">
        <f t="shared" si="25"/>
        <v>0</v>
      </c>
      <c r="AD133" s="21">
        <f t="shared" si="26"/>
        <v>0</v>
      </c>
    </row>
    <row r="134" spans="1:30">
      <c r="B134">
        <v>3</v>
      </c>
      <c r="C134">
        <v>330</v>
      </c>
      <c r="D134">
        <v>0</v>
      </c>
      <c r="E134">
        <v>110</v>
      </c>
      <c r="F134">
        <v>0</v>
      </c>
      <c r="L134" s="15"/>
      <c r="M134" s="59">
        <v>10</v>
      </c>
      <c r="N134" s="19">
        <v>1</v>
      </c>
      <c r="O134" s="16">
        <v>1</v>
      </c>
      <c r="P134" s="16">
        <v>1</v>
      </c>
      <c r="Q134" s="16">
        <v>1</v>
      </c>
      <c r="R134" s="16">
        <v>0</v>
      </c>
      <c r="U134">
        <f t="shared" si="18"/>
        <v>177</v>
      </c>
      <c r="V134">
        <f t="shared" si="19"/>
        <v>260</v>
      </c>
      <c r="W134">
        <f t="shared" si="20"/>
        <v>177</v>
      </c>
      <c r="X134">
        <f t="shared" si="21"/>
        <v>0</v>
      </c>
      <c r="Y134" s="21"/>
      <c r="Z134" s="21"/>
      <c r="AA134" s="21">
        <f t="shared" si="23"/>
        <v>0</v>
      </c>
      <c r="AB134" s="21">
        <f t="shared" si="24"/>
        <v>0</v>
      </c>
      <c r="AC134" s="21">
        <f t="shared" si="25"/>
        <v>0</v>
      </c>
      <c r="AD134" s="21">
        <f t="shared" si="26"/>
        <v>0</v>
      </c>
    </row>
    <row r="135" spans="1:30">
      <c r="A135">
        <v>10</v>
      </c>
      <c r="B135">
        <v>1</v>
      </c>
      <c r="C135">
        <v>177</v>
      </c>
      <c r="D135">
        <v>260</v>
      </c>
      <c r="E135">
        <v>177</v>
      </c>
      <c r="F135">
        <v>0</v>
      </c>
      <c r="L135" s="15"/>
      <c r="M135" s="60"/>
      <c r="N135" s="19">
        <v>2</v>
      </c>
      <c r="O135" s="16">
        <v>1</v>
      </c>
      <c r="P135" s="16">
        <v>1</v>
      </c>
      <c r="Q135" s="16">
        <v>1</v>
      </c>
      <c r="R135" s="16">
        <v>0</v>
      </c>
      <c r="U135">
        <f t="shared" si="18"/>
        <v>90</v>
      </c>
      <c r="V135">
        <f t="shared" si="19"/>
        <v>170</v>
      </c>
      <c r="W135">
        <f t="shared" si="20"/>
        <v>170</v>
      </c>
      <c r="X135">
        <f t="shared" si="21"/>
        <v>0</v>
      </c>
      <c r="Y135" s="21"/>
      <c r="Z135" s="21"/>
      <c r="AA135" s="21">
        <f t="shared" si="23"/>
        <v>0</v>
      </c>
      <c r="AB135" s="21">
        <f t="shared" si="24"/>
        <v>0</v>
      </c>
      <c r="AC135" s="21">
        <f t="shared" si="25"/>
        <v>0</v>
      </c>
      <c r="AD135" s="21">
        <f t="shared" si="26"/>
        <v>0</v>
      </c>
    </row>
    <row r="136" spans="1:30">
      <c r="B136">
        <v>2</v>
      </c>
      <c r="C136">
        <v>90</v>
      </c>
      <c r="D136">
        <v>170</v>
      </c>
      <c r="E136">
        <v>170</v>
      </c>
      <c r="F136">
        <v>0</v>
      </c>
      <c r="L136" s="15"/>
      <c r="M136" s="61"/>
      <c r="N136" s="19">
        <v>3</v>
      </c>
      <c r="O136" s="16">
        <v>1</v>
      </c>
      <c r="P136" s="16">
        <v>1</v>
      </c>
      <c r="Q136" s="16">
        <v>1</v>
      </c>
      <c r="R136" s="16">
        <v>1</v>
      </c>
      <c r="U136">
        <f t="shared" si="18"/>
        <v>110</v>
      </c>
      <c r="V136">
        <f t="shared" si="19"/>
        <v>110</v>
      </c>
      <c r="W136">
        <f t="shared" si="20"/>
        <v>220</v>
      </c>
      <c r="X136">
        <f t="shared" si="21"/>
        <v>110</v>
      </c>
      <c r="Y136" s="21"/>
      <c r="Z136" s="21"/>
      <c r="AA136" s="21">
        <f t="shared" si="23"/>
        <v>0</v>
      </c>
      <c r="AB136" s="21">
        <f t="shared" si="24"/>
        <v>0</v>
      </c>
      <c r="AC136" s="21">
        <f t="shared" si="25"/>
        <v>0</v>
      </c>
      <c r="AD136" s="21">
        <f t="shared" si="26"/>
        <v>0</v>
      </c>
    </row>
    <row r="137" spans="1:30">
      <c r="B137">
        <v>3</v>
      </c>
      <c r="C137">
        <v>110</v>
      </c>
      <c r="D137">
        <v>110</v>
      </c>
      <c r="E137">
        <v>220</v>
      </c>
      <c r="F137">
        <v>110</v>
      </c>
      <c r="L137" s="15"/>
      <c r="M137" s="59">
        <v>11</v>
      </c>
      <c r="N137" s="19">
        <v>1</v>
      </c>
      <c r="O137" s="16">
        <v>1</v>
      </c>
      <c r="P137" s="16">
        <v>1</v>
      </c>
      <c r="Q137" s="16">
        <v>0</v>
      </c>
      <c r="R137" s="16">
        <v>0</v>
      </c>
      <c r="U137">
        <f t="shared" si="18"/>
        <v>260</v>
      </c>
      <c r="V137">
        <f t="shared" si="19"/>
        <v>90</v>
      </c>
      <c r="W137">
        <f t="shared" si="20"/>
        <v>0</v>
      </c>
      <c r="X137">
        <f t="shared" si="21"/>
        <v>0</v>
      </c>
      <c r="Y137" s="21"/>
      <c r="Z137" s="21"/>
      <c r="AA137" s="21">
        <f t="shared" si="23"/>
        <v>0</v>
      </c>
      <c r="AB137" s="21">
        <f t="shared" si="24"/>
        <v>0</v>
      </c>
      <c r="AC137" s="21">
        <f t="shared" si="25"/>
        <v>0</v>
      </c>
      <c r="AD137" s="21">
        <f t="shared" si="26"/>
        <v>0</v>
      </c>
    </row>
    <row r="138" spans="1:30">
      <c r="A138">
        <v>11</v>
      </c>
      <c r="B138">
        <v>1</v>
      </c>
      <c r="C138">
        <v>260</v>
      </c>
      <c r="D138">
        <v>90</v>
      </c>
      <c r="E138">
        <v>0</v>
      </c>
      <c r="F138">
        <v>0</v>
      </c>
      <c r="L138" s="15"/>
      <c r="M138" s="60"/>
      <c r="N138" s="19">
        <v>2</v>
      </c>
      <c r="O138" s="16">
        <v>1</v>
      </c>
      <c r="P138" s="16">
        <v>1</v>
      </c>
      <c r="Q138" s="16">
        <v>1</v>
      </c>
      <c r="R138" s="16">
        <v>1</v>
      </c>
      <c r="U138">
        <f t="shared" si="18"/>
        <v>170</v>
      </c>
      <c r="V138">
        <f t="shared" si="19"/>
        <v>240</v>
      </c>
      <c r="W138">
        <f t="shared" si="20"/>
        <v>240</v>
      </c>
      <c r="X138">
        <f t="shared" si="21"/>
        <v>170</v>
      </c>
      <c r="Y138" s="21"/>
      <c r="Z138" s="21"/>
      <c r="AA138" s="21">
        <f t="shared" si="23"/>
        <v>0</v>
      </c>
      <c r="AB138" s="21">
        <f t="shared" si="24"/>
        <v>0</v>
      </c>
      <c r="AC138" s="21">
        <f t="shared" si="25"/>
        <v>0</v>
      </c>
      <c r="AD138" s="21">
        <f t="shared" si="26"/>
        <v>0</v>
      </c>
    </row>
    <row r="139" spans="1:30">
      <c r="B139">
        <v>2</v>
      </c>
      <c r="C139">
        <v>170</v>
      </c>
      <c r="D139">
        <v>240</v>
      </c>
      <c r="E139">
        <v>240</v>
      </c>
      <c r="F139">
        <v>170</v>
      </c>
      <c r="L139" s="15"/>
      <c r="M139" s="61"/>
      <c r="N139" s="19">
        <v>3</v>
      </c>
      <c r="O139" s="16">
        <v>0</v>
      </c>
      <c r="P139" s="16">
        <v>1</v>
      </c>
      <c r="Q139" s="16">
        <v>1</v>
      </c>
      <c r="R139" s="16">
        <v>1</v>
      </c>
      <c r="U139">
        <f t="shared" si="18"/>
        <v>0</v>
      </c>
      <c r="V139">
        <f t="shared" si="19"/>
        <v>220</v>
      </c>
      <c r="W139">
        <f t="shared" si="20"/>
        <v>220</v>
      </c>
      <c r="X139">
        <f t="shared" si="21"/>
        <v>110</v>
      </c>
      <c r="Y139" s="21"/>
      <c r="Z139" s="21"/>
      <c r="AA139" s="21">
        <f t="shared" si="23"/>
        <v>0</v>
      </c>
      <c r="AB139" s="21">
        <f t="shared" si="24"/>
        <v>0</v>
      </c>
      <c r="AC139" s="21">
        <f t="shared" si="25"/>
        <v>0</v>
      </c>
      <c r="AD139" s="21">
        <f t="shared" si="26"/>
        <v>0</v>
      </c>
    </row>
    <row r="140" spans="1:30">
      <c r="B140">
        <v>3</v>
      </c>
      <c r="C140">
        <v>0</v>
      </c>
      <c r="D140">
        <v>220</v>
      </c>
      <c r="E140">
        <v>220</v>
      </c>
      <c r="F140">
        <v>110</v>
      </c>
      <c r="L140" s="15"/>
      <c r="M140" s="59">
        <v>12</v>
      </c>
      <c r="N140" s="19">
        <v>1</v>
      </c>
      <c r="O140" s="16">
        <v>1</v>
      </c>
      <c r="P140" s="16">
        <v>1</v>
      </c>
      <c r="Q140" s="16">
        <v>1</v>
      </c>
      <c r="R140" s="16">
        <v>0</v>
      </c>
      <c r="U140">
        <f t="shared" si="18"/>
        <v>90</v>
      </c>
      <c r="V140">
        <f t="shared" si="19"/>
        <v>260</v>
      </c>
      <c r="W140">
        <f t="shared" si="20"/>
        <v>177</v>
      </c>
      <c r="X140">
        <f t="shared" si="21"/>
        <v>0</v>
      </c>
      <c r="Y140" s="21"/>
      <c r="Z140" s="21"/>
      <c r="AA140" s="21">
        <f t="shared" si="23"/>
        <v>0</v>
      </c>
      <c r="AB140" s="21">
        <f t="shared" si="24"/>
        <v>0</v>
      </c>
      <c r="AC140" s="21">
        <f t="shared" si="25"/>
        <v>0</v>
      </c>
      <c r="AD140" s="21">
        <f t="shared" si="26"/>
        <v>0</v>
      </c>
    </row>
    <row r="141" spans="1:30">
      <c r="A141">
        <v>12</v>
      </c>
      <c r="B141">
        <v>1</v>
      </c>
      <c r="C141">
        <v>90</v>
      </c>
      <c r="D141">
        <v>260</v>
      </c>
      <c r="E141">
        <v>177</v>
      </c>
      <c r="F141">
        <v>0</v>
      </c>
      <c r="L141" s="15"/>
      <c r="M141" s="60"/>
      <c r="N141" s="19">
        <v>2</v>
      </c>
      <c r="O141" s="16">
        <v>1</v>
      </c>
      <c r="P141" s="16">
        <v>1</v>
      </c>
      <c r="Q141" s="16">
        <v>1</v>
      </c>
      <c r="R141" s="16">
        <v>1</v>
      </c>
      <c r="U141">
        <f t="shared" si="18"/>
        <v>240</v>
      </c>
      <c r="V141">
        <f t="shared" si="19"/>
        <v>170</v>
      </c>
      <c r="W141">
        <f t="shared" si="20"/>
        <v>240</v>
      </c>
      <c r="X141">
        <f t="shared" si="21"/>
        <v>250</v>
      </c>
      <c r="Y141" s="21"/>
      <c r="Z141" s="21"/>
      <c r="AA141" s="21">
        <f t="shared" si="23"/>
        <v>0</v>
      </c>
      <c r="AB141" s="21">
        <f t="shared" si="24"/>
        <v>0</v>
      </c>
      <c r="AC141" s="21">
        <f t="shared" si="25"/>
        <v>0</v>
      </c>
      <c r="AD141" s="21">
        <f t="shared" si="26"/>
        <v>0</v>
      </c>
    </row>
    <row r="142" spans="1:30">
      <c r="B142">
        <v>2</v>
      </c>
      <c r="C142">
        <v>240</v>
      </c>
      <c r="D142">
        <v>170</v>
      </c>
      <c r="E142">
        <v>240</v>
      </c>
      <c r="F142">
        <v>250</v>
      </c>
      <c r="L142" s="15"/>
      <c r="M142" s="61"/>
      <c r="N142" s="19">
        <v>3</v>
      </c>
      <c r="O142" s="16">
        <v>0</v>
      </c>
      <c r="P142" s="16">
        <v>1</v>
      </c>
      <c r="Q142" s="16">
        <v>1</v>
      </c>
      <c r="R142" s="16">
        <v>1</v>
      </c>
      <c r="U142">
        <f t="shared" si="18"/>
        <v>0</v>
      </c>
      <c r="V142">
        <f t="shared" si="19"/>
        <v>110</v>
      </c>
      <c r="W142">
        <f t="shared" si="20"/>
        <v>110</v>
      </c>
      <c r="X142">
        <f t="shared" si="21"/>
        <v>200</v>
      </c>
      <c r="Y142" s="21"/>
      <c r="Z142" s="21"/>
      <c r="AA142" s="21">
        <f t="shared" si="23"/>
        <v>0</v>
      </c>
      <c r="AB142" s="21">
        <f t="shared" si="24"/>
        <v>0</v>
      </c>
      <c r="AC142" s="21">
        <f t="shared" si="25"/>
        <v>0</v>
      </c>
      <c r="AD142" s="21">
        <f t="shared" si="26"/>
        <v>0</v>
      </c>
    </row>
    <row r="143" spans="1:30">
      <c r="B143">
        <v>3</v>
      </c>
      <c r="C143">
        <v>0</v>
      </c>
      <c r="D143">
        <v>110</v>
      </c>
      <c r="E143">
        <v>110</v>
      </c>
      <c r="F143">
        <v>200</v>
      </c>
      <c r="L143" s="15"/>
      <c r="M143" s="59">
        <v>13</v>
      </c>
      <c r="N143" s="19">
        <v>1</v>
      </c>
      <c r="O143" s="16">
        <v>1</v>
      </c>
      <c r="P143" s="16">
        <v>1</v>
      </c>
      <c r="Q143" s="16">
        <v>1</v>
      </c>
      <c r="R143" s="16">
        <v>1</v>
      </c>
      <c r="U143">
        <f t="shared" si="18"/>
        <v>260</v>
      </c>
      <c r="V143">
        <f t="shared" si="19"/>
        <v>260</v>
      </c>
      <c r="W143">
        <f t="shared" si="20"/>
        <v>90</v>
      </c>
      <c r="X143">
        <f t="shared" si="21"/>
        <v>260</v>
      </c>
      <c r="Y143" s="21"/>
      <c r="Z143" s="21"/>
      <c r="AA143" s="21">
        <f t="shared" si="23"/>
        <v>0</v>
      </c>
      <c r="AB143" s="21">
        <f t="shared" si="24"/>
        <v>0</v>
      </c>
      <c r="AC143" s="21">
        <f t="shared" si="25"/>
        <v>0</v>
      </c>
      <c r="AD143" s="21">
        <f t="shared" si="26"/>
        <v>0</v>
      </c>
    </row>
    <row r="144" spans="1:30">
      <c r="A144">
        <v>13</v>
      </c>
      <c r="B144">
        <v>1</v>
      </c>
      <c r="C144">
        <v>260</v>
      </c>
      <c r="D144">
        <v>260</v>
      </c>
      <c r="E144">
        <v>90</v>
      </c>
      <c r="F144">
        <v>260</v>
      </c>
      <c r="L144" s="15"/>
      <c r="M144" s="60"/>
      <c r="N144" s="19">
        <v>2</v>
      </c>
      <c r="O144" s="16">
        <v>1</v>
      </c>
      <c r="P144" s="16">
        <v>0</v>
      </c>
      <c r="Q144" s="16">
        <v>0</v>
      </c>
      <c r="R144" s="16">
        <v>0</v>
      </c>
      <c r="U144">
        <f t="shared" si="18"/>
        <v>90</v>
      </c>
      <c r="V144">
        <f t="shared" si="19"/>
        <v>0</v>
      </c>
      <c r="W144">
        <f t="shared" si="20"/>
        <v>0</v>
      </c>
      <c r="X144">
        <f t="shared" si="21"/>
        <v>0</v>
      </c>
      <c r="Y144" s="21"/>
      <c r="Z144" s="21"/>
      <c r="AA144" s="21">
        <f t="shared" si="23"/>
        <v>0</v>
      </c>
      <c r="AB144" s="21">
        <f t="shared" si="24"/>
        <v>0</v>
      </c>
      <c r="AC144" s="21">
        <f t="shared" si="25"/>
        <v>0</v>
      </c>
      <c r="AD144" s="21">
        <f t="shared" si="26"/>
        <v>0</v>
      </c>
    </row>
    <row r="145" spans="1:31">
      <c r="B145">
        <v>2</v>
      </c>
      <c r="C145">
        <v>90</v>
      </c>
      <c r="D145">
        <v>0</v>
      </c>
      <c r="E145">
        <v>0</v>
      </c>
      <c r="F145">
        <v>0</v>
      </c>
      <c r="L145" s="15"/>
      <c r="M145" s="61"/>
      <c r="N145" s="19">
        <v>3</v>
      </c>
      <c r="O145" s="16">
        <v>1</v>
      </c>
      <c r="P145" s="16">
        <v>1</v>
      </c>
      <c r="Q145" s="16">
        <v>0</v>
      </c>
      <c r="R145" s="16">
        <v>1</v>
      </c>
      <c r="U145">
        <f t="shared" si="18"/>
        <v>330</v>
      </c>
      <c r="V145">
        <f t="shared" si="19"/>
        <v>110</v>
      </c>
      <c r="W145">
        <f t="shared" si="20"/>
        <v>0</v>
      </c>
      <c r="X145">
        <f t="shared" si="21"/>
        <v>210</v>
      </c>
      <c r="Y145" s="21"/>
      <c r="Z145" s="21"/>
      <c r="AA145" s="21">
        <f t="shared" si="23"/>
        <v>0</v>
      </c>
      <c r="AB145" s="21">
        <f t="shared" si="24"/>
        <v>0</v>
      </c>
      <c r="AC145" s="21">
        <f t="shared" si="25"/>
        <v>0</v>
      </c>
      <c r="AD145" s="21">
        <f t="shared" si="26"/>
        <v>0</v>
      </c>
    </row>
    <row r="146" spans="1:31">
      <c r="B146">
        <v>3</v>
      </c>
      <c r="C146">
        <v>330</v>
      </c>
      <c r="D146">
        <v>110</v>
      </c>
      <c r="E146">
        <v>0</v>
      </c>
      <c r="F146">
        <v>210</v>
      </c>
      <c r="L146" s="15"/>
      <c r="M146" s="59">
        <v>14</v>
      </c>
      <c r="N146" s="19">
        <v>1</v>
      </c>
      <c r="O146" s="16">
        <v>0</v>
      </c>
      <c r="P146" s="16">
        <v>1</v>
      </c>
      <c r="Q146" s="16">
        <v>1</v>
      </c>
      <c r="R146" s="16">
        <v>1</v>
      </c>
      <c r="U146">
        <f t="shared" si="18"/>
        <v>0</v>
      </c>
      <c r="V146">
        <f t="shared" si="19"/>
        <v>90</v>
      </c>
      <c r="W146">
        <f t="shared" si="20"/>
        <v>260</v>
      </c>
      <c r="X146">
        <f t="shared" si="21"/>
        <v>270</v>
      </c>
      <c r="Y146" s="21"/>
      <c r="Z146" s="21"/>
      <c r="AA146" s="21">
        <f t="shared" si="23"/>
        <v>0</v>
      </c>
      <c r="AB146" s="21">
        <f t="shared" si="24"/>
        <v>0</v>
      </c>
      <c r="AC146" s="21">
        <f t="shared" si="25"/>
        <v>0</v>
      </c>
      <c r="AD146" s="21">
        <f t="shared" si="26"/>
        <v>0</v>
      </c>
    </row>
    <row r="147" spans="1:31">
      <c r="A147">
        <v>14</v>
      </c>
      <c r="B147">
        <v>1</v>
      </c>
      <c r="C147">
        <v>0</v>
      </c>
      <c r="D147">
        <v>90</v>
      </c>
      <c r="E147">
        <v>260</v>
      </c>
      <c r="F147">
        <v>270</v>
      </c>
      <c r="L147" s="15"/>
      <c r="M147" s="60"/>
      <c r="N147" s="19">
        <v>2</v>
      </c>
      <c r="O147" s="16">
        <v>1</v>
      </c>
      <c r="P147" s="16">
        <v>0</v>
      </c>
      <c r="Q147" s="16">
        <v>1</v>
      </c>
      <c r="R147" s="16">
        <v>0</v>
      </c>
      <c r="U147">
        <f t="shared" si="18"/>
        <v>90</v>
      </c>
      <c r="V147">
        <f t="shared" si="19"/>
        <v>0</v>
      </c>
      <c r="W147">
        <f t="shared" si="20"/>
        <v>240</v>
      </c>
      <c r="X147">
        <f t="shared" si="21"/>
        <v>0</v>
      </c>
      <c r="Y147" s="21"/>
      <c r="Z147" s="21"/>
      <c r="AA147" s="21">
        <f t="shared" si="23"/>
        <v>0</v>
      </c>
      <c r="AB147" s="21">
        <f t="shared" si="24"/>
        <v>0</v>
      </c>
      <c r="AC147" s="21">
        <f t="shared" si="25"/>
        <v>0</v>
      </c>
      <c r="AD147" s="21">
        <f t="shared" si="26"/>
        <v>0</v>
      </c>
    </row>
    <row r="148" spans="1:31">
      <c r="B148">
        <v>2</v>
      </c>
      <c r="C148">
        <v>90</v>
      </c>
      <c r="D148">
        <v>0</v>
      </c>
      <c r="E148">
        <v>240</v>
      </c>
      <c r="F148">
        <v>0</v>
      </c>
      <c r="L148" s="15"/>
      <c r="M148" s="61"/>
      <c r="N148" s="19">
        <v>3</v>
      </c>
      <c r="O148" s="16">
        <v>1</v>
      </c>
      <c r="P148" s="16">
        <v>1</v>
      </c>
      <c r="Q148" s="16">
        <v>1</v>
      </c>
      <c r="R148" s="16">
        <v>0</v>
      </c>
      <c r="U148">
        <f t="shared" si="18"/>
        <v>110</v>
      </c>
      <c r="V148">
        <f t="shared" si="19"/>
        <v>330</v>
      </c>
      <c r="W148">
        <f t="shared" si="20"/>
        <v>220</v>
      </c>
      <c r="X148">
        <f t="shared" si="21"/>
        <v>0</v>
      </c>
      <c r="Y148" s="21"/>
      <c r="Z148" s="21"/>
      <c r="AA148" s="21">
        <f t="shared" si="23"/>
        <v>0</v>
      </c>
      <c r="AB148" s="21">
        <f t="shared" si="24"/>
        <v>0</v>
      </c>
      <c r="AC148" s="21">
        <f t="shared" si="25"/>
        <v>0</v>
      </c>
      <c r="AD148" s="21">
        <f t="shared" si="26"/>
        <v>0</v>
      </c>
    </row>
    <row r="149" spans="1:31">
      <c r="B149">
        <v>3</v>
      </c>
      <c r="C149">
        <v>110</v>
      </c>
      <c r="D149">
        <v>330</v>
      </c>
      <c r="E149">
        <v>220</v>
      </c>
      <c r="F149">
        <v>0</v>
      </c>
      <c r="L149" s="15"/>
      <c r="M149" s="59">
        <v>15</v>
      </c>
      <c r="N149" s="19">
        <v>1</v>
      </c>
      <c r="O149" s="16">
        <v>1</v>
      </c>
      <c r="P149" s="16">
        <v>1</v>
      </c>
      <c r="Q149" s="16">
        <v>1</v>
      </c>
      <c r="R149" s="16">
        <v>1</v>
      </c>
      <c r="U149">
        <f t="shared" si="18"/>
        <v>180</v>
      </c>
      <c r="V149">
        <f t="shared" si="19"/>
        <v>90</v>
      </c>
      <c r="W149">
        <f t="shared" si="20"/>
        <v>180</v>
      </c>
      <c r="X149">
        <f t="shared" si="21"/>
        <v>250</v>
      </c>
      <c r="Y149" s="21"/>
      <c r="Z149" s="21"/>
      <c r="AA149" s="21">
        <f t="shared" si="23"/>
        <v>0</v>
      </c>
      <c r="AB149" s="21">
        <f t="shared" si="24"/>
        <v>0</v>
      </c>
      <c r="AC149" s="21">
        <f t="shared" si="25"/>
        <v>0</v>
      </c>
      <c r="AD149" s="21">
        <f t="shared" si="26"/>
        <v>0</v>
      </c>
    </row>
    <row r="150" spans="1:31">
      <c r="A150">
        <v>15</v>
      </c>
      <c r="B150">
        <v>1</v>
      </c>
      <c r="C150">
        <v>180</v>
      </c>
      <c r="D150">
        <v>90</v>
      </c>
      <c r="E150">
        <v>180</v>
      </c>
      <c r="F150">
        <v>250</v>
      </c>
      <c r="L150" s="15"/>
      <c r="M150" s="60"/>
      <c r="N150" s="19">
        <v>2</v>
      </c>
      <c r="O150" s="16">
        <v>1</v>
      </c>
      <c r="P150" s="16">
        <v>0</v>
      </c>
      <c r="Q150" s="16">
        <v>1</v>
      </c>
      <c r="R150" s="16">
        <v>1</v>
      </c>
      <c r="U150">
        <f t="shared" si="18"/>
        <v>250</v>
      </c>
      <c r="V150">
        <f t="shared" si="19"/>
        <v>0</v>
      </c>
      <c r="W150">
        <f t="shared" si="20"/>
        <v>90</v>
      </c>
      <c r="X150">
        <f t="shared" si="21"/>
        <v>90</v>
      </c>
      <c r="Y150" s="21"/>
      <c r="Z150" s="21"/>
      <c r="AA150" s="21">
        <f t="shared" si="23"/>
        <v>0</v>
      </c>
      <c r="AB150" s="21">
        <f t="shared" si="24"/>
        <v>0</v>
      </c>
      <c r="AC150" s="21">
        <f t="shared" si="25"/>
        <v>0</v>
      </c>
      <c r="AD150" s="21">
        <f t="shared" si="26"/>
        <v>0</v>
      </c>
    </row>
    <row r="151" spans="1:31">
      <c r="B151">
        <v>2</v>
      </c>
      <c r="C151">
        <v>250</v>
      </c>
      <c r="D151">
        <v>0</v>
      </c>
      <c r="E151">
        <v>90</v>
      </c>
      <c r="F151">
        <v>90</v>
      </c>
      <c r="L151" s="15"/>
      <c r="M151" s="61"/>
      <c r="N151" s="19">
        <v>3</v>
      </c>
      <c r="O151" s="16">
        <v>0</v>
      </c>
      <c r="P151" s="16">
        <v>1</v>
      </c>
      <c r="Q151" s="16">
        <v>1</v>
      </c>
      <c r="R151" s="16">
        <v>1</v>
      </c>
      <c r="U151">
        <f t="shared" si="18"/>
        <v>0</v>
      </c>
      <c r="V151">
        <f t="shared" si="19"/>
        <v>330</v>
      </c>
      <c r="W151">
        <f t="shared" si="20"/>
        <v>100</v>
      </c>
      <c r="X151">
        <f t="shared" si="21"/>
        <v>210</v>
      </c>
      <c r="Y151" s="21"/>
      <c r="Z151" s="21"/>
      <c r="AA151" s="21">
        <f t="shared" si="23"/>
        <v>0</v>
      </c>
      <c r="AB151" s="21">
        <f t="shared" si="24"/>
        <v>0</v>
      </c>
      <c r="AC151" s="21">
        <f t="shared" si="25"/>
        <v>0</v>
      </c>
      <c r="AD151" s="21">
        <f t="shared" si="26"/>
        <v>0</v>
      </c>
    </row>
    <row r="152" spans="1:31">
      <c r="B152">
        <v>3</v>
      </c>
      <c r="C152">
        <v>0</v>
      </c>
      <c r="D152">
        <v>330</v>
      </c>
      <c r="E152">
        <v>100</v>
      </c>
      <c r="F152">
        <v>210</v>
      </c>
      <c r="L152" s="15"/>
      <c r="M152" s="59">
        <v>16</v>
      </c>
      <c r="N152" s="19">
        <v>1</v>
      </c>
      <c r="O152" s="16">
        <v>0</v>
      </c>
      <c r="P152" s="16">
        <v>1</v>
      </c>
      <c r="Q152" s="16">
        <v>0</v>
      </c>
      <c r="R152" s="16">
        <v>0</v>
      </c>
      <c r="U152">
        <f t="shared" si="18"/>
        <v>0</v>
      </c>
      <c r="V152">
        <f t="shared" si="19"/>
        <v>90</v>
      </c>
      <c r="W152">
        <f t="shared" si="20"/>
        <v>0</v>
      </c>
      <c r="X152">
        <f t="shared" si="21"/>
        <v>0</v>
      </c>
      <c r="Y152" s="21"/>
      <c r="Z152" s="21"/>
      <c r="AA152" s="21">
        <f t="shared" si="23"/>
        <v>0</v>
      </c>
      <c r="AB152" s="21">
        <f t="shared" si="24"/>
        <v>0</v>
      </c>
      <c r="AC152" s="21">
        <f t="shared" si="25"/>
        <v>0</v>
      </c>
      <c r="AD152" s="21">
        <f t="shared" si="26"/>
        <v>0</v>
      </c>
    </row>
    <row r="153" spans="1:31">
      <c r="A153">
        <v>16</v>
      </c>
      <c r="B153">
        <v>1</v>
      </c>
      <c r="C153">
        <v>0</v>
      </c>
      <c r="D153">
        <v>90</v>
      </c>
      <c r="E153">
        <v>0</v>
      </c>
      <c r="F153">
        <v>0</v>
      </c>
      <c r="L153" s="15"/>
      <c r="M153" s="60"/>
      <c r="N153" s="19">
        <v>2</v>
      </c>
      <c r="O153" s="16">
        <v>0</v>
      </c>
      <c r="P153" s="16">
        <v>0</v>
      </c>
      <c r="Q153" s="16">
        <v>1</v>
      </c>
      <c r="R153" s="16">
        <v>1</v>
      </c>
      <c r="U153">
        <f t="shared" si="18"/>
        <v>0</v>
      </c>
      <c r="V153">
        <f t="shared" si="19"/>
        <v>0</v>
      </c>
      <c r="W153">
        <f t="shared" si="20"/>
        <v>170</v>
      </c>
      <c r="X153">
        <f t="shared" si="21"/>
        <v>90</v>
      </c>
      <c r="Y153" s="21"/>
      <c r="Z153" s="21"/>
      <c r="AA153" s="21">
        <f t="shared" si="23"/>
        <v>0</v>
      </c>
      <c r="AB153" s="21">
        <f t="shared" si="24"/>
        <v>0</v>
      </c>
      <c r="AC153" s="21">
        <f t="shared" si="25"/>
        <v>0</v>
      </c>
      <c r="AD153" s="21">
        <f t="shared" si="26"/>
        <v>0</v>
      </c>
      <c r="AE153" s="21"/>
    </row>
    <row r="154" spans="1:31">
      <c r="B154">
        <v>2</v>
      </c>
      <c r="C154">
        <v>0</v>
      </c>
      <c r="D154">
        <v>0</v>
      </c>
      <c r="E154">
        <v>170</v>
      </c>
      <c r="F154">
        <v>90</v>
      </c>
      <c r="L154" s="15"/>
      <c r="M154" s="61"/>
      <c r="N154" s="19">
        <v>3</v>
      </c>
      <c r="O154" s="16">
        <v>0</v>
      </c>
      <c r="P154" s="16">
        <v>0</v>
      </c>
      <c r="Q154" s="16">
        <v>1</v>
      </c>
      <c r="R154" s="16">
        <v>0</v>
      </c>
      <c r="U154">
        <f t="shared" si="18"/>
        <v>0</v>
      </c>
      <c r="V154">
        <f t="shared" si="19"/>
        <v>0</v>
      </c>
      <c r="W154">
        <f t="shared" si="20"/>
        <v>330</v>
      </c>
      <c r="X154">
        <f t="shared" si="21"/>
        <v>0</v>
      </c>
      <c r="Y154" s="21"/>
      <c r="Z154" s="21"/>
      <c r="AA154" s="21">
        <f t="shared" si="23"/>
        <v>0</v>
      </c>
      <c r="AB154" s="21">
        <f t="shared" si="24"/>
        <v>0</v>
      </c>
      <c r="AC154" s="21">
        <f t="shared" si="25"/>
        <v>0</v>
      </c>
      <c r="AD154" s="21">
        <f t="shared" si="26"/>
        <v>0</v>
      </c>
      <c r="AE154" s="21"/>
    </row>
    <row r="155" spans="1:31">
      <c r="B155">
        <v>3</v>
      </c>
      <c r="C155">
        <v>0</v>
      </c>
      <c r="D155">
        <v>0</v>
      </c>
      <c r="E155">
        <v>330</v>
      </c>
      <c r="F155">
        <v>0</v>
      </c>
      <c r="L155" s="15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</row>
    <row r="156" spans="1:31">
      <c r="L156" s="15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</row>
    <row r="157" spans="1:31" ht="28">
      <c r="A157" s="1" t="s">
        <v>47</v>
      </c>
      <c r="B157" s="66" t="s">
        <v>48</v>
      </c>
      <c r="C157" s="66"/>
      <c r="H157" s="27" t="s">
        <v>120</v>
      </c>
      <c r="L157" s="15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</row>
    <row r="158" spans="1:31">
      <c r="A158" t="s">
        <v>26</v>
      </c>
      <c r="B158">
        <v>60</v>
      </c>
      <c r="H158">
        <f>SUMPRODUCT(S74:S76,B158:B160)</f>
        <v>0</v>
      </c>
      <c r="L158" s="15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</row>
    <row r="159" spans="1:31">
      <c r="A159" t="s">
        <v>23</v>
      </c>
      <c r="B159">
        <v>55</v>
      </c>
      <c r="L159" s="15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</row>
    <row r="160" spans="1:31">
      <c r="A160" t="s">
        <v>24</v>
      </c>
      <c r="B160">
        <v>65</v>
      </c>
      <c r="L160" s="15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</row>
    <row r="161" spans="1:31">
      <c r="L161" s="15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</row>
    <row r="162" spans="1:31" ht="28">
      <c r="A162" s="1" t="s">
        <v>49</v>
      </c>
      <c r="B162" s="66" t="s">
        <v>50</v>
      </c>
      <c r="C162" s="66"/>
      <c r="H162" s="27" t="s">
        <v>124</v>
      </c>
      <c r="L162" s="15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</row>
    <row r="163" spans="1:31">
      <c r="A163" t="s">
        <v>26</v>
      </c>
      <c r="B163">
        <v>6000</v>
      </c>
      <c r="H163">
        <f>SUMPRODUCT(B163:B165,S81:S83)</f>
        <v>5964000</v>
      </c>
      <c r="L163" s="15"/>
      <c r="M163" s="42" t="s">
        <v>140</v>
      </c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</row>
    <row r="164" spans="1:31">
      <c r="A164" t="s">
        <v>23</v>
      </c>
      <c r="B164">
        <v>5000</v>
      </c>
      <c r="L164" s="15"/>
      <c r="M164" s="20" t="s">
        <v>141</v>
      </c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</row>
    <row r="165" spans="1:31">
      <c r="A165" t="s">
        <v>24</v>
      </c>
      <c r="B165">
        <v>7000</v>
      </c>
      <c r="L165" s="15"/>
      <c r="M165" s="21"/>
      <c r="N165" s="22">
        <f>0+AL35-AL47</f>
        <v>0</v>
      </c>
      <c r="O165" s="22">
        <f t="shared" ref="O165:Q167" si="30">N74+AM35-AM47</f>
        <v>0</v>
      </c>
      <c r="P165" s="22">
        <f t="shared" si="30"/>
        <v>0</v>
      </c>
      <c r="Q165" s="22">
        <f t="shared" si="30"/>
        <v>0</v>
      </c>
      <c r="R165" s="21"/>
      <c r="S165" s="53" t="s">
        <v>146</v>
      </c>
      <c r="T165" s="21"/>
      <c r="U165" s="22">
        <f t="shared" ref="U165:X167" si="31">N74</f>
        <v>0</v>
      </c>
      <c r="V165" s="22">
        <f t="shared" si="31"/>
        <v>0</v>
      </c>
      <c r="W165" s="22">
        <f t="shared" si="31"/>
        <v>0</v>
      </c>
      <c r="X165" s="22">
        <f t="shared" si="31"/>
        <v>0</v>
      </c>
      <c r="Y165" s="21"/>
      <c r="Z165" s="21"/>
      <c r="AA165" s="21"/>
      <c r="AB165" s="21"/>
      <c r="AC165" s="21"/>
      <c r="AD165" s="21"/>
      <c r="AE165" s="21"/>
    </row>
    <row r="166" spans="1:31">
      <c r="L166" s="15"/>
      <c r="M166" s="21"/>
      <c r="N166" s="22">
        <f>0+AL36-AL48</f>
        <v>0</v>
      </c>
      <c r="O166" s="22">
        <f t="shared" si="30"/>
        <v>0</v>
      </c>
      <c r="P166" s="22">
        <f t="shared" si="30"/>
        <v>0</v>
      </c>
      <c r="Q166" s="22">
        <f t="shared" si="30"/>
        <v>0</v>
      </c>
      <c r="R166" s="21"/>
      <c r="S166" s="53"/>
      <c r="T166" s="21"/>
      <c r="U166" s="22">
        <f t="shared" si="31"/>
        <v>0</v>
      </c>
      <c r="V166" s="22">
        <f t="shared" si="31"/>
        <v>0</v>
      </c>
      <c r="W166" s="22">
        <f t="shared" si="31"/>
        <v>0</v>
      </c>
      <c r="X166" s="22">
        <f t="shared" si="31"/>
        <v>0</v>
      </c>
      <c r="Y166" s="21"/>
      <c r="Z166" s="21"/>
      <c r="AA166" s="21"/>
      <c r="AB166" s="21"/>
      <c r="AC166" s="21"/>
      <c r="AD166" s="21"/>
      <c r="AE166" s="21"/>
    </row>
    <row r="167" spans="1:31" ht="28">
      <c r="A167" s="1" t="s">
        <v>51</v>
      </c>
      <c r="B167" s="66" t="s">
        <v>158</v>
      </c>
      <c r="C167" s="66"/>
      <c r="L167" s="15"/>
      <c r="M167" s="21"/>
      <c r="N167" s="22">
        <f>0+AL37-AL49</f>
        <v>0</v>
      </c>
      <c r="O167" s="22">
        <f t="shared" si="30"/>
        <v>0</v>
      </c>
      <c r="P167" s="22">
        <f t="shared" si="30"/>
        <v>0</v>
      </c>
      <c r="Q167" s="22">
        <f t="shared" si="30"/>
        <v>0</v>
      </c>
      <c r="R167" s="21"/>
      <c r="S167" s="53"/>
      <c r="T167" s="21"/>
      <c r="U167" s="22">
        <f t="shared" si="31"/>
        <v>0</v>
      </c>
      <c r="V167" s="22">
        <f t="shared" si="31"/>
        <v>0</v>
      </c>
      <c r="W167" s="22">
        <f t="shared" si="31"/>
        <v>0</v>
      </c>
      <c r="X167" s="22">
        <f t="shared" si="31"/>
        <v>0</v>
      </c>
      <c r="Y167" s="21"/>
      <c r="Z167" s="21"/>
      <c r="AA167" s="21"/>
      <c r="AB167" s="21"/>
      <c r="AC167" s="21"/>
      <c r="AD167" s="21"/>
      <c r="AE167" s="21"/>
    </row>
    <row r="168" spans="1:31">
      <c r="A168" t="s">
        <v>26</v>
      </c>
      <c r="B168">
        <v>2</v>
      </c>
      <c r="L168" s="15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</row>
    <row r="169" spans="1:31">
      <c r="A169" t="s">
        <v>23</v>
      </c>
      <c r="B169">
        <v>3</v>
      </c>
      <c r="L169" s="15"/>
      <c r="M169" s="20" t="s">
        <v>147</v>
      </c>
      <c r="N169" s="21"/>
      <c r="O169" s="21"/>
      <c r="P169" s="21"/>
      <c r="Q169" s="21"/>
      <c r="R169" s="21"/>
      <c r="S169" s="21"/>
      <c r="T169" s="21"/>
      <c r="U169" s="20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</row>
    <row r="170" spans="1:31">
      <c r="A170" t="s">
        <v>24</v>
      </c>
      <c r="B170">
        <v>6</v>
      </c>
      <c r="L170" s="15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</row>
    <row r="171" spans="1:31">
      <c r="L171" s="15"/>
      <c r="M171" s="21"/>
      <c r="N171" s="22">
        <f>N67</f>
        <v>1864</v>
      </c>
      <c r="O171" s="22">
        <f t="shared" ref="O171:Q171" si="32">O67</f>
        <v>2427</v>
      </c>
      <c r="P171" s="22">
        <f t="shared" si="32"/>
        <v>1736</v>
      </c>
      <c r="Q171" s="22">
        <f t="shared" si="32"/>
        <v>2049</v>
      </c>
      <c r="R171" s="21"/>
      <c r="S171" s="53" t="s">
        <v>155</v>
      </c>
      <c r="T171" s="21"/>
      <c r="U171" s="22">
        <f t="shared" ref="U171:X173" si="33">U107+U110+U113+U116+U119+U122+U125+U128+U131+U134+U137+U140+U143+U146+U149+U152</f>
        <v>1864</v>
      </c>
      <c r="V171" s="22">
        <f t="shared" si="33"/>
        <v>2427</v>
      </c>
      <c r="W171" s="22">
        <f t="shared" si="33"/>
        <v>1736</v>
      </c>
      <c r="X171" s="22">
        <f t="shared" si="33"/>
        <v>2049</v>
      </c>
      <c r="Z171" s="21"/>
      <c r="AA171" s="21"/>
      <c r="AB171" s="21"/>
      <c r="AC171" s="21"/>
      <c r="AD171" s="21"/>
      <c r="AE171" s="21"/>
    </row>
    <row r="172" spans="1:31" ht="22" customHeight="1">
      <c r="A172" s="1" t="s">
        <v>52</v>
      </c>
      <c r="B172" s="66" t="s">
        <v>53</v>
      </c>
      <c r="C172" s="66"/>
      <c r="L172" s="15"/>
      <c r="M172" s="21"/>
      <c r="N172" s="22">
        <f t="shared" ref="N172:Q172" si="34">N68</f>
        <v>2170</v>
      </c>
      <c r="O172" s="22">
        <f t="shared" si="34"/>
        <v>1258</v>
      </c>
      <c r="P172" s="22">
        <f t="shared" si="34"/>
        <v>2182</v>
      </c>
      <c r="Q172" s="22">
        <f t="shared" si="34"/>
        <v>2300</v>
      </c>
      <c r="R172" s="21"/>
      <c r="S172" s="53"/>
      <c r="T172" s="21"/>
      <c r="U172" s="22">
        <f t="shared" si="33"/>
        <v>2170</v>
      </c>
      <c r="V172" s="22">
        <f t="shared" si="33"/>
        <v>1258</v>
      </c>
      <c r="W172" s="22">
        <f t="shared" si="33"/>
        <v>2182</v>
      </c>
      <c r="X172" s="22">
        <f t="shared" si="33"/>
        <v>2300</v>
      </c>
      <c r="Z172" s="21"/>
      <c r="AA172" s="21"/>
      <c r="AB172" s="21"/>
      <c r="AC172" s="21"/>
      <c r="AD172" s="21"/>
      <c r="AE172" s="21"/>
    </row>
    <row r="173" spans="1:31">
      <c r="A173" s="4" t="s">
        <v>19</v>
      </c>
      <c r="B173" t="s">
        <v>30</v>
      </c>
      <c r="L173" s="15"/>
      <c r="M173" s="21"/>
      <c r="N173" s="22">
        <f t="shared" ref="N173:P173" si="35">N69</f>
        <v>2240</v>
      </c>
      <c r="O173" s="22">
        <f t="shared" si="35"/>
        <v>2333</v>
      </c>
      <c r="P173" s="22">
        <f t="shared" si="35"/>
        <v>2810</v>
      </c>
      <c r="Q173" s="22">
        <f>Q69</f>
        <v>1978</v>
      </c>
      <c r="R173" s="21"/>
      <c r="S173" s="53"/>
      <c r="T173" s="21"/>
      <c r="U173" s="22">
        <f t="shared" si="33"/>
        <v>2240</v>
      </c>
      <c r="V173" s="22">
        <f t="shared" si="33"/>
        <v>2333</v>
      </c>
      <c r="W173" s="22">
        <f t="shared" si="33"/>
        <v>2810</v>
      </c>
      <c r="X173" s="22">
        <f t="shared" si="33"/>
        <v>1978</v>
      </c>
      <c r="Z173" s="21"/>
      <c r="AA173" s="21"/>
      <c r="AB173" s="21"/>
      <c r="AC173" s="21"/>
      <c r="AD173" s="21"/>
      <c r="AE173" s="21"/>
    </row>
    <row r="174" spans="1:31">
      <c r="A174">
        <v>1</v>
      </c>
      <c r="B174">
        <v>2</v>
      </c>
      <c r="L174" s="15"/>
      <c r="M174" s="21"/>
      <c r="N174" s="21"/>
      <c r="O174" s="21"/>
      <c r="P174" s="21"/>
      <c r="Q174" s="21"/>
      <c r="R174" s="21"/>
      <c r="S174" s="48"/>
      <c r="T174" s="21"/>
      <c r="Z174" s="21"/>
      <c r="AA174" s="21"/>
      <c r="AB174" s="21"/>
      <c r="AC174" s="21"/>
      <c r="AD174" s="21"/>
      <c r="AE174" s="21"/>
    </row>
    <row r="175" spans="1:31">
      <c r="A175">
        <v>2</v>
      </c>
      <c r="B175">
        <v>3</v>
      </c>
      <c r="L175" s="15"/>
      <c r="M175" s="20" t="s">
        <v>156</v>
      </c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</row>
    <row r="176" spans="1:31">
      <c r="A176">
        <v>3</v>
      </c>
      <c r="B176">
        <v>5</v>
      </c>
      <c r="L176" s="15"/>
      <c r="M176" s="21"/>
      <c r="N176" s="21"/>
      <c r="O176" s="21"/>
      <c r="P176" s="47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</row>
    <row r="177" spans="1:40">
      <c r="A177">
        <v>4</v>
      </c>
      <c r="B177">
        <v>4</v>
      </c>
      <c r="L177" s="15"/>
      <c r="M177" s="21"/>
      <c r="Z177" s="21"/>
      <c r="AA177" s="21"/>
      <c r="AB177" s="21"/>
      <c r="AC177" s="21"/>
      <c r="AD177" s="21"/>
      <c r="AE177" s="21"/>
    </row>
    <row r="178" spans="1:40">
      <c r="A178">
        <v>5</v>
      </c>
      <c r="B178">
        <v>5</v>
      </c>
      <c r="L178" s="15"/>
      <c r="M178" s="49"/>
      <c r="N178" s="21"/>
      <c r="O178" s="21"/>
      <c r="P178" s="47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</row>
    <row r="179" spans="1:40">
      <c r="A179">
        <v>6</v>
      </c>
      <c r="B179">
        <v>4</v>
      </c>
      <c r="L179" s="15"/>
      <c r="M179" s="21"/>
      <c r="N179" s="22">
        <f>SUMPRODUCT($B$174:$B$180,N35:N41)</f>
        <v>3728</v>
      </c>
      <c r="O179" s="22">
        <f>SUMPRODUCT($B$174:$B$180,Q35:Q41)</f>
        <v>4854</v>
      </c>
      <c r="P179" s="22">
        <f>SUMPRODUCT($B$174:$B$180,T35:T41)</f>
        <v>3472</v>
      </c>
      <c r="Q179" s="22">
        <f>SUMPRODUCT($B$174:$B$180,W35:W41)</f>
        <v>4000</v>
      </c>
      <c r="R179" s="21"/>
      <c r="S179" s="53" t="s">
        <v>160</v>
      </c>
      <c r="T179" s="21"/>
      <c r="U179" s="22">
        <f>$B$168*N67</f>
        <v>3728</v>
      </c>
      <c r="V179" s="22">
        <f t="shared" ref="V179:W179" si="36">$B$168*O67</f>
        <v>4854</v>
      </c>
      <c r="W179" s="22">
        <f t="shared" si="36"/>
        <v>3472</v>
      </c>
      <c r="X179" s="22">
        <f>$B$168*Q67</f>
        <v>4098</v>
      </c>
      <c r="Y179" s="21"/>
      <c r="Z179" s="21"/>
      <c r="AA179" s="21"/>
      <c r="AB179" s="21"/>
      <c r="AC179" s="21"/>
      <c r="AD179" s="21"/>
      <c r="AE179" s="21"/>
    </row>
    <row r="180" spans="1:40">
      <c r="A180">
        <v>7</v>
      </c>
      <c r="B180">
        <v>2</v>
      </c>
      <c r="L180" s="15"/>
      <c r="M180" s="21"/>
      <c r="N180" s="22">
        <f>SUMPRODUCT($B$174:$B$180,O35:O41)</f>
        <v>4340</v>
      </c>
      <c r="O180" s="22">
        <f>SUMPRODUCT($B$174:$B$180,R35:R41)</f>
        <v>2516</v>
      </c>
      <c r="P180" s="22">
        <f>SUMPRODUCT($B$174:$B$180,U35:U41)</f>
        <v>4364</v>
      </c>
      <c r="Q180" s="22">
        <f>SUMPRODUCT($B$174:$B$180,X35:X41)</f>
        <v>4600</v>
      </c>
      <c r="R180" s="21"/>
      <c r="S180" s="54"/>
      <c r="T180" s="21"/>
      <c r="U180" s="22">
        <f>$B$169*N68</f>
        <v>6510</v>
      </c>
      <c r="V180" s="22">
        <f t="shared" ref="V180:X180" si="37">$B$169*O68</f>
        <v>3774</v>
      </c>
      <c r="W180" s="22">
        <f t="shared" si="37"/>
        <v>6546</v>
      </c>
      <c r="X180" s="22">
        <f t="shared" si="37"/>
        <v>6900</v>
      </c>
      <c r="Y180" s="21"/>
      <c r="Z180" s="21"/>
      <c r="AA180" s="21"/>
      <c r="AB180" s="21"/>
      <c r="AC180" s="21"/>
      <c r="AD180" s="21"/>
      <c r="AE180" s="21"/>
    </row>
    <row r="181" spans="1:40">
      <c r="L181" s="15"/>
      <c r="M181" s="21"/>
      <c r="N181" s="22">
        <f>SUMPRODUCT($B$174:$B$180,P35:P41)</f>
        <v>11200</v>
      </c>
      <c r="O181" s="22">
        <f>SUMPRODUCT($B$174:$B$180,S35:S41)</f>
        <v>11665</v>
      </c>
      <c r="P181" s="22">
        <f>SUMPRODUCT($B$174:$B$180,V35:V41)</f>
        <v>10000</v>
      </c>
      <c r="Q181" s="22">
        <f>SUMPRODUCT($B$174:$B$180,Y35:Y41)</f>
        <v>9890</v>
      </c>
      <c r="R181" s="21"/>
      <c r="S181" s="54"/>
      <c r="T181" s="21"/>
      <c r="U181" s="22">
        <f>$B$170*N69</f>
        <v>13440</v>
      </c>
      <c r="V181" s="22">
        <f t="shared" ref="V181:W181" si="38">$B$170*O69</f>
        <v>13998</v>
      </c>
      <c r="W181" s="22">
        <f t="shared" si="38"/>
        <v>16860</v>
      </c>
      <c r="X181" s="22">
        <f>$B$170*Q69</f>
        <v>11868</v>
      </c>
      <c r="Y181" s="21"/>
      <c r="Z181" s="21"/>
      <c r="AA181" s="21"/>
      <c r="AB181" s="21"/>
      <c r="AC181" s="21"/>
      <c r="AD181" s="21"/>
      <c r="AE181" s="21"/>
    </row>
    <row r="182" spans="1:40" ht="27.5">
      <c r="A182" s="5" t="s">
        <v>66</v>
      </c>
      <c r="B182" s="68" t="s">
        <v>54</v>
      </c>
      <c r="C182" s="68"/>
      <c r="D182" s="6"/>
      <c r="E182" s="6"/>
      <c r="L182" s="15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</row>
    <row r="183" spans="1:40">
      <c r="A183" s="6" t="s">
        <v>55</v>
      </c>
      <c r="B183" s="6" t="s">
        <v>21</v>
      </c>
      <c r="C183" s="6" t="s">
        <v>5</v>
      </c>
      <c r="D183" s="6" t="s">
        <v>6</v>
      </c>
      <c r="E183" s="6" t="s">
        <v>7</v>
      </c>
      <c r="L183" s="15"/>
      <c r="M183" s="20" t="s">
        <v>159</v>
      </c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</row>
    <row r="184" spans="1:40">
      <c r="A184" s="6" t="s">
        <v>61</v>
      </c>
      <c r="B184" s="6">
        <v>0.42320000000000002</v>
      </c>
      <c r="C184" s="6">
        <v>0.25440000000000002</v>
      </c>
      <c r="D184" s="6">
        <v>0.36960000000000004</v>
      </c>
      <c r="E184" s="6">
        <v>0.33400000000000002</v>
      </c>
      <c r="L184" s="15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</row>
    <row r="185" spans="1:40">
      <c r="A185" s="6" t="s">
        <v>13</v>
      </c>
      <c r="B185" s="6">
        <v>0.46520000000000006</v>
      </c>
      <c r="C185" s="6">
        <v>0.15920000000000001</v>
      </c>
      <c r="D185" s="6">
        <v>0.36480000000000001</v>
      </c>
      <c r="E185" s="6">
        <v>0.13159999999999999</v>
      </c>
      <c r="L185" s="15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</row>
    <row r="186" spans="1:40">
      <c r="A186" s="6" t="s">
        <v>56</v>
      </c>
      <c r="B186" s="6">
        <v>0.1608</v>
      </c>
      <c r="C186" s="6">
        <v>0.12000000000000001</v>
      </c>
      <c r="D186" s="6">
        <v>0.17360000000000003</v>
      </c>
      <c r="E186" s="6">
        <v>0.41959999999999997</v>
      </c>
      <c r="L186" s="15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</row>
    <row r="187" spans="1:40">
      <c r="A187" s="6" t="s">
        <v>57</v>
      </c>
      <c r="B187" s="6">
        <v>0.2984</v>
      </c>
      <c r="C187" s="6">
        <v>0.11</v>
      </c>
      <c r="D187" s="6">
        <v>0.35120000000000007</v>
      </c>
      <c r="E187" s="6">
        <v>0.12040000000000001</v>
      </c>
      <c r="L187" s="15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</row>
    <row r="188" spans="1:40">
      <c r="A188" s="6" t="s">
        <v>58</v>
      </c>
      <c r="B188" s="6">
        <v>0.37480000000000002</v>
      </c>
      <c r="C188" s="6">
        <v>0.33440000000000003</v>
      </c>
      <c r="D188" s="6">
        <v>0.16600000000000001</v>
      </c>
      <c r="E188" s="6">
        <v>0.11480000000000001</v>
      </c>
      <c r="L188" s="15"/>
      <c r="M188" s="21"/>
      <c r="N188" s="22">
        <f>N35</f>
        <v>0</v>
      </c>
      <c r="O188" s="22">
        <f t="shared" ref="O188:Y188" si="39">O35</f>
        <v>2170</v>
      </c>
      <c r="P188" s="22">
        <f t="shared" si="39"/>
        <v>0</v>
      </c>
      <c r="Q188" s="22">
        <f t="shared" si="39"/>
        <v>0</v>
      </c>
      <c r="R188" s="22">
        <f t="shared" si="39"/>
        <v>1258</v>
      </c>
      <c r="S188" s="22">
        <f t="shared" si="39"/>
        <v>0</v>
      </c>
      <c r="T188" s="22">
        <f t="shared" si="39"/>
        <v>0</v>
      </c>
      <c r="U188" s="22">
        <f t="shared" si="39"/>
        <v>2182</v>
      </c>
      <c r="V188" s="22">
        <f t="shared" si="39"/>
        <v>0</v>
      </c>
      <c r="W188" s="22">
        <f t="shared" si="39"/>
        <v>0</v>
      </c>
      <c r="X188" s="22">
        <f t="shared" si="39"/>
        <v>2300</v>
      </c>
      <c r="Y188" s="22">
        <f t="shared" si="39"/>
        <v>0</v>
      </c>
      <c r="Z188" s="21"/>
      <c r="AA188" s="54" t="s">
        <v>161</v>
      </c>
      <c r="AB188" s="21"/>
      <c r="AC188" s="22">
        <v>17000</v>
      </c>
      <c r="AD188" s="22">
        <v>20000</v>
      </c>
      <c r="AE188" s="22">
        <v>20000</v>
      </c>
      <c r="AF188" s="22">
        <v>20000</v>
      </c>
      <c r="AG188" s="22">
        <v>20000</v>
      </c>
      <c r="AH188" s="22">
        <v>20000</v>
      </c>
      <c r="AI188" s="22">
        <v>16000</v>
      </c>
      <c r="AJ188" s="22">
        <v>17000</v>
      </c>
      <c r="AK188" s="22">
        <v>18000</v>
      </c>
      <c r="AL188" s="22">
        <v>13000</v>
      </c>
      <c r="AM188" s="22">
        <v>15000</v>
      </c>
      <c r="AN188" s="22">
        <v>15000</v>
      </c>
    </row>
    <row r="189" spans="1:40">
      <c r="A189" s="6" t="s">
        <v>59</v>
      </c>
      <c r="B189" s="6">
        <v>0.36880000000000002</v>
      </c>
      <c r="C189" s="6">
        <v>0.35</v>
      </c>
      <c r="D189" s="6">
        <v>0.41839999999999999</v>
      </c>
      <c r="E189" s="6">
        <v>0.21280000000000002</v>
      </c>
      <c r="L189" s="15"/>
      <c r="M189" s="21"/>
      <c r="N189" s="22">
        <f t="shared" ref="N189:Y189" si="40">N36</f>
        <v>0</v>
      </c>
      <c r="O189" s="22">
        <f t="shared" si="40"/>
        <v>0</v>
      </c>
      <c r="P189" s="22">
        <f t="shared" si="40"/>
        <v>0</v>
      </c>
      <c r="Q189" s="22">
        <f t="shared" si="40"/>
        <v>0</v>
      </c>
      <c r="R189" s="22">
        <f t="shared" si="40"/>
        <v>0</v>
      </c>
      <c r="S189" s="22">
        <f t="shared" si="40"/>
        <v>0</v>
      </c>
      <c r="T189" s="22">
        <f t="shared" si="40"/>
        <v>0</v>
      </c>
      <c r="U189" s="22">
        <f t="shared" si="40"/>
        <v>0</v>
      </c>
      <c r="V189" s="22">
        <f t="shared" si="40"/>
        <v>0</v>
      </c>
      <c r="W189" s="22">
        <f t="shared" si="40"/>
        <v>0</v>
      </c>
      <c r="X189" s="22">
        <f t="shared" si="40"/>
        <v>0</v>
      </c>
      <c r="Y189" s="22">
        <f t="shared" si="40"/>
        <v>0</v>
      </c>
      <c r="Z189" s="21"/>
      <c r="AA189" s="54"/>
      <c r="AB189" s="21"/>
      <c r="AC189" s="16">
        <v>21000</v>
      </c>
      <c r="AD189" s="16">
        <v>17000</v>
      </c>
      <c r="AE189" s="16">
        <v>18000</v>
      </c>
      <c r="AF189" s="16">
        <v>20000</v>
      </c>
      <c r="AG189" s="16">
        <v>16000</v>
      </c>
      <c r="AH189" s="16">
        <v>17000</v>
      </c>
      <c r="AI189" s="16">
        <v>20000</v>
      </c>
      <c r="AJ189" s="16">
        <v>16000</v>
      </c>
      <c r="AK189" s="16">
        <v>16000</v>
      </c>
      <c r="AL189" s="16">
        <v>15000</v>
      </c>
      <c r="AM189" s="16">
        <v>14000</v>
      </c>
      <c r="AN189" s="16">
        <v>16000</v>
      </c>
    </row>
    <row r="190" spans="1:40">
      <c r="A190" s="6" t="s">
        <v>60</v>
      </c>
      <c r="B190" s="6">
        <v>0.21240000000000001</v>
      </c>
      <c r="C190" s="6">
        <v>0.22560000000000002</v>
      </c>
      <c r="D190" s="6">
        <v>0.18680000000000002</v>
      </c>
      <c r="E190" s="6">
        <v>0.48360000000000003</v>
      </c>
      <c r="L190" s="15"/>
      <c r="M190" s="21"/>
      <c r="N190" s="22">
        <f t="shared" ref="N190:Y190" si="41">N37</f>
        <v>0</v>
      </c>
      <c r="O190" s="22">
        <f t="shared" si="41"/>
        <v>0</v>
      </c>
      <c r="P190" s="22">
        <f t="shared" si="41"/>
        <v>0</v>
      </c>
      <c r="Q190" s="22">
        <f t="shared" si="41"/>
        <v>0</v>
      </c>
      <c r="R190" s="22">
        <f t="shared" si="41"/>
        <v>0</v>
      </c>
      <c r="S190" s="22">
        <f t="shared" si="41"/>
        <v>0</v>
      </c>
      <c r="T190" s="22">
        <f t="shared" si="41"/>
        <v>0</v>
      </c>
      <c r="U190" s="22">
        <f t="shared" si="41"/>
        <v>0</v>
      </c>
      <c r="V190" s="22">
        <f t="shared" si="41"/>
        <v>0</v>
      </c>
      <c r="W190" s="22">
        <f t="shared" si="41"/>
        <v>0</v>
      </c>
      <c r="X190" s="22">
        <f t="shared" si="41"/>
        <v>0</v>
      </c>
      <c r="Y190" s="22">
        <f t="shared" si="41"/>
        <v>0</v>
      </c>
      <c r="Z190" s="21"/>
      <c r="AA190" s="54"/>
      <c r="AB190" s="21"/>
      <c r="AC190" s="16">
        <v>22000</v>
      </c>
      <c r="AD190" s="16">
        <v>17000</v>
      </c>
      <c r="AE190" s="16">
        <v>17000</v>
      </c>
      <c r="AF190" s="16">
        <v>20000</v>
      </c>
      <c r="AG190" s="16">
        <v>17000</v>
      </c>
      <c r="AH190" s="16">
        <v>17000</v>
      </c>
      <c r="AI190" s="16">
        <v>21000</v>
      </c>
      <c r="AJ190" s="16">
        <v>16000</v>
      </c>
      <c r="AK190" s="16">
        <v>18000</v>
      </c>
      <c r="AL190" s="16">
        <v>19000</v>
      </c>
      <c r="AM190" s="16">
        <v>12000</v>
      </c>
      <c r="AN190" s="16">
        <v>13000</v>
      </c>
    </row>
    <row r="191" spans="1:40">
      <c r="A191" s="6"/>
      <c r="B191" s="6"/>
      <c r="C191" s="6"/>
      <c r="D191" s="6"/>
      <c r="E191" s="6"/>
      <c r="L191" s="15"/>
      <c r="M191" s="21"/>
      <c r="N191" s="22">
        <f t="shared" ref="N191:Y191" si="42">N38</f>
        <v>0</v>
      </c>
      <c r="O191" s="22">
        <f t="shared" si="42"/>
        <v>0</v>
      </c>
      <c r="P191" s="22">
        <f t="shared" si="42"/>
        <v>0</v>
      </c>
      <c r="Q191" s="22">
        <f t="shared" si="42"/>
        <v>0</v>
      </c>
      <c r="R191" s="22">
        <f t="shared" si="42"/>
        <v>0</v>
      </c>
      <c r="S191" s="22">
        <f t="shared" si="42"/>
        <v>0</v>
      </c>
      <c r="T191" s="22">
        <f t="shared" si="42"/>
        <v>0</v>
      </c>
      <c r="U191" s="22">
        <f t="shared" si="42"/>
        <v>0</v>
      </c>
      <c r="V191" s="22">
        <f t="shared" si="42"/>
        <v>0</v>
      </c>
      <c r="W191" s="22">
        <f t="shared" si="42"/>
        <v>0</v>
      </c>
      <c r="X191" s="22">
        <f t="shared" si="42"/>
        <v>0</v>
      </c>
      <c r="Y191" s="22">
        <f t="shared" si="42"/>
        <v>0</v>
      </c>
      <c r="Z191" s="21"/>
      <c r="AA191" s="54"/>
      <c r="AB191" s="21"/>
      <c r="AC191" s="16">
        <v>17000</v>
      </c>
      <c r="AD191" s="16">
        <v>19000</v>
      </c>
      <c r="AE191" s="16">
        <v>22000</v>
      </c>
      <c r="AF191" s="16">
        <v>16000</v>
      </c>
      <c r="AG191" s="16">
        <v>17000</v>
      </c>
      <c r="AH191" s="16">
        <v>21000</v>
      </c>
      <c r="AI191" s="16">
        <v>17000</v>
      </c>
      <c r="AJ191" s="16">
        <v>21000</v>
      </c>
      <c r="AK191" s="16">
        <v>21000</v>
      </c>
      <c r="AL191" s="16">
        <v>11000</v>
      </c>
      <c r="AM191" s="16">
        <v>23000</v>
      </c>
      <c r="AN191" s="16">
        <v>13000</v>
      </c>
    </row>
    <row r="192" spans="1:40" ht="23">
      <c r="A192" s="5" t="s">
        <v>63</v>
      </c>
      <c r="B192" s="68" t="s">
        <v>62</v>
      </c>
      <c r="C192" s="68"/>
      <c r="D192" s="68"/>
      <c r="E192" s="6"/>
      <c r="L192" s="15"/>
      <c r="M192" s="21"/>
      <c r="N192" s="22">
        <f t="shared" ref="N192:Y192" si="43">N39</f>
        <v>0</v>
      </c>
      <c r="O192" s="22">
        <f t="shared" si="43"/>
        <v>0</v>
      </c>
      <c r="P192" s="22">
        <f t="shared" si="43"/>
        <v>2240</v>
      </c>
      <c r="Q192" s="22">
        <f t="shared" si="43"/>
        <v>0</v>
      </c>
      <c r="R192" s="22">
        <f t="shared" si="43"/>
        <v>0</v>
      </c>
      <c r="S192" s="22">
        <f t="shared" si="43"/>
        <v>2333</v>
      </c>
      <c r="T192" s="22">
        <f t="shared" si="43"/>
        <v>0</v>
      </c>
      <c r="U192" s="22">
        <f t="shared" si="43"/>
        <v>0</v>
      </c>
      <c r="V192" s="22">
        <f t="shared" si="43"/>
        <v>2000</v>
      </c>
      <c r="W192" s="22">
        <f t="shared" si="43"/>
        <v>0</v>
      </c>
      <c r="X192" s="22">
        <f t="shared" si="43"/>
        <v>0</v>
      </c>
      <c r="Y192" s="22">
        <f t="shared" si="43"/>
        <v>1978</v>
      </c>
      <c r="Z192" s="21"/>
      <c r="AA192" s="54"/>
      <c r="AB192" s="21"/>
      <c r="AC192" s="16">
        <v>13000</v>
      </c>
      <c r="AD192" s="16">
        <v>14000</v>
      </c>
      <c r="AE192" s="16">
        <v>14000</v>
      </c>
      <c r="AF192" s="16">
        <v>15000</v>
      </c>
      <c r="AG192" s="16">
        <v>16000</v>
      </c>
      <c r="AH192" s="16">
        <v>16000</v>
      </c>
      <c r="AI192" s="16">
        <v>17000</v>
      </c>
      <c r="AJ192" s="16">
        <v>15000</v>
      </c>
      <c r="AK192" s="16">
        <v>17000</v>
      </c>
      <c r="AL192" s="16">
        <v>15000</v>
      </c>
      <c r="AM192" s="16">
        <v>23000</v>
      </c>
      <c r="AN192" s="16">
        <v>14000</v>
      </c>
    </row>
    <row r="193" spans="1:40">
      <c r="A193" s="6"/>
      <c r="B193" s="6" t="s">
        <v>21</v>
      </c>
      <c r="C193" s="6" t="s">
        <v>5</v>
      </c>
      <c r="D193" s="6" t="s">
        <v>6</v>
      </c>
      <c r="E193" s="6" t="s">
        <v>7</v>
      </c>
      <c r="L193" s="15"/>
      <c r="M193" s="21"/>
      <c r="N193" s="22">
        <f t="shared" ref="N193:Y193" si="44">N40</f>
        <v>0</v>
      </c>
      <c r="O193" s="22">
        <f t="shared" si="44"/>
        <v>0</v>
      </c>
      <c r="P193" s="22">
        <f t="shared" si="44"/>
        <v>0</v>
      </c>
      <c r="Q193" s="22">
        <f t="shared" si="44"/>
        <v>0</v>
      </c>
      <c r="R193" s="22">
        <f t="shared" si="44"/>
        <v>0</v>
      </c>
      <c r="S193" s="22">
        <f t="shared" si="44"/>
        <v>0</v>
      </c>
      <c r="T193" s="22">
        <f t="shared" si="44"/>
        <v>0</v>
      </c>
      <c r="U193" s="22">
        <f t="shared" si="44"/>
        <v>0</v>
      </c>
      <c r="V193" s="22">
        <f t="shared" si="44"/>
        <v>0</v>
      </c>
      <c r="W193" s="22">
        <f t="shared" si="44"/>
        <v>0</v>
      </c>
      <c r="X193" s="22">
        <f t="shared" si="44"/>
        <v>0</v>
      </c>
      <c r="Y193" s="22">
        <f t="shared" si="44"/>
        <v>0</v>
      </c>
      <c r="Z193" s="21"/>
      <c r="AA193" s="54"/>
      <c r="AB193" s="21"/>
      <c r="AC193" s="16">
        <v>17000</v>
      </c>
      <c r="AD193" s="16">
        <v>21000</v>
      </c>
      <c r="AE193" s="16">
        <v>21000</v>
      </c>
      <c r="AF193" s="16">
        <v>16000</v>
      </c>
      <c r="AG193" s="16">
        <v>23000</v>
      </c>
      <c r="AH193" s="16">
        <v>13000</v>
      </c>
      <c r="AI193" s="16">
        <v>15000</v>
      </c>
      <c r="AJ193" s="16">
        <v>17000</v>
      </c>
      <c r="AK193" s="16">
        <v>17000</v>
      </c>
      <c r="AL193" s="16">
        <v>17000</v>
      </c>
      <c r="AM193" s="16">
        <v>23000</v>
      </c>
      <c r="AN193" s="16">
        <v>23000</v>
      </c>
    </row>
    <row r="194" spans="1:40">
      <c r="A194" s="6" t="s">
        <v>64</v>
      </c>
      <c r="B194" s="6">
        <v>0.81759999999999999</v>
      </c>
      <c r="C194" s="6">
        <v>0.87340000000000007</v>
      </c>
      <c r="D194" s="6">
        <v>0.87980000000000003</v>
      </c>
      <c r="E194" s="6">
        <v>0.88419999999999999</v>
      </c>
      <c r="L194" s="15"/>
      <c r="M194" s="21"/>
      <c r="N194" s="22">
        <f t="shared" ref="N194:Y194" si="45">N41</f>
        <v>1864</v>
      </c>
      <c r="O194" s="22">
        <f t="shared" si="45"/>
        <v>0</v>
      </c>
      <c r="P194" s="22">
        <f t="shared" si="45"/>
        <v>0</v>
      </c>
      <c r="Q194" s="22">
        <f t="shared" si="45"/>
        <v>2427</v>
      </c>
      <c r="R194" s="22">
        <f t="shared" si="45"/>
        <v>0</v>
      </c>
      <c r="S194" s="22">
        <f t="shared" si="45"/>
        <v>0</v>
      </c>
      <c r="T194" s="22">
        <f t="shared" si="45"/>
        <v>1736</v>
      </c>
      <c r="U194" s="22">
        <f t="shared" si="45"/>
        <v>0</v>
      </c>
      <c r="V194" s="22">
        <f t="shared" si="45"/>
        <v>0</v>
      </c>
      <c r="W194" s="22">
        <f t="shared" si="45"/>
        <v>2000</v>
      </c>
      <c r="X194" s="22">
        <f t="shared" si="45"/>
        <v>0</v>
      </c>
      <c r="Y194" s="22">
        <f t="shared" si="45"/>
        <v>0</v>
      </c>
      <c r="Z194" s="21"/>
      <c r="AA194" s="54"/>
      <c r="AB194" s="21"/>
      <c r="AC194" s="16">
        <v>23000</v>
      </c>
      <c r="AD194" s="16">
        <v>19000</v>
      </c>
      <c r="AE194" s="16">
        <v>20000</v>
      </c>
      <c r="AF194" s="16">
        <v>20000</v>
      </c>
      <c r="AG194" s="16">
        <v>13000</v>
      </c>
      <c r="AH194" s="16">
        <v>20000</v>
      </c>
      <c r="AI194" s="16">
        <v>20000</v>
      </c>
      <c r="AJ194" s="16">
        <v>17000</v>
      </c>
      <c r="AK194" s="16">
        <v>23000</v>
      </c>
      <c r="AL194" s="16">
        <v>16000</v>
      </c>
      <c r="AM194" s="16">
        <v>20000</v>
      </c>
      <c r="AN194" s="16">
        <v>22000</v>
      </c>
    </row>
    <row r="195" spans="1:40">
      <c r="A195" s="6"/>
      <c r="B195" s="6"/>
      <c r="C195" s="6"/>
      <c r="D195" s="6"/>
      <c r="E195" s="6"/>
      <c r="L195" s="15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</row>
    <row r="196" spans="1:40" ht="22.5">
      <c r="A196" s="7" t="s">
        <v>65</v>
      </c>
      <c r="B196" s="6"/>
      <c r="C196" s="6"/>
      <c r="D196" s="6"/>
      <c r="E196" s="6"/>
      <c r="L196" s="15"/>
      <c r="M196" s="20" t="s">
        <v>162</v>
      </c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</row>
    <row r="197" spans="1:40">
      <c r="A197" s="6">
        <v>12</v>
      </c>
      <c r="B197" s="6"/>
      <c r="C197" s="6"/>
      <c r="D197" s="6"/>
      <c r="E197" s="6"/>
      <c r="L197" s="15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</row>
    <row r="198" spans="1:40">
      <c r="A198" s="66" t="s">
        <v>67</v>
      </c>
      <c r="B198" s="66"/>
      <c r="C198" s="66"/>
      <c r="L198" s="15"/>
      <c r="M198" s="21"/>
      <c r="N198" s="22">
        <f>SUMPRODUCT(N94:N100,$B$63:$B$69)</f>
        <v>8</v>
      </c>
      <c r="O198" s="22">
        <f>SUMPRODUCT(Q94:Q100,$B$63:$B$69)</f>
        <v>8</v>
      </c>
      <c r="P198" s="22">
        <f>SUMPRODUCT(T94:T100,$B$63:$B$69)</f>
        <v>8</v>
      </c>
      <c r="Q198" s="22">
        <f>SUMPRODUCT(W94:W100,$B$63:$B$69)</f>
        <v>8</v>
      </c>
      <c r="R198" s="21"/>
      <c r="S198" s="21"/>
      <c r="T198" s="53" t="s">
        <v>160</v>
      </c>
      <c r="U198" s="21"/>
      <c r="V198" s="21"/>
      <c r="W198" s="22">
        <v>24</v>
      </c>
      <c r="X198" s="22">
        <v>24</v>
      </c>
      <c r="Y198" s="22">
        <v>48</v>
      </c>
      <c r="Z198" s="22">
        <v>24</v>
      </c>
      <c r="AA198" s="21"/>
      <c r="AB198" s="21"/>
      <c r="AC198" s="21"/>
      <c r="AD198" s="21"/>
      <c r="AE198" s="21"/>
    </row>
    <row r="199" spans="1:40" ht="28">
      <c r="A199" s="8" t="s">
        <v>163</v>
      </c>
      <c r="B199" s="66" t="s">
        <v>68</v>
      </c>
      <c r="C199" s="66"/>
      <c r="H199" s="40" t="s">
        <v>136</v>
      </c>
      <c r="M199" s="21"/>
      <c r="N199" s="22">
        <f>SUMPRODUCT(O94:O100,$C$63:$C$69)</f>
        <v>7</v>
      </c>
      <c r="O199" s="22">
        <f>SUMPRODUCT(R94:R100,$C$63:$C$69)</f>
        <v>7</v>
      </c>
      <c r="P199" s="22">
        <f>SUMPRODUCT(U94:U100,$C$63:$C$69)</f>
        <v>7</v>
      </c>
      <c r="Q199" s="22">
        <f>SUMPRODUCT(X94:X100,$C$63:$C$69)</f>
        <v>7</v>
      </c>
      <c r="R199" s="21"/>
      <c r="S199" s="21"/>
      <c r="T199" s="54"/>
      <c r="U199" s="21"/>
      <c r="V199" s="21"/>
      <c r="W199" s="22">
        <v>72</v>
      </c>
      <c r="X199" s="22">
        <v>12</v>
      </c>
      <c r="Y199" s="22">
        <v>72</v>
      </c>
      <c r="Z199" s="22">
        <v>72</v>
      </c>
      <c r="AA199" s="21"/>
      <c r="AB199" s="21"/>
      <c r="AC199" s="21"/>
      <c r="AD199" s="21"/>
      <c r="AE199" s="21"/>
    </row>
    <row r="200" spans="1:40">
      <c r="A200" t="s">
        <v>69</v>
      </c>
      <c r="B200" t="s">
        <v>21</v>
      </c>
      <c r="C200" t="s">
        <v>5</v>
      </c>
      <c r="D200" t="s">
        <v>6</v>
      </c>
      <c r="E200" t="s">
        <v>7</v>
      </c>
      <c r="H200">
        <f>SUMPRODUCT(B201:E207,AF35:AI41)</f>
        <v>1477.5851044633011</v>
      </c>
      <c r="M200" s="21"/>
      <c r="N200" s="22">
        <f>SUMPRODUCT(P94:P100,$D$63:$D$69)</f>
        <v>10</v>
      </c>
      <c r="O200" s="22">
        <f>SUMPRODUCT(S94:S100,$D$63:$D$69)</f>
        <v>10</v>
      </c>
      <c r="P200" s="22">
        <f>SUMPRODUCT(V94:V100,$D$63:$D$69)</f>
        <v>10</v>
      </c>
      <c r="Q200" s="22">
        <f>SUMPRODUCT(Y94:Y100,$D$63:$D$69)</f>
        <v>10</v>
      </c>
      <c r="R200" s="21"/>
      <c r="S200" s="21"/>
      <c r="T200" s="54"/>
      <c r="U200" s="21"/>
      <c r="V200" s="21"/>
      <c r="W200" s="22">
        <v>12</v>
      </c>
      <c r="X200" s="22">
        <v>72</v>
      </c>
      <c r="Y200" s="22">
        <v>48</v>
      </c>
      <c r="Z200" s="22">
        <v>48</v>
      </c>
      <c r="AA200" s="21"/>
      <c r="AB200" s="21"/>
      <c r="AC200" s="21"/>
      <c r="AD200" s="21"/>
      <c r="AE200" s="21"/>
    </row>
    <row r="201" spans="1:40">
      <c r="A201" t="s">
        <v>61</v>
      </c>
      <c r="B201">
        <v>6.2298688360994435E-3</v>
      </c>
      <c r="C201">
        <v>4.7226504876680023E-2</v>
      </c>
      <c r="D201">
        <v>1.1852695131542017E-2</v>
      </c>
      <c r="E201">
        <v>1.8169698318255101E-2</v>
      </c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</row>
    <row r="202" spans="1:40">
      <c r="A202" t="s">
        <v>13</v>
      </c>
      <c r="B202">
        <v>3.7635222178490175E-3</v>
      </c>
      <c r="C202">
        <v>0.14802116628567583</v>
      </c>
      <c r="D202">
        <v>1.2555455583673538E-2</v>
      </c>
      <c r="E202">
        <v>0.20613994421305887</v>
      </c>
      <c r="M202" s="20" t="s">
        <v>165</v>
      </c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</row>
    <row r="203" spans="1:40">
      <c r="A203" t="s">
        <v>56</v>
      </c>
      <c r="B203">
        <v>0.14520626937642148</v>
      </c>
      <c r="C203">
        <v>0.23692775868212171</v>
      </c>
      <c r="D203">
        <v>0.12453107448049329</v>
      </c>
      <c r="E203">
        <v>6.5048970072652786E-3</v>
      </c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</row>
    <row r="204" spans="1:40">
      <c r="A204" t="s">
        <v>57</v>
      </c>
      <c r="B204">
        <v>2.7853406614488013E-2</v>
      </c>
      <c r="C204">
        <v>0.26713530196585034</v>
      </c>
      <c r="D204">
        <v>1.4781187819697556E-2</v>
      </c>
      <c r="E204">
        <v>0.23579323048641057</v>
      </c>
      <c r="M204" s="21"/>
      <c r="N204" s="22">
        <f>AL47</f>
        <v>1864</v>
      </c>
      <c r="O204" s="22">
        <f>AM47+N74</f>
        <v>2427</v>
      </c>
      <c r="P204" s="22">
        <f t="shared" ref="P204:Q205" si="46">AN47+O74</f>
        <v>1736</v>
      </c>
      <c r="Q204" s="22">
        <f t="shared" si="46"/>
        <v>2000</v>
      </c>
      <c r="R204" s="21"/>
      <c r="S204" s="21"/>
      <c r="T204" s="53" t="s">
        <v>160</v>
      </c>
      <c r="U204" s="21"/>
      <c r="V204" s="21"/>
      <c r="W204" s="22">
        <f>2400+300*$N$88</f>
        <v>2400</v>
      </c>
      <c r="X204" s="22">
        <f>2500+300*$O$88</f>
        <v>2500</v>
      </c>
      <c r="Y204" s="22">
        <f>2500+$P$88*300</f>
        <v>2500</v>
      </c>
      <c r="Z204" s="22">
        <f>2000+$Q$88*300</f>
        <v>2000</v>
      </c>
      <c r="AA204" s="21"/>
      <c r="AB204" t="s">
        <v>25</v>
      </c>
      <c r="AC204" t="s">
        <v>27</v>
      </c>
      <c r="AD204" t="s">
        <v>5</v>
      </c>
      <c r="AE204" t="s">
        <v>6</v>
      </c>
      <c r="AF204" t="s">
        <v>7</v>
      </c>
    </row>
    <row r="205" spans="1:40">
      <c r="A205" t="s">
        <v>58</v>
      </c>
      <c r="B205">
        <v>1.1135690149454607E-2</v>
      </c>
      <c r="C205">
        <v>1.8082692746749719E-2</v>
      </c>
      <c r="D205">
        <v>0.13642230780331424</v>
      </c>
      <c r="E205">
        <v>0.25218306671331764</v>
      </c>
      <c r="M205" s="21"/>
      <c r="N205" s="22">
        <f t="shared" ref="N205:N206" si="47">AL48</f>
        <v>2170</v>
      </c>
      <c r="O205" s="22">
        <f t="shared" ref="O205" si="48">AM48+N75</f>
        <v>1258</v>
      </c>
      <c r="P205" s="22">
        <f t="shared" si="46"/>
        <v>2182</v>
      </c>
      <c r="Q205" s="22">
        <f t="shared" si="46"/>
        <v>2300</v>
      </c>
      <c r="R205" s="21"/>
      <c r="S205" s="21"/>
      <c r="T205" s="54"/>
      <c r="U205" s="21"/>
      <c r="V205" s="21"/>
      <c r="W205" s="22">
        <f>2200+300*$N$88</f>
        <v>2200</v>
      </c>
      <c r="X205" s="22">
        <f>2000+300*$O$88</f>
        <v>2000</v>
      </c>
      <c r="Y205" s="22">
        <f>2200+$P$88*300</f>
        <v>2200</v>
      </c>
      <c r="Z205" s="22">
        <f>2400+$Q$88*300</f>
        <v>2400</v>
      </c>
      <c r="AA205" s="21"/>
      <c r="AB205" t="s">
        <v>26</v>
      </c>
      <c r="AC205">
        <v>2400</v>
      </c>
      <c r="AD205">
        <v>2500</v>
      </c>
      <c r="AE205">
        <v>2500</v>
      </c>
      <c r="AF205">
        <v>2000</v>
      </c>
    </row>
    <row r="206" spans="1:40">
      <c r="A206" t="s">
        <v>59</v>
      </c>
      <c r="B206">
        <v>1.1967028928950163E-2</v>
      </c>
      <c r="C206">
        <v>1.4995576820477717E-2</v>
      </c>
      <c r="D206">
        <v>6.5992452008324333E-3</v>
      </c>
      <c r="E206">
        <v>7.780107736612768E-2</v>
      </c>
      <c r="M206" s="21"/>
      <c r="N206" s="22">
        <f t="shared" si="47"/>
        <v>2240</v>
      </c>
      <c r="O206" s="22">
        <f>AM49+N76</f>
        <v>2333</v>
      </c>
      <c r="P206" s="22">
        <f t="shared" ref="P206" si="49">AN49+O76</f>
        <v>2000</v>
      </c>
      <c r="Q206" s="22">
        <f>AO49+P76</f>
        <v>1978</v>
      </c>
      <c r="R206" s="21"/>
      <c r="S206" s="21"/>
      <c r="T206" s="54"/>
      <c r="U206" s="21"/>
      <c r="V206" s="21"/>
      <c r="W206" s="22">
        <f>2400+250*$N$88</f>
        <v>2400</v>
      </c>
      <c r="X206" s="22">
        <f>2400+250*$O$88</f>
        <v>2400</v>
      </c>
      <c r="Y206" s="22">
        <f>2000+$P$88*250</f>
        <v>2000</v>
      </c>
      <c r="Z206" s="22">
        <f>2100+$Q$88*250</f>
        <v>2100</v>
      </c>
      <c r="AA206" s="21"/>
      <c r="AB206" t="s">
        <v>23</v>
      </c>
      <c r="AC206">
        <v>2200</v>
      </c>
      <c r="AD206">
        <v>2000</v>
      </c>
      <c r="AE206">
        <v>2200</v>
      </c>
      <c r="AF206">
        <v>2400</v>
      </c>
    </row>
    <row r="207" spans="1:40">
      <c r="A207" t="s">
        <v>60</v>
      </c>
      <c r="B207">
        <v>7.8175420241648322E-2</v>
      </c>
      <c r="C207">
        <v>6.6723370841707694E-2</v>
      </c>
      <c r="D207">
        <v>0.106288306966485</v>
      </c>
      <c r="E207">
        <v>3.017882054749641E-3</v>
      </c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t="s">
        <v>24</v>
      </c>
      <c r="AC207">
        <v>2400</v>
      </c>
      <c r="AD207">
        <v>2400</v>
      </c>
      <c r="AE207">
        <v>2000</v>
      </c>
      <c r="AF207">
        <v>2100</v>
      </c>
    </row>
    <row r="208" spans="1:40">
      <c r="M208" s="20" t="s">
        <v>166</v>
      </c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</row>
    <row r="209" spans="1:40" ht="28">
      <c r="A209" s="8" t="s">
        <v>92</v>
      </c>
      <c r="B209" s="69" t="s">
        <v>70</v>
      </c>
      <c r="C209" s="69"/>
      <c r="H209" s="40" t="s">
        <v>138</v>
      </c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1" t="s">
        <v>28</v>
      </c>
      <c r="AC209" s="66" t="s">
        <v>29</v>
      </c>
      <c r="AD209" s="66"/>
      <c r="AE209" s="66"/>
    </row>
    <row r="210" spans="1:40">
      <c r="B210" t="s">
        <v>21</v>
      </c>
      <c r="C210" t="s">
        <v>5</v>
      </c>
      <c r="D210" t="s">
        <v>6</v>
      </c>
      <c r="E210" t="s">
        <v>7</v>
      </c>
      <c r="H210">
        <f>SUMPRODUCT(B211:E211,AF47:AI47)</f>
        <v>0.82159909468527181</v>
      </c>
      <c r="M210" s="21"/>
      <c r="N210" s="22">
        <f>AL47+N81</f>
        <v>1864</v>
      </c>
      <c r="O210" s="22">
        <f t="shared" ref="O210:Q210" si="50">AM47+O81</f>
        <v>2427</v>
      </c>
      <c r="P210" s="22">
        <f t="shared" si="50"/>
        <v>1736</v>
      </c>
      <c r="Q210" s="22">
        <f t="shared" si="50"/>
        <v>2049</v>
      </c>
      <c r="R210" s="21"/>
      <c r="S210" s="21"/>
      <c r="T210" s="53" t="s">
        <v>167</v>
      </c>
      <c r="U210" s="21"/>
      <c r="V210" s="21"/>
      <c r="W210" s="22">
        <v>1864</v>
      </c>
      <c r="X210" s="22">
        <v>2427</v>
      </c>
      <c r="Y210" s="22">
        <v>1736</v>
      </c>
      <c r="Z210" s="22">
        <v>2049</v>
      </c>
      <c r="AA210" s="21"/>
      <c r="AB210" t="s">
        <v>20</v>
      </c>
      <c r="AC210" t="s">
        <v>30</v>
      </c>
    </row>
    <row r="211" spans="1:40">
      <c r="A211" t="s">
        <v>71</v>
      </c>
      <c r="B211">
        <v>5.4834006494876852E-5</v>
      </c>
      <c r="C211">
        <v>2.8070257335444417E-5</v>
      </c>
      <c r="D211">
        <v>2.5995164968136263E-5</v>
      </c>
      <c r="E211">
        <v>2.4658226029034641E-5</v>
      </c>
      <c r="M211" s="21"/>
      <c r="N211" s="22">
        <f t="shared" ref="N211:N212" si="51">AL48+N82</f>
        <v>2170</v>
      </c>
      <c r="O211" s="22">
        <f t="shared" ref="O211:O212" si="52">AM48+O82</f>
        <v>1258</v>
      </c>
      <c r="P211" s="22">
        <f t="shared" ref="P211:P212" si="53">AN48+P82</f>
        <v>2182</v>
      </c>
      <c r="Q211" s="22">
        <f t="shared" ref="Q211" si="54">AO48+Q82</f>
        <v>2300</v>
      </c>
      <c r="T211" s="54"/>
      <c r="U211" s="21"/>
      <c r="V211" s="21"/>
      <c r="W211" s="22">
        <v>2170</v>
      </c>
      <c r="X211" s="22">
        <v>1258</v>
      </c>
      <c r="Y211" s="22">
        <v>2182</v>
      </c>
      <c r="Z211" s="22">
        <v>2300</v>
      </c>
      <c r="AA211" s="21"/>
      <c r="AB211">
        <v>1</v>
      </c>
      <c r="AC211">
        <v>300</v>
      </c>
    </row>
    <row r="212" spans="1:40">
      <c r="M212" s="21"/>
      <c r="N212" s="22">
        <f t="shared" si="51"/>
        <v>2240</v>
      </c>
      <c r="O212" s="22">
        <f t="shared" si="52"/>
        <v>2333</v>
      </c>
      <c r="P212" s="22">
        <f t="shared" si="53"/>
        <v>2810</v>
      </c>
      <c r="Q212" s="22">
        <f>AO49+Q83</f>
        <v>1978</v>
      </c>
      <c r="T212" s="54"/>
      <c r="U212" s="21"/>
      <c r="V212" s="21"/>
      <c r="W212" s="22">
        <v>2240</v>
      </c>
      <c r="X212" s="22">
        <v>2333</v>
      </c>
      <c r="Y212" s="22">
        <v>2810</v>
      </c>
      <c r="Z212" s="22">
        <v>1978</v>
      </c>
      <c r="AA212" s="21"/>
      <c r="AB212">
        <v>2</v>
      </c>
      <c r="AC212">
        <v>300</v>
      </c>
    </row>
    <row r="213" spans="1:40">
      <c r="M213" s="21"/>
      <c r="N213" s="21"/>
      <c r="O213" s="21"/>
      <c r="P213" s="21"/>
      <c r="U213" s="21"/>
      <c r="V213" s="21"/>
      <c r="W213" s="21"/>
      <c r="X213" s="21"/>
      <c r="Y213" s="21"/>
      <c r="Z213" s="21"/>
      <c r="AA213" s="21"/>
      <c r="AB213">
        <v>3</v>
      </c>
      <c r="AC213">
        <v>250</v>
      </c>
    </row>
    <row r="214" spans="1:40">
      <c r="M214" s="20" t="s">
        <v>168</v>
      </c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</row>
    <row r="215" spans="1:40"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</row>
    <row r="216" spans="1:40">
      <c r="M216" s="21"/>
      <c r="N216" s="21">
        <f>N88</f>
        <v>0</v>
      </c>
      <c r="O216" s="21"/>
      <c r="P216" s="53" t="s">
        <v>169</v>
      </c>
      <c r="Q216" s="21"/>
      <c r="R216" s="21">
        <v>5</v>
      </c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</row>
    <row r="217" spans="1:40">
      <c r="M217" s="21"/>
      <c r="N217" s="21">
        <f>O88</f>
        <v>0</v>
      </c>
      <c r="O217" s="21"/>
      <c r="P217" s="54"/>
      <c r="Q217" s="21"/>
      <c r="R217" s="21">
        <v>5</v>
      </c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</row>
    <row r="218" spans="1:40">
      <c r="M218" s="21"/>
      <c r="N218" s="21">
        <f>P88</f>
        <v>0</v>
      </c>
      <c r="O218" s="21"/>
      <c r="P218" s="54"/>
      <c r="Q218" s="21"/>
      <c r="R218" s="21">
        <v>5</v>
      </c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</row>
    <row r="219" spans="1:40">
      <c r="M219" s="21"/>
      <c r="N219" s="21">
        <f>Q88</f>
        <v>0</v>
      </c>
      <c r="O219" s="21"/>
      <c r="P219" s="54"/>
      <c r="Q219" s="21"/>
      <c r="R219" s="21">
        <v>5</v>
      </c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</row>
    <row r="220" spans="1:40"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</row>
    <row r="221" spans="1:40">
      <c r="M221" s="20" t="s">
        <v>170</v>
      </c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</row>
    <row r="222" spans="1:40"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</row>
    <row r="223" spans="1:40">
      <c r="M223" s="21"/>
      <c r="N223" s="22">
        <f>N35</f>
        <v>0</v>
      </c>
      <c r="O223" s="22">
        <f t="shared" ref="O223:W223" si="55">O35</f>
        <v>2170</v>
      </c>
      <c r="P223" s="22">
        <f t="shared" si="55"/>
        <v>0</v>
      </c>
      <c r="Q223" s="22">
        <f t="shared" si="55"/>
        <v>0</v>
      </c>
      <c r="R223" s="22">
        <f t="shared" si="55"/>
        <v>1258</v>
      </c>
      <c r="S223" s="22">
        <f t="shared" si="55"/>
        <v>0</v>
      </c>
      <c r="T223" s="22">
        <f t="shared" si="55"/>
        <v>0</v>
      </c>
      <c r="U223" s="22">
        <f t="shared" si="55"/>
        <v>2182</v>
      </c>
      <c r="V223" s="22">
        <f t="shared" si="55"/>
        <v>0</v>
      </c>
      <c r="W223" s="22">
        <f t="shared" si="55"/>
        <v>0</v>
      </c>
      <c r="X223" s="22">
        <f>X35</f>
        <v>2300</v>
      </c>
      <c r="Y223" s="22">
        <f>Y35</f>
        <v>0</v>
      </c>
      <c r="Z223" s="21"/>
      <c r="AA223" s="53" t="s">
        <v>171</v>
      </c>
      <c r="AB223" s="21"/>
      <c r="AC223" s="22">
        <f>1000000000*N94</f>
        <v>0</v>
      </c>
      <c r="AD223" s="22">
        <f t="shared" ref="AD223:AN229" si="56">1000000000*O94</f>
        <v>1000000000</v>
      </c>
      <c r="AE223" s="22">
        <f t="shared" si="56"/>
        <v>0</v>
      </c>
      <c r="AF223" s="22">
        <f t="shared" si="56"/>
        <v>0</v>
      </c>
      <c r="AG223" s="22">
        <f t="shared" si="56"/>
        <v>1000000000</v>
      </c>
      <c r="AH223" s="22">
        <f t="shared" si="56"/>
        <v>0</v>
      </c>
      <c r="AI223" s="22">
        <f t="shared" si="56"/>
        <v>0</v>
      </c>
      <c r="AJ223" s="22">
        <f t="shared" si="56"/>
        <v>1000000000</v>
      </c>
      <c r="AK223" s="22">
        <f t="shared" si="56"/>
        <v>0</v>
      </c>
      <c r="AL223" s="22">
        <f t="shared" si="56"/>
        <v>0</v>
      </c>
      <c r="AM223" s="22">
        <f t="shared" si="56"/>
        <v>1000000000</v>
      </c>
      <c r="AN223" s="22">
        <f t="shared" si="56"/>
        <v>0</v>
      </c>
    </row>
    <row r="224" spans="1:40">
      <c r="M224" s="21"/>
      <c r="N224" s="22">
        <f t="shared" ref="N224:Y224" si="57">N36</f>
        <v>0</v>
      </c>
      <c r="O224" s="22">
        <f t="shared" si="57"/>
        <v>0</v>
      </c>
      <c r="P224" s="22">
        <f t="shared" si="57"/>
        <v>0</v>
      </c>
      <c r="Q224" s="22">
        <f t="shared" si="57"/>
        <v>0</v>
      </c>
      <c r="R224" s="22">
        <f t="shared" si="57"/>
        <v>0</v>
      </c>
      <c r="S224" s="22">
        <f t="shared" si="57"/>
        <v>0</v>
      </c>
      <c r="T224" s="22">
        <f t="shared" si="57"/>
        <v>0</v>
      </c>
      <c r="U224" s="22">
        <f t="shared" si="57"/>
        <v>0</v>
      </c>
      <c r="V224" s="22">
        <f t="shared" si="57"/>
        <v>0</v>
      </c>
      <c r="W224" s="22">
        <f t="shared" si="57"/>
        <v>0</v>
      </c>
      <c r="X224" s="22">
        <f t="shared" si="57"/>
        <v>0</v>
      </c>
      <c r="Y224" s="22">
        <f t="shared" si="57"/>
        <v>0</v>
      </c>
      <c r="Z224" s="21"/>
      <c r="AA224" s="54"/>
      <c r="AB224" s="21"/>
      <c r="AC224" s="22">
        <f t="shared" ref="AC224:AC229" si="58">1000000000*N95</f>
        <v>0</v>
      </c>
      <c r="AD224" s="22">
        <f t="shared" si="56"/>
        <v>0</v>
      </c>
      <c r="AE224" s="22">
        <f t="shared" si="56"/>
        <v>0</v>
      </c>
      <c r="AF224" s="22">
        <f t="shared" si="56"/>
        <v>0</v>
      </c>
      <c r="AG224" s="22">
        <f t="shared" si="56"/>
        <v>0</v>
      </c>
      <c r="AH224" s="22">
        <f t="shared" si="56"/>
        <v>0</v>
      </c>
      <c r="AI224" s="22">
        <f t="shared" si="56"/>
        <v>0</v>
      </c>
      <c r="AJ224" s="22">
        <f t="shared" si="56"/>
        <v>0</v>
      </c>
      <c r="AK224" s="22">
        <f t="shared" si="56"/>
        <v>0</v>
      </c>
      <c r="AL224" s="22">
        <f t="shared" si="56"/>
        <v>0</v>
      </c>
      <c r="AM224" s="22">
        <f t="shared" si="56"/>
        <v>0</v>
      </c>
      <c r="AN224" s="22">
        <f t="shared" si="56"/>
        <v>0</v>
      </c>
    </row>
    <row r="225" spans="13:40">
      <c r="M225" s="21"/>
      <c r="N225" s="22">
        <f t="shared" ref="N225:Y225" si="59">N37</f>
        <v>0</v>
      </c>
      <c r="O225" s="22">
        <f t="shared" si="59"/>
        <v>0</v>
      </c>
      <c r="P225" s="22">
        <f t="shared" si="59"/>
        <v>0</v>
      </c>
      <c r="Q225" s="22">
        <f t="shared" si="59"/>
        <v>0</v>
      </c>
      <c r="R225" s="22">
        <f t="shared" si="59"/>
        <v>0</v>
      </c>
      <c r="S225" s="22">
        <f t="shared" si="59"/>
        <v>0</v>
      </c>
      <c r="T225" s="22">
        <f t="shared" si="59"/>
        <v>0</v>
      </c>
      <c r="U225" s="22">
        <f t="shared" si="59"/>
        <v>0</v>
      </c>
      <c r="V225" s="22">
        <f t="shared" si="59"/>
        <v>0</v>
      </c>
      <c r="W225" s="22">
        <f t="shared" si="59"/>
        <v>0</v>
      </c>
      <c r="X225" s="22">
        <f t="shared" si="59"/>
        <v>0</v>
      </c>
      <c r="Y225" s="22">
        <f t="shared" si="59"/>
        <v>0</v>
      </c>
      <c r="Z225" s="21"/>
      <c r="AA225" s="54"/>
      <c r="AB225" s="21"/>
      <c r="AC225" s="22">
        <f t="shared" si="58"/>
        <v>0</v>
      </c>
      <c r="AD225" s="22">
        <f t="shared" si="56"/>
        <v>0</v>
      </c>
      <c r="AE225" s="22">
        <f t="shared" si="56"/>
        <v>0</v>
      </c>
      <c r="AF225" s="22">
        <f t="shared" si="56"/>
        <v>0</v>
      </c>
      <c r="AG225" s="22">
        <f t="shared" si="56"/>
        <v>0</v>
      </c>
      <c r="AH225" s="22">
        <f t="shared" si="56"/>
        <v>0</v>
      </c>
      <c r="AI225" s="22">
        <f t="shared" si="56"/>
        <v>0</v>
      </c>
      <c r="AJ225" s="22">
        <f t="shared" si="56"/>
        <v>0</v>
      </c>
      <c r="AK225" s="22">
        <f t="shared" si="56"/>
        <v>0</v>
      </c>
      <c r="AL225" s="22">
        <f t="shared" si="56"/>
        <v>0</v>
      </c>
      <c r="AM225" s="22">
        <f t="shared" si="56"/>
        <v>0</v>
      </c>
      <c r="AN225" s="22">
        <f t="shared" si="56"/>
        <v>0</v>
      </c>
    </row>
    <row r="226" spans="13:40">
      <c r="M226" s="21"/>
      <c r="N226" s="22">
        <f t="shared" ref="N226:Y226" si="60">N38</f>
        <v>0</v>
      </c>
      <c r="O226" s="22">
        <f t="shared" si="60"/>
        <v>0</v>
      </c>
      <c r="P226" s="22">
        <f t="shared" si="60"/>
        <v>0</v>
      </c>
      <c r="Q226" s="22">
        <f t="shared" si="60"/>
        <v>0</v>
      </c>
      <c r="R226" s="22">
        <f t="shared" si="60"/>
        <v>0</v>
      </c>
      <c r="S226" s="22">
        <f t="shared" si="60"/>
        <v>0</v>
      </c>
      <c r="T226" s="22">
        <f t="shared" si="60"/>
        <v>0</v>
      </c>
      <c r="U226" s="22">
        <f t="shared" si="60"/>
        <v>0</v>
      </c>
      <c r="V226" s="22">
        <f t="shared" si="60"/>
        <v>0</v>
      </c>
      <c r="W226" s="22">
        <f t="shared" si="60"/>
        <v>0</v>
      </c>
      <c r="X226" s="22">
        <f t="shared" si="60"/>
        <v>0</v>
      </c>
      <c r="Y226" s="22">
        <f t="shared" si="60"/>
        <v>0</v>
      </c>
      <c r="Z226" s="21"/>
      <c r="AA226" s="54"/>
      <c r="AB226" s="21"/>
      <c r="AC226" s="22">
        <f t="shared" si="58"/>
        <v>0</v>
      </c>
      <c r="AD226" s="22">
        <f>1000000000*O97</f>
        <v>0</v>
      </c>
      <c r="AE226" s="22">
        <f t="shared" si="56"/>
        <v>0</v>
      </c>
      <c r="AF226" s="22">
        <f t="shared" si="56"/>
        <v>0</v>
      </c>
      <c r="AG226" s="22">
        <f t="shared" si="56"/>
        <v>0</v>
      </c>
      <c r="AH226" s="22">
        <f t="shared" si="56"/>
        <v>0</v>
      </c>
      <c r="AI226" s="22">
        <f t="shared" si="56"/>
        <v>0</v>
      </c>
      <c r="AJ226" s="22">
        <f t="shared" si="56"/>
        <v>0</v>
      </c>
      <c r="AK226" s="22">
        <f t="shared" si="56"/>
        <v>0</v>
      </c>
      <c r="AL226" s="22">
        <f t="shared" si="56"/>
        <v>0</v>
      </c>
      <c r="AM226" s="22">
        <f t="shared" si="56"/>
        <v>0</v>
      </c>
      <c r="AN226" s="22">
        <f t="shared" si="56"/>
        <v>0</v>
      </c>
    </row>
    <row r="227" spans="13:40">
      <c r="M227" s="21"/>
      <c r="N227" s="22">
        <f t="shared" ref="N227:Y227" si="61">N39</f>
        <v>0</v>
      </c>
      <c r="O227" s="22">
        <f t="shared" si="61"/>
        <v>0</v>
      </c>
      <c r="P227" s="22">
        <f t="shared" si="61"/>
        <v>2240</v>
      </c>
      <c r="Q227" s="22">
        <f t="shared" si="61"/>
        <v>0</v>
      </c>
      <c r="R227" s="22">
        <f t="shared" si="61"/>
        <v>0</v>
      </c>
      <c r="S227" s="22">
        <f t="shared" si="61"/>
        <v>2333</v>
      </c>
      <c r="T227" s="22">
        <f t="shared" si="61"/>
        <v>0</v>
      </c>
      <c r="U227" s="22">
        <f t="shared" si="61"/>
        <v>0</v>
      </c>
      <c r="V227" s="22">
        <f t="shared" si="61"/>
        <v>2000</v>
      </c>
      <c r="W227" s="22">
        <f t="shared" si="61"/>
        <v>0</v>
      </c>
      <c r="X227" s="22">
        <f t="shared" si="61"/>
        <v>0</v>
      </c>
      <c r="Y227" s="22">
        <f t="shared" si="61"/>
        <v>1978</v>
      </c>
      <c r="Z227" s="21"/>
      <c r="AA227" s="54"/>
      <c r="AB227" s="21"/>
      <c r="AC227" s="22">
        <f t="shared" si="58"/>
        <v>0</v>
      </c>
      <c r="AD227" s="22">
        <f t="shared" si="56"/>
        <v>0</v>
      </c>
      <c r="AE227" s="22">
        <f t="shared" si="56"/>
        <v>1000000000</v>
      </c>
      <c r="AF227" s="22">
        <f t="shared" si="56"/>
        <v>0</v>
      </c>
      <c r="AG227" s="22">
        <f t="shared" si="56"/>
        <v>0</v>
      </c>
      <c r="AH227" s="22">
        <f t="shared" si="56"/>
        <v>1000000000</v>
      </c>
      <c r="AI227" s="22">
        <f t="shared" si="56"/>
        <v>0</v>
      </c>
      <c r="AJ227" s="22">
        <f t="shared" si="56"/>
        <v>0</v>
      </c>
      <c r="AK227" s="22">
        <f t="shared" si="56"/>
        <v>1000000000</v>
      </c>
      <c r="AL227" s="22">
        <f t="shared" si="56"/>
        <v>0</v>
      </c>
      <c r="AM227" s="22">
        <f t="shared" si="56"/>
        <v>0</v>
      </c>
      <c r="AN227" s="22">
        <f t="shared" si="56"/>
        <v>1000000000</v>
      </c>
    </row>
    <row r="228" spans="13:40">
      <c r="M228" s="21"/>
      <c r="N228" s="22">
        <f t="shared" ref="N228:Y228" si="62">N40</f>
        <v>0</v>
      </c>
      <c r="O228" s="22">
        <f t="shared" si="62"/>
        <v>0</v>
      </c>
      <c r="P228" s="22">
        <f t="shared" si="62"/>
        <v>0</v>
      </c>
      <c r="Q228" s="22">
        <f t="shared" si="62"/>
        <v>0</v>
      </c>
      <c r="R228" s="22">
        <f t="shared" si="62"/>
        <v>0</v>
      </c>
      <c r="S228" s="22">
        <f t="shared" si="62"/>
        <v>0</v>
      </c>
      <c r="T228" s="22">
        <f t="shared" si="62"/>
        <v>0</v>
      </c>
      <c r="U228" s="22">
        <f t="shared" si="62"/>
        <v>0</v>
      </c>
      <c r="V228" s="22">
        <f t="shared" si="62"/>
        <v>0</v>
      </c>
      <c r="W228" s="22">
        <f t="shared" si="62"/>
        <v>0</v>
      </c>
      <c r="X228" s="22">
        <f t="shared" si="62"/>
        <v>0</v>
      </c>
      <c r="Y228" s="22">
        <f t="shared" si="62"/>
        <v>0</v>
      </c>
      <c r="Z228" s="21"/>
      <c r="AA228" s="54"/>
      <c r="AB228" s="21"/>
      <c r="AC228" s="22">
        <f t="shared" si="58"/>
        <v>0</v>
      </c>
      <c r="AD228" s="22">
        <f t="shared" si="56"/>
        <v>0</v>
      </c>
      <c r="AE228" s="22">
        <f t="shared" si="56"/>
        <v>0</v>
      </c>
      <c r="AF228" s="22">
        <f t="shared" si="56"/>
        <v>0</v>
      </c>
      <c r="AG228" s="22">
        <f t="shared" si="56"/>
        <v>0</v>
      </c>
      <c r="AH228" s="22">
        <f t="shared" si="56"/>
        <v>0</v>
      </c>
      <c r="AI228" s="22">
        <f t="shared" si="56"/>
        <v>0</v>
      </c>
      <c r="AJ228" s="22">
        <f t="shared" si="56"/>
        <v>0</v>
      </c>
      <c r="AK228" s="22">
        <f t="shared" si="56"/>
        <v>0</v>
      </c>
      <c r="AL228" s="22">
        <f t="shared" si="56"/>
        <v>0</v>
      </c>
      <c r="AM228" s="22">
        <f t="shared" si="56"/>
        <v>0</v>
      </c>
      <c r="AN228" s="22">
        <f t="shared" si="56"/>
        <v>0</v>
      </c>
    </row>
    <row r="229" spans="13:40">
      <c r="M229" s="21"/>
      <c r="N229" s="22">
        <f t="shared" ref="N229:X229" si="63">N41</f>
        <v>1864</v>
      </c>
      <c r="O229" s="22">
        <f t="shared" si="63"/>
        <v>0</v>
      </c>
      <c r="P229" s="22">
        <f t="shared" si="63"/>
        <v>0</v>
      </c>
      <c r="Q229" s="22">
        <f t="shared" si="63"/>
        <v>2427</v>
      </c>
      <c r="R229" s="22">
        <f t="shared" si="63"/>
        <v>0</v>
      </c>
      <c r="S229" s="22">
        <f t="shared" si="63"/>
        <v>0</v>
      </c>
      <c r="T229" s="22">
        <f t="shared" si="63"/>
        <v>1736</v>
      </c>
      <c r="U229" s="22">
        <f t="shared" si="63"/>
        <v>0</v>
      </c>
      <c r="V229" s="22">
        <f t="shared" si="63"/>
        <v>0</v>
      </c>
      <c r="W229" s="22">
        <f t="shared" si="63"/>
        <v>2000</v>
      </c>
      <c r="X229" s="22">
        <f t="shared" si="63"/>
        <v>0</v>
      </c>
      <c r="Y229" s="22">
        <f>Y41</f>
        <v>0</v>
      </c>
      <c r="Z229" s="21"/>
      <c r="AA229" s="54"/>
      <c r="AB229" s="21"/>
      <c r="AC229" s="22">
        <f t="shared" si="58"/>
        <v>1000000000</v>
      </c>
      <c r="AD229" s="22">
        <f t="shared" si="56"/>
        <v>0</v>
      </c>
      <c r="AE229" s="22">
        <f t="shared" si="56"/>
        <v>0</v>
      </c>
      <c r="AF229" s="22">
        <f t="shared" si="56"/>
        <v>1000000000</v>
      </c>
      <c r="AG229" s="22">
        <f t="shared" si="56"/>
        <v>0</v>
      </c>
      <c r="AH229" s="22">
        <f t="shared" si="56"/>
        <v>0</v>
      </c>
      <c r="AI229" s="22">
        <f t="shared" si="56"/>
        <v>1000000000</v>
      </c>
      <c r="AJ229" s="22">
        <f t="shared" si="56"/>
        <v>0</v>
      </c>
      <c r="AK229" s="22">
        <f t="shared" si="56"/>
        <v>0</v>
      </c>
      <c r="AL229" s="22">
        <f t="shared" si="56"/>
        <v>1000000000</v>
      </c>
      <c r="AM229" s="22">
        <f t="shared" si="56"/>
        <v>0</v>
      </c>
      <c r="AN229" s="22">
        <f>1000000000*Y100</f>
        <v>0</v>
      </c>
    </row>
    <row r="230" spans="13:40"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</row>
    <row r="231" spans="13:40"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</row>
    <row r="232" spans="13:40"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</row>
    <row r="233" spans="13:40"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</row>
    <row r="234" spans="13:40"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</row>
    <row r="235" spans="13:40"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</row>
    <row r="236" spans="13:40"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</row>
    <row r="237" spans="13:40"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</row>
    <row r="238" spans="13:40"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</row>
    <row r="239" spans="13:40"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</row>
    <row r="240" spans="13:40"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</row>
    <row r="241" spans="13:31"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</row>
    <row r="242" spans="13:31"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</row>
    <row r="243" spans="13:31"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</row>
    <row r="244" spans="13:31"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</row>
    <row r="245" spans="13:31"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</row>
    <row r="246" spans="13:31"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</row>
    <row r="247" spans="13:31"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</row>
    <row r="248" spans="13:31"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</row>
    <row r="249" spans="13:31"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</row>
    <row r="250" spans="13:31"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</row>
    <row r="251" spans="13:31"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</row>
    <row r="252" spans="13:31"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</row>
    <row r="253" spans="13:31"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</row>
    <row r="254" spans="13:31"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</row>
    <row r="255" spans="13:31"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</row>
    <row r="256" spans="13:31"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</row>
    <row r="257" spans="13:31"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</row>
    <row r="258" spans="13:31"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</row>
    <row r="259" spans="13:31"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</row>
    <row r="260" spans="13:31"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</row>
    <row r="261" spans="13:31"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</row>
    <row r="262" spans="13:31"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</row>
    <row r="263" spans="13:31"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</row>
    <row r="264" spans="13:31"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</row>
    <row r="265" spans="13:31"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</row>
    <row r="266" spans="13:31"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</row>
    <row r="267" spans="13:31"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</row>
    <row r="268" spans="13:31"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</row>
    <row r="269" spans="13:31"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</row>
    <row r="270" spans="13:31"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</row>
    <row r="271" spans="13:31"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</row>
    <row r="272" spans="13:31"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</row>
    <row r="273" spans="13:31"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</row>
    <row r="274" spans="13:31"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</row>
    <row r="275" spans="13:31"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</row>
    <row r="276" spans="13:31"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</row>
    <row r="277" spans="13:31"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</row>
    <row r="278" spans="13:31"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</row>
    <row r="279" spans="13:31"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</row>
    <row r="280" spans="13:31"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</row>
    <row r="281" spans="13:31"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</row>
    <row r="282" spans="13:31"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</row>
    <row r="283" spans="13:31"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</row>
    <row r="284" spans="13:31"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</row>
    <row r="285" spans="13:31"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</row>
    <row r="286" spans="13:31"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</row>
    <row r="287" spans="13:31"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</row>
    <row r="288" spans="13:31"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</row>
    <row r="289" spans="13:31"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</row>
    <row r="290" spans="13:31"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</row>
    <row r="291" spans="13:31"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</row>
    <row r="292" spans="13:31"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</row>
    <row r="293" spans="13:31"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</row>
    <row r="294" spans="13:31"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</row>
    <row r="295" spans="13:31"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</row>
    <row r="296" spans="13:31"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</row>
    <row r="297" spans="13:31"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</row>
    <row r="298" spans="13:31"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</row>
    <row r="299" spans="13:31"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</row>
    <row r="300" spans="13:31"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</row>
    <row r="301" spans="13:31"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</row>
    <row r="302" spans="13:31"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</row>
    <row r="303" spans="13:31"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</row>
    <row r="304" spans="13:31"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</row>
    <row r="305" spans="13:31"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</row>
    <row r="306" spans="13:31"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</row>
    <row r="307" spans="13:31"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</row>
    <row r="308" spans="13:31"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</row>
    <row r="309" spans="13:31"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</row>
    <row r="310" spans="13:31"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</row>
    <row r="311" spans="13:31"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</row>
    <row r="312" spans="13:31"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</row>
    <row r="313" spans="13:31"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</row>
    <row r="314" spans="13:31"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</row>
    <row r="315" spans="13:31"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</row>
    <row r="316" spans="13:31"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</row>
    <row r="317" spans="13:31"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</row>
    <row r="318" spans="13:31"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</row>
    <row r="319" spans="13:31"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</row>
    <row r="320" spans="13:31"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</row>
    <row r="321" spans="13:31"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</row>
    <row r="322" spans="13:31"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</row>
    <row r="323" spans="13:31"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</row>
    <row r="324" spans="13:31"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</row>
    <row r="325" spans="13:31"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</row>
    <row r="326" spans="13:31"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</row>
    <row r="327" spans="13:31"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</row>
    <row r="328" spans="13:31"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</row>
    <row r="329" spans="13:31"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</row>
    <row r="330" spans="13:31"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</row>
    <row r="331" spans="13:31"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</row>
    <row r="332" spans="13:31"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</row>
    <row r="333" spans="13:31"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</row>
    <row r="334" spans="13:31"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</row>
    <row r="335" spans="13:31"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</row>
    <row r="336" spans="13:31"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</row>
    <row r="337" spans="13:31"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</row>
    <row r="338" spans="13:31"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</row>
    <row r="339" spans="13:31"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</row>
    <row r="340" spans="13:31"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</row>
    <row r="341" spans="13:31"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</row>
    <row r="342" spans="13:31"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</row>
    <row r="343" spans="13:31"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</row>
    <row r="344" spans="13:31"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</row>
    <row r="345" spans="13:31"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</row>
    <row r="346" spans="13:31"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</row>
    <row r="347" spans="13:31"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</row>
    <row r="348" spans="13:31"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</row>
    <row r="349" spans="13:31"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</row>
    <row r="350" spans="13:31"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</row>
    <row r="351" spans="13:31"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</row>
    <row r="352" spans="13:31"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</row>
    <row r="353" spans="13:31"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</row>
    <row r="354" spans="13:31"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</row>
    <row r="355" spans="13:31"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</row>
    <row r="356" spans="13:31"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</row>
    <row r="357" spans="13:31"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</row>
    <row r="358" spans="13:31"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</row>
    <row r="359" spans="13:31"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</row>
    <row r="360" spans="13:31"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</row>
    <row r="361" spans="13:31"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</row>
    <row r="362" spans="13:31"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</row>
    <row r="363" spans="13:31"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</row>
    <row r="364" spans="13:31"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</row>
    <row r="365" spans="13:31"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</row>
    <row r="366" spans="13:31"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</row>
    <row r="367" spans="13:31"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</row>
    <row r="368" spans="13:31"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</row>
    <row r="369" spans="13:31"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</row>
    <row r="370" spans="13:31"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</row>
    <row r="371" spans="13:31"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</row>
    <row r="372" spans="13:31"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</row>
    <row r="373" spans="13:31"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</row>
    <row r="374" spans="13:31"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</row>
    <row r="375" spans="13:31"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</row>
    <row r="376" spans="13:31"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</row>
    <row r="377" spans="13:31"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</row>
    <row r="378" spans="13:31"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</row>
    <row r="379" spans="13:31"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</row>
    <row r="380" spans="13:31"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</row>
    <row r="381" spans="13:31"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</row>
    <row r="382" spans="13:31"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</row>
    <row r="383" spans="13:31"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</row>
    <row r="384" spans="13:31"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</row>
    <row r="385" spans="13:31"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</row>
    <row r="386" spans="13:31"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</row>
    <row r="387" spans="13:31"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</row>
    <row r="388" spans="13:31"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</row>
    <row r="389" spans="13:31"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</row>
    <row r="390" spans="13:31"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</row>
    <row r="391" spans="13:31"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</row>
    <row r="392" spans="13:31"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</row>
    <row r="393" spans="13:31"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</row>
    <row r="394" spans="13:31"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</row>
    <row r="395" spans="13:31"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</row>
    <row r="396" spans="13:31"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</row>
    <row r="397" spans="13:31"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</row>
    <row r="398" spans="13:31"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</row>
    <row r="399" spans="13:31"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</row>
    <row r="400" spans="13:31"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</row>
    <row r="401" spans="13:31"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</row>
    <row r="402" spans="13:31"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</row>
    <row r="403" spans="13:31"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</row>
    <row r="404" spans="13:31"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</row>
    <row r="405" spans="13:31"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</row>
    <row r="406" spans="13:31"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</row>
    <row r="407" spans="13:31"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</row>
    <row r="408" spans="13:31"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</row>
    <row r="409" spans="13:31"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</row>
    <row r="410" spans="13:31"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</row>
    <row r="411" spans="13:31"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</row>
    <row r="412" spans="13:31"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</row>
    <row r="413" spans="13:31"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</row>
    <row r="414" spans="13:31"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</row>
    <row r="415" spans="13:31"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</row>
    <row r="416" spans="13:31"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</row>
    <row r="417" spans="13:31"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</row>
    <row r="418" spans="13:31"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</row>
    <row r="419" spans="13:31"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</row>
    <row r="420" spans="13:31"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</row>
    <row r="421" spans="13:31"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</row>
    <row r="422" spans="13:31"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</row>
    <row r="423" spans="13:31"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</row>
    <row r="424" spans="13:31"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</row>
    <row r="425" spans="13:31"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</row>
    <row r="426" spans="13:31"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</row>
    <row r="427" spans="13:31"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</row>
    <row r="428" spans="13:31"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</row>
    <row r="429" spans="13:31"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</row>
    <row r="430" spans="13:31"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</row>
    <row r="431" spans="13:31"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</row>
    <row r="432" spans="13:31"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</row>
    <row r="433" spans="13:31"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</row>
    <row r="434" spans="13:31"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</row>
    <row r="435" spans="13:31"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</row>
    <row r="436" spans="13:31"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</row>
    <row r="437" spans="13:31"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</row>
    <row r="438" spans="13:31"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</row>
    <row r="439" spans="13:31"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</row>
    <row r="440" spans="13:31"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</row>
    <row r="441" spans="13:31"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</row>
    <row r="442" spans="13:31"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</row>
    <row r="443" spans="13:31"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</row>
    <row r="444" spans="13:31"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</row>
    <row r="445" spans="13:31"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</row>
    <row r="446" spans="13:31"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</row>
    <row r="447" spans="13:31"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</row>
    <row r="448" spans="13:31"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</row>
    <row r="449" spans="13:31"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</row>
    <row r="450" spans="13:31"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</row>
    <row r="451" spans="13:31"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</row>
    <row r="452" spans="13:31"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</row>
    <row r="453" spans="13:31"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</row>
    <row r="454" spans="13:31"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</row>
    <row r="455" spans="13:31"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</row>
    <row r="456" spans="13:31"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</row>
    <row r="457" spans="13:31"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</row>
    <row r="458" spans="13:31"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</row>
    <row r="459" spans="13:31"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</row>
    <row r="460" spans="13:31"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</row>
    <row r="461" spans="13:31"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</row>
    <row r="462" spans="13:31"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</row>
    <row r="463" spans="13:31"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</row>
    <row r="464" spans="13:31"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</row>
    <row r="465" spans="13:31"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</row>
  </sheetData>
  <mergeCells count="70">
    <mergeCell ref="AC209:AE209"/>
    <mergeCell ref="T210:T212"/>
    <mergeCell ref="P216:P219"/>
    <mergeCell ref="AA223:AA229"/>
    <mergeCell ref="L3:AB3"/>
    <mergeCell ref="L2:N2"/>
    <mergeCell ref="L4:O4"/>
    <mergeCell ref="L5:O5"/>
    <mergeCell ref="L6:N6"/>
    <mergeCell ref="N44:Y44"/>
    <mergeCell ref="N45:P45"/>
    <mergeCell ref="T45:V45"/>
    <mergeCell ref="W45:Y45"/>
    <mergeCell ref="N72:Q72"/>
    <mergeCell ref="M122:M124"/>
    <mergeCell ref="M125:M127"/>
    <mergeCell ref="M128:M130"/>
    <mergeCell ref="B77:C77"/>
    <mergeCell ref="B192:D192"/>
    <mergeCell ref="A198:C198"/>
    <mergeCell ref="B199:C199"/>
    <mergeCell ref="B209:C209"/>
    <mergeCell ref="B106:D106"/>
    <mergeCell ref="B157:C157"/>
    <mergeCell ref="B162:C162"/>
    <mergeCell ref="B167:C167"/>
    <mergeCell ref="B172:C172"/>
    <mergeCell ref="B182:C182"/>
    <mergeCell ref="B87:C87"/>
    <mergeCell ref="B12:D12"/>
    <mergeCell ref="B36:E36"/>
    <mergeCell ref="B42:D42"/>
    <mergeCell ref="L7:Q7"/>
    <mergeCell ref="N32:Y32"/>
    <mergeCell ref="N33:P33"/>
    <mergeCell ref="Q33:S33"/>
    <mergeCell ref="T33:V33"/>
    <mergeCell ref="W33:Y33"/>
    <mergeCell ref="B48:C48"/>
    <mergeCell ref="B51:D51"/>
    <mergeCell ref="B61:C61"/>
    <mergeCell ref="B71:D71"/>
    <mergeCell ref="Q45:S45"/>
    <mergeCell ref="N65:Q65"/>
    <mergeCell ref="N79:Q79"/>
    <mergeCell ref="N86:Q86"/>
    <mergeCell ref="N91:Y91"/>
    <mergeCell ref="N92:P92"/>
    <mergeCell ref="Q92:S92"/>
    <mergeCell ref="T92:V92"/>
    <mergeCell ref="W92:Y92"/>
    <mergeCell ref="S165:S167"/>
    <mergeCell ref="M107:M109"/>
    <mergeCell ref="M110:M112"/>
    <mergeCell ref="M113:M115"/>
    <mergeCell ref="M116:M118"/>
    <mergeCell ref="M119:M121"/>
    <mergeCell ref="M146:M148"/>
    <mergeCell ref="M149:M151"/>
    <mergeCell ref="M152:M154"/>
    <mergeCell ref="M131:M133"/>
    <mergeCell ref="M134:M136"/>
    <mergeCell ref="M137:M139"/>
    <mergeCell ref="M140:M142"/>
    <mergeCell ref="M143:M145"/>
    <mergeCell ref="T198:T200"/>
    <mergeCell ref="T204:T206"/>
    <mergeCell ref="AA188:AA194"/>
    <mergeCell ref="S171:S173"/>
    <mergeCell ref="S179:S18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PARKER JOHN</cp:lastModifiedBy>
  <dcterms:created xsi:type="dcterms:W3CDTF">2015-06-05T18:19:34Z</dcterms:created>
  <dcterms:modified xsi:type="dcterms:W3CDTF">2024-05-29T12:59:33Z</dcterms:modified>
</cp:coreProperties>
</file>