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\test\"/>
    </mc:Choice>
  </mc:AlternateContent>
  <bookViews>
    <workbookView xWindow="-120" yWindow="-120" windowWidth="20730" windowHeight="11160" tabRatio="761" firstSheet="2" activeTab="6"/>
  </bookViews>
  <sheets>
    <sheet name="sites" sheetId="18" r:id="rId1"/>
    <sheet name="doping-top" sheetId="16" r:id="rId2"/>
    <sheet name="doping-top-magnetic" sheetId="24" r:id="rId3"/>
    <sheet name="doping-subsurface" sheetId="22" r:id="rId4"/>
    <sheet name="doping-near" sheetId="20" r:id="rId5"/>
    <sheet name="doping-near-add" sheetId="26" r:id="rId6"/>
    <sheet name="doping-near-mag" sheetId="27" r:id="rId7"/>
    <sheet name="doping-near-mag-add" sheetId="28" r:id="rId8"/>
    <sheet name="stability" sheetId="29" r:id="rId9"/>
    <sheet name="activity" sheetId="31" r:id="rId10"/>
  </sheets>
  <calcPr calcId="162913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4" i="24" l="1"/>
  <c r="X45" i="24"/>
  <c r="V44" i="24"/>
  <c r="V45" i="24"/>
  <c r="U42" i="24"/>
  <c r="V42" i="24" s="1"/>
  <c r="X42" i="24" s="1"/>
  <c r="U44" i="24"/>
  <c r="U45" i="24"/>
  <c r="T40" i="24"/>
  <c r="U40" i="24" s="1"/>
  <c r="V40" i="24" s="1"/>
  <c r="X40" i="24" s="1"/>
  <c r="T41" i="24"/>
  <c r="U41" i="24" s="1"/>
  <c r="V41" i="24" s="1"/>
  <c r="X41" i="24" s="1"/>
  <c r="T42" i="24"/>
  <c r="T43" i="24"/>
  <c r="U43" i="24" s="1"/>
  <c r="V43" i="24" s="1"/>
  <c r="X43" i="24" s="1"/>
  <c r="T44" i="24"/>
  <c r="T45" i="24"/>
  <c r="X39" i="24"/>
  <c r="V39" i="24"/>
  <c r="U39" i="24"/>
  <c r="T39" i="24"/>
  <c r="U5" i="29"/>
  <c r="U6" i="29"/>
  <c r="U7" i="29"/>
  <c r="U8" i="29"/>
  <c r="U9" i="29"/>
  <c r="U10" i="29"/>
  <c r="U11" i="29"/>
  <c r="U12" i="29"/>
  <c r="U4" i="29"/>
  <c r="X35" i="24"/>
  <c r="V35" i="24"/>
  <c r="U35" i="24"/>
  <c r="T35" i="24"/>
  <c r="Y26" i="24"/>
  <c r="Y28" i="24"/>
  <c r="Y29" i="24"/>
  <c r="Y30" i="24"/>
  <c r="Y31" i="24"/>
  <c r="Y32" i="24"/>
  <c r="V75" i="24"/>
  <c r="V76" i="24"/>
  <c r="V77" i="24"/>
  <c r="V78" i="24"/>
  <c r="V79" i="24"/>
  <c r="V80" i="24"/>
  <c r="V81" i="24"/>
  <c r="U75" i="24"/>
  <c r="U76" i="24"/>
  <c r="U77" i="24"/>
  <c r="U78" i="24"/>
  <c r="U79" i="24"/>
  <c r="U80" i="24"/>
  <c r="U81" i="24"/>
  <c r="Q11" i="29" l="1"/>
  <c r="Q12" i="29"/>
  <c r="E11" i="29"/>
  <c r="E12" i="29"/>
  <c r="T33" i="24"/>
  <c r="U33" i="24" s="1"/>
  <c r="V33" i="24" s="1"/>
  <c r="X33" i="24" s="1"/>
  <c r="X18" i="24" l="1"/>
  <c r="X19" i="24"/>
  <c r="X20" i="24"/>
  <c r="X21" i="24"/>
  <c r="X22" i="24"/>
  <c r="X23" i="24"/>
  <c r="X24" i="24"/>
  <c r="X26" i="24"/>
  <c r="X27" i="24"/>
  <c r="X30" i="24"/>
  <c r="X31" i="24"/>
  <c r="X32" i="24"/>
  <c r="V18" i="24"/>
  <c r="V19" i="24"/>
  <c r="V20" i="24"/>
  <c r="V21" i="24"/>
  <c r="V22" i="24"/>
  <c r="V23" i="24"/>
  <c r="V24" i="24"/>
  <c r="V26" i="24"/>
  <c r="V27" i="24"/>
  <c r="V30" i="24"/>
  <c r="V31" i="24"/>
  <c r="V32" i="24"/>
  <c r="U18" i="24"/>
  <c r="U19" i="24"/>
  <c r="U20" i="24"/>
  <c r="U21" i="24"/>
  <c r="U22" i="24"/>
  <c r="U23" i="24"/>
  <c r="U24" i="24"/>
  <c r="U26" i="24"/>
  <c r="U27" i="24"/>
  <c r="U30" i="24"/>
  <c r="U31" i="24"/>
  <c r="U32" i="24"/>
  <c r="T18" i="24"/>
  <c r="T19" i="24"/>
  <c r="T20" i="24"/>
  <c r="T21" i="24"/>
  <c r="T22" i="24"/>
  <c r="T23" i="24"/>
  <c r="T24" i="24"/>
  <c r="T26" i="24"/>
  <c r="T27" i="24"/>
  <c r="T28" i="24"/>
  <c r="U28" i="24" s="1"/>
  <c r="V28" i="24" s="1"/>
  <c r="X28" i="24" s="1"/>
  <c r="T29" i="24"/>
  <c r="U29" i="24" s="1"/>
  <c r="V29" i="24" s="1"/>
  <c r="X29" i="24" s="1"/>
  <c r="T30" i="24"/>
  <c r="T31" i="24"/>
  <c r="T32" i="24"/>
  <c r="Q4" i="29"/>
  <c r="Q5" i="29"/>
  <c r="Q6" i="29"/>
  <c r="Q7" i="29"/>
  <c r="Q8" i="29"/>
  <c r="Q9" i="29"/>
  <c r="Q10" i="29"/>
  <c r="X61" i="28"/>
  <c r="V61" i="28"/>
  <c r="U61" i="28"/>
  <c r="T61" i="28"/>
  <c r="X59" i="28"/>
  <c r="V59" i="28"/>
  <c r="U59" i="28"/>
  <c r="T59" i="28"/>
  <c r="T57" i="28"/>
  <c r="U57" i="28" s="1"/>
  <c r="V57" i="28" s="1"/>
  <c r="X57" i="28" s="1"/>
  <c r="T58" i="28"/>
  <c r="U58" i="28" s="1"/>
  <c r="V58" i="28" s="1"/>
  <c r="X58" i="28" s="1"/>
  <c r="X56" i="28"/>
  <c r="V56" i="28"/>
  <c r="U56" i="28"/>
  <c r="T56" i="28"/>
  <c r="X55" i="28"/>
  <c r="V55" i="28"/>
  <c r="U55" i="28"/>
  <c r="T55" i="28"/>
  <c r="X54" i="28"/>
  <c r="V54" i="28"/>
  <c r="U54" i="28"/>
  <c r="T54" i="28"/>
  <c r="X53" i="28"/>
  <c r="V53" i="28"/>
  <c r="U53" i="28"/>
  <c r="T53" i="28"/>
  <c r="X52" i="28" l="1"/>
  <c r="V52" i="28"/>
  <c r="U52" i="28"/>
  <c r="T52" i="28"/>
  <c r="K62" i="24"/>
  <c r="K63" i="24"/>
  <c r="K64" i="24"/>
  <c r="K65" i="24"/>
  <c r="K66" i="24"/>
  <c r="K67" i="24"/>
  <c r="K68" i="24"/>
  <c r="K61" i="24"/>
  <c r="J62" i="24"/>
  <c r="J63" i="24"/>
  <c r="J64" i="24"/>
  <c r="J65" i="24"/>
  <c r="J66" i="24"/>
  <c r="J67" i="24"/>
  <c r="J68" i="24"/>
  <c r="J61" i="24"/>
  <c r="I62" i="24"/>
  <c r="I63" i="24"/>
  <c r="I64" i="24"/>
  <c r="I65" i="24"/>
  <c r="I66" i="24"/>
  <c r="I67" i="24"/>
  <c r="I68" i="24"/>
  <c r="I61" i="24"/>
  <c r="I3" i="24"/>
  <c r="G4" i="24"/>
  <c r="H4" i="24" s="1"/>
  <c r="I4" i="24" s="1"/>
  <c r="H5" i="24"/>
  <c r="I5" i="24" s="1"/>
  <c r="J32" i="31"/>
  <c r="J33" i="31"/>
  <c r="T31" i="31"/>
  <c r="T32" i="31"/>
  <c r="T33" i="31"/>
  <c r="T34" i="31"/>
  <c r="O31" i="31"/>
  <c r="O32" i="31"/>
  <c r="O33" i="31"/>
  <c r="O34" i="31"/>
  <c r="J31" i="31"/>
  <c r="J34" i="31"/>
  <c r="O37" i="31"/>
  <c r="X49" i="28"/>
  <c r="X50" i="28"/>
  <c r="V50" i="28"/>
  <c r="U50" i="28"/>
  <c r="T50" i="28"/>
  <c r="T51" i="28"/>
  <c r="U51" i="28" s="1"/>
  <c r="V51" i="28" s="1"/>
  <c r="X51" i="28" s="1"/>
  <c r="I7" i="29"/>
  <c r="T4" i="31"/>
  <c r="T5" i="31"/>
  <c r="T6" i="31"/>
  <c r="T7" i="31"/>
  <c r="T8" i="31"/>
  <c r="T9" i="31"/>
  <c r="T10" i="31"/>
  <c r="T11" i="31"/>
  <c r="T12" i="31"/>
  <c r="T13" i="31"/>
  <c r="T14" i="31"/>
  <c r="T15" i="31"/>
  <c r="T16" i="31"/>
  <c r="T17" i="31"/>
  <c r="T18" i="31"/>
  <c r="T19" i="31"/>
  <c r="T20" i="31"/>
  <c r="T21" i="31"/>
  <c r="T22" i="31"/>
  <c r="T23" i="31"/>
  <c r="T24" i="31"/>
  <c r="T25" i="31"/>
  <c r="T26" i="31"/>
  <c r="T27" i="31"/>
  <c r="T28" i="31"/>
  <c r="T29" i="31"/>
  <c r="T30" i="31"/>
  <c r="T3" i="31"/>
  <c r="O8" i="31"/>
  <c r="O4" i="31"/>
  <c r="O5" i="31"/>
  <c r="O6" i="31"/>
  <c r="O7" i="31"/>
  <c r="O9" i="31"/>
  <c r="O10" i="31"/>
  <c r="O11" i="31"/>
  <c r="O12" i="31"/>
  <c r="O13" i="31"/>
  <c r="O14" i="31"/>
  <c r="O15" i="31"/>
  <c r="O16" i="31"/>
  <c r="O17" i="31"/>
  <c r="O18" i="31"/>
  <c r="O19" i="31"/>
  <c r="O20" i="31"/>
  <c r="O21" i="31"/>
  <c r="O22" i="31"/>
  <c r="O23" i="31"/>
  <c r="O24" i="31"/>
  <c r="O25" i="31"/>
  <c r="O26" i="31"/>
  <c r="O27" i="31"/>
  <c r="O28" i="31"/>
  <c r="O29" i="31"/>
  <c r="O30" i="31"/>
  <c r="O3" i="31"/>
  <c r="J4" i="31"/>
  <c r="J5" i="31"/>
  <c r="J6" i="31"/>
  <c r="J7" i="31"/>
  <c r="J8" i="31"/>
  <c r="J9" i="31"/>
  <c r="J10" i="31"/>
  <c r="J11" i="31"/>
  <c r="J12" i="31"/>
  <c r="J13" i="31"/>
  <c r="J14" i="31"/>
  <c r="J15" i="31"/>
  <c r="J16" i="31"/>
  <c r="J17" i="31"/>
  <c r="J18" i="31"/>
  <c r="J19" i="31"/>
  <c r="J20" i="31"/>
  <c r="J21" i="31"/>
  <c r="J22" i="31"/>
  <c r="J23" i="31"/>
  <c r="J24" i="31"/>
  <c r="J25" i="31"/>
  <c r="J26" i="31"/>
  <c r="J27" i="31"/>
  <c r="J28" i="31"/>
  <c r="J29" i="31"/>
  <c r="J30" i="31"/>
  <c r="J3" i="31"/>
  <c r="E4" i="29"/>
  <c r="E5" i="29"/>
  <c r="M5" i="29" s="1"/>
  <c r="E6" i="29"/>
  <c r="M6" i="29" s="1"/>
  <c r="E7" i="29"/>
  <c r="M7" i="29" s="1"/>
  <c r="E8" i="29"/>
  <c r="I8" i="29" s="1"/>
  <c r="E9" i="29"/>
  <c r="I9" i="29" s="1"/>
  <c r="E10" i="29"/>
  <c r="I10" i="29" s="1"/>
  <c r="E3" i="29"/>
  <c r="I4" i="29" s="1"/>
  <c r="V49" i="28"/>
  <c r="U49" i="28"/>
  <c r="T49" i="28"/>
  <c r="I5" i="29" l="1"/>
  <c r="I6" i="29"/>
  <c r="M4" i="29"/>
  <c r="M10" i="29"/>
  <c r="M9" i="29"/>
  <c r="M8" i="29"/>
  <c r="X70" i="28" l="1"/>
  <c r="L47" i="20"/>
  <c r="I47" i="20"/>
  <c r="H47" i="20"/>
  <c r="F9" i="18"/>
  <c r="N10" i="18"/>
  <c r="N9" i="18"/>
  <c r="F5" i="18"/>
  <c r="N5" i="18"/>
  <c r="N4" i="18"/>
  <c r="J5" i="18"/>
  <c r="J4" i="18"/>
  <c r="Q50" i="20"/>
  <c r="Q51" i="20"/>
  <c r="Q49" i="20"/>
  <c r="P49" i="20"/>
  <c r="Q44" i="20"/>
  <c r="Q45" i="20"/>
  <c r="Q43" i="20"/>
  <c r="P43" i="20"/>
  <c r="L43" i="20"/>
  <c r="G44" i="20"/>
  <c r="H44" i="20" s="1"/>
  <c r="I44" i="20" s="1"/>
  <c r="L44" i="20" s="1"/>
  <c r="P44" i="20" s="1"/>
  <c r="P50" i="20" s="1"/>
  <c r="G45" i="20"/>
  <c r="H45" i="20" s="1"/>
  <c r="I45" i="20" s="1"/>
  <c r="L45" i="20" s="1"/>
  <c r="P45" i="20" s="1"/>
  <c r="P51" i="20" s="1"/>
  <c r="I43" i="20"/>
  <c r="H43" i="20"/>
  <c r="G43" i="20"/>
  <c r="Y19" i="22"/>
  <c r="X19" i="22"/>
  <c r="H21" i="22"/>
  <c r="G21" i="22"/>
  <c r="AC37" i="16"/>
  <c r="AG37" i="16" s="1"/>
  <c r="AB37" i="16"/>
  <c r="Y37" i="16"/>
  <c r="X37" i="16"/>
  <c r="AF37" i="16" s="1"/>
  <c r="AC36" i="16"/>
  <c r="AG36" i="16" s="1"/>
  <c r="AB36" i="16"/>
  <c r="Y36" i="16"/>
  <c r="X36" i="16"/>
  <c r="AF36" i="16" s="1"/>
  <c r="AC35" i="16"/>
  <c r="AG35" i="16" s="1"/>
  <c r="AB35" i="16"/>
  <c r="Y35" i="16"/>
  <c r="X35" i="16"/>
  <c r="AF35" i="16" s="1"/>
  <c r="AC34" i="16"/>
  <c r="AG34" i="16" s="1"/>
  <c r="AB34" i="16"/>
  <c r="Y34" i="16"/>
  <c r="X34" i="16"/>
  <c r="AF34" i="16" s="1"/>
  <c r="AC33" i="16"/>
  <c r="AG33" i="16" s="1"/>
  <c r="AB33" i="16"/>
  <c r="Y33" i="16"/>
  <c r="X33" i="16"/>
  <c r="AF33" i="16" s="1"/>
  <c r="AC32" i="16"/>
  <c r="AG32" i="16" s="1"/>
  <c r="AB32" i="16"/>
  <c r="Y32" i="16"/>
  <c r="X32" i="16"/>
  <c r="AF32" i="16" s="1"/>
  <c r="AC31" i="16"/>
  <c r="AG31" i="16" s="1"/>
  <c r="AB31" i="16"/>
  <c r="Y31" i="16"/>
  <c r="X31" i="16"/>
  <c r="AF31" i="16" s="1"/>
  <c r="AC30" i="16"/>
  <c r="AG30" i="16" s="1"/>
  <c r="AB30" i="16"/>
  <c r="Y30" i="16"/>
  <c r="X30" i="16"/>
  <c r="AF30" i="16" s="1"/>
  <c r="Y19" i="27"/>
  <c r="G21" i="20"/>
  <c r="X84" i="28"/>
  <c r="X85" i="28"/>
  <c r="X86" i="28"/>
  <c r="X87" i="28"/>
  <c r="X88" i="28"/>
  <c r="X89" i="28"/>
  <c r="X90" i="28"/>
  <c r="X91" i="28"/>
  <c r="X92" i="28"/>
  <c r="X93" i="28"/>
  <c r="X94" i="28"/>
  <c r="X95" i="28"/>
  <c r="X96" i="28"/>
  <c r="X97" i="28"/>
  <c r="Z35" i="28"/>
  <c r="Z36" i="28"/>
  <c r="Z37" i="28"/>
  <c r="Z38" i="28"/>
  <c r="Z39" i="28"/>
  <c r="Z40" i="28"/>
  <c r="Z41" i="28"/>
  <c r="Z42" i="28"/>
  <c r="Z43" i="28"/>
  <c r="Z44" i="28"/>
  <c r="Z45" i="28"/>
  <c r="Z46" i="28"/>
  <c r="Z47" i="28"/>
  <c r="Z48" i="28"/>
  <c r="X35" i="28"/>
  <c r="X36" i="28"/>
  <c r="X37" i="28"/>
  <c r="X38" i="28"/>
  <c r="X39" i="28"/>
  <c r="X40" i="28"/>
  <c r="X41" i="28"/>
  <c r="X42" i="28"/>
  <c r="X43" i="28"/>
  <c r="X44" i="28"/>
  <c r="X45" i="28"/>
  <c r="X46" i="28"/>
  <c r="X47" i="28"/>
  <c r="X48" i="28"/>
  <c r="U84" i="28"/>
  <c r="V84" i="28" s="1"/>
  <c r="Y35" i="28" s="1"/>
  <c r="Y84" i="28" s="1"/>
  <c r="U85" i="28"/>
  <c r="V85" i="28" s="1"/>
  <c r="Y36" i="28" s="1"/>
  <c r="Y85" i="28" s="1"/>
  <c r="U86" i="28"/>
  <c r="V86" i="28" s="1"/>
  <c r="Y37" i="28" s="1"/>
  <c r="Y86" i="28" s="1"/>
  <c r="U87" i="28"/>
  <c r="V87" i="28" s="1"/>
  <c r="Y38" i="28" s="1"/>
  <c r="Y87" i="28" s="1"/>
  <c r="U88" i="28"/>
  <c r="V88" i="28" s="1"/>
  <c r="Y39" i="28" s="1"/>
  <c r="Y88" i="28" s="1"/>
  <c r="U89" i="28"/>
  <c r="V89" i="28" s="1"/>
  <c r="Y40" i="28" s="1"/>
  <c r="Y89" i="28" s="1"/>
  <c r="U90" i="28"/>
  <c r="V90" i="28" s="1"/>
  <c r="Y41" i="28" s="1"/>
  <c r="Y90" i="28" s="1"/>
  <c r="U91" i="28"/>
  <c r="V91" i="28" s="1"/>
  <c r="Y42" i="28" s="1"/>
  <c r="Y91" i="28" s="1"/>
  <c r="U92" i="28"/>
  <c r="V92" i="28" s="1"/>
  <c r="Y43" i="28" s="1"/>
  <c r="Y92" i="28" s="1"/>
  <c r="U93" i="28"/>
  <c r="V93" i="28" s="1"/>
  <c r="Y44" i="28" s="1"/>
  <c r="Y93" i="28" s="1"/>
  <c r="U94" i="28"/>
  <c r="V94" i="28" s="1"/>
  <c r="Y45" i="28" s="1"/>
  <c r="Y94" i="28" s="1"/>
  <c r="U95" i="28"/>
  <c r="V95" i="28" s="1"/>
  <c r="Y46" i="28" s="1"/>
  <c r="Y95" i="28" s="1"/>
  <c r="U96" i="28"/>
  <c r="V96" i="28" s="1"/>
  <c r="Y47" i="28" s="1"/>
  <c r="Y96" i="28" s="1"/>
  <c r="U97" i="28"/>
  <c r="V97" i="28" s="1"/>
  <c r="Y48" i="28" s="1"/>
  <c r="Y97" i="28" s="1"/>
  <c r="V35" i="28"/>
  <c r="V36" i="28"/>
  <c r="V37" i="28"/>
  <c r="V38" i="28"/>
  <c r="V39" i="28"/>
  <c r="V40" i="28"/>
  <c r="V41" i="28"/>
  <c r="V42" i="28"/>
  <c r="V43" i="28"/>
  <c r="V44" i="28"/>
  <c r="V45" i="28"/>
  <c r="V46" i="28"/>
  <c r="V47" i="28"/>
  <c r="V48" i="28"/>
  <c r="U35" i="28"/>
  <c r="U36" i="28"/>
  <c r="U37" i="28"/>
  <c r="U38" i="28"/>
  <c r="U39" i="28"/>
  <c r="U40" i="28"/>
  <c r="U41" i="28"/>
  <c r="U42" i="28"/>
  <c r="U43" i="28"/>
  <c r="U44" i="28"/>
  <c r="U45" i="28"/>
  <c r="U46" i="28"/>
  <c r="U47" i="28"/>
  <c r="U48" i="28"/>
  <c r="T35" i="28"/>
  <c r="T36" i="28"/>
  <c r="T37" i="28"/>
  <c r="T38" i="28"/>
  <c r="T39" i="28"/>
  <c r="T40" i="28"/>
  <c r="T41" i="28"/>
  <c r="T42" i="28"/>
  <c r="T43" i="28"/>
  <c r="T44" i="28"/>
  <c r="T45" i="28"/>
  <c r="T46" i="28"/>
  <c r="T47" i="28"/>
  <c r="T48" i="28"/>
  <c r="J40" i="20" l="1"/>
  <c r="J37" i="20"/>
  <c r="J39" i="20"/>
  <c r="J38" i="20"/>
  <c r="J42" i="20"/>
  <c r="J41" i="20"/>
  <c r="L41" i="20"/>
  <c r="L42" i="20"/>
  <c r="L40" i="20"/>
  <c r="G21" i="28"/>
  <c r="U78" i="28" l="1"/>
  <c r="V78" i="28" s="1"/>
  <c r="Y29" i="28" s="1"/>
  <c r="Y78" i="28" s="1"/>
  <c r="U79" i="28"/>
  <c r="V79" i="28" s="1"/>
  <c r="Y30" i="28" s="1"/>
  <c r="Y79" i="28" s="1"/>
  <c r="U80" i="28"/>
  <c r="V80" i="28" s="1"/>
  <c r="Y31" i="28" s="1"/>
  <c r="Y80" i="28" s="1"/>
  <c r="U81" i="28"/>
  <c r="V81" i="28" s="1"/>
  <c r="Y32" i="28" s="1"/>
  <c r="Y81" i="28" s="1"/>
  <c r="U82" i="28"/>
  <c r="V82" i="28" s="1"/>
  <c r="Y33" i="28" s="1"/>
  <c r="Y82" i="28" s="1"/>
  <c r="U83" i="28"/>
  <c r="V83" i="28" s="1"/>
  <c r="Y34" i="28" s="1"/>
  <c r="Y83" i="28" s="1"/>
  <c r="Z29" i="28"/>
  <c r="Z30" i="28"/>
  <c r="Z31" i="28"/>
  <c r="Z32" i="28"/>
  <c r="Z33" i="28"/>
  <c r="Z34" i="28"/>
  <c r="X29" i="28"/>
  <c r="X78" i="28" s="1"/>
  <c r="X30" i="28"/>
  <c r="X79" i="28" s="1"/>
  <c r="X31" i="28"/>
  <c r="X80" i="28" s="1"/>
  <c r="X32" i="28"/>
  <c r="X81" i="28" s="1"/>
  <c r="X33" i="28"/>
  <c r="X82" i="28" s="1"/>
  <c r="X34" i="28"/>
  <c r="X83" i="28" s="1"/>
  <c r="V29" i="28"/>
  <c r="V30" i="28"/>
  <c r="V31" i="28"/>
  <c r="V32" i="28"/>
  <c r="V33" i="28"/>
  <c r="V34" i="28"/>
  <c r="U29" i="28"/>
  <c r="U30" i="28"/>
  <c r="U31" i="28"/>
  <c r="U32" i="28"/>
  <c r="U33" i="28"/>
  <c r="U34" i="28"/>
  <c r="T29" i="28"/>
  <c r="T30" i="28"/>
  <c r="T31" i="28"/>
  <c r="T32" i="28"/>
  <c r="T33" i="28"/>
  <c r="T34" i="28"/>
  <c r="U77" i="28"/>
  <c r="V77" i="28" s="1"/>
  <c r="Y28" i="28" s="1"/>
  <c r="U76" i="28"/>
  <c r="V76" i="28" s="1"/>
  <c r="Y27" i="28" s="1"/>
  <c r="U75" i="28"/>
  <c r="V75" i="28" s="1"/>
  <c r="Y26" i="28" s="1"/>
  <c r="U74" i="28"/>
  <c r="V74" i="28" s="1"/>
  <c r="U73" i="28"/>
  <c r="V73" i="28" s="1"/>
  <c r="U72" i="28"/>
  <c r="V72" i="28" s="1"/>
  <c r="Y23" i="28" s="1"/>
  <c r="U71" i="28"/>
  <c r="V71" i="28" s="1"/>
  <c r="Y22" i="28" s="1"/>
  <c r="Y71" i="28" s="1"/>
  <c r="T28" i="28"/>
  <c r="U28" i="28" s="1"/>
  <c r="V28" i="28" s="1"/>
  <c r="X28" i="28" s="1"/>
  <c r="X77" i="28" s="1"/>
  <c r="T27" i="28"/>
  <c r="U27" i="28" s="1"/>
  <c r="V27" i="28" s="1"/>
  <c r="X27" i="28" s="1"/>
  <c r="X76" i="28" s="1"/>
  <c r="T26" i="28"/>
  <c r="U26" i="28" s="1"/>
  <c r="V26" i="28" s="1"/>
  <c r="T25" i="28"/>
  <c r="U25" i="28" s="1"/>
  <c r="V25" i="28" s="1"/>
  <c r="T24" i="28"/>
  <c r="U24" i="28" s="1"/>
  <c r="V24" i="28" s="1"/>
  <c r="X24" i="28" s="1"/>
  <c r="X73" i="28" s="1"/>
  <c r="I13" i="28"/>
  <c r="Z23" i="28" s="1"/>
  <c r="T23" i="28"/>
  <c r="U23" i="28" s="1"/>
  <c r="V23" i="28" s="1"/>
  <c r="X23" i="28" s="1"/>
  <c r="X72" i="28" s="1"/>
  <c r="I12" i="28"/>
  <c r="T22" i="28"/>
  <c r="U22" i="28" s="1"/>
  <c r="V22" i="28" s="1"/>
  <c r="X22" i="28" s="1"/>
  <c r="X71" i="28" s="1"/>
  <c r="G11" i="28"/>
  <c r="I11" i="28" s="1"/>
  <c r="Z22" i="28" s="1"/>
  <c r="I10" i="28"/>
  <c r="Y3" i="28" s="1"/>
  <c r="G10" i="28"/>
  <c r="V8" i="28"/>
  <c r="Y8" i="28" s="1"/>
  <c r="V7" i="28"/>
  <c r="V6" i="28"/>
  <c r="Y6" i="28" s="1"/>
  <c r="Y5" i="28"/>
  <c r="V5" i="28"/>
  <c r="H5" i="28"/>
  <c r="I5" i="28" s="1"/>
  <c r="C21" i="28" s="1"/>
  <c r="V4" i="28"/>
  <c r="G4" i="28"/>
  <c r="H4" i="28" s="1"/>
  <c r="I4" i="28" s="1"/>
  <c r="C20" i="28" s="1"/>
  <c r="V3" i="28"/>
  <c r="I3" i="28"/>
  <c r="C24" i="28" s="1"/>
  <c r="V2" i="28"/>
  <c r="I2" i="28"/>
  <c r="Y72" i="28" l="1"/>
  <c r="Y24" i="28"/>
  <c r="Y73" i="28" s="1"/>
  <c r="H21" i="28"/>
  <c r="Y70" i="28" s="1"/>
  <c r="X25" i="28"/>
  <c r="X74" i="28" s="1"/>
  <c r="X26" i="28"/>
  <c r="X75" i="28" s="1"/>
  <c r="Y25" i="28"/>
  <c r="Y77" i="28"/>
  <c r="Z26" i="28"/>
  <c r="Y75" i="28" s="1"/>
  <c r="Z27" i="28"/>
  <c r="Y76" i="28" s="1"/>
  <c r="C22" i="28"/>
  <c r="Y2" i="28"/>
  <c r="Y7" i="28"/>
  <c r="Z24" i="28"/>
  <c r="Z28" i="28"/>
  <c r="Y4" i="28"/>
  <c r="Z25" i="28"/>
  <c r="U26" i="27"/>
  <c r="V26" i="27" s="1"/>
  <c r="U25" i="27"/>
  <c r="V25" i="27" s="1"/>
  <c r="U24" i="27"/>
  <c r="V24" i="27" s="1"/>
  <c r="U23" i="27"/>
  <c r="V23" i="27" s="1"/>
  <c r="U22" i="27"/>
  <c r="V22" i="27" s="1"/>
  <c r="U21" i="27"/>
  <c r="V21" i="27" s="1"/>
  <c r="U20" i="27"/>
  <c r="V20" i="27" s="1"/>
  <c r="T17" i="27"/>
  <c r="U17" i="27" s="1"/>
  <c r="V17" i="27" s="1"/>
  <c r="T16" i="27"/>
  <c r="U16" i="27" s="1"/>
  <c r="V16" i="27" s="1"/>
  <c r="T15" i="27"/>
  <c r="U15" i="27" s="1"/>
  <c r="V15" i="27" s="1"/>
  <c r="T14" i="27"/>
  <c r="U14" i="27" s="1"/>
  <c r="V14" i="27" s="1"/>
  <c r="T13" i="27"/>
  <c r="U13" i="27" s="1"/>
  <c r="V13" i="27" s="1"/>
  <c r="I13" i="27"/>
  <c r="T12" i="27"/>
  <c r="U12" i="27" s="1"/>
  <c r="V12" i="27" s="1"/>
  <c r="I12" i="27"/>
  <c r="T11" i="27"/>
  <c r="U11" i="27" s="1"/>
  <c r="V11" i="27" s="1"/>
  <c r="G11" i="27"/>
  <c r="I11" i="27" s="1"/>
  <c r="G10" i="27"/>
  <c r="I10" i="27" s="1"/>
  <c r="V8" i="27"/>
  <c r="V7" i="27"/>
  <c r="V6" i="27"/>
  <c r="V5" i="27"/>
  <c r="H5" i="27"/>
  <c r="I5" i="27" s="1"/>
  <c r="V4" i="27"/>
  <c r="G4" i="27"/>
  <c r="H4" i="27" s="1"/>
  <c r="I4" i="27" s="1"/>
  <c r="V3" i="27"/>
  <c r="Y3" i="27" s="1"/>
  <c r="I3" i="27"/>
  <c r="V2" i="27"/>
  <c r="I2" i="27"/>
  <c r="I38" i="20"/>
  <c r="I39" i="20"/>
  <c r="H41" i="20"/>
  <c r="I41" i="20"/>
  <c r="H42" i="20"/>
  <c r="I42" i="20"/>
  <c r="H40" i="20"/>
  <c r="I40" i="20" s="1"/>
  <c r="I37" i="20"/>
  <c r="Y74" i="28" l="1"/>
  <c r="Z12" i="27"/>
  <c r="Z13" i="27"/>
  <c r="Y4" i="27"/>
  <c r="Z11" i="27"/>
  <c r="Z17" i="27"/>
  <c r="C24" i="27"/>
  <c r="Z14" i="27"/>
  <c r="Y7" i="27"/>
  <c r="Y2" i="27"/>
  <c r="Y14" i="27"/>
  <c r="X15" i="27"/>
  <c r="X24" i="27" s="1"/>
  <c r="C21" i="27"/>
  <c r="X11" i="27"/>
  <c r="X20" i="27" s="1"/>
  <c r="X16" i="27"/>
  <c r="X25" i="27" s="1"/>
  <c r="Y17" i="27"/>
  <c r="Y5" i="27"/>
  <c r="X17" i="27"/>
  <c r="X26" i="27" s="1"/>
  <c r="C20" i="27"/>
  <c r="G21" i="27" s="1"/>
  <c r="X19" i="27" s="1"/>
  <c r="X12" i="27"/>
  <c r="X21" i="27" s="1"/>
  <c r="C22" i="27"/>
  <c r="Y12" i="27"/>
  <c r="Y21" i="27" s="1"/>
  <c r="X14" i="27"/>
  <c r="X23" i="27" s="1"/>
  <c r="Y16" i="27"/>
  <c r="Y25" i="27" s="1"/>
  <c r="Y6" i="27"/>
  <c r="Y11" i="27"/>
  <c r="Y20" i="27" s="1"/>
  <c r="Y8" i="27"/>
  <c r="X13" i="27"/>
  <c r="X22" i="27" s="1"/>
  <c r="Y13" i="27"/>
  <c r="Y22" i="27" s="1"/>
  <c r="Y15" i="27"/>
  <c r="Z16" i="27"/>
  <c r="Z15" i="27"/>
  <c r="Y45" i="26"/>
  <c r="Y46" i="26"/>
  <c r="Y47" i="26"/>
  <c r="Y48" i="26"/>
  <c r="Y49" i="26"/>
  <c r="Y50" i="26"/>
  <c r="X45" i="26"/>
  <c r="X46" i="26"/>
  <c r="X47" i="26"/>
  <c r="X48" i="26"/>
  <c r="X49" i="26"/>
  <c r="X50" i="26"/>
  <c r="Z25" i="26"/>
  <c r="Z26" i="26"/>
  <c r="Z27" i="26"/>
  <c r="Z28" i="26"/>
  <c r="Z29" i="26"/>
  <c r="Z30" i="26"/>
  <c r="Y25" i="26"/>
  <c r="Y26" i="26"/>
  <c r="Y27" i="26"/>
  <c r="Y28" i="26"/>
  <c r="Y29" i="26"/>
  <c r="Y30" i="26"/>
  <c r="X25" i="26"/>
  <c r="X26" i="26"/>
  <c r="X27" i="26"/>
  <c r="X28" i="26"/>
  <c r="X29" i="26"/>
  <c r="X30" i="26"/>
  <c r="V45" i="26"/>
  <c r="V46" i="26"/>
  <c r="V47" i="26"/>
  <c r="V48" i="26"/>
  <c r="V49" i="26"/>
  <c r="V50" i="26"/>
  <c r="U45" i="26"/>
  <c r="U46" i="26"/>
  <c r="U47" i="26"/>
  <c r="U48" i="26"/>
  <c r="U49" i="26"/>
  <c r="U50" i="26"/>
  <c r="V25" i="26"/>
  <c r="V26" i="26"/>
  <c r="V27" i="26"/>
  <c r="V28" i="26"/>
  <c r="V29" i="26"/>
  <c r="V30" i="26"/>
  <c r="U25" i="26"/>
  <c r="U26" i="26"/>
  <c r="U27" i="26"/>
  <c r="U28" i="26"/>
  <c r="U29" i="26"/>
  <c r="U30" i="26"/>
  <c r="T25" i="26"/>
  <c r="T26" i="26"/>
  <c r="T27" i="26"/>
  <c r="T28" i="26"/>
  <c r="T29" i="26"/>
  <c r="T30" i="26"/>
  <c r="U44" i="26"/>
  <c r="V44" i="26" s="1"/>
  <c r="U43" i="26"/>
  <c r="V43" i="26" s="1"/>
  <c r="U42" i="26"/>
  <c r="V42" i="26" s="1"/>
  <c r="U41" i="26"/>
  <c r="V41" i="26" s="1"/>
  <c r="U40" i="26"/>
  <c r="V40" i="26" s="1"/>
  <c r="U39" i="26"/>
  <c r="V39" i="26" s="1"/>
  <c r="U38" i="26"/>
  <c r="V38" i="26" s="1"/>
  <c r="T24" i="26"/>
  <c r="U24" i="26" s="1"/>
  <c r="V24" i="26" s="1"/>
  <c r="T23" i="26"/>
  <c r="U23" i="26" s="1"/>
  <c r="V23" i="26" s="1"/>
  <c r="T22" i="26"/>
  <c r="U22" i="26" s="1"/>
  <c r="V22" i="26" s="1"/>
  <c r="T21" i="26"/>
  <c r="U21" i="26" s="1"/>
  <c r="V21" i="26" s="1"/>
  <c r="T20" i="26"/>
  <c r="U20" i="26" s="1"/>
  <c r="V20" i="26" s="1"/>
  <c r="I13" i="26"/>
  <c r="T19" i="26"/>
  <c r="U19" i="26" s="1"/>
  <c r="V19" i="26" s="1"/>
  <c r="I12" i="26"/>
  <c r="T18" i="26"/>
  <c r="U18" i="26" s="1"/>
  <c r="V18" i="26" s="1"/>
  <c r="G11" i="26"/>
  <c r="I11" i="26" s="1"/>
  <c r="G10" i="26"/>
  <c r="I10" i="26" s="1"/>
  <c r="V8" i="26"/>
  <c r="V7" i="26"/>
  <c r="V6" i="26"/>
  <c r="V5" i="26"/>
  <c r="I5" i="26"/>
  <c r="H5" i="26"/>
  <c r="V4" i="26"/>
  <c r="G4" i="26"/>
  <c r="H4" i="26" s="1"/>
  <c r="I4" i="26" s="1"/>
  <c r="V3" i="26"/>
  <c r="I3" i="26"/>
  <c r="V2" i="26"/>
  <c r="I2" i="26"/>
  <c r="C22" i="20"/>
  <c r="H21" i="20"/>
  <c r="U66" i="24"/>
  <c r="V66" i="24" s="1"/>
  <c r="U65" i="24"/>
  <c r="V65" i="24" s="1"/>
  <c r="U64" i="24"/>
  <c r="V64" i="24" s="1"/>
  <c r="U63" i="24"/>
  <c r="V63" i="24" s="1"/>
  <c r="U62" i="24"/>
  <c r="V62" i="24" s="1"/>
  <c r="U61" i="24"/>
  <c r="V61" i="24" s="1"/>
  <c r="U60" i="24"/>
  <c r="V60" i="24" s="1"/>
  <c r="T17" i="24"/>
  <c r="U17" i="24" s="1"/>
  <c r="V17" i="24" s="1"/>
  <c r="T16" i="24"/>
  <c r="U16" i="24" s="1"/>
  <c r="V16" i="24" s="1"/>
  <c r="T15" i="24"/>
  <c r="U15" i="24" s="1"/>
  <c r="V15" i="24" s="1"/>
  <c r="T14" i="24"/>
  <c r="U14" i="24" s="1"/>
  <c r="V14" i="24" s="1"/>
  <c r="T13" i="24"/>
  <c r="U13" i="24" s="1"/>
  <c r="V13" i="24" s="1"/>
  <c r="I13" i="24"/>
  <c r="T12" i="24"/>
  <c r="U12" i="24" s="1"/>
  <c r="V12" i="24" s="1"/>
  <c r="I12" i="24"/>
  <c r="T11" i="24"/>
  <c r="U11" i="24" s="1"/>
  <c r="V11" i="24" s="1"/>
  <c r="G11" i="24"/>
  <c r="I11" i="24" s="1"/>
  <c r="G10" i="24"/>
  <c r="I10" i="24" s="1"/>
  <c r="V8" i="24"/>
  <c r="V7" i="24"/>
  <c r="V6" i="24"/>
  <c r="V5" i="24"/>
  <c r="V4" i="24"/>
  <c r="V3" i="24"/>
  <c r="V2" i="24"/>
  <c r="I2" i="24"/>
  <c r="Y2" i="24" l="1"/>
  <c r="Y17" i="24"/>
  <c r="X17" i="24"/>
  <c r="X66" i="24" s="1"/>
  <c r="Y11" i="24"/>
  <c r="Y60" i="24" s="1"/>
  <c r="Y12" i="24"/>
  <c r="Y7" i="24"/>
  <c r="Z16" i="24"/>
  <c r="Y13" i="24"/>
  <c r="Y3" i="24"/>
  <c r="X12" i="24"/>
  <c r="X61" i="24" s="1"/>
  <c r="Y8" i="24"/>
  <c r="X13" i="24"/>
  <c r="X62" i="24" s="1"/>
  <c r="Y26" i="27"/>
  <c r="Y24" i="27"/>
  <c r="H21" i="27"/>
  <c r="Y23" i="27"/>
  <c r="Y3" i="26"/>
  <c r="Y8" i="26"/>
  <c r="Z22" i="26"/>
  <c r="Y6" i="26"/>
  <c r="Y4" i="26"/>
  <c r="C24" i="26"/>
  <c r="Y23" i="26"/>
  <c r="Y43" i="26" s="1"/>
  <c r="Y20" i="26"/>
  <c r="X20" i="26"/>
  <c r="X40" i="26" s="1"/>
  <c r="Y2" i="26"/>
  <c r="Y5" i="26"/>
  <c r="Z18" i="26"/>
  <c r="X23" i="26"/>
  <c r="X43" i="26" s="1"/>
  <c r="C20" i="26"/>
  <c r="G21" i="26" s="1"/>
  <c r="X18" i="26"/>
  <c r="X38" i="26" s="1"/>
  <c r="X22" i="26"/>
  <c r="X42" i="26" s="1"/>
  <c r="X19" i="26"/>
  <c r="X39" i="26" s="1"/>
  <c r="Y7" i="26"/>
  <c r="Z23" i="26"/>
  <c r="X24" i="26"/>
  <c r="X44" i="26" s="1"/>
  <c r="Y22" i="26"/>
  <c r="Y42" i="26" s="1"/>
  <c r="X21" i="26"/>
  <c r="X41" i="26" s="1"/>
  <c r="Y24" i="26"/>
  <c r="Y44" i="26" s="1"/>
  <c r="C21" i="26"/>
  <c r="C22" i="26"/>
  <c r="Y21" i="26"/>
  <c r="Y41" i="26" s="1"/>
  <c r="Z21" i="26"/>
  <c r="Y19" i="26"/>
  <c r="Z20" i="26"/>
  <c r="Z24" i="26"/>
  <c r="Y18" i="26"/>
  <c r="Y38" i="26" s="1"/>
  <c r="Z19" i="26"/>
  <c r="C24" i="24"/>
  <c r="Y14" i="24"/>
  <c r="X14" i="24"/>
  <c r="X63" i="24" s="1"/>
  <c r="X15" i="24"/>
  <c r="X64" i="24" s="1"/>
  <c r="X11" i="24"/>
  <c r="X60" i="24" s="1"/>
  <c r="X16" i="24"/>
  <c r="X65" i="24" s="1"/>
  <c r="Y15" i="24"/>
  <c r="Z17" i="24"/>
  <c r="Z13" i="24"/>
  <c r="Z11" i="24"/>
  <c r="Z14" i="24"/>
  <c r="Z15" i="24"/>
  <c r="Y6" i="24"/>
  <c r="Z12" i="24"/>
  <c r="C20" i="24"/>
  <c r="F21" i="24" s="1"/>
  <c r="X59" i="24" s="1"/>
  <c r="Y4" i="24"/>
  <c r="C21" i="24"/>
  <c r="Y5" i="24"/>
  <c r="Y16" i="24"/>
  <c r="C22" i="24"/>
  <c r="X20" i="22"/>
  <c r="Y20" i="22"/>
  <c r="X21" i="22"/>
  <c r="Y21" i="22"/>
  <c r="X22" i="22"/>
  <c r="Y22" i="22"/>
  <c r="X23" i="22"/>
  <c r="Y23" i="22"/>
  <c r="X24" i="22"/>
  <c r="Y24" i="22"/>
  <c r="X25" i="22"/>
  <c r="Y25" i="22"/>
  <c r="X26" i="22"/>
  <c r="Y26" i="22"/>
  <c r="U26" i="22"/>
  <c r="V26" i="22" s="1"/>
  <c r="U25" i="22"/>
  <c r="V25" i="22" s="1"/>
  <c r="U24" i="22"/>
  <c r="V24" i="22" s="1"/>
  <c r="U23" i="22"/>
  <c r="V23" i="22" s="1"/>
  <c r="U22" i="22"/>
  <c r="V22" i="22" s="1"/>
  <c r="U21" i="22"/>
  <c r="V21" i="22" s="1"/>
  <c r="Y12" i="22" s="1"/>
  <c r="U20" i="22"/>
  <c r="V20" i="22" s="1"/>
  <c r="T17" i="22"/>
  <c r="U17" i="22" s="1"/>
  <c r="V17" i="22" s="1"/>
  <c r="X17" i="22" s="1"/>
  <c r="T16" i="22"/>
  <c r="U16" i="22" s="1"/>
  <c r="V16" i="22" s="1"/>
  <c r="X16" i="22" s="1"/>
  <c r="T15" i="22"/>
  <c r="U15" i="22" s="1"/>
  <c r="V15" i="22" s="1"/>
  <c r="T14" i="22"/>
  <c r="U14" i="22" s="1"/>
  <c r="V14" i="22" s="1"/>
  <c r="T13" i="22"/>
  <c r="U13" i="22" s="1"/>
  <c r="V13" i="22" s="1"/>
  <c r="X13" i="22" s="1"/>
  <c r="I13" i="22"/>
  <c r="T12" i="22"/>
  <c r="U12" i="22" s="1"/>
  <c r="V12" i="22" s="1"/>
  <c r="X12" i="22" s="1"/>
  <c r="I12" i="22"/>
  <c r="Z11" i="22" s="1"/>
  <c r="T11" i="22"/>
  <c r="U11" i="22" s="1"/>
  <c r="V11" i="22" s="1"/>
  <c r="G11" i="22"/>
  <c r="I11" i="22" s="1"/>
  <c r="I10" i="22"/>
  <c r="G10" i="22"/>
  <c r="V8" i="22"/>
  <c r="Y8" i="22" s="1"/>
  <c r="V7" i="22"/>
  <c r="Y7" i="22" s="1"/>
  <c r="V6" i="22"/>
  <c r="Y6" i="22" s="1"/>
  <c r="V5" i="22"/>
  <c r="Y5" i="22" s="1"/>
  <c r="H5" i="22"/>
  <c r="I5" i="22" s="1"/>
  <c r="V4" i="22"/>
  <c r="Y4" i="22" s="1"/>
  <c r="H4" i="22"/>
  <c r="I4" i="22" s="1"/>
  <c r="C20" i="22" s="1"/>
  <c r="G4" i="22"/>
  <c r="V3" i="22"/>
  <c r="Y3" i="22" s="1"/>
  <c r="I3" i="22"/>
  <c r="C24" i="22" s="1"/>
  <c r="V2" i="22"/>
  <c r="Y2" i="22" s="1"/>
  <c r="I2" i="22"/>
  <c r="Y21" i="20"/>
  <c r="Y22" i="20"/>
  <c r="Y23" i="20"/>
  <c r="Y24" i="20"/>
  <c r="Y25" i="20"/>
  <c r="Y26" i="20"/>
  <c r="Y20" i="20"/>
  <c r="X21" i="20"/>
  <c r="X22" i="20"/>
  <c r="X23" i="20"/>
  <c r="X24" i="20"/>
  <c r="X25" i="20"/>
  <c r="X26" i="20"/>
  <c r="X20" i="20"/>
  <c r="U26" i="20"/>
  <c r="V26" i="20" s="1"/>
  <c r="U25" i="20"/>
  <c r="V25" i="20" s="1"/>
  <c r="U24" i="20"/>
  <c r="V24" i="20" s="1"/>
  <c r="U23" i="20"/>
  <c r="V23" i="20" s="1"/>
  <c r="U22" i="20"/>
  <c r="V22" i="20" s="1"/>
  <c r="U21" i="20"/>
  <c r="V21" i="20" s="1"/>
  <c r="Y12" i="20" s="1"/>
  <c r="U20" i="20"/>
  <c r="V20" i="20" s="1"/>
  <c r="Y11" i="20" s="1"/>
  <c r="T17" i="20"/>
  <c r="U17" i="20" s="1"/>
  <c r="V17" i="20" s="1"/>
  <c r="T16" i="20"/>
  <c r="U16" i="20" s="1"/>
  <c r="V16" i="20" s="1"/>
  <c r="T15" i="20"/>
  <c r="U15" i="20" s="1"/>
  <c r="V15" i="20" s="1"/>
  <c r="T14" i="20"/>
  <c r="U14" i="20" s="1"/>
  <c r="V14" i="20" s="1"/>
  <c r="T13" i="20"/>
  <c r="U13" i="20" s="1"/>
  <c r="V13" i="20" s="1"/>
  <c r="X13" i="20" s="1"/>
  <c r="I13" i="20"/>
  <c r="Z15" i="20" s="1"/>
  <c r="T12" i="20"/>
  <c r="U12" i="20" s="1"/>
  <c r="V12" i="20" s="1"/>
  <c r="I12" i="20"/>
  <c r="T11" i="20"/>
  <c r="U11" i="20" s="1"/>
  <c r="V11" i="20" s="1"/>
  <c r="G11" i="20"/>
  <c r="I11" i="20" s="1"/>
  <c r="G10" i="20"/>
  <c r="I10" i="20" s="1"/>
  <c r="V8" i="20"/>
  <c r="V7" i="20"/>
  <c r="Y7" i="20" s="1"/>
  <c r="V6" i="20"/>
  <c r="V5" i="20"/>
  <c r="I5" i="20"/>
  <c r="H5" i="20"/>
  <c r="V4" i="20"/>
  <c r="G4" i="20"/>
  <c r="H4" i="20" s="1"/>
  <c r="I4" i="20" s="1"/>
  <c r="C20" i="20" s="1"/>
  <c r="V3" i="20"/>
  <c r="Y3" i="20" s="1"/>
  <c r="I3" i="20"/>
  <c r="V2" i="20"/>
  <c r="I2" i="20"/>
  <c r="Y66" i="24" l="1"/>
  <c r="Y61" i="24"/>
  <c r="Y65" i="24"/>
  <c r="G21" i="24"/>
  <c r="Y59" i="24" s="1"/>
  <c r="Y62" i="24"/>
  <c r="Y63" i="24"/>
  <c r="Y39" i="26"/>
  <c r="H21" i="26"/>
  <c r="Y40" i="26"/>
  <c r="Y64" i="24"/>
  <c r="Y11" i="22"/>
  <c r="Y13" i="22"/>
  <c r="X14" i="22"/>
  <c r="C21" i="22"/>
  <c r="X11" i="22"/>
  <c r="X15" i="22"/>
  <c r="Y14" i="22"/>
  <c r="Y15" i="22"/>
  <c r="Y16" i="22"/>
  <c r="Z16" i="22"/>
  <c r="Y17" i="22"/>
  <c r="Z15" i="22"/>
  <c r="Z17" i="22"/>
  <c r="Z12" i="22"/>
  <c r="C22" i="22"/>
  <c r="Z14" i="22"/>
  <c r="Z13" i="22"/>
  <c r="Z14" i="20"/>
  <c r="C21" i="20"/>
  <c r="C24" i="20"/>
  <c r="Z11" i="20"/>
  <c r="Z17" i="20"/>
  <c r="Z12" i="20"/>
  <c r="Z13" i="20"/>
  <c r="Y8" i="20"/>
  <c r="X14" i="20"/>
  <c r="Y13" i="20"/>
  <c r="Y4" i="20"/>
  <c r="Y14" i="20"/>
  <c r="X11" i="20"/>
  <c r="X15" i="20"/>
  <c r="Y15" i="20"/>
  <c r="X16" i="20"/>
  <c r="Y16" i="20"/>
  <c r="Y5" i="20"/>
  <c r="Y17" i="20"/>
  <c r="Y2" i="20"/>
  <c r="Y6" i="20"/>
  <c r="X12" i="20"/>
  <c r="X17" i="20"/>
  <c r="Z16" i="20"/>
  <c r="S16" i="16" l="1"/>
  <c r="I13" i="16" l="1"/>
  <c r="U26" i="16"/>
  <c r="V26" i="16" s="1"/>
  <c r="V25" i="16"/>
  <c r="U25" i="16"/>
  <c r="U24" i="16"/>
  <c r="V24" i="16" s="1"/>
  <c r="U23" i="16"/>
  <c r="V23" i="16" s="1"/>
  <c r="V22" i="16"/>
  <c r="U22" i="16"/>
  <c r="U21" i="16"/>
  <c r="V21" i="16" s="1"/>
  <c r="U20" i="16"/>
  <c r="V20" i="16" s="1"/>
  <c r="T17" i="16"/>
  <c r="U17" i="16" s="1"/>
  <c r="V17" i="16" s="1"/>
  <c r="T16" i="16"/>
  <c r="U16" i="16" s="1"/>
  <c r="V16" i="16" s="1"/>
  <c r="X16" i="16" s="1"/>
  <c r="T15" i="16"/>
  <c r="U15" i="16" s="1"/>
  <c r="V15" i="16" s="1"/>
  <c r="X15" i="16" s="1"/>
  <c r="T14" i="16"/>
  <c r="U14" i="16" s="1"/>
  <c r="V14" i="16" s="1"/>
  <c r="X14" i="16" s="1"/>
  <c r="T13" i="16"/>
  <c r="U13" i="16" s="1"/>
  <c r="V13" i="16" s="1"/>
  <c r="X13" i="16" s="1"/>
  <c r="T12" i="16"/>
  <c r="U12" i="16" s="1"/>
  <c r="V12" i="16" s="1"/>
  <c r="I12" i="16"/>
  <c r="T11" i="16"/>
  <c r="U11" i="16" s="1"/>
  <c r="V11" i="16" s="1"/>
  <c r="G11" i="16"/>
  <c r="I11" i="16" s="1"/>
  <c r="I10" i="16"/>
  <c r="Y3" i="16" s="1"/>
  <c r="G10" i="16"/>
  <c r="V8" i="16"/>
  <c r="Y8" i="16" s="1"/>
  <c r="V7" i="16"/>
  <c r="Y7" i="16" s="1"/>
  <c r="V6" i="16"/>
  <c r="Y6" i="16" s="1"/>
  <c r="Y5" i="16"/>
  <c r="V5" i="16"/>
  <c r="H5" i="16"/>
  <c r="I5" i="16" s="1"/>
  <c r="V4" i="16"/>
  <c r="Y4" i="16" s="1"/>
  <c r="G4" i="16"/>
  <c r="H4" i="16" s="1"/>
  <c r="I4" i="16" s="1"/>
  <c r="C20" i="16" s="1"/>
  <c r="V3" i="16"/>
  <c r="I3" i="16"/>
  <c r="V2" i="16"/>
  <c r="Y2" i="16" s="1"/>
  <c r="I2" i="16"/>
  <c r="C24" i="16" s="1"/>
  <c r="Y12" i="16" l="1"/>
  <c r="C21" i="16"/>
  <c r="Z12" i="16"/>
  <c r="Y14" i="16"/>
  <c r="Y15" i="16"/>
  <c r="Y16" i="16"/>
  <c r="X17" i="16"/>
  <c r="X11" i="16"/>
  <c r="X12" i="16"/>
  <c r="Y11" i="16"/>
  <c r="Y17" i="16"/>
  <c r="C22" i="16"/>
  <c r="Z15" i="16"/>
  <c r="Z14" i="16"/>
  <c r="Y13" i="16"/>
  <c r="Z13" i="16"/>
  <c r="Z17" i="16"/>
  <c r="Z11" i="16"/>
  <c r="Z16" i="16"/>
</calcChain>
</file>

<file path=xl/sharedStrings.xml><?xml version="1.0" encoding="utf-8"?>
<sst xmlns="http://schemas.openxmlformats.org/spreadsheetml/2006/main" count="1374" uniqueCount="320">
  <si>
    <t>*</t>
  </si>
  <si>
    <t>-</t>
  </si>
  <si>
    <t>*HOCO</t>
  </si>
  <si>
    <t>*CO</t>
  </si>
  <si>
    <t>H2</t>
  </si>
  <si>
    <t>CO2</t>
  </si>
  <si>
    <t>H2O</t>
  </si>
  <si>
    <t>CO</t>
  </si>
  <si>
    <t>HER</t>
  </si>
  <si>
    <t>h-ni</t>
  </si>
  <si>
    <t>h-co</t>
  </si>
  <si>
    <t>h-v</t>
  </si>
  <si>
    <t>h-cr</t>
  </si>
  <si>
    <t>h-mn</t>
  </si>
  <si>
    <t>h-fe</t>
  </si>
  <si>
    <t>h-pt</t>
  </si>
  <si>
    <t>E_pot</t>
  </si>
  <si>
    <t>E_ZPE</t>
  </si>
  <si>
    <t>Cv_harm</t>
  </si>
  <si>
    <t>-T*S</t>
  </si>
  <si>
    <t>Free energy</t>
  </si>
  <si>
    <t>hoco-ni</t>
  </si>
  <si>
    <t>hoco-co</t>
  </si>
  <si>
    <t>hoco-v</t>
  </si>
  <si>
    <t>hoco-cr</t>
  </si>
  <si>
    <t>hoco-mn</t>
  </si>
  <si>
    <t>hoco-fe</t>
  </si>
  <si>
    <t>hoco-pt</t>
  </si>
  <si>
    <t>co-ni</t>
  </si>
  <si>
    <t>co-co</t>
  </si>
  <si>
    <t>co-v</t>
  </si>
  <si>
    <t>co-cr</t>
  </si>
  <si>
    <t>co-mn</t>
  </si>
  <si>
    <t>co-fe</t>
  </si>
  <si>
    <t>co-pt</t>
  </si>
  <si>
    <t>pure-ni</t>
  </si>
  <si>
    <t>pure-co</t>
  </si>
  <si>
    <t>pure-v</t>
  </si>
  <si>
    <t>pure-cr</t>
  </si>
  <si>
    <t>pure-mn</t>
  </si>
  <si>
    <t>pure-fe</t>
  </si>
  <si>
    <t>pure-pt</t>
  </si>
  <si>
    <t>clean surface</t>
  </si>
  <si>
    <t>Cv_trans</t>
  </si>
  <si>
    <t>Cv_rot</t>
  </si>
  <si>
    <t>Cv_vib</t>
  </si>
  <si>
    <t>C_v -&gt; C_p</t>
  </si>
  <si>
    <t>C_Ideal_gas</t>
  </si>
  <si>
    <t>Overbinding correction</t>
  </si>
  <si>
    <t>suface111</t>
  </si>
  <si>
    <t>*H</t>
  </si>
  <si>
    <t>Solvent correction</t>
  </si>
  <si>
    <t>C_Ideal_gas:</t>
  </si>
  <si>
    <t>final energy</t>
  </si>
  <si>
    <t>1.*HOCO step</t>
  </si>
  <si>
    <t>2.*CO step</t>
  </si>
  <si>
    <t>3.CO step</t>
  </si>
  <si>
    <t>HER:</t>
  </si>
  <si>
    <t>doping CO2RR</t>
  </si>
  <si>
    <t>undoped HER:</t>
  </si>
  <si>
    <r>
      <t xml:space="preserve">T = 298.15 K and </t>
    </r>
    <r>
      <rPr>
        <sz val="11"/>
        <color rgb="FFFF0000"/>
        <rFont val="Calibri"/>
        <family val="2"/>
        <scheme val="minor"/>
      </rPr>
      <t>P(H2O</t>
    </r>
    <r>
      <rPr>
        <sz val="9"/>
        <color rgb="FFFF0000"/>
        <rFont val="Calibri"/>
        <family val="2"/>
        <scheme val="minor"/>
      </rPr>
      <t>)</t>
    </r>
    <r>
      <rPr>
        <sz val="11"/>
        <color rgb="FFFF0000"/>
        <rFont val="Calibri"/>
        <family val="2"/>
        <scheme val="minor"/>
      </rPr>
      <t xml:space="preserve"> = 3534.0 Pa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P(CO) = 5562.0 Pa</t>
    </r>
    <r>
      <rPr>
        <sz val="11"/>
        <color theme="1"/>
        <rFont val="Calibri"/>
        <family val="2"/>
        <scheme val="minor"/>
      </rPr>
      <t>, P(CO2) = 101325.0 Pa, P(H2) = 101325.0 Pa</t>
    </r>
  </si>
  <si>
    <t>*HOCO step</t>
  </si>
  <si>
    <t>*CO step</t>
  </si>
  <si>
    <t>CO step</t>
  </si>
  <si>
    <t>CO2RR</t>
  </si>
  <si>
    <t>ni</t>
  </si>
  <si>
    <t>co</t>
  </si>
  <si>
    <t>v</t>
  </si>
  <si>
    <t>cr</t>
  </si>
  <si>
    <t>mn</t>
  </si>
  <si>
    <t>fe</t>
  </si>
  <si>
    <t>pt</t>
  </si>
  <si>
    <t>pure</t>
  </si>
  <si>
    <t>*H step</t>
  </si>
  <si>
    <t>*HOCO binding energy</t>
  </si>
  <si>
    <t>*CO binding energy</t>
  </si>
  <si>
    <t>*H binding energy</t>
  </si>
  <si>
    <t>CO adsorption</t>
  </si>
  <si>
    <t>slab-bridge</t>
  </si>
  <si>
    <t>slab-hollow</t>
  </si>
  <si>
    <t>slab-hollow2</t>
  </si>
  <si>
    <t>slab-top</t>
  </si>
  <si>
    <t>H adsorption</t>
  </si>
  <si>
    <t>HOCO adsorption</t>
  </si>
  <si>
    <t xml:space="preserve">cd </t>
  </si>
  <si>
    <t>pure-ru</t>
  </si>
  <si>
    <t>pure-rh</t>
  </si>
  <si>
    <t>pure-ag</t>
  </si>
  <si>
    <t>pure-cd</t>
  </si>
  <si>
    <t>pure-ir</t>
  </si>
  <si>
    <t>pure-au</t>
  </si>
  <si>
    <t>hoco-ru</t>
  </si>
  <si>
    <t>hoco-rh</t>
  </si>
  <si>
    <t>hoco-ag</t>
  </si>
  <si>
    <t>hoco-cd</t>
  </si>
  <si>
    <t>hoco-ir</t>
  </si>
  <si>
    <t>hoco-au</t>
  </si>
  <si>
    <t>co-ru</t>
  </si>
  <si>
    <t>co-rh</t>
  </si>
  <si>
    <t>co-ag</t>
  </si>
  <si>
    <t>co-cd</t>
  </si>
  <si>
    <t>co-ir</t>
  </si>
  <si>
    <t>co-au</t>
  </si>
  <si>
    <t>*CO-del1</t>
  </si>
  <si>
    <t>*CO-del2</t>
  </si>
  <si>
    <t>*CO-del3</t>
  </si>
  <si>
    <t>*-del1</t>
  </si>
  <si>
    <t>*-del2</t>
  </si>
  <si>
    <t>*-del3</t>
  </si>
  <si>
    <t>/home/energy/changai/PdH/doping-side/pure/co-pure/delH</t>
  </si>
  <si>
    <t>/home/energy/changai/PdH/doping-side/pure/pure-pure/delH</t>
  </si>
  <si>
    <t>h-ru</t>
  </si>
  <si>
    <t>h-rh</t>
  </si>
  <si>
    <t>h-ag</t>
  </si>
  <si>
    <t>h-cd</t>
  </si>
  <si>
    <t>h-ir</t>
  </si>
  <si>
    <t>h-au</t>
  </si>
  <si>
    <t>most stable sites: top</t>
  </si>
  <si>
    <t>most stable sites: hollow</t>
  </si>
  <si>
    <t>d band center for all atoms</t>
  </si>
  <si>
    <t>d band center for atom 53</t>
  </si>
  <si>
    <t>Pure</t>
  </si>
  <si>
    <t>Doping Ni</t>
  </si>
  <si>
    <t>Doping Co</t>
  </si>
  <si>
    <t>Doping V</t>
  </si>
  <si>
    <t>Doping Cr</t>
  </si>
  <si>
    <t>Doping Mn</t>
  </si>
  <si>
    <t>Doping Fe</t>
  </si>
  <si>
    <t>Doping Pt</t>
  </si>
  <si>
    <t>hoco-ti</t>
  </si>
  <si>
    <t>hoco-cu</t>
  </si>
  <si>
    <t>hoco-zn</t>
  </si>
  <si>
    <t>hoco-zr</t>
  </si>
  <si>
    <t>hoco-nb</t>
  </si>
  <si>
    <t>hoco-mo</t>
  </si>
  <si>
    <t>hoco-tc</t>
  </si>
  <si>
    <t>hoco-hf</t>
  </si>
  <si>
    <t>hoco-ta</t>
  </si>
  <si>
    <t>hoco-w</t>
  </si>
  <si>
    <t>hoco-re</t>
  </si>
  <si>
    <t>hoco-os</t>
  </si>
  <si>
    <t>hoco-sc</t>
  </si>
  <si>
    <t>hoco-y</t>
  </si>
  <si>
    <t>co-ti</t>
  </si>
  <si>
    <t>co-cu</t>
  </si>
  <si>
    <t>co-zn</t>
  </si>
  <si>
    <t>co-zr</t>
  </si>
  <si>
    <t>co-nb</t>
  </si>
  <si>
    <t>co-mo</t>
  </si>
  <si>
    <t>co-tc</t>
  </si>
  <si>
    <t>co-hf</t>
  </si>
  <si>
    <t>co-ta</t>
  </si>
  <si>
    <t>co-w</t>
  </si>
  <si>
    <t>co-re</t>
  </si>
  <si>
    <t>co-os</t>
  </si>
  <si>
    <t>co-sc</t>
  </si>
  <si>
    <t>co-y</t>
  </si>
  <si>
    <t>pure-ti</t>
  </si>
  <si>
    <t>pure-cu</t>
  </si>
  <si>
    <t>pure-zn</t>
  </si>
  <si>
    <t>pure-zr</t>
  </si>
  <si>
    <t>pure-nb</t>
  </si>
  <si>
    <t>pure-mo</t>
  </si>
  <si>
    <t>pure-tc</t>
  </si>
  <si>
    <t>pure-hf</t>
  </si>
  <si>
    <t>pure-ta</t>
  </si>
  <si>
    <t>pure-w</t>
  </si>
  <si>
    <t>pure-re</t>
  </si>
  <si>
    <t>pure-os</t>
  </si>
  <si>
    <t>pure-sc</t>
  </si>
  <si>
    <t>pure-y</t>
  </si>
  <si>
    <t>species</t>
  </si>
  <si>
    <t>d band center for surface</t>
  </si>
  <si>
    <t>atom53 for up and down</t>
  </si>
  <si>
    <t>surface using ase</t>
  </si>
  <si>
    <t>*HOCO-del1</t>
  </si>
  <si>
    <t>*HOCO-del2</t>
  </si>
  <si>
    <t>*HOCO-del3</t>
  </si>
  <si>
    <t>surface with up and down</t>
  </si>
  <si>
    <t>atom 53 with up and down</t>
  </si>
  <si>
    <t>surface for up and down using shell</t>
  </si>
  <si>
    <t>atom from side case</t>
  </si>
  <si>
    <t>without spin</t>
  </si>
  <si>
    <t>with spin cosidering up and down</t>
  </si>
  <si>
    <t>*hoco</t>
  </si>
  <si>
    <t>*co</t>
  </si>
  <si>
    <t>OH adsorption</t>
  </si>
  <si>
    <t>Pure surface</t>
  </si>
  <si>
    <t>HOCO</t>
  </si>
  <si>
    <t>*HOCO-del3-2</t>
  </si>
  <si>
    <t>From then on we used the partial pressure</t>
  </si>
  <si>
    <t>ni-h</t>
  </si>
  <si>
    <t>top</t>
  </si>
  <si>
    <t>top2</t>
  </si>
  <si>
    <t>top3</t>
  </si>
  <si>
    <t>hollow</t>
  </si>
  <si>
    <t>co-h</t>
  </si>
  <si>
    <t>v-h</t>
  </si>
  <si>
    <t>cr-h</t>
  </si>
  <si>
    <t>mn-h</t>
  </si>
  <si>
    <t>fe-h</t>
  </si>
  <si>
    <t>pt-h</t>
  </si>
  <si>
    <t>ni-hoco</t>
  </si>
  <si>
    <t>co-hoco</t>
  </si>
  <si>
    <t>v-hoco</t>
  </si>
  <si>
    <t>cr-hoco</t>
  </si>
  <si>
    <t>mn-hoco</t>
  </si>
  <si>
    <t>fe-hoco</t>
  </si>
  <si>
    <t>pt-hoco</t>
  </si>
  <si>
    <t>ni-co</t>
  </si>
  <si>
    <t>v-co</t>
  </si>
  <si>
    <t>cr-co</t>
  </si>
  <si>
    <t>mn-co</t>
  </si>
  <si>
    <t>fe-co</t>
  </si>
  <si>
    <t>pt-co</t>
  </si>
  <si>
    <t>pd</t>
  </si>
  <si>
    <t>pure metal</t>
  </si>
  <si>
    <t>energy per atom</t>
  </si>
  <si>
    <t>pure-surface</t>
  </si>
  <si>
    <t>surface-first layer</t>
  </si>
  <si>
    <t xml:space="preserve"> energy</t>
  </si>
  <si>
    <t>energy</t>
  </si>
  <si>
    <t>doping formation energy</t>
  </si>
  <si>
    <t>atom number</t>
  </si>
  <si>
    <t>sites</t>
  </si>
  <si>
    <t>surface E_pot</t>
  </si>
  <si>
    <t>binding energy</t>
  </si>
  <si>
    <r>
      <rPr>
        <sz val="11"/>
        <color rgb="FFFF0000"/>
        <rFont val="Calibri"/>
        <family val="2"/>
        <scheme val="minor"/>
      </rPr>
      <t>surface</t>
    </r>
    <r>
      <rPr>
        <sz val="11"/>
        <color theme="1"/>
        <rFont val="Calibri"/>
        <family val="2"/>
        <scheme val="minor"/>
      </rPr>
      <t>-first layer</t>
    </r>
  </si>
  <si>
    <t>fcc</t>
  </si>
  <si>
    <t>hcp</t>
  </si>
  <si>
    <t>bcc</t>
  </si>
  <si>
    <t>whole surface</t>
  </si>
  <si>
    <t>surface doping</t>
  </si>
  <si>
    <t>whole layer-hoco</t>
  </si>
  <si>
    <t>pure-h</t>
  </si>
  <si>
    <t>pure-hoco</t>
  </si>
  <si>
    <t>E_h</t>
  </si>
  <si>
    <t>doped ni</t>
  </si>
  <si>
    <t>doped co</t>
  </si>
  <si>
    <t>doped v</t>
  </si>
  <si>
    <t>doped cr</t>
  </si>
  <si>
    <t>doped mn</t>
  </si>
  <si>
    <t>doped fe</t>
  </si>
  <si>
    <t>doped pt</t>
  </si>
  <si>
    <t>E_surface</t>
  </si>
  <si>
    <t>E_hoco</t>
  </si>
  <si>
    <t>E_co</t>
  </si>
  <si>
    <t>potential energy</t>
  </si>
  <si>
    <t>h</t>
  </si>
  <si>
    <t>hoco</t>
  </si>
  <si>
    <t>crystall structure</t>
  </si>
  <si>
    <t>co-whole layer</t>
  </si>
  <si>
    <t>pt-whole-layer</t>
  </si>
  <si>
    <t>co-second layer</t>
  </si>
  <si>
    <t>alloy-co-pt</t>
  </si>
  <si>
    <t>alloy-co-pd</t>
  </si>
  <si>
    <t>alloy-2-co-pd</t>
  </si>
  <si>
    <t>co-1doped-rotate</t>
  </si>
  <si>
    <t>fe-whole layer</t>
  </si>
  <si>
    <t>more in first layer</t>
  </si>
  <si>
    <t>co-ilands</t>
  </si>
  <si>
    <t>ni-whole layer</t>
  </si>
  <si>
    <t>mn-whole layer</t>
  </si>
  <si>
    <t>v-whole layer</t>
  </si>
  <si>
    <t>cr-whole layer</t>
  </si>
  <si>
    <t>overlayer-surface</t>
  </si>
  <si>
    <t>pt-un-rotate-whole-layer</t>
  </si>
  <si>
    <t>cr-whole-layer</t>
  </si>
  <si>
    <t>/home/energy/changai/PdH/doping-top-magnetic-m/co/hoco-co/test/whole_layer</t>
  </si>
  <si>
    <t>ti-whole layer</t>
  </si>
  <si>
    <t>hf-whole layer</t>
  </si>
  <si>
    <t>hf</t>
  </si>
  <si>
    <t>ti</t>
  </si>
  <si>
    <t>ti-whole-layer</t>
  </si>
  <si>
    <t>hf-whole-layer</t>
  </si>
  <si>
    <t>pd-whole layer</t>
  </si>
  <si>
    <t>pd-whole-layer</t>
  </si>
  <si>
    <t>co-island</t>
  </si>
  <si>
    <t>ni-island</t>
  </si>
  <si>
    <t>v-island</t>
  </si>
  <si>
    <t>cr-island</t>
  </si>
  <si>
    <t>mn-island</t>
  </si>
  <si>
    <t>fe-island</t>
  </si>
  <si>
    <t>pt-island</t>
  </si>
  <si>
    <t>ti-island</t>
  </si>
  <si>
    <t>hf-island</t>
  </si>
  <si>
    <t>pd-island</t>
  </si>
  <si>
    <t>Island</t>
  </si>
  <si>
    <t>subsurface-single-atom</t>
  </si>
  <si>
    <t>reconstruct-structure</t>
  </si>
  <si>
    <t>alloy-4u-3d</t>
  </si>
  <si>
    <t>alloy-1u-3d</t>
  </si>
  <si>
    <t>doping-5u</t>
  </si>
  <si>
    <t>sub-whole-layer</t>
  </si>
  <si>
    <t>ni-sub</t>
  </si>
  <si>
    <t>co-sub</t>
  </si>
  <si>
    <t>v-sub</t>
  </si>
  <si>
    <t>cr-sub</t>
  </si>
  <si>
    <t>mn-sub</t>
  </si>
  <si>
    <t>fe-sub</t>
  </si>
  <si>
    <t>pt-sub</t>
  </si>
  <si>
    <t>ti-sub</t>
  </si>
  <si>
    <t>hf-sub</t>
  </si>
  <si>
    <t>ni-paral</t>
  </si>
  <si>
    <t>co-paral</t>
  </si>
  <si>
    <t>v-paral</t>
  </si>
  <si>
    <t>cr-paral</t>
  </si>
  <si>
    <t>mn-paral</t>
  </si>
  <si>
    <t>fe-paral</t>
  </si>
  <si>
    <t>pt-paral</t>
  </si>
  <si>
    <t>ti-paral</t>
  </si>
  <si>
    <t>hf-paral</t>
  </si>
  <si>
    <t>pd-paral</t>
  </si>
  <si>
    <t>Ni</t>
  </si>
  <si>
    <t>Co</t>
  </si>
  <si>
    <t>V</t>
  </si>
  <si>
    <t>Cr</t>
  </si>
  <si>
    <t>Mn</t>
  </si>
  <si>
    <t>Fe</t>
  </si>
  <si>
    <t>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</si>
</sst>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49" fontId="0" fillId="0" borderId="2" xfId="0" applyNumberFormat="1" applyBorder="1"/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2" fillId="0" borderId="5" xfId="0" applyFont="1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2" borderId="0" xfId="0" applyFill="1"/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49" fontId="0" fillId="0" borderId="2" xfId="0" applyNumberFormat="1" applyBorder="1" applyAlignment="1">
      <alignment horizontal="left" vertical="top"/>
    </xf>
    <xf numFmtId="0" fontId="0" fillId="0" borderId="2" xfId="0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7" xfId="0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0" fontId="0" fillId="0" borderId="0" xfId="0" applyFill="1"/>
    <xf numFmtId="0" fontId="0" fillId="2" borderId="4" xfId="0" applyFont="1" applyFill="1" applyBorder="1"/>
    <xf numFmtId="0" fontId="0" fillId="2" borderId="4" xfId="0" applyFill="1" applyBorder="1"/>
    <xf numFmtId="164" fontId="0" fillId="0" borderId="5" xfId="0" applyNumberFormat="1" applyBorder="1"/>
    <xf numFmtId="164" fontId="0" fillId="0" borderId="8" xfId="0" applyNumberFormat="1" applyBorder="1"/>
    <xf numFmtId="164" fontId="0" fillId="0" borderId="0" xfId="0" applyNumberFormat="1" applyBorder="1"/>
    <xf numFmtId="164" fontId="0" fillId="0" borderId="7" xfId="0" applyNumberFormat="1" applyBorder="1"/>
    <xf numFmtId="0" fontId="0" fillId="2" borderId="7" xfId="0" applyFill="1" applyBorder="1"/>
    <xf numFmtId="0" fontId="2" fillId="2" borderId="8" xfId="0" applyFont="1" applyFill="1" applyBorder="1"/>
    <xf numFmtId="0" fontId="0" fillId="0" borderId="4" xfId="0" applyFont="1" applyFill="1" applyBorder="1"/>
    <xf numFmtId="0" fontId="0" fillId="0" borderId="4" xfId="0" applyFill="1" applyBorder="1"/>
    <xf numFmtId="0" fontId="0" fillId="0" borderId="7" xfId="0" applyFont="1" applyBorder="1" applyAlignment="1">
      <alignment horizontal="left" vertical="center"/>
    </xf>
    <xf numFmtId="0" fontId="0" fillId="0" borderId="0" xfId="0" applyFont="1"/>
    <xf numFmtId="49" fontId="0" fillId="0" borderId="0" xfId="0" applyNumberForma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1" fillId="2" borderId="0" xfId="0" applyFont="1" applyFill="1"/>
    <xf numFmtId="0" fontId="0" fillId="0" borderId="4" xfId="0" applyFill="1" applyBorder="1" applyAlignment="1">
      <alignment horizontal="right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64" fontId="0" fillId="0" borderId="1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164" fontId="2" fillId="0" borderId="3" xfId="0" applyNumberFormat="1" applyFont="1" applyBorder="1" applyAlignment="1">
      <alignment horizontal="left" vertical="center"/>
    </xf>
    <xf numFmtId="164" fontId="0" fillId="0" borderId="4" xfId="0" applyNumberFormat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2" fillId="0" borderId="5" xfId="0" applyNumberFormat="1" applyFont="1" applyBorder="1" applyAlignment="1">
      <alignment horizontal="left" vertical="center"/>
    </xf>
    <xf numFmtId="164" fontId="0" fillId="0" borderId="6" xfId="0" applyNumberFormat="1" applyBorder="1" applyAlignment="1">
      <alignment horizontal="left" vertical="center"/>
    </xf>
    <xf numFmtId="164" fontId="0" fillId="0" borderId="7" xfId="0" applyNumberFormat="1" applyBorder="1" applyAlignment="1">
      <alignment horizontal="left" vertical="center"/>
    </xf>
    <xf numFmtId="164" fontId="2" fillId="0" borderId="8" xfId="0" applyNumberFormat="1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/>
    <xf numFmtId="0" fontId="0" fillId="0" borderId="20" xfId="0" applyBorder="1" applyAlignment="1">
      <alignment horizontal="left"/>
    </xf>
    <xf numFmtId="0" fontId="2" fillId="0" borderId="20" xfId="0" applyFont="1" applyBorder="1"/>
    <xf numFmtId="0" fontId="2" fillId="0" borderId="20" xfId="0" applyFont="1" applyBorder="1" applyAlignment="1">
      <alignment horizontal="left"/>
    </xf>
    <xf numFmtId="0" fontId="0" fillId="0" borderId="20" xfId="0" applyFill="1" applyBorder="1"/>
    <xf numFmtId="0" fontId="0" fillId="0" borderId="20" xfId="0" applyFill="1" applyBorder="1" applyAlignment="1">
      <alignment horizontal="left"/>
    </xf>
    <xf numFmtId="0" fontId="0" fillId="0" borderId="20" xfId="0" applyBorder="1" applyAlignment="1">
      <alignment horizontal="left" vertical="top"/>
    </xf>
    <xf numFmtId="0" fontId="0" fillId="0" borderId="0" xfId="0" applyFill="1" applyBorder="1" applyAlignment="1">
      <alignment horizontal="left"/>
    </xf>
    <xf numFmtId="0" fontId="5" fillId="0" borderId="11" xfId="0" applyFont="1" applyFill="1" applyBorder="1"/>
    <xf numFmtId="0" fontId="0" fillId="0" borderId="12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5" fillId="0" borderId="0" xfId="0" applyFont="1" applyFill="1" applyBorder="1"/>
    <xf numFmtId="0" fontId="0" fillId="0" borderId="0" xfId="0" applyFill="1" applyBorder="1"/>
    <xf numFmtId="0" fontId="0" fillId="0" borderId="20" xfId="0" applyFont="1" applyFill="1" applyBorder="1" applyAlignment="1">
      <alignment horizontal="left"/>
    </xf>
    <xf numFmtId="0" fontId="5" fillId="0" borderId="20" xfId="0" applyFont="1" applyFill="1" applyBorder="1"/>
    <xf numFmtId="0" fontId="0" fillId="0" borderId="20" xfId="0" applyFont="1" applyBorder="1"/>
    <xf numFmtId="0" fontId="0" fillId="0" borderId="20" xfId="0" applyFont="1" applyBorder="1" applyAlignment="1">
      <alignment horizontal="left"/>
    </xf>
    <xf numFmtId="0" fontId="0" fillId="0" borderId="0" xfId="0" applyBorder="1" applyAlignment="1"/>
    <xf numFmtId="0" fontId="0" fillId="0" borderId="20" xfId="0" applyBorder="1" applyAlignment="1"/>
    <xf numFmtId="0" fontId="0" fillId="0" borderId="22" xfId="0" applyBorder="1" applyAlignment="1">
      <alignment horizontal="left" vertical="top"/>
    </xf>
    <xf numFmtId="0" fontId="5" fillId="0" borderId="0" xfId="0" applyFont="1" applyBorder="1"/>
    <xf numFmtId="0" fontId="0" fillId="2" borderId="0" xfId="0" applyFill="1" applyBorder="1"/>
    <xf numFmtId="0" fontId="0" fillId="2" borderId="0" xfId="0" applyFont="1" applyFill="1" applyBorder="1"/>
    <xf numFmtId="0" fontId="0" fillId="2" borderId="5" xfId="0" applyFont="1" applyFill="1" applyBorder="1"/>
    <xf numFmtId="0" fontId="0" fillId="0" borderId="0" xfId="0" applyFont="1" applyFill="1" applyBorder="1"/>
    <xf numFmtId="0" fontId="0" fillId="0" borderId="11" xfId="0" applyFill="1" applyBorder="1"/>
    <xf numFmtId="0" fontId="0" fillId="0" borderId="18" xfId="0" applyFill="1" applyBorder="1"/>
    <xf numFmtId="0" fontId="0" fillId="0" borderId="18" xfId="0" applyFont="1" applyFill="1" applyBorder="1"/>
    <xf numFmtId="0" fontId="2" fillId="0" borderId="18" xfId="0" applyFont="1" applyBorder="1"/>
    <xf numFmtId="0" fontId="2" fillId="0" borderId="0" xfId="0" applyFont="1" applyBorder="1"/>
    <xf numFmtId="0" fontId="0" fillId="2" borderId="11" xfId="0" applyFill="1" applyBorder="1"/>
    <xf numFmtId="0" fontId="0" fillId="0" borderId="13" xfId="0" applyFill="1" applyBorder="1"/>
    <xf numFmtId="0" fontId="2" fillId="0" borderId="19" xfId="0" applyFont="1" applyBorder="1"/>
    <xf numFmtId="0" fontId="2" fillId="0" borderId="0" xfId="0" applyFont="1" applyFill="1" applyBorder="1"/>
    <xf numFmtId="0" fontId="0" fillId="0" borderId="19" xfId="0" applyFont="1" applyFill="1" applyBorder="1"/>
    <xf numFmtId="0" fontId="0" fillId="0" borderId="9" xfId="0" applyFill="1" applyBorder="1"/>
    <xf numFmtId="0" fontId="0" fillId="0" borderId="10" xfId="0" applyFont="1" applyBorder="1" applyAlignment="1">
      <alignment horizontal="left"/>
    </xf>
    <xf numFmtId="0" fontId="2" fillId="0" borderId="10" xfId="0" applyFont="1" applyBorder="1"/>
    <xf numFmtId="0" fontId="2" fillId="0" borderId="12" xfId="0" applyFont="1" applyBorder="1"/>
    <xf numFmtId="0" fontId="2" fillId="0" borderId="14" xfId="0" applyFont="1" applyBorder="1"/>
    <xf numFmtId="0" fontId="2" fillId="0" borderId="9" xfId="0" applyFont="1" applyBorder="1"/>
    <xf numFmtId="0" fontId="0" fillId="0" borderId="18" xfId="0" applyFont="1" applyBorder="1"/>
    <xf numFmtId="0" fontId="0" fillId="0" borderId="0" xfId="0" applyFont="1" applyAlignment="1"/>
    <xf numFmtId="0" fontId="2" fillId="0" borderId="18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49" fontId="0" fillId="4" borderId="2" xfId="0" applyNumberFormat="1" applyFill="1" applyBorder="1"/>
    <xf numFmtId="0" fontId="2" fillId="4" borderId="3" xfId="0" applyFont="1" applyFill="1" applyBorder="1"/>
    <xf numFmtId="0" fontId="0" fillId="2" borderId="0" xfId="0" applyFill="1" applyAlignment="1">
      <alignment horizontal="center"/>
    </xf>
    <xf numFmtId="0" fontId="0" fillId="3" borderId="7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18144</xdr:rowOff>
    </xdr:from>
    <xdr:to>
      <xdr:col>12</xdr:col>
      <xdr:colOff>47069</xdr:colOff>
      <xdr:row>46</xdr:row>
      <xdr:rowOff>174214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99215"/>
          <a:ext cx="7413069" cy="39842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29881</xdr:colOff>
      <xdr:row>56</xdr:row>
      <xdr:rowOff>29882</xdr:rowOff>
    </xdr:from>
    <xdr:to>
      <xdr:col>12</xdr:col>
      <xdr:colOff>76950</xdr:colOff>
      <xdr:row>77</xdr:row>
      <xdr:rowOff>156070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881" y="10578353"/>
          <a:ext cx="7450422" cy="4093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zoomScale="130" zoomScaleNormal="130" workbookViewId="0">
      <selection activeCell="J15" sqref="J15"/>
    </sheetView>
  </sheetViews>
  <sheetFormatPr defaultRowHeight="14.5" x14ac:dyDescent="0.35"/>
  <cols>
    <col min="10" max="11" width="11.6328125" customWidth="1"/>
  </cols>
  <sheetData>
    <row r="1" spans="1:19" x14ac:dyDescent="0.35">
      <c r="A1" s="54" t="s">
        <v>186</v>
      </c>
      <c r="B1" s="54"/>
      <c r="D1" t="s">
        <v>83</v>
      </c>
      <c r="H1" t="s">
        <v>82</v>
      </c>
      <c r="L1" t="s">
        <v>77</v>
      </c>
      <c r="O1" t="s">
        <v>187</v>
      </c>
      <c r="R1" s="4"/>
      <c r="S1" s="5" t="s">
        <v>16</v>
      </c>
    </row>
    <row r="2" spans="1:19" x14ac:dyDescent="0.35">
      <c r="A2" s="54" t="s">
        <v>78</v>
      </c>
      <c r="B2" s="55">
        <v>-295.03363999999999</v>
      </c>
      <c r="C2" s="56"/>
      <c r="D2" s="54" t="s">
        <v>78</v>
      </c>
      <c r="E2" s="54">
        <v>-307.70132734999999</v>
      </c>
      <c r="F2" s="18"/>
      <c r="H2" s="54" t="s">
        <v>78</v>
      </c>
      <c r="I2" s="54">
        <v>-289.23657838999998</v>
      </c>
      <c r="J2" s="18"/>
      <c r="K2" s="39"/>
      <c r="L2" s="54" t="s">
        <v>78</v>
      </c>
      <c r="M2" s="54">
        <v>-298.12</v>
      </c>
      <c r="O2">
        <v>-285.37498649000003</v>
      </c>
      <c r="R2" s="9" t="s">
        <v>4</v>
      </c>
      <c r="S2" s="10">
        <v>-7.1580000000000004</v>
      </c>
    </row>
    <row r="3" spans="1:19" x14ac:dyDescent="0.35">
      <c r="A3" s="54" t="s">
        <v>79</v>
      </c>
      <c r="B3" s="54">
        <v>-294.94146000000001</v>
      </c>
      <c r="C3" s="56"/>
      <c r="D3" s="54" t="s">
        <v>79</v>
      </c>
      <c r="E3" s="55">
        <v>-307.92287864000002</v>
      </c>
      <c r="F3" s="18"/>
      <c r="H3" s="54" t="s">
        <v>79</v>
      </c>
      <c r="I3" s="54">
        <v>-289.19640650000002</v>
      </c>
      <c r="J3" s="18"/>
      <c r="K3" s="39"/>
      <c r="L3" s="54" t="s">
        <v>79</v>
      </c>
      <c r="M3" s="54">
        <v>-293.96300000000002</v>
      </c>
      <c r="R3" s="9" t="s">
        <v>5</v>
      </c>
      <c r="S3" s="10">
        <v>-18.459</v>
      </c>
    </row>
    <row r="4" spans="1:19" x14ac:dyDescent="0.35">
      <c r="A4" s="54" t="s">
        <v>80</v>
      </c>
      <c r="B4" s="54">
        <v>-292.59739999999999</v>
      </c>
      <c r="D4" s="54" t="s">
        <v>80</v>
      </c>
      <c r="E4" s="54">
        <v>-307.01793189</v>
      </c>
      <c r="F4" s="18"/>
      <c r="H4" t="s">
        <v>80</v>
      </c>
      <c r="I4" s="2">
        <v>-288.61107693000002</v>
      </c>
      <c r="J4" s="32">
        <f>I4-O2-S2*0.5</f>
        <v>0.34290956000000206</v>
      </c>
      <c r="K4" s="32"/>
      <c r="L4" t="s">
        <v>80</v>
      </c>
      <c r="M4">
        <v>-297.65800000000002</v>
      </c>
      <c r="N4">
        <f>M4-O2-S5</f>
        <v>-0.16501350999998898</v>
      </c>
      <c r="R4" s="9" t="s">
        <v>6</v>
      </c>
      <c r="S4" s="10">
        <v>-12.833</v>
      </c>
    </row>
    <row r="5" spans="1:19" ht="15" thickBot="1" x14ac:dyDescent="0.4">
      <c r="A5" s="54" t="s">
        <v>81</v>
      </c>
      <c r="B5" s="54">
        <v>-292.68900000000002</v>
      </c>
      <c r="C5" s="39"/>
      <c r="D5" t="s">
        <v>81</v>
      </c>
      <c r="E5">
        <v>-307.02001959</v>
      </c>
      <c r="F5">
        <f>E5-O2-S3-0.5*S2</f>
        <v>0.39296690000002199</v>
      </c>
      <c r="H5" t="s">
        <v>81</v>
      </c>
      <c r="I5">
        <v>-288.55343106999999</v>
      </c>
      <c r="J5" s="32">
        <f>I5-O2-S2*0.5</f>
        <v>0.40055542000003852</v>
      </c>
      <c r="K5" s="32"/>
      <c r="L5" t="s">
        <v>81</v>
      </c>
      <c r="M5">
        <v>-297.85300000000001</v>
      </c>
      <c r="N5">
        <f>M5-O2-S5</f>
        <v>-0.36001350999998216</v>
      </c>
      <c r="R5" s="12" t="s">
        <v>7</v>
      </c>
      <c r="S5" s="13">
        <v>-12.118</v>
      </c>
    </row>
    <row r="6" spans="1:19" x14ac:dyDescent="0.35">
      <c r="A6" s="54"/>
      <c r="B6" s="54"/>
      <c r="R6" s="49" t="s">
        <v>188</v>
      </c>
      <c r="S6">
        <v>-19.651435169999999</v>
      </c>
    </row>
    <row r="7" spans="1:19" x14ac:dyDescent="0.35">
      <c r="A7" s="54" t="s">
        <v>117</v>
      </c>
      <c r="B7" s="54"/>
      <c r="D7" t="s">
        <v>117</v>
      </c>
      <c r="H7" t="s">
        <v>118</v>
      </c>
      <c r="L7" t="s">
        <v>117</v>
      </c>
    </row>
    <row r="9" spans="1:19" x14ac:dyDescent="0.35">
      <c r="F9">
        <f>E5-O2-S6</f>
        <v>-1.9935979299999786</v>
      </c>
      <c r="N9">
        <f>M4-O2-S3+S4-S2</f>
        <v>0.5009864900000105</v>
      </c>
    </row>
    <row r="10" spans="1:19" x14ac:dyDescent="0.35">
      <c r="N10">
        <f>M5-O2-S3+S4-S2</f>
        <v>0.30598649000001732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7"/>
  <sheetViews>
    <sheetView zoomScale="115" zoomScaleNormal="115" workbookViewId="0">
      <selection activeCell="M9" sqref="M9"/>
    </sheetView>
  </sheetViews>
  <sheetFormatPr defaultRowHeight="14.5" x14ac:dyDescent="0.35"/>
  <cols>
    <col min="2" max="3" width="8.7265625" style="32"/>
    <col min="9" max="9" width="8.7265625" style="32"/>
    <col min="14" max="14" width="8.7265625" style="32"/>
    <col min="19" max="19" width="8.7265625" style="32"/>
  </cols>
  <sheetData>
    <row r="2" spans="1:20" x14ac:dyDescent="0.35">
      <c r="A2" t="s">
        <v>219</v>
      </c>
      <c r="B2" s="32" t="s">
        <v>225</v>
      </c>
      <c r="D2" s="82" t="s">
        <v>232</v>
      </c>
      <c r="E2" s="82" t="s">
        <v>225</v>
      </c>
      <c r="G2" s="82"/>
      <c r="H2" s="82" t="s">
        <v>224</v>
      </c>
      <c r="I2" s="83" t="s">
        <v>16</v>
      </c>
      <c r="J2" s="82" t="s">
        <v>226</v>
      </c>
      <c r="L2" s="82"/>
      <c r="M2" s="82" t="s">
        <v>224</v>
      </c>
      <c r="N2" s="83" t="s">
        <v>16</v>
      </c>
      <c r="O2" s="82" t="s">
        <v>226</v>
      </c>
      <c r="Q2" s="82"/>
      <c r="R2" s="82" t="s">
        <v>224</v>
      </c>
      <c r="S2" s="83" t="s">
        <v>16</v>
      </c>
      <c r="T2" s="82" t="s">
        <v>226</v>
      </c>
    </row>
    <row r="3" spans="1:20" x14ac:dyDescent="0.35">
      <c r="A3" t="s">
        <v>218</v>
      </c>
      <c r="B3" s="32">
        <v>-285.37085286000001</v>
      </c>
      <c r="D3" s="141" t="s">
        <v>65</v>
      </c>
      <c r="E3" s="82">
        <v>-285.89819541000003</v>
      </c>
      <c r="G3" s="141" t="s">
        <v>191</v>
      </c>
      <c r="H3" s="82" t="s">
        <v>192</v>
      </c>
      <c r="I3" s="83">
        <v>-288.85221854000002</v>
      </c>
      <c r="J3" s="82">
        <f>I3-E3-0.5*$B$14</f>
        <v>0.62497687000000424</v>
      </c>
      <c r="L3" s="141" t="s">
        <v>202</v>
      </c>
      <c r="M3" s="82" t="s">
        <v>192</v>
      </c>
      <c r="N3" s="83">
        <v>-307.26859193000001</v>
      </c>
      <c r="O3" s="82">
        <f>N3-E3-$B$15-0.5*$B$14</f>
        <v>0.66760348000001413</v>
      </c>
      <c r="Q3" s="141" t="s">
        <v>209</v>
      </c>
      <c r="R3" s="84" t="s">
        <v>192</v>
      </c>
      <c r="S3" s="85">
        <v>-298.49010070000003</v>
      </c>
      <c r="T3" s="84">
        <f>S3-E3-$B$17</f>
        <v>-0.47390528999999937</v>
      </c>
    </row>
    <row r="4" spans="1:20" x14ac:dyDescent="0.35">
      <c r="A4" t="s">
        <v>35</v>
      </c>
      <c r="B4" s="32">
        <v>-285.89819541000003</v>
      </c>
      <c r="D4" s="141"/>
      <c r="E4" s="82">
        <v>-285.89819541000003</v>
      </c>
      <c r="G4" s="141"/>
      <c r="H4" s="82" t="s">
        <v>193</v>
      </c>
      <c r="I4" s="83">
        <v>-288.92595980999999</v>
      </c>
      <c r="J4" s="82">
        <f t="shared" ref="J4:J34" si="0">I4-E4-0.5*$B$14</f>
        <v>0.55123560000003335</v>
      </c>
      <c r="L4" s="141"/>
      <c r="M4" s="84" t="s">
        <v>193</v>
      </c>
      <c r="N4" s="85">
        <v>-307.36451617</v>
      </c>
      <c r="O4" s="84">
        <f t="shared" ref="O4:O34" si="1">N4-E4-$B$15-0.5*$B$14</f>
        <v>0.57167924000002612</v>
      </c>
      <c r="Q4" s="141"/>
      <c r="R4" s="82" t="s">
        <v>193</v>
      </c>
      <c r="S4" s="83">
        <v>-298.23363247999998</v>
      </c>
      <c r="T4" s="82">
        <f t="shared" ref="T4:T34" si="2">S4-E4-$B$17</f>
        <v>-0.2174370699999546</v>
      </c>
    </row>
    <row r="5" spans="1:20" x14ac:dyDescent="0.35">
      <c r="A5" t="s">
        <v>36</v>
      </c>
      <c r="B5" s="32">
        <v>-287.21689541000001</v>
      </c>
      <c r="D5" s="141"/>
      <c r="E5" s="82">
        <v>-285.89819541000003</v>
      </c>
      <c r="G5" s="141"/>
      <c r="H5" s="82" t="s">
        <v>194</v>
      </c>
      <c r="I5" s="83">
        <v>-288.88539601000002</v>
      </c>
      <c r="J5" s="82">
        <f t="shared" si="0"/>
        <v>0.59179940000000597</v>
      </c>
      <c r="L5" s="141"/>
      <c r="M5" s="82" t="s">
        <v>194</v>
      </c>
      <c r="N5" s="83">
        <v>-307.29035253000001</v>
      </c>
      <c r="O5" s="82">
        <f t="shared" si="1"/>
        <v>0.64584288000002088</v>
      </c>
      <c r="Q5" s="141"/>
      <c r="R5" s="82" t="s">
        <v>194</v>
      </c>
      <c r="S5" s="83">
        <v>-298.16583629000002</v>
      </c>
      <c r="T5" s="82">
        <f t="shared" si="2"/>
        <v>-0.14964087999998732</v>
      </c>
    </row>
    <row r="6" spans="1:20" x14ac:dyDescent="0.35">
      <c r="A6" t="s">
        <v>37</v>
      </c>
      <c r="B6" s="32">
        <v>-290.17711976999999</v>
      </c>
      <c r="D6" s="141"/>
      <c r="E6" s="82">
        <v>-285.89819541000003</v>
      </c>
      <c r="G6" s="141"/>
      <c r="H6" s="84" t="s">
        <v>195</v>
      </c>
      <c r="I6" s="85">
        <v>-289.01094862000002</v>
      </c>
      <c r="J6" s="84">
        <f t="shared" si="0"/>
        <v>0.46624679000000624</v>
      </c>
      <c r="L6" s="141"/>
      <c r="M6" s="82" t="s">
        <v>195</v>
      </c>
      <c r="N6" s="83">
        <v>-307.35717812000001</v>
      </c>
      <c r="O6" s="82">
        <f t="shared" si="1"/>
        <v>0.57901729000001323</v>
      </c>
      <c r="Q6" s="141"/>
      <c r="R6" s="82" t="s">
        <v>195</v>
      </c>
      <c r="S6" s="83">
        <v>-298.48432786000001</v>
      </c>
      <c r="T6" s="82">
        <f t="shared" si="2"/>
        <v>-0.46813244999997927</v>
      </c>
    </row>
    <row r="7" spans="1:20" x14ac:dyDescent="0.35">
      <c r="A7" t="s">
        <v>38</v>
      </c>
      <c r="B7" s="32">
        <v>-290.62820993999998</v>
      </c>
      <c r="D7" s="141" t="s">
        <v>66</v>
      </c>
      <c r="E7" s="82">
        <v>-287.21689541000001</v>
      </c>
      <c r="G7" s="141" t="s">
        <v>196</v>
      </c>
      <c r="H7" s="84" t="s">
        <v>192</v>
      </c>
      <c r="I7" s="85">
        <v>-290.54343655999998</v>
      </c>
      <c r="J7" s="84">
        <f t="shared" si="0"/>
        <v>0.25245885000003154</v>
      </c>
      <c r="L7" s="141" t="s">
        <v>203</v>
      </c>
      <c r="M7" s="82" t="s">
        <v>192</v>
      </c>
      <c r="N7" s="83">
        <v>-308.56979408000001</v>
      </c>
      <c r="O7" s="82">
        <f t="shared" si="1"/>
        <v>0.68510132999999795</v>
      </c>
      <c r="Q7" s="141" t="s">
        <v>29</v>
      </c>
      <c r="R7" s="82" t="s">
        <v>192</v>
      </c>
      <c r="S7" s="83">
        <v>-300.18752103000003</v>
      </c>
      <c r="T7" s="82">
        <f t="shared" si="2"/>
        <v>-0.85262562000002085</v>
      </c>
    </row>
    <row r="8" spans="1:20" x14ac:dyDescent="0.35">
      <c r="A8" t="s">
        <v>39</v>
      </c>
      <c r="B8" s="32">
        <v>-290.31716542999999</v>
      </c>
      <c r="D8" s="141"/>
      <c r="E8" s="82">
        <v>-287.21689541000001</v>
      </c>
      <c r="G8" s="141"/>
      <c r="H8" s="82" t="s">
        <v>193</v>
      </c>
      <c r="I8" s="83">
        <v>-290.26313027999998</v>
      </c>
      <c r="J8" s="82">
        <f t="shared" si="0"/>
        <v>0.53276513000002224</v>
      </c>
      <c r="L8" s="141"/>
      <c r="M8" s="84" t="s">
        <v>193</v>
      </c>
      <c r="N8" s="85">
        <v>-308.71384212999999</v>
      </c>
      <c r="O8" s="84">
        <f>N8-E8-$B$15-0.5*$B$14</f>
        <v>0.54105328000001718</v>
      </c>
      <c r="Q8" s="141"/>
      <c r="R8" s="82" t="s">
        <v>193</v>
      </c>
      <c r="S8" s="83">
        <v>-299.56183910999999</v>
      </c>
      <c r="T8" s="82">
        <f t="shared" si="2"/>
        <v>-0.2269436999999872</v>
      </c>
    </row>
    <row r="9" spans="1:20" x14ac:dyDescent="0.35">
      <c r="A9" t="s">
        <v>40</v>
      </c>
      <c r="B9" s="32">
        <v>-288.65566431000002</v>
      </c>
      <c r="D9" s="141"/>
      <c r="E9" s="82">
        <v>-287.21689541000001</v>
      </c>
      <c r="G9" s="141"/>
      <c r="H9" s="82" t="s">
        <v>194</v>
      </c>
      <c r="I9" s="83">
        <v>-290.25375496999999</v>
      </c>
      <c r="J9" s="82">
        <f t="shared" si="0"/>
        <v>0.54214044000001804</v>
      </c>
      <c r="L9" s="141"/>
      <c r="M9" s="82" t="s">
        <v>194</v>
      </c>
      <c r="N9" s="83">
        <v>-308.67911941</v>
      </c>
      <c r="O9" s="82">
        <f t="shared" si="1"/>
        <v>0.57577600000000784</v>
      </c>
      <c r="Q9" s="141"/>
      <c r="R9" s="82" t="s">
        <v>194</v>
      </c>
      <c r="S9" s="83">
        <v>-299.53713139000001</v>
      </c>
      <c r="T9" s="82">
        <f t="shared" si="2"/>
        <v>-0.20223598000000642</v>
      </c>
    </row>
    <row r="10" spans="1:20" x14ac:dyDescent="0.35">
      <c r="A10" t="s">
        <v>41</v>
      </c>
      <c r="B10" s="32">
        <v>-286.71628071999999</v>
      </c>
      <c r="D10" s="141"/>
      <c r="E10" s="82">
        <v>-287.21689541000001</v>
      </c>
      <c r="G10" s="141"/>
      <c r="H10" s="82" t="s">
        <v>195</v>
      </c>
      <c r="I10" s="83">
        <v>-290.49678958999999</v>
      </c>
      <c r="J10" s="82">
        <f t="shared" si="0"/>
        <v>0.29910582000001495</v>
      </c>
      <c r="L10" s="141"/>
      <c r="M10" s="82" t="s">
        <v>195</v>
      </c>
      <c r="N10" s="83">
        <v>-308.66990700999997</v>
      </c>
      <c r="O10" s="82">
        <f t="shared" si="1"/>
        <v>0.58498840000003183</v>
      </c>
      <c r="Q10" s="141"/>
      <c r="R10" s="84" t="s">
        <v>195</v>
      </c>
      <c r="S10" s="85">
        <v>-300.22924483999998</v>
      </c>
      <c r="T10" s="84">
        <f t="shared" si="2"/>
        <v>-0.89434942999997169</v>
      </c>
    </row>
    <row r="11" spans="1:20" x14ac:dyDescent="0.35">
      <c r="D11" s="141" t="s">
        <v>67</v>
      </c>
      <c r="E11" s="82">
        <v>-290.17711976999999</v>
      </c>
      <c r="G11" s="141" t="s">
        <v>197</v>
      </c>
      <c r="H11" s="84" t="s">
        <v>192</v>
      </c>
      <c r="I11" s="85">
        <v>-293.28598285999999</v>
      </c>
      <c r="J11" s="84">
        <f t="shared" si="0"/>
        <v>0.47013691000000035</v>
      </c>
      <c r="L11" s="141" t="s">
        <v>204</v>
      </c>
      <c r="M11" s="84" t="s">
        <v>192</v>
      </c>
      <c r="N11" s="85">
        <v>-311.63452377999999</v>
      </c>
      <c r="O11" s="84">
        <f t="shared" si="1"/>
        <v>0.58059598999999507</v>
      </c>
      <c r="Q11" s="141" t="s">
        <v>210</v>
      </c>
      <c r="R11" s="84" t="s">
        <v>192</v>
      </c>
      <c r="S11" s="85">
        <v>-303.15869528000002</v>
      </c>
      <c r="T11" s="84">
        <f t="shared" si="2"/>
        <v>-0.86357551000002708</v>
      </c>
    </row>
    <row r="12" spans="1:20" x14ac:dyDescent="0.35">
      <c r="D12" s="141"/>
      <c r="E12" s="82">
        <v>-290.17711976999999</v>
      </c>
      <c r="G12" s="141"/>
      <c r="H12" s="82" t="s">
        <v>193</v>
      </c>
      <c r="I12" s="83">
        <v>-293.01448857000003</v>
      </c>
      <c r="J12" s="82">
        <f t="shared" si="0"/>
        <v>0.74163119999996452</v>
      </c>
      <c r="L12" s="141"/>
      <c r="M12" s="82" t="s">
        <v>193</v>
      </c>
      <c r="N12" s="83">
        <v>-311.44477519999998</v>
      </c>
      <c r="O12" s="82">
        <f t="shared" si="1"/>
        <v>0.77034457000000911</v>
      </c>
      <c r="Q12" s="141"/>
      <c r="R12" s="82" t="s">
        <v>193</v>
      </c>
      <c r="S12" s="83">
        <v>-302.30181227000003</v>
      </c>
      <c r="T12" s="82">
        <f t="shared" si="2"/>
        <v>-6.6925000000370716E-3</v>
      </c>
    </row>
    <row r="13" spans="1:20" x14ac:dyDescent="0.35">
      <c r="A13" s="82"/>
      <c r="B13" s="83" t="s">
        <v>16</v>
      </c>
      <c r="D13" s="141"/>
      <c r="E13" s="82">
        <v>-290.17711976999999</v>
      </c>
      <c r="G13" s="141"/>
      <c r="H13" s="82" t="s">
        <v>194</v>
      </c>
      <c r="I13" s="83">
        <v>-292.93901359</v>
      </c>
      <c r="J13" s="82">
        <f t="shared" si="0"/>
        <v>0.81710617999998858</v>
      </c>
      <c r="L13" s="141"/>
      <c r="M13" s="82" t="s">
        <v>194</v>
      </c>
      <c r="N13" s="83">
        <v>-311.31379663000001</v>
      </c>
      <c r="O13" s="82">
        <f t="shared" si="1"/>
        <v>0.90132313999997704</v>
      </c>
      <c r="Q13" s="141"/>
      <c r="R13" s="82" t="s">
        <v>194</v>
      </c>
      <c r="S13" s="83">
        <v>-302.36345570999998</v>
      </c>
      <c r="T13" s="82">
        <f t="shared" si="2"/>
        <v>-6.8335939999991879E-2</v>
      </c>
    </row>
    <row r="14" spans="1:20" x14ac:dyDescent="0.35">
      <c r="A14" s="88" t="s">
        <v>4</v>
      </c>
      <c r="B14" s="83">
        <v>-7.1580000000000004</v>
      </c>
      <c r="C14" s="78"/>
      <c r="D14" s="141"/>
      <c r="E14" s="82">
        <v>-290.17711976999999</v>
      </c>
      <c r="G14" s="141"/>
      <c r="H14" s="82" t="s">
        <v>195</v>
      </c>
      <c r="I14" s="83">
        <v>-293.26126942000002</v>
      </c>
      <c r="J14" s="82">
        <f t="shared" si="0"/>
        <v>0.49485034999997124</v>
      </c>
      <c r="L14" s="141"/>
      <c r="M14" s="82" t="s">
        <v>195</v>
      </c>
      <c r="N14" s="83">
        <v>-311.63342246000002</v>
      </c>
      <c r="O14" s="82">
        <f t="shared" si="1"/>
        <v>0.58169730999997027</v>
      </c>
      <c r="Q14" s="141"/>
      <c r="R14" s="82" t="s">
        <v>195</v>
      </c>
      <c r="S14" s="83">
        <v>-303.1556521</v>
      </c>
      <c r="T14" s="82">
        <f t="shared" si="2"/>
        <v>-0.86053233000000695</v>
      </c>
    </row>
    <row r="15" spans="1:20" ht="15" customHeight="1" x14ac:dyDescent="0.35">
      <c r="A15" s="88" t="s">
        <v>5</v>
      </c>
      <c r="B15" s="83">
        <v>-18.459</v>
      </c>
      <c r="C15" s="78"/>
      <c r="D15" s="141" t="s">
        <v>68</v>
      </c>
      <c r="E15" s="82">
        <v>-290.62820993999998</v>
      </c>
      <c r="G15" s="141" t="s">
        <v>198</v>
      </c>
      <c r="H15" s="82" t="s">
        <v>192</v>
      </c>
      <c r="I15" s="83">
        <v>-293.09935199</v>
      </c>
      <c r="J15" s="82">
        <f t="shared" si="0"/>
        <v>1.1078579499999743</v>
      </c>
      <c r="L15" s="141" t="s">
        <v>205</v>
      </c>
      <c r="M15" s="82" t="s">
        <v>192</v>
      </c>
      <c r="N15" s="83">
        <v>-311.16504295999999</v>
      </c>
      <c r="O15" s="82">
        <f t="shared" si="1"/>
        <v>1.5011669799999825</v>
      </c>
      <c r="Q15" s="141" t="s">
        <v>211</v>
      </c>
      <c r="R15" s="84" t="s">
        <v>192</v>
      </c>
      <c r="S15" s="85">
        <v>-303.01439233999997</v>
      </c>
      <c r="T15" s="84">
        <f t="shared" si="2"/>
        <v>-0.26818239999999527</v>
      </c>
    </row>
    <row r="16" spans="1:20" x14ac:dyDescent="0.35">
      <c r="A16" s="88" t="s">
        <v>6</v>
      </c>
      <c r="B16" s="83">
        <v>-12.833</v>
      </c>
      <c r="C16" s="78"/>
      <c r="D16" s="141"/>
      <c r="E16" s="82">
        <v>-290.62820993999998</v>
      </c>
      <c r="G16" s="141"/>
      <c r="H16" s="82" t="s">
        <v>193</v>
      </c>
      <c r="I16" s="83">
        <v>-293.53102469999999</v>
      </c>
      <c r="J16" s="82">
        <f t="shared" si="0"/>
        <v>0.6761852399999877</v>
      </c>
      <c r="L16" s="141"/>
      <c r="M16" s="84" t="s">
        <v>193</v>
      </c>
      <c r="N16" s="85">
        <v>-311.96604471000001</v>
      </c>
      <c r="O16" s="84">
        <f t="shared" si="1"/>
        <v>0.70016522999997077</v>
      </c>
      <c r="Q16" s="141"/>
      <c r="R16" s="86" t="s">
        <v>193</v>
      </c>
      <c r="S16" s="87">
        <v>-302.86241976000002</v>
      </c>
      <c r="T16" s="82">
        <f t="shared" si="2"/>
        <v>-0.11620982000004609</v>
      </c>
    </row>
    <row r="17" spans="1:20" x14ac:dyDescent="0.35">
      <c r="A17" s="88" t="s">
        <v>7</v>
      </c>
      <c r="B17" s="83">
        <v>-12.118</v>
      </c>
      <c r="C17" s="78"/>
      <c r="D17" s="141"/>
      <c r="E17" s="82">
        <v>-290.62820993999998</v>
      </c>
      <c r="G17" s="141"/>
      <c r="H17" s="82" t="s">
        <v>194</v>
      </c>
      <c r="I17" s="83">
        <v>-293.39739972000001</v>
      </c>
      <c r="J17" s="82">
        <f t="shared" si="0"/>
        <v>0.80981021999996683</v>
      </c>
      <c r="L17" s="141"/>
      <c r="M17" s="82" t="s">
        <v>194</v>
      </c>
      <c r="N17" s="83">
        <v>-310.87552735000003</v>
      </c>
      <c r="O17" s="82">
        <f t="shared" si="1"/>
        <v>1.7906825899999492</v>
      </c>
      <c r="Q17" s="141"/>
      <c r="R17" s="82" t="s">
        <v>194</v>
      </c>
      <c r="S17" s="83">
        <v>-302.84484251999999</v>
      </c>
      <c r="T17" s="82">
        <f t="shared" si="2"/>
        <v>-9.8632580000009185E-2</v>
      </c>
    </row>
    <row r="18" spans="1:20" x14ac:dyDescent="0.35">
      <c r="D18" s="141"/>
      <c r="E18" s="82">
        <v>-290.62820993999998</v>
      </c>
      <c r="G18" s="141"/>
      <c r="H18" s="84" t="s">
        <v>195</v>
      </c>
      <c r="I18" s="85">
        <v>-293.69985201999998</v>
      </c>
      <c r="J18" s="84">
        <f t="shared" si="0"/>
        <v>0.50735791999999647</v>
      </c>
      <c r="L18" s="141"/>
      <c r="M18" s="82" t="s">
        <v>195</v>
      </c>
      <c r="N18" s="83">
        <v>-311.03855422999999</v>
      </c>
      <c r="O18" s="82">
        <f t="shared" si="1"/>
        <v>1.627655709999988</v>
      </c>
      <c r="Q18" s="141"/>
      <c r="R18" s="82" t="s">
        <v>195</v>
      </c>
      <c r="S18" s="83">
        <v>-303.01220587</v>
      </c>
      <c r="T18" s="82">
        <f t="shared" si="2"/>
        <v>-0.26599593000002564</v>
      </c>
    </row>
    <row r="19" spans="1:20" x14ac:dyDescent="0.35">
      <c r="D19" s="141" t="s">
        <v>69</v>
      </c>
      <c r="E19" s="82">
        <v>-290.31716542999999</v>
      </c>
      <c r="G19" s="141" t="s">
        <v>199</v>
      </c>
      <c r="H19" s="82" t="s">
        <v>192</v>
      </c>
      <c r="I19" s="83">
        <v>-292.40396976</v>
      </c>
      <c r="J19" s="82">
        <f t="shared" si="0"/>
        <v>1.4921956699999934</v>
      </c>
      <c r="L19" s="141" t="s">
        <v>206</v>
      </c>
      <c r="M19" s="82" t="s">
        <v>192</v>
      </c>
      <c r="N19" s="83">
        <v>-310.35459129999998</v>
      </c>
      <c r="O19" s="82">
        <f t="shared" si="1"/>
        <v>2.0005741300000071</v>
      </c>
      <c r="Q19" s="141" t="s">
        <v>212</v>
      </c>
      <c r="R19" s="84" t="s">
        <v>192</v>
      </c>
      <c r="S19" s="85">
        <v>-302.53332461000002</v>
      </c>
      <c r="T19" s="84">
        <f t="shared" si="2"/>
        <v>-9.815918000003343E-2</v>
      </c>
    </row>
    <row r="20" spans="1:20" x14ac:dyDescent="0.35">
      <c r="D20" s="141"/>
      <c r="E20" s="82">
        <v>-290.31716542999999</v>
      </c>
      <c r="G20" s="141"/>
      <c r="H20" s="82" t="s">
        <v>193</v>
      </c>
      <c r="I20" s="83">
        <v>-293.25780218</v>
      </c>
      <c r="J20" s="82">
        <f t="shared" si="0"/>
        <v>0.63836324999999006</v>
      </c>
      <c r="L20" s="141"/>
      <c r="M20" s="84" t="s">
        <v>193</v>
      </c>
      <c r="N20" s="85">
        <v>-311.68835969000003</v>
      </c>
      <c r="O20" s="84">
        <f t="shared" si="1"/>
        <v>0.6668057399999614</v>
      </c>
      <c r="Q20" s="141"/>
      <c r="R20" s="82" t="s">
        <v>193</v>
      </c>
      <c r="S20" s="83">
        <v>-302.48837959000002</v>
      </c>
      <c r="T20" s="82">
        <f t="shared" si="2"/>
        <v>-5.3214160000033317E-2</v>
      </c>
    </row>
    <row r="21" spans="1:20" x14ac:dyDescent="0.35">
      <c r="D21" s="141"/>
      <c r="E21" s="82">
        <v>-290.31716542999999</v>
      </c>
      <c r="G21" s="141"/>
      <c r="H21" s="82" t="s">
        <v>194</v>
      </c>
      <c r="I21" s="83">
        <v>-293.14616015000001</v>
      </c>
      <c r="J21" s="82">
        <f t="shared" si="0"/>
        <v>0.75000527999997457</v>
      </c>
      <c r="L21" s="141"/>
      <c r="M21" s="82" t="s">
        <v>194</v>
      </c>
      <c r="N21" s="83">
        <v>-310.37522285</v>
      </c>
      <c r="O21" s="82">
        <f t="shared" si="1"/>
        <v>1.9799425799999884</v>
      </c>
      <c r="Q21" s="141"/>
      <c r="R21" s="82" t="s">
        <v>194</v>
      </c>
      <c r="S21" s="83">
        <v>-302.48357228999998</v>
      </c>
      <c r="T21" s="82">
        <f t="shared" si="2"/>
        <v>-4.8406859999994722E-2</v>
      </c>
    </row>
    <row r="22" spans="1:20" x14ac:dyDescent="0.35">
      <c r="D22" s="141"/>
      <c r="E22" s="82">
        <v>-290.31716542999999</v>
      </c>
      <c r="G22" s="141"/>
      <c r="H22" s="84" t="s">
        <v>195</v>
      </c>
      <c r="I22" s="85">
        <v>-293.38990236000001</v>
      </c>
      <c r="J22" s="84">
        <f t="shared" si="0"/>
        <v>0.50626306999998105</v>
      </c>
      <c r="L22" s="141"/>
      <c r="M22" s="82" t="s">
        <v>195</v>
      </c>
      <c r="N22" s="83">
        <v>-310.42819890999999</v>
      </c>
      <c r="O22" s="82">
        <f t="shared" si="1"/>
        <v>1.9269665199999966</v>
      </c>
      <c r="Q22" s="141"/>
      <c r="R22" s="82" t="s">
        <v>195</v>
      </c>
      <c r="S22" s="83">
        <v>-302.48922782</v>
      </c>
      <c r="T22" s="82">
        <f t="shared" si="2"/>
        <v>-5.4062390000007454E-2</v>
      </c>
    </row>
    <row r="23" spans="1:20" x14ac:dyDescent="0.35">
      <c r="D23" s="141" t="s">
        <v>70</v>
      </c>
      <c r="E23" s="82">
        <v>-288.65566431000002</v>
      </c>
      <c r="G23" s="141" t="s">
        <v>200</v>
      </c>
      <c r="H23" s="84" t="s">
        <v>192</v>
      </c>
      <c r="I23" s="85">
        <v>-291.78898184000002</v>
      </c>
      <c r="J23" s="84">
        <f t="shared" si="0"/>
        <v>0.44568247000000083</v>
      </c>
      <c r="L23" s="141" t="s">
        <v>207</v>
      </c>
      <c r="M23" s="82" t="s">
        <v>192</v>
      </c>
      <c r="N23" s="83">
        <v>-309.70962402999999</v>
      </c>
      <c r="O23" s="82">
        <f t="shared" si="1"/>
        <v>0.98404028000003363</v>
      </c>
      <c r="Q23" s="141" t="s">
        <v>213</v>
      </c>
      <c r="R23" s="84" t="s">
        <v>192</v>
      </c>
      <c r="S23" s="85">
        <v>-301.66449114</v>
      </c>
      <c r="T23" s="84">
        <f t="shared" si="2"/>
        <v>-0.89082682999997509</v>
      </c>
    </row>
    <row r="24" spans="1:20" x14ac:dyDescent="0.35">
      <c r="D24" s="141"/>
      <c r="E24" s="82">
        <v>-288.65566431000002</v>
      </c>
      <c r="G24" s="141"/>
      <c r="H24" s="82" t="s">
        <v>193</v>
      </c>
      <c r="I24" s="83">
        <v>-291.64264443000002</v>
      </c>
      <c r="J24" s="82">
        <f t="shared" si="0"/>
        <v>0.59201988000000183</v>
      </c>
      <c r="L24" s="141"/>
      <c r="M24" s="84" t="s">
        <v>193</v>
      </c>
      <c r="N24" s="85">
        <v>-310.08444854999999</v>
      </c>
      <c r="O24" s="84">
        <f t="shared" si="1"/>
        <v>0.60921576000002942</v>
      </c>
      <c r="Q24" s="141"/>
      <c r="R24" s="82" t="s">
        <v>193</v>
      </c>
      <c r="S24" s="83">
        <v>-300.89259896999999</v>
      </c>
      <c r="T24" s="82">
        <f t="shared" si="2"/>
        <v>-0.1189346599999741</v>
      </c>
    </row>
    <row r="25" spans="1:20" x14ac:dyDescent="0.35">
      <c r="D25" s="141"/>
      <c r="E25" s="82">
        <v>-288.65566431000002</v>
      </c>
      <c r="G25" s="141"/>
      <c r="H25" s="82" t="s">
        <v>194</v>
      </c>
      <c r="I25" s="83">
        <v>-291.57410811</v>
      </c>
      <c r="J25" s="82">
        <f t="shared" si="0"/>
        <v>0.66055620000002291</v>
      </c>
      <c r="L25" s="141"/>
      <c r="M25" s="82" t="s">
        <v>194</v>
      </c>
      <c r="N25" s="83">
        <v>-310.00622745999999</v>
      </c>
      <c r="O25" s="82">
        <f t="shared" si="1"/>
        <v>0.68743685000002897</v>
      </c>
      <c r="Q25" s="141"/>
      <c r="R25" s="82" t="s">
        <v>194</v>
      </c>
      <c r="S25" s="83">
        <v>-300.84574513000001</v>
      </c>
      <c r="T25" s="82">
        <f t="shared" si="2"/>
        <v>-7.2080819999991164E-2</v>
      </c>
    </row>
    <row r="26" spans="1:20" x14ac:dyDescent="0.35">
      <c r="D26" s="141"/>
      <c r="E26" s="82">
        <v>-288.65566431000002</v>
      </c>
      <c r="G26" s="141"/>
      <c r="H26" s="82" t="s">
        <v>195</v>
      </c>
      <c r="I26" s="83">
        <v>-291.69128539000002</v>
      </c>
      <c r="J26" s="82">
        <f t="shared" si="0"/>
        <v>0.54337892000000165</v>
      </c>
      <c r="L26" s="141"/>
      <c r="M26" s="82" t="s">
        <v>195</v>
      </c>
      <c r="N26" s="83">
        <v>-309.68809944999998</v>
      </c>
      <c r="O26" s="82">
        <f t="shared" si="1"/>
        <v>1.0055648600000384</v>
      </c>
      <c r="Q26" s="141"/>
      <c r="R26" s="82" t="s">
        <v>195</v>
      </c>
      <c r="S26" s="83">
        <v>-301.65397238000003</v>
      </c>
      <c r="T26" s="82">
        <f t="shared" si="2"/>
        <v>-0.88030807000000699</v>
      </c>
    </row>
    <row r="27" spans="1:20" x14ac:dyDescent="0.35">
      <c r="D27" s="141" t="s">
        <v>71</v>
      </c>
      <c r="E27" s="82">
        <v>-286.71628071999999</v>
      </c>
      <c r="G27" s="141" t="s">
        <v>201</v>
      </c>
      <c r="H27" s="84" t="s">
        <v>192</v>
      </c>
      <c r="I27" s="85">
        <v>-289.96070106000002</v>
      </c>
      <c r="J27" s="84">
        <f t="shared" si="0"/>
        <v>0.33457965999996686</v>
      </c>
      <c r="L27" s="141" t="s">
        <v>208</v>
      </c>
      <c r="M27" s="84" t="s">
        <v>192</v>
      </c>
      <c r="N27" s="85">
        <v>-308.24664246999998</v>
      </c>
      <c r="O27" s="84">
        <f t="shared" si="1"/>
        <v>0.50763825000000251</v>
      </c>
      <c r="Q27" s="141" t="s">
        <v>214</v>
      </c>
      <c r="R27" s="82" t="s">
        <v>192</v>
      </c>
      <c r="S27" s="83">
        <v>-298.95520090999997</v>
      </c>
      <c r="T27" s="82">
        <f t="shared" si="2"/>
        <v>-0.12092018999998722</v>
      </c>
    </row>
    <row r="28" spans="1:20" x14ac:dyDescent="0.35">
      <c r="D28" s="141"/>
      <c r="E28" s="82">
        <v>-286.71628071999999</v>
      </c>
      <c r="G28" s="141"/>
      <c r="H28" s="82" t="s">
        <v>193</v>
      </c>
      <c r="I28" s="83">
        <v>-289.65141254000002</v>
      </c>
      <c r="J28" s="82">
        <f t="shared" si="0"/>
        <v>0.64386817999996238</v>
      </c>
      <c r="L28" s="141"/>
      <c r="M28" s="82" t="s">
        <v>193</v>
      </c>
      <c r="N28" s="83">
        <v>-308.12150075</v>
      </c>
      <c r="O28" s="82">
        <f t="shared" si="1"/>
        <v>0.63277996999999031</v>
      </c>
      <c r="Q28" s="141"/>
      <c r="R28" s="82" t="s">
        <v>193</v>
      </c>
      <c r="S28" s="83">
        <v>-299.05008744000003</v>
      </c>
      <c r="T28" s="82">
        <f t="shared" si="2"/>
        <v>-0.21580672000004064</v>
      </c>
    </row>
    <row r="29" spans="1:20" x14ac:dyDescent="0.35">
      <c r="D29" s="141"/>
      <c r="E29" s="82">
        <v>-286.71628071999999</v>
      </c>
      <c r="G29" s="141"/>
      <c r="H29" s="82" t="s">
        <v>194</v>
      </c>
      <c r="I29" s="83">
        <v>-289.71112281000001</v>
      </c>
      <c r="J29" s="82">
        <f t="shared" si="0"/>
        <v>0.58415790999998007</v>
      </c>
      <c r="L29" s="141"/>
      <c r="M29" s="82" t="s">
        <v>194</v>
      </c>
      <c r="N29" s="83">
        <v>-308.13265421</v>
      </c>
      <c r="O29" s="82">
        <f t="shared" si="1"/>
        <v>0.62162650999998759</v>
      </c>
      <c r="Q29" s="141"/>
      <c r="R29" s="82" t="s">
        <v>194</v>
      </c>
      <c r="S29" s="83">
        <v>-299.00083203000003</v>
      </c>
      <c r="T29" s="82">
        <f t="shared" si="2"/>
        <v>-0.16655131000003998</v>
      </c>
    </row>
    <row r="30" spans="1:20" x14ac:dyDescent="0.35">
      <c r="D30" s="141"/>
      <c r="E30" s="82">
        <v>-286.71628071999999</v>
      </c>
      <c r="G30" s="141"/>
      <c r="H30" s="96" t="s">
        <v>195</v>
      </c>
      <c r="I30" s="95">
        <v>-287.94704245999998</v>
      </c>
      <c r="J30" s="82">
        <f t="shared" si="0"/>
        <v>2.3482382600000089</v>
      </c>
      <c r="L30" s="141"/>
      <c r="M30" s="82" t="s">
        <v>195</v>
      </c>
      <c r="N30" s="83">
        <v>-308.10961767999999</v>
      </c>
      <c r="O30" s="82">
        <f t="shared" si="1"/>
        <v>0.64466304000000063</v>
      </c>
      <c r="Q30" s="141"/>
      <c r="R30" s="84" t="s">
        <v>195</v>
      </c>
      <c r="S30" s="85">
        <v>-299.24287433000001</v>
      </c>
      <c r="T30" s="84">
        <f t="shared" si="2"/>
        <v>-0.40859361000002004</v>
      </c>
    </row>
    <row r="31" spans="1:20" x14ac:dyDescent="0.35">
      <c r="D31" s="141" t="s">
        <v>72</v>
      </c>
      <c r="E31" s="82">
        <v>-285.37085286000001</v>
      </c>
      <c r="G31" s="141" t="s">
        <v>234</v>
      </c>
      <c r="H31" s="97" t="s">
        <v>192</v>
      </c>
      <c r="I31" s="83">
        <v>-288.55165756999997</v>
      </c>
      <c r="J31" s="82">
        <f t="shared" si="0"/>
        <v>0.39819529000003895</v>
      </c>
      <c r="L31" s="141" t="s">
        <v>235</v>
      </c>
      <c r="M31" s="97" t="s">
        <v>192</v>
      </c>
      <c r="N31" s="98">
        <v>-307.00456604999999</v>
      </c>
      <c r="O31" s="97">
        <f t="shared" si="1"/>
        <v>0.40428681000001943</v>
      </c>
      <c r="Q31" s="141" t="s">
        <v>36</v>
      </c>
      <c r="R31" s="84" t="s">
        <v>192</v>
      </c>
      <c r="S31" s="85">
        <v>-297.85060822000003</v>
      </c>
      <c r="T31" s="84">
        <f t="shared" si="2"/>
        <v>-0.36175536000001252</v>
      </c>
    </row>
    <row r="32" spans="1:20" x14ac:dyDescent="0.35">
      <c r="D32" s="141"/>
      <c r="E32" s="82">
        <v>-285.37085286000001</v>
      </c>
      <c r="G32" s="141"/>
      <c r="H32" s="82" t="s">
        <v>193</v>
      </c>
      <c r="I32" s="83">
        <v>-288.55165756999997</v>
      </c>
      <c r="J32" s="82">
        <f t="shared" si="0"/>
        <v>0.39819529000003895</v>
      </c>
      <c r="L32" s="141"/>
      <c r="M32" s="84" t="s">
        <v>193</v>
      </c>
      <c r="N32" s="85">
        <v>-307.00456604999999</v>
      </c>
      <c r="O32" s="84">
        <f t="shared" si="1"/>
        <v>0.40428681000001943</v>
      </c>
      <c r="Q32" s="141"/>
      <c r="R32" s="97" t="s">
        <v>193</v>
      </c>
      <c r="S32" s="98">
        <v>-297.85060822000003</v>
      </c>
      <c r="T32" s="97">
        <f t="shared" si="2"/>
        <v>-0.36175536000001252</v>
      </c>
    </row>
    <row r="33" spans="4:20" x14ac:dyDescent="0.35">
      <c r="D33" s="141"/>
      <c r="E33" s="82">
        <v>-285.37085286000001</v>
      </c>
      <c r="G33" s="141"/>
      <c r="H33" s="82" t="s">
        <v>194</v>
      </c>
      <c r="I33" s="83">
        <v>-288.55165756999997</v>
      </c>
      <c r="J33" s="82">
        <f t="shared" si="0"/>
        <v>0.39819529000003895</v>
      </c>
      <c r="L33" s="141"/>
      <c r="M33" s="97" t="s">
        <v>194</v>
      </c>
      <c r="N33" s="98">
        <v>-307.00456604999999</v>
      </c>
      <c r="O33" s="97">
        <f t="shared" si="1"/>
        <v>0.40428681000001943</v>
      </c>
      <c r="Q33" s="141"/>
      <c r="R33" s="97" t="s">
        <v>194</v>
      </c>
      <c r="S33" s="98">
        <v>-297.85060822000003</v>
      </c>
      <c r="T33" s="97">
        <f t="shared" si="2"/>
        <v>-0.36175536000001252</v>
      </c>
    </row>
    <row r="34" spans="4:20" x14ac:dyDescent="0.35">
      <c r="D34" s="141"/>
      <c r="E34" s="82">
        <v>-285.37085286000001</v>
      </c>
      <c r="G34" s="141"/>
      <c r="H34" s="84" t="s">
        <v>195</v>
      </c>
      <c r="I34" s="85">
        <v>-288.60651598999999</v>
      </c>
      <c r="J34" s="84">
        <f t="shared" si="0"/>
        <v>0.34333687000002255</v>
      </c>
      <c r="L34" s="141"/>
      <c r="M34" s="82" t="s">
        <v>195</v>
      </c>
      <c r="N34" s="83">
        <v>-306.99122992000002</v>
      </c>
      <c r="O34" s="82">
        <f t="shared" si="1"/>
        <v>0.41762293999999001</v>
      </c>
      <c r="Q34" s="141"/>
      <c r="R34" s="82" t="s">
        <v>195</v>
      </c>
      <c r="S34" s="83">
        <v>-297.64898132000002</v>
      </c>
      <c r="T34" s="97">
        <f t="shared" si="2"/>
        <v>-0.16012846000000458</v>
      </c>
    </row>
    <row r="37" spans="4:20" x14ac:dyDescent="0.35">
      <c r="D37" t="s">
        <v>231</v>
      </c>
      <c r="E37" s="32">
        <v>-299.85283329999999</v>
      </c>
      <c r="F37" t="s">
        <v>1</v>
      </c>
      <c r="L37" t="s">
        <v>233</v>
      </c>
      <c r="M37" t="s">
        <v>192</v>
      </c>
      <c r="N37" s="32">
        <v>-321.95530831999997</v>
      </c>
      <c r="O37">
        <f>N37-E37-B15-0.5*B14</f>
        <v>-6.447501999998595E-2</v>
      </c>
    </row>
  </sheetData>
  <mergeCells count="32">
    <mergeCell ref="G3:G6"/>
    <mergeCell ref="L3:L6"/>
    <mergeCell ref="Q3:Q6"/>
    <mergeCell ref="G7:G10"/>
    <mergeCell ref="L7:L10"/>
    <mergeCell ref="Q7:Q10"/>
    <mergeCell ref="G11:G14"/>
    <mergeCell ref="L11:L14"/>
    <mergeCell ref="Q11:Q14"/>
    <mergeCell ref="G15:G18"/>
    <mergeCell ref="L15:L18"/>
    <mergeCell ref="Q15:Q18"/>
    <mergeCell ref="D23:D26"/>
    <mergeCell ref="D27:D30"/>
    <mergeCell ref="G19:G22"/>
    <mergeCell ref="L19:L22"/>
    <mergeCell ref="Q19:Q22"/>
    <mergeCell ref="G23:G26"/>
    <mergeCell ref="L23:L26"/>
    <mergeCell ref="Q23:Q26"/>
    <mergeCell ref="D3:D6"/>
    <mergeCell ref="D7:D10"/>
    <mergeCell ref="D11:D14"/>
    <mergeCell ref="D15:D18"/>
    <mergeCell ref="D19:D22"/>
    <mergeCell ref="D31:D34"/>
    <mergeCell ref="G31:G34"/>
    <mergeCell ref="L31:L34"/>
    <mergeCell ref="Q31:Q34"/>
    <mergeCell ref="G27:G30"/>
    <mergeCell ref="L27:L30"/>
    <mergeCell ref="Q27:Q30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"/>
  <sheetViews>
    <sheetView zoomScale="85" zoomScaleNormal="85" workbookViewId="0">
      <selection activeCell="B11" sqref="B11"/>
    </sheetView>
  </sheetViews>
  <sheetFormatPr defaultRowHeight="14.5" x14ac:dyDescent="0.35"/>
  <cols>
    <col min="1" max="1" width="8.26953125" customWidth="1"/>
    <col min="6" max="6" width="10.08984375" customWidth="1"/>
    <col min="9" max="9" width="8.7265625" style="2"/>
    <col min="22" max="22" width="8.7265625" style="2"/>
  </cols>
  <sheetData>
    <row r="1" spans="1:26" x14ac:dyDescent="0.35">
      <c r="A1" s="69" t="s">
        <v>49</v>
      </c>
      <c r="B1" s="70" t="s">
        <v>16</v>
      </c>
      <c r="C1" s="70" t="s">
        <v>17</v>
      </c>
      <c r="D1" s="70" t="s">
        <v>18</v>
      </c>
      <c r="E1" s="70" t="s">
        <v>19</v>
      </c>
      <c r="F1" s="70" t="s">
        <v>20</v>
      </c>
      <c r="G1" s="70" t="s">
        <v>48</v>
      </c>
      <c r="H1" s="70" t="s">
        <v>51</v>
      </c>
      <c r="I1" s="71" t="s">
        <v>53</v>
      </c>
      <c r="K1" s="4" t="s">
        <v>42</v>
      </c>
      <c r="L1" s="15" t="s">
        <v>20</v>
      </c>
      <c r="N1" s="4"/>
      <c r="O1" s="5" t="s">
        <v>16</v>
      </c>
      <c r="P1" s="6" t="s">
        <v>17</v>
      </c>
      <c r="Q1" s="5" t="s">
        <v>18</v>
      </c>
      <c r="R1" s="7" t="s">
        <v>19</v>
      </c>
      <c r="S1" s="5" t="s">
        <v>20</v>
      </c>
      <c r="T1" s="5" t="s">
        <v>48</v>
      </c>
      <c r="U1" s="5" t="s">
        <v>51</v>
      </c>
      <c r="V1" s="8" t="s">
        <v>53</v>
      </c>
      <c r="X1" s="131" t="s">
        <v>57</v>
      </c>
      <c r="Y1" s="131"/>
      <c r="Z1" s="131"/>
    </row>
    <row r="2" spans="1:26" x14ac:dyDescent="0.35">
      <c r="A2" s="72" t="s">
        <v>0</v>
      </c>
      <c r="B2" s="73">
        <v>-285.375</v>
      </c>
      <c r="C2" s="73" t="s">
        <v>1</v>
      </c>
      <c r="D2" s="73" t="s">
        <v>1</v>
      </c>
      <c r="E2" s="73" t="s">
        <v>1</v>
      </c>
      <c r="F2" s="73">
        <v>-285.375</v>
      </c>
      <c r="G2" s="73"/>
      <c r="H2" s="73"/>
      <c r="I2" s="74">
        <f>F2</f>
        <v>-285.375</v>
      </c>
      <c r="K2" s="9" t="s">
        <v>35</v>
      </c>
      <c r="L2" s="16">
        <v>-285.90226668000003</v>
      </c>
      <c r="N2" s="9" t="s">
        <v>9</v>
      </c>
      <c r="O2" s="10">
        <v>-288.97199999999998</v>
      </c>
      <c r="P2" s="10">
        <v>0.17499999999999999</v>
      </c>
      <c r="Q2" s="10">
        <v>5.0000000000000001E-3</v>
      </c>
      <c r="R2" s="10">
        <v>-6.0000000000000001E-3</v>
      </c>
      <c r="S2" s="10">
        <v>-288.79899999999998</v>
      </c>
      <c r="T2" s="10"/>
      <c r="U2" s="10"/>
      <c r="V2" s="11">
        <f>S2</f>
        <v>-288.79899999999998</v>
      </c>
      <c r="X2" t="s">
        <v>57</v>
      </c>
      <c r="Y2" s="2">
        <f>V2-L2-0.5*$I$10</f>
        <v>0.65126668000004706</v>
      </c>
    </row>
    <row r="3" spans="1:26" x14ac:dyDescent="0.35">
      <c r="A3" s="72" t="s">
        <v>50</v>
      </c>
      <c r="B3" s="73">
        <v>-288.61099999999999</v>
      </c>
      <c r="C3" s="73">
        <v>0.17699999999999999</v>
      </c>
      <c r="D3" s="73">
        <v>4.0000000000000001E-3</v>
      </c>
      <c r="E3" s="73">
        <v>-5.0000000000000001E-3</v>
      </c>
      <c r="F3" s="73">
        <v>-288.435</v>
      </c>
      <c r="G3" s="73"/>
      <c r="H3" s="73"/>
      <c r="I3" s="74">
        <f>F3</f>
        <v>-288.435</v>
      </c>
      <c r="K3" s="9" t="s">
        <v>36</v>
      </c>
      <c r="L3" s="16">
        <v>-287.21986750000002</v>
      </c>
      <c r="N3" s="9" t="s">
        <v>10</v>
      </c>
      <c r="O3" s="10">
        <v>-290.423</v>
      </c>
      <c r="P3" s="10">
        <v>0.16800000000000001</v>
      </c>
      <c r="Q3" s="10">
        <v>6.0000000000000001E-3</v>
      </c>
      <c r="R3" s="10">
        <v>-8.0000000000000002E-3</v>
      </c>
      <c r="S3" s="10">
        <v>-290.25700000000001</v>
      </c>
      <c r="T3" s="10"/>
      <c r="U3" s="10"/>
      <c r="V3" s="11">
        <f t="shared" ref="V3:V8" si="0">S3</f>
        <v>-290.25700000000001</v>
      </c>
      <c r="X3" t="s">
        <v>57</v>
      </c>
      <c r="Y3" s="2">
        <f t="shared" ref="Y3:Y8" si="1">V3-L3-0.5*$I$10</f>
        <v>0.5108675000000158</v>
      </c>
    </row>
    <row r="4" spans="1:26" x14ac:dyDescent="0.35">
      <c r="A4" s="72" t="s">
        <v>2</v>
      </c>
      <c r="B4" s="73">
        <v>-307.01900000000001</v>
      </c>
      <c r="C4" s="73">
        <v>0.626</v>
      </c>
      <c r="D4" s="73">
        <v>0.108</v>
      </c>
      <c r="E4" s="73">
        <v>-0.23899999999999999</v>
      </c>
      <c r="F4" s="73">
        <v>-306.524</v>
      </c>
      <c r="G4" s="73">
        <f>F4+0.15</f>
        <v>-306.37400000000002</v>
      </c>
      <c r="H4" s="73">
        <f>G4-0.25</f>
        <v>-306.62400000000002</v>
      </c>
      <c r="I4" s="74">
        <f>H4</f>
        <v>-306.62400000000002</v>
      </c>
      <c r="K4" s="9" t="s">
        <v>37</v>
      </c>
      <c r="L4" s="16">
        <v>-290.02228953000002</v>
      </c>
      <c r="N4" s="9" t="s">
        <v>11</v>
      </c>
      <c r="O4" s="10">
        <v>-293.00599999999997</v>
      </c>
      <c r="P4" s="10">
        <v>0.185</v>
      </c>
      <c r="Q4" s="10">
        <v>4.0000000000000001E-3</v>
      </c>
      <c r="R4" s="10">
        <v>-5.0000000000000001E-3</v>
      </c>
      <c r="S4" s="10">
        <v>-292.822</v>
      </c>
      <c r="T4" s="10"/>
      <c r="U4" s="10"/>
      <c r="V4" s="11">
        <f t="shared" si="0"/>
        <v>-292.822</v>
      </c>
      <c r="X4" t="s">
        <v>57</v>
      </c>
      <c r="Y4" s="2">
        <f t="shared" si="1"/>
        <v>0.74828953000002052</v>
      </c>
    </row>
    <row r="5" spans="1:26" ht="15" thickBot="1" x14ac:dyDescent="0.4">
      <c r="A5" s="75" t="s">
        <v>3</v>
      </c>
      <c r="B5" s="76">
        <v>-297.85399999999998</v>
      </c>
      <c r="C5" s="76">
        <v>0.17599999999999999</v>
      </c>
      <c r="D5" s="76">
        <v>8.7999999999999995E-2</v>
      </c>
      <c r="E5" s="76">
        <v>-0.20599999999999999</v>
      </c>
      <c r="F5" s="76">
        <v>-297.79700000000003</v>
      </c>
      <c r="G5" s="76"/>
      <c r="H5" s="76">
        <f>F5-0.1</f>
        <v>-297.89700000000005</v>
      </c>
      <c r="I5" s="77">
        <f>H5</f>
        <v>-297.89700000000005</v>
      </c>
      <c r="K5" s="9" t="s">
        <v>38</v>
      </c>
      <c r="L5" s="16">
        <v>-289.56442084000003</v>
      </c>
      <c r="N5" s="9" t="s">
        <v>12</v>
      </c>
      <c r="O5" s="10">
        <v>-292.678</v>
      </c>
      <c r="P5" s="10">
        <v>0.17499999999999999</v>
      </c>
      <c r="Q5" s="10">
        <v>5.0000000000000001E-3</v>
      </c>
      <c r="R5" s="10">
        <v>-6.0000000000000001E-3</v>
      </c>
      <c r="S5" s="10">
        <v>-292.505</v>
      </c>
      <c r="T5" s="10"/>
      <c r="U5" s="10"/>
      <c r="V5" s="11">
        <f t="shared" si="0"/>
        <v>-292.505</v>
      </c>
      <c r="X5" t="s">
        <v>57</v>
      </c>
      <c r="Y5" s="2">
        <f t="shared" si="1"/>
        <v>0.60742084000002983</v>
      </c>
    </row>
    <row r="6" spans="1:26" x14ac:dyDescent="0.35">
      <c r="K6" s="9" t="s">
        <v>39</v>
      </c>
      <c r="L6" s="16">
        <v>-288.81072870999998</v>
      </c>
      <c r="N6" s="9" t="s">
        <v>13</v>
      </c>
      <c r="O6" s="10">
        <v>-292.60000000000002</v>
      </c>
      <c r="P6" s="10">
        <v>0.22800000000000001</v>
      </c>
      <c r="Q6" s="10">
        <v>6.0000000000000001E-3</v>
      </c>
      <c r="R6" s="10">
        <v>-8.9999999999999993E-3</v>
      </c>
      <c r="S6" s="10">
        <v>-292.37400000000002</v>
      </c>
      <c r="T6" s="10"/>
      <c r="U6" s="10"/>
      <c r="V6" s="11">
        <f t="shared" si="0"/>
        <v>-292.37400000000002</v>
      </c>
      <c r="X6" t="s">
        <v>57</v>
      </c>
      <c r="Y6" s="2">
        <f t="shared" si="1"/>
        <v>-1.5271290000045568E-2</v>
      </c>
    </row>
    <row r="7" spans="1:26" x14ac:dyDescent="0.35">
      <c r="K7" s="9" t="s">
        <v>40</v>
      </c>
      <c r="L7" s="16">
        <v>-288.08995198000002</v>
      </c>
      <c r="N7" s="9" t="s">
        <v>14</v>
      </c>
      <c r="O7" s="10">
        <v>-291.553</v>
      </c>
      <c r="P7" s="10">
        <v>0.17199999999999999</v>
      </c>
      <c r="Q7" s="10">
        <v>8.0000000000000002E-3</v>
      </c>
      <c r="R7" s="10">
        <v>-1.0999999999999999E-2</v>
      </c>
      <c r="S7" s="10">
        <v>-291.38400000000001</v>
      </c>
      <c r="T7" s="10"/>
      <c r="U7" s="10"/>
      <c r="V7" s="11">
        <f t="shared" si="0"/>
        <v>-291.38400000000001</v>
      </c>
      <c r="X7" t="s">
        <v>57</v>
      </c>
      <c r="Y7" s="2">
        <f t="shared" si="1"/>
        <v>0.25395198000000896</v>
      </c>
    </row>
    <row r="8" spans="1:26" ht="15" thickBot="1" x14ac:dyDescent="0.4">
      <c r="A8" s="132" t="s">
        <v>60</v>
      </c>
      <c r="B8" s="132"/>
      <c r="C8" s="132"/>
      <c r="D8" s="132"/>
      <c r="E8" s="132"/>
      <c r="F8" s="132"/>
      <c r="G8" s="132"/>
      <c r="H8" s="132"/>
      <c r="I8" s="132"/>
      <c r="K8" s="12" t="s">
        <v>41</v>
      </c>
      <c r="L8" s="17">
        <v>-286.71883366999998</v>
      </c>
      <c r="N8" s="12" t="s">
        <v>15</v>
      </c>
      <c r="O8" s="13">
        <v>-289.95499999999998</v>
      </c>
      <c r="P8" s="13">
        <v>0.17899999999999999</v>
      </c>
      <c r="Q8" s="13">
        <v>8.0000000000000002E-3</v>
      </c>
      <c r="R8" s="13">
        <v>-0.01</v>
      </c>
      <c r="S8" s="13">
        <v>-289.779</v>
      </c>
      <c r="T8" s="13"/>
      <c r="U8" s="13"/>
      <c r="V8" s="14">
        <f t="shared" si="0"/>
        <v>-289.779</v>
      </c>
      <c r="X8" t="s">
        <v>57</v>
      </c>
      <c r="Y8" s="2">
        <f t="shared" si="1"/>
        <v>0.48783366999998456</v>
      </c>
    </row>
    <row r="9" spans="1:26" ht="15" thickBot="1" x14ac:dyDescent="0.4">
      <c r="A9" s="19"/>
      <c r="B9" s="20" t="s">
        <v>16</v>
      </c>
      <c r="C9" s="20" t="s">
        <v>17</v>
      </c>
      <c r="D9" s="20" t="s">
        <v>47</v>
      </c>
      <c r="E9" s="21" t="s">
        <v>19</v>
      </c>
      <c r="F9" s="20" t="s">
        <v>20</v>
      </c>
      <c r="G9" s="22" t="s">
        <v>48</v>
      </c>
      <c r="H9" s="22" t="s">
        <v>51</v>
      </c>
      <c r="I9" s="23" t="s">
        <v>53</v>
      </c>
      <c r="X9" s="131" t="s">
        <v>58</v>
      </c>
      <c r="Y9" s="131"/>
      <c r="Z9" s="131"/>
    </row>
    <row r="10" spans="1:26" x14ac:dyDescent="0.35">
      <c r="A10" s="24" t="s">
        <v>4</v>
      </c>
      <c r="B10" s="25">
        <v>-7.1580000000000004</v>
      </c>
      <c r="C10" s="25">
        <v>0.27400000000000002</v>
      </c>
      <c r="D10" s="25">
        <v>9.0999999999999998E-2</v>
      </c>
      <c r="E10" s="25">
        <v>-0.40200000000000002</v>
      </c>
      <c r="F10" s="25">
        <v>-7.1959999999999997</v>
      </c>
      <c r="G10" s="26">
        <f>F10+0.1</f>
        <v>-7.0960000000000001</v>
      </c>
      <c r="H10" s="26"/>
      <c r="I10" s="27">
        <f>G10</f>
        <v>-7.0960000000000001</v>
      </c>
      <c r="N10" s="4"/>
      <c r="O10" s="5" t="s">
        <v>16</v>
      </c>
      <c r="P10" s="6" t="s">
        <v>17</v>
      </c>
      <c r="Q10" s="5" t="s">
        <v>18</v>
      </c>
      <c r="R10" s="7" t="s">
        <v>19</v>
      </c>
      <c r="S10" s="5" t="s">
        <v>20</v>
      </c>
      <c r="T10" s="5"/>
      <c r="U10" s="5"/>
      <c r="V10" s="8"/>
      <c r="X10" t="s">
        <v>54</v>
      </c>
      <c r="Y10" t="s">
        <v>55</v>
      </c>
      <c r="Z10" t="s">
        <v>56</v>
      </c>
    </row>
    <row r="11" spans="1:26" x14ac:dyDescent="0.35">
      <c r="A11" s="24" t="s">
        <v>5</v>
      </c>
      <c r="B11" s="25">
        <v>-18.459</v>
      </c>
      <c r="C11" s="25">
        <v>0.30599999999999999</v>
      </c>
      <c r="D11" s="25">
        <v>9.9000000000000005E-2</v>
      </c>
      <c r="E11" s="25">
        <v>-0.66200000000000003</v>
      </c>
      <c r="F11" s="25">
        <v>-18.718</v>
      </c>
      <c r="G11" s="26">
        <f>F11+0.3</f>
        <v>-18.417999999999999</v>
      </c>
      <c r="H11" s="26"/>
      <c r="I11" s="27">
        <f>G11</f>
        <v>-18.417999999999999</v>
      </c>
      <c r="N11" s="9" t="s">
        <v>21</v>
      </c>
      <c r="O11" s="10">
        <v>-307.30900000000003</v>
      </c>
      <c r="P11" s="10">
        <v>0.624</v>
      </c>
      <c r="Q11" s="10">
        <v>0.108</v>
      </c>
      <c r="R11" s="10">
        <v>-0.23400000000000001</v>
      </c>
      <c r="S11" s="10">
        <v>-306.81200000000001</v>
      </c>
      <c r="T11" s="10">
        <f>S11+0.15</f>
        <v>-306.66200000000003</v>
      </c>
      <c r="U11" s="10">
        <f>T11-0.25</f>
        <v>-306.91200000000003</v>
      </c>
      <c r="V11" s="11">
        <f>U11</f>
        <v>-306.91200000000003</v>
      </c>
      <c r="W11">
        <v>0</v>
      </c>
      <c r="X11" s="2">
        <f>V11-L2-0.5*$I$10-$I$11</f>
        <v>0.95626667999999171</v>
      </c>
      <c r="Y11" s="2">
        <f>V20+$I$12-L2-$I$10-$I$11</f>
        <v>0.13726668000002817</v>
      </c>
      <c r="Z11" s="2">
        <f>$I$13+$I$12-$I$10-$I$11</f>
        <v>0.12300000000000111</v>
      </c>
    </row>
    <row r="12" spans="1:26" x14ac:dyDescent="0.35">
      <c r="A12" s="24" t="s">
        <v>6</v>
      </c>
      <c r="B12" s="25">
        <v>-12.833</v>
      </c>
      <c r="C12" s="25">
        <v>0.57199999999999995</v>
      </c>
      <c r="D12" s="25">
        <v>0.104</v>
      </c>
      <c r="E12" s="25">
        <v>-0.66900000000000004</v>
      </c>
      <c r="F12" s="25">
        <v>-12.827</v>
      </c>
      <c r="G12" s="26"/>
      <c r="H12" s="26"/>
      <c r="I12" s="27">
        <f>F12</f>
        <v>-12.827</v>
      </c>
      <c r="N12" s="9" t="s">
        <v>22</v>
      </c>
      <c r="O12" s="10">
        <v>-308.60899999999998</v>
      </c>
      <c r="P12" s="10">
        <v>0.625</v>
      </c>
      <c r="Q12" s="10">
        <v>0.106</v>
      </c>
      <c r="R12" s="10">
        <v>-0.22500000000000001</v>
      </c>
      <c r="S12" s="10">
        <v>-308.10399999999998</v>
      </c>
      <c r="T12" s="10">
        <f t="shared" ref="T12:T17" si="2">S12+0.15</f>
        <v>-307.95400000000001</v>
      </c>
      <c r="U12" s="10">
        <f t="shared" ref="U12:U17" si="3">T12-0.25</f>
        <v>-308.20400000000001</v>
      </c>
      <c r="V12" s="11">
        <f t="shared" ref="V12:V17" si="4">U12</f>
        <v>-308.20400000000001</v>
      </c>
      <c r="W12">
        <v>0</v>
      </c>
      <c r="X12" s="2">
        <f>V12-L3-0.5*$I$10-$I$11</f>
        <v>0.9818675000000141</v>
      </c>
      <c r="Y12" s="2">
        <f t="shared" ref="Y12:Y16" si="5">V21+$I$12-L3-$I$10-$I$11</f>
        <v>-0.22113250000002083</v>
      </c>
      <c r="Z12" s="2">
        <f t="shared" ref="Z12:Z17" si="6">$I$13+$I$12-$I$10-$I$11</f>
        <v>0.12300000000000111</v>
      </c>
    </row>
    <row r="13" spans="1:26" ht="15" thickBot="1" x14ac:dyDescent="0.4">
      <c r="A13" s="28" t="s">
        <v>7</v>
      </c>
      <c r="B13" s="29">
        <v>-12.118</v>
      </c>
      <c r="C13" s="29">
        <v>0.13200000000000001</v>
      </c>
      <c r="D13" s="29">
        <v>9.0999999999999998E-2</v>
      </c>
      <c r="E13" s="29">
        <v>-0.66800000000000004</v>
      </c>
      <c r="F13" s="29">
        <v>-12.564</v>
      </c>
      <c r="G13" s="30"/>
      <c r="H13" s="30"/>
      <c r="I13" s="31">
        <f>F13</f>
        <v>-12.564</v>
      </c>
      <c r="N13" s="9" t="s">
        <v>23</v>
      </c>
      <c r="O13" s="10">
        <v>-311.55500000000001</v>
      </c>
      <c r="P13" s="10">
        <v>0.63400000000000001</v>
      </c>
      <c r="Q13" s="10">
        <v>0.10100000000000001</v>
      </c>
      <c r="R13" s="10">
        <v>-0.20499999999999999</v>
      </c>
      <c r="S13" s="10">
        <v>-311.024</v>
      </c>
      <c r="T13" s="10">
        <f t="shared" si="2"/>
        <v>-310.87400000000002</v>
      </c>
      <c r="U13" s="10">
        <f t="shared" si="3"/>
        <v>-311.12400000000002</v>
      </c>
      <c r="V13" s="11">
        <f t="shared" si="4"/>
        <v>-311.12400000000002</v>
      </c>
      <c r="W13">
        <v>0</v>
      </c>
      <c r="X13" s="2">
        <f t="shared" ref="X13:X17" si="7">V13-L4-0.5*$I$10-$I$11</f>
        <v>0.86428953000000064</v>
      </c>
      <c r="Y13" s="2">
        <f t="shared" si="5"/>
        <v>-0.340710469999987</v>
      </c>
      <c r="Z13" s="2">
        <f t="shared" si="6"/>
        <v>0.12300000000000111</v>
      </c>
    </row>
    <row r="14" spans="1:26" x14ac:dyDescent="0.35">
      <c r="N14" s="40" t="s">
        <v>24</v>
      </c>
      <c r="O14" s="10">
        <v>-311.10599999999999</v>
      </c>
      <c r="P14" s="10">
        <v>0.63300000000000001</v>
      </c>
      <c r="Q14" s="10">
        <v>0.10100000000000001</v>
      </c>
      <c r="R14" s="10">
        <v>-0.20499999999999999</v>
      </c>
      <c r="S14" s="10">
        <v>-310.577</v>
      </c>
      <c r="T14" s="10">
        <f t="shared" si="2"/>
        <v>-310.42700000000002</v>
      </c>
      <c r="U14" s="10">
        <f t="shared" si="3"/>
        <v>-310.67700000000002</v>
      </c>
      <c r="V14" s="11">
        <f t="shared" si="4"/>
        <v>-310.67700000000002</v>
      </c>
      <c r="W14">
        <v>0</v>
      </c>
      <c r="X14" s="2">
        <f t="shared" si="7"/>
        <v>0.8534208400000054</v>
      </c>
      <c r="Y14" s="2">
        <f t="shared" si="5"/>
        <v>-0.6345791599999977</v>
      </c>
      <c r="Z14" s="2">
        <f t="shared" si="6"/>
        <v>0.12300000000000111</v>
      </c>
    </row>
    <row r="15" spans="1:26" x14ac:dyDescent="0.35">
      <c r="N15" s="41" t="s">
        <v>25</v>
      </c>
      <c r="O15" s="10">
        <v>-310.334</v>
      </c>
      <c r="P15" s="10">
        <v>0.61899999999999999</v>
      </c>
      <c r="Q15" s="10">
        <v>0.106</v>
      </c>
      <c r="R15" s="10">
        <v>-0.22</v>
      </c>
      <c r="S15" s="10">
        <v>-309.82900000000001</v>
      </c>
      <c r="T15" s="10">
        <f t="shared" si="2"/>
        <v>-309.67900000000003</v>
      </c>
      <c r="U15" s="10">
        <f t="shared" si="3"/>
        <v>-309.92900000000003</v>
      </c>
      <c r="V15" s="11">
        <f t="shared" si="4"/>
        <v>-309.92900000000003</v>
      </c>
      <c r="W15">
        <v>0</v>
      </c>
      <c r="X15" s="2">
        <f t="shared" si="7"/>
        <v>0.84772870999994865</v>
      </c>
      <c r="Y15" s="2">
        <f t="shared" si="5"/>
        <v>-0.99127129000005354</v>
      </c>
      <c r="Z15" s="2">
        <f t="shared" si="6"/>
        <v>0.12300000000000111</v>
      </c>
    </row>
    <row r="16" spans="1:26" x14ac:dyDescent="0.35">
      <c r="B16" t="s">
        <v>52</v>
      </c>
      <c r="C16" t="s">
        <v>43</v>
      </c>
      <c r="D16" t="s">
        <v>44</v>
      </c>
      <c r="E16" t="s">
        <v>45</v>
      </c>
      <c r="F16" t="s">
        <v>46</v>
      </c>
      <c r="N16" s="41" t="s">
        <v>26</v>
      </c>
      <c r="O16" s="10">
        <v>-309.70299999999997</v>
      </c>
      <c r="P16" s="10">
        <v>0.622</v>
      </c>
      <c r="Q16" s="10">
        <v>0.104</v>
      </c>
      <c r="R16" s="10">
        <v>-0.215</v>
      </c>
      <c r="S16" s="10">
        <f>-309.191</f>
        <v>-309.19099999999997</v>
      </c>
      <c r="T16" s="10">
        <f t="shared" si="2"/>
        <v>-309.041</v>
      </c>
      <c r="U16" s="10">
        <f t="shared" si="3"/>
        <v>-309.291</v>
      </c>
      <c r="V16" s="11">
        <f t="shared" si="4"/>
        <v>-309.291</v>
      </c>
      <c r="W16">
        <v>0</v>
      </c>
      <c r="X16" s="2">
        <f t="shared" si="7"/>
        <v>0.76495198000002773</v>
      </c>
      <c r="Y16" s="2">
        <f t="shared" si="5"/>
        <v>-0.84404802000001311</v>
      </c>
      <c r="Z16" s="2">
        <f t="shared" si="6"/>
        <v>0.12300000000000111</v>
      </c>
    </row>
    <row r="17" spans="1:33" ht="15" thickBot="1" x14ac:dyDescent="0.4">
      <c r="N17" s="12" t="s">
        <v>27</v>
      </c>
      <c r="O17" s="13">
        <v>-308.286</v>
      </c>
      <c r="P17" s="13">
        <v>0.63400000000000001</v>
      </c>
      <c r="Q17" s="13">
        <v>0.106</v>
      </c>
      <c r="R17" s="13">
        <v>-0.24</v>
      </c>
      <c r="S17" s="13">
        <v>-307.786</v>
      </c>
      <c r="T17" s="13">
        <f t="shared" si="2"/>
        <v>-307.63600000000002</v>
      </c>
      <c r="U17" s="13">
        <f t="shared" si="3"/>
        <v>-307.88600000000002</v>
      </c>
      <c r="V17" s="14">
        <f t="shared" si="4"/>
        <v>-307.88600000000002</v>
      </c>
      <c r="W17">
        <v>0</v>
      </c>
      <c r="X17" s="2">
        <f t="shared" si="7"/>
        <v>0.79883366999995786</v>
      </c>
      <c r="Y17" s="2">
        <f>V26+$I$12-L8-$I$10-$I$11</f>
        <v>0.43783366999996431</v>
      </c>
      <c r="Z17" s="2">
        <f t="shared" si="6"/>
        <v>0.12300000000000111</v>
      </c>
    </row>
    <row r="18" spans="1:33" ht="15" thickBot="1" x14ac:dyDescent="0.4">
      <c r="A18" s="131" t="s">
        <v>84</v>
      </c>
      <c r="B18" s="131"/>
      <c r="C18" s="131"/>
      <c r="D18" s="131"/>
      <c r="E18" s="131"/>
    </row>
    <row r="19" spans="1:33" x14ac:dyDescent="0.35">
      <c r="C19" s="2">
        <v>0</v>
      </c>
      <c r="N19" s="4"/>
      <c r="O19" s="5" t="s">
        <v>16</v>
      </c>
      <c r="P19" s="6" t="s">
        <v>17</v>
      </c>
      <c r="Q19" s="5" t="s">
        <v>18</v>
      </c>
      <c r="R19" s="7" t="s">
        <v>19</v>
      </c>
      <c r="S19" s="5" t="s">
        <v>20</v>
      </c>
      <c r="T19" s="5"/>
      <c r="U19" s="5"/>
      <c r="V19" s="8"/>
    </row>
    <row r="20" spans="1:33" x14ac:dyDescent="0.35">
      <c r="A20" t="s">
        <v>54</v>
      </c>
      <c r="C20" s="2">
        <f>I4-I2-0.5*I10-I11</f>
        <v>0.71699999999997743</v>
      </c>
      <c r="N20" s="9" t="s">
        <v>28</v>
      </c>
      <c r="O20" s="10">
        <v>-298.44799999999998</v>
      </c>
      <c r="P20" s="10">
        <v>0.19500000000000001</v>
      </c>
      <c r="Q20" s="10">
        <v>7.5999999999999998E-2</v>
      </c>
      <c r="R20" s="10">
        <v>-0.17499999999999999</v>
      </c>
      <c r="S20" s="10">
        <v>-298.35199999999998</v>
      </c>
      <c r="T20" s="10"/>
      <c r="U20" s="10">
        <f>S20-0.1</f>
        <v>-298.452</v>
      </c>
      <c r="V20" s="11">
        <f>U20</f>
        <v>-298.452</v>
      </c>
    </row>
    <row r="21" spans="1:33" x14ac:dyDescent="0.35">
      <c r="A21" t="s">
        <v>55</v>
      </c>
      <c r="C21" s="2">
        <f>I5+I12-I2-I10-I11</f>
        <v>0.16499999999995296</v>
      </c>
      <c r="N21" s="9" t="s">
        <v>29</v>
      </c>
      <c r="O21" s="10">
        <v>-300.16800000000001</v>
      </c>
      <c r="P21" s="10">
        <v>0.216</v>
      </c>
      <c r="Q21" s="10">
        <v>6.5000000000000002E-2</v>
      </c>
      <c r="R21" s="10">
        <v>-0.14199999999999999</v>
      </c>
      <c r="S21" s="10">
        <v>-300.02800000000002</v>
      </c>
      <c r="T21" s="10"/>
      <c r="U21" s="10">
        <f t="shared" ref="U21:U26" si="8">S21-0.1</f>
        <v>-300.12800000000004</v>
      </c>
      <c r="V21" s="11">
        <f t="shared" ref="V21:V26" si="9">U21</f>
        <v>-300.12800000000004</v>
      </c>
    </row>
    <row r="22" spans="1:33" x14ac:dyDescent="0.35">
      <c r="A22" t="s">
        <v>56</v>
      </c>
      <c r="C22" s="2">
        <f>I13+I12-I11-I10</f>
        <v>0.12300000000000111</v>
      </c>
      <c r="N22" s="9" t="s">
        <v>30</v>
      </c>
      <c r="O22" s="10">
        <v>-303.09100000000001</v>
      </c>
      <c r="P22" s="10">
        <v>0.21099999999999999</v>
      </c>
      <c r="Q22" s="10">
        <v>6.6000000000000003E-2</v>
      </c>
      <c r="R22" s="10">
        <v>-0.13500000000000001</v>
      </c>
      <c r="S22" s="10">
        <v>-302.95</v>
      </c>
      <c r="T22" s="10"/>
      <c r="U22" s="10">
        <f t="shared" si="8"/>
        <v>-303.05</v>
      </c>
      <c r="V22" s="11">
        <f t="shared" si="9"/>
        <v>-303.05</v>
      </c>
    </row>
    <row r="23" spans="1:33" x14ac:dyDescent="0.35">
      <c r="C23" s="2"/>
      <c r="N23" s="9" t="s">
        <v>31</v>
      </c>
      <c r="O23" s="10">
        <v>-302.935</v>
      </c>
      <c r="P23" s="10">
        <v>0.216</v>
      </c>
      <c r="Q23" s="10">
        <v>6.3E-2</v>
      </c>
      <c r="R23" s="10">
        <v>-0.13100000000000001</v>
      </c>
      <c r="S23" s="10">
        <v>-302.786</v>
      </c>
      <c r="T23" s="10"/>
      <c r="U23" s="10">
        <f t="shared" si="8"/>
        <v>-302.88600000000002</v>
      </c>
      <c r="V23" s="11">
        <f t="shared" si="9"/>
        <v>-302.88600000000002</v>
      </c>
    </row>
    <row r="24" spans="1:33" x14ac:dyDescent="0.35">
      <c r="A24" s="18" t="s">
        <v>59</v>
      </c>
      <c r="B24" s="18"/>
      <c r="C24" s="2">
        <f>I3-I2-0.5*I10</f>
        <v>0.48799999999999777</v>
      </c>
      <c r="N24" s="9" t="s">
        <v>32</v>
      </c>
      <c r="O24" s="10">
        <v>-302.54300000000001</v>
      </c>
      <c r="P24" s="10">
        <v>0.22</v>
      </c>
      <c r="Q24" s="10">
        <v>6.2E-2</v>
      </c>
      <c r="R24" s="10">
        <v>-0.128</v>
      </c>
      <c r="S24" s="10">
        <v>-302.38900000000001</v>
      </c>
      <c r="T24" s="10"/>
      <c r="U24" s="10">
        <f t="shared" si="8"/>
        <v>-302.48900000000003</v>
      </c>
      <c r="V24" s="11">
        <f t="shared" si="9"/>
        <v>-302.48900000000003</v>
      </c>
    </row>
    <row r="25" spans="1:33" x14ac:dyDescent="0.35">
      <c r="N25" s="9" t="s">
        <v>33</v>
      </c>
      <c r="O25" s="10">
        <v>-301.67099999999999</v>
      </c>
      <c r="P25" s="10">
        <v>0.22</v>
      </c>
      <c r="Q25" s="10">
        <v>6.3E-2</v>
      </c>
      <c r="R25" s="10">
        <v>-0.13300000000000001</v>
      </c>
      <c r="S25" s="10">
        <v>-301.52100000000002</v>
      </c>
      <c r="T25" s="10"/>
      <c r="U25" s="10">
        <f t="shared" si="8"/>
        <v>-301.62100000000004</v>
      </c>
      <c r="V25" s="11">
        <f t="shared" si="9"/>
        <v>-301.62100000000004</v>
      </c>
    </row>
    <row r="26" spans="1:33" ht="15" thickBot="1" x14ac:dyDescent="0.4">
      <c r="N26" s="12" t="s">
        <v>34</v>
      </c>
      <c r="O26" s="13">
        <v>-298.95999999999998</v>
      </c>
      <c r="P26" s="13">
        <v>0.193</v>
      </c>
      <c r="Q26" s="13">
        <v>7.8E-2</v>
      </c>
      <c r="R26" s="13">
        <v>-0.17899999999999999</v>
      </c>
      <c r="S26" s="13">
        <v>-298.86799999999999</v>
      </c>
      <c r="T26" s="13"/>
      <c r="U26" s="13">
        <f t="shared" si="8"/>
        <v>-298.96800000000002</v>
      </c>
      <c r="V26" s="14">
        <f t="shared" si="9"/>
        <v>-298.96800000000002</v>
      </c>
    </row>
    <row r="27" spans="1:33" ht="15" thickBot="1" x14ac:dyDescent="0.4"/>
    <row r="28" spans="1:33" x14ac:dyDescent="0.35">
      <c r="N28" s="133" t="s">
        <v>8</v>
      </c>
      <c r="O28" s="134"/>
      <c r="P28" s="32"/>
      <c r="Q28" s="135" t="s">
        <v>64</v>
      </c>
      <c r="R28" s="136"/>
      <c r="S28" s="136"/>
      <c r="T28" s="136"/>
      <c r="U28" s="137"/>
      <c r="V28"/>
    </row>
    <row r="29" spans="1:33" x14ac:dyDescent="0.35">
      <c r="N29" s="33"/>
      <c r="O29" s="34" t="s">
        <v>73</v>
      </c>
      <c r="P29" s="32"/>
      <c r="Q29" s="35"/>
      <c r="R29" s="26" t="s">
        <v>5</v>
      </c>
      <c r="S29" s="26" t="s">
        <v>61</v>
      </c>
      <c r="T29" s="26" t="s">
        <v>62</v>
      </c>
      <c r="U29" s="34" t="s">
        <v>63</v>
      </c>
      <c r="V29"/>
      <c r="X29" t="s">
        <v>74</v>
      </c>
      <c r="Y29" t="s">
        <v>75</v>
      </c>
      <c r="AB29" t="s">
        <v>75</v>
      </c>
      <c r="AC29" t="s">
        <v>76</v>
      </c>
      <c r="AF29" t="s">
        <v>74</v>
      </c>
      <c r="AG29" t="s">
        <v>76</v>
      </c>
    </row>
    <row r="30" spans="1:33" x14ac:dyDescent="0.35">
      <c r="A30" t="s">
        <v>190</v>
      </c>
      <c r="N30" s="33" t="s">
        <v>72</v>
      </c>
      <c r="O30" s="42">
        <v>0.48799999999999777</v>
      </c>
      <c r="P30" s="32"/>
      <c r="Q30" s="33" t="s">
        <v>72</v>
      </c>
      <c r="R30" s="10">
        <v>0</v>
      </c>
      <c r="S30" s="44">
        <v>0.71699999999997743</v>
      </c>
      <c r="T30" s="44">
        <v>0.16499999999995296</v>
      </c>
      <c r="U30" s="42">
        <v>0.12300000000000111</v>
      </c>
      <c r="V30"/>
      <c r="X30" s="1">
        <f>S30</f>
        <v>0.71699999999997743</v>
      </c>
      <c r="Y30" s="1">
        <f>T30-U30</f>
        <v>4.1999999999951854E-2</v>
      </c>
      <c r="AA30" s="1"/>
      <c r="AB30" s="1">
        <f>T30-U30</f>
        <v>4.1999999999951854E-2</v>
      </c>
      <c r="AC30" s="1">
        <f>O30</f>
        <v>0.48799999999999777</v>
      </c>
      <c r="AF30" s="1">
        <f>X30</f>
        <v>0.71699999999997743</v>
      </c>
      <c r="AG30" s="1">
        <f>AC30</f>
        <v>0.48799999999999777</v>
      </c>
    </row>
    <row r="31" spans="1:33" x14ac:dyDescent="0.35">
      <c r="N31" s="33" t="s">
        <v>65</v>
      </c>
      <c r="O31" s="42">
        <v>0.65126668000004706</v>
      </c>
      <c r="P31" s="32"/>
      <c r="Q31" s="33" t="s">
        <v>65</v>
      </c>
      <c r="R31" s="10">
        <v>0</v>
      </c>
      <c r="S31" s="44">
        <v>0.95626667999999171</v>
      </c>
      <c r="T31" s="44">
        <v>0.13726668000002817</v>
      </c>
      <c r="U31" s="42">
        <v>0.12300000000000111</v>
      </c>
      <c r="V31"/>
      <c r="X31" s="1">
        <f t="shared" ref="X31:X37" si="10">S31</f>
        <v>0.95626667999999171</v>
      </c>
      <c r="Y31" s="1">
        <f t="shared" ref="Y31:Y37" si="11">T31-U31</f>
        <v>1.4266680000027065E-2</v>
      </c>
      <c r="AA31" s="1"/>
      <c r="AB31" s="1">
        <f t="shared" ref="AB31:AB37" si="12">T31-U31</f>
        <v>1.4266680000027065E-2</v>
      </c>
      <c r="AC31" s="1">
        <f t="shared" ref="AC31:AC37" si="13">O31</f>
        <v>0.65126668000004706</v>
      </c>
      <c r="AF31" s="1">
        <f t="shared" ref="AF31:AF37" si="14">X31</f>
        <v>0.95626667999999171</v>
      </c>
      <c r="AG31" s="1">
        <f t="shared" ref="AG31:AG37" si="15">AC31</f>
        <v>0.65126668000004706</v>
      </c>
    </row>
    <row r="32" spans="1:33" x14ac:dyDescent="0.35">
      <c r="N32" s="33" t="s">
        <v>66</v>
      </c>
      <c r="O32" s="42">
        <v>0.5108675000000158</v>
      </c>
      <c r="P32" s="32"/>
      <c r="Q32" s="33" t="s">
        <v>66</v>
      </c>
      <c r="R32" s="10">
        <v>0</v>
      </c>
      <c r="S32" s="44">
        <v>0.9818675000000141</v>
      </c>
      <c r="T32" s="44">
        <v>-0.22113250000002083</v>
      </c>
      <c r="U32" s="42">
        <v>0.12300000000000111</v>
      </c>
      <c r="V32"/>
      <c r="X32" s="1">
        <f t="shared" si="10"/>
        <v>0.9818675000000141</v>
      </c>
      <c r="Y32" s="1">
        <f t="shared" si="11"/>
        <v>-0.34413250000002193</v>
      </c>
      <c r="AA32" s="1"/>
      <c r="AB32" s="1">
        <f t="shared" si="12"/>
        <v>-0.34413250000002193</v>
      </c>
      <c r="AC32" s="1">
        <f t="shared" si="13"/>
        <v>0.5108675000000158</v>
      </c>
      <c r="AF32" s="1">
        <f t="shared" si="14"/>
        <v>0.9818675000000141</v>
      </c>
      <c r="AG32" s="1">
        <f t="shared" si="15"/>
        <v>0.5108675000000158</v>
      </c>
    </row>
    <row r="33" spans="14:33" x14ac:dyDescent="0.35">
      <c r="N33" s="33" t="s">
        <v>67</v>
      </c>
      <c r="O33" s="42">
        <v>0.74828953000002052</v>
      </c>
      <c r="P33" s="32"/>
      <c r="Q33" s="33" t="s">
        <v>67</v>
      </c>
      <c r="R33" s="10">
        <v>0</v>
      </c>
      <c r="S33" s="44">
        <v>0.86428953000000064</v>
      </c>
      <c r="T33" s="44">
        <v>-0.340710469999987</v>
      </c>
      <c r="U33" s="42">
        <v>0.12300000000000111</v>
      </c>
      <c r="V33"/>
      <c r="X33" s="1">
        <f t="shared" si="10"/>
        <v>0.86428953000000064</v>
      </c>
      <c r="Y33" s="1">
        <f t="shared" si="11"/>
        <v>-0.46371046999998811</v>
      </c>
      <c r="AA33" s="1"/>
      <c r="AB33" s="1">
        <f t="shared" si="12"/>
        <v>-0.46371046999998811</v>
      </c>
      <c r="AC33" s="1">
        <f t="shared" si="13"/>
        <v>0.74828953000002052</v>
      </c>
      <c r="AF33" s="1">
        <f t="shared" si="14"/>
        <v>0.86428953000000064</v>
      </c>
      <c r="AG33" s="1">
        <f t="shared" si="15"/>
        <v>0.74828953000002052</v>
      </c>
    </row>
    <row r="34" spans="14:33" x14ac:dyDescent="0.35">
      <c r="N34" s="33" t="s">
        <v>68</v>
      </c>
      <c r="O34" s="42">
        <v>0.60742084000002983</v>
      </c>
      <c r="P34" s="32"/>
      <c r="Q34" s="33" t="s">
        <v>68</v>
      </c>
      <c r="R34" s="10">
        <v>0</v>
      </c>
      <c r="S34" s="44">
        <v>0.8534208400000054</v>
      </c>
      <c r="T34" s="44">
        <v>-0.6345791599999977</v>
      </c>
      <c r="U34" s="42">
        <v>0.12300000000000111</v>
      </c>
      <c r="V34"/>
      <c r="X34" s="1">
        <f t="shared" si="10"/>
        <v>0.8534208400000054</v>
      </c>
      <c r="Y34" s="1">
        <f t="shared" si="11"/>
        <v>-0.75757915999999881</v>
      </c>
      <c r="AA34" s="1"/>
      <c r="AB34" s="1">
        <f t="shared" si="12"/>
        <v>-0.75757915999999881</v>
      </c>
      <c r="AC34" s="1">
        <f t="shared" si="13"/>
        <v>0.60742084000002983</v>
      </c>
      <c r="AF34" s="1">
        <f t="shared" si="14"/>
        <v>0.8534208400000054</v>
      </c>
      <c r="AG34" s="1">
        <f t="shared" si="15"/>
        <v>0.60742084000002983</v>
      </c>
    </row>
    <row r="35" spans="14:33" x14ac:dyDescent="0.35">
      <c r="N35" s="33" t="s">
        <v>69</v>
      </c>
      <c r="O35" s="42">
        <v>-1.5271290000045568E-2</v>
      </c>
      <c r="P35" s="32"/>
      <c r="Q35" s="33" t="s">
        <v>69</v>
      </c>
      <c r="R35" s="10">
        <v>0</v>
      </c>
      <c r="S35" s="44">
        <v>0.84772870999994865</v>
      </c>
      <c r="T35" s="44">
        <v>-0.99127129000005354</v>
      </c>
      <c r="U35" s="42">
        <v>0.12300000000000111</v>
      </c>
      <c r="V35"/>
      <c r="X35" s="1">
        <f t="shared" si="10"/>
        <v>0.84772870999994865</v>
      </c>
      <c r="Y35" s="1">
        <f t="shared" si="11"/>
        <v>-1.1142712900000546</v>
      </c>
      <c r="AA35" s="1"/>
      <c r="AB35" s="1">
        <f t="shared" si="12"/>
        <v>-1.1142712900000546</v>
      </c>
      <c r="AC35" s="1">
        <f t="shared" si="13"/>
        <v>-1.5271290000045568E-2</v>
      </c>
      <c r="AF35" s="1">
        <f t="shared" si="14"/>
        <v>0.84772870999994865</v>
      </c>
      <c r="AG35" s="1">
        <f t="shared" si="15"/>
        <v>-1.5271290000045568E-2</v>
      </c>
    </row>
    <row r="36" spans="14:33" x14ac:dyDescent="0.35">
      <c r="N36" s="33" t="s">
        <v>70</v>
      </c>
      <c r="O36" s="42">
        <v>0.25395198000000896</v>
      </c>
      <c r="P36" s="32"/>
      <c r="Q36" s="33" t="s">
        <v>70</v>
      </c>
      <c r="R36" s="10">
        <v>0</v>
      </c>
      <c r="S36" s="44">
        <v>0.76495198000002773</v>
      </c>
      <c r="T36" s="44">
        <v>-0.84404802000001311</v>
      </c>
      <c r="U36" s="42">
        <v>0.12300000000000111</v>
      </c>
      <c r="V36"/>
      <c r="X36" s="1">
        <f t="shared" si="10"/>
        <v>0.76495198000002773</v>
      </c>
      <c r="Y36" s="1">
        <f t="shared" si="11"/>
        <v>-0.96704802000001422</v>
      </c>
      <c r="AA36" s="1"/>
      <c r="AB36" s="1">
        <f t="shared" si="12"/>
        <v>-0.96704802000001422</v>
      </c>
      <c r="AC36" s="1">
        <f t="shared" si="13"/>
        <v>0.25395198000000896</v>
      </c>
      <c r="AF36" s="1">
        <f t="shared" si="14"/>
        <v>0.76495198000002773</v>
      </c>
      <c r="AG36" s="1">
        <f t="shared" si="15"/>
        <v>0.25395198000000896</v>
      </c>
    </row>
    <row r="37" spans="14:33" ht="15" thickBot="1" x14ac:dyDescent="0.4">
      <c r="N37" s="36" t="s">
        <v>71</v>
      </c>
      <c r="O37" s="43">
        <v>0.48783366999998456</v>
      </c>
      <c r="P37" s="32"/>
      <c r="Q37" s="36" t="s">
        <v>71</v>
      </c>
      <c r="R37" s="13">
        <v>0</v>
      </c>
      <c r="S37" s="45">
        <v>0.79883366999995786</v>
      </c>
      <c r="T37" s="45">
        <v>0.43783366999996431</v>
      </c>
      <c r="U37" s="43">
        <v>0.12300000000000111</v>
      </c>
      <c r="V37"/>
      <c r="X37" s="1">
        <f t="shared" si="10"/>
        <v>0.79883366999995786</v>
      </c>
      <c r="Y37" s="1">
        <f t="shared" si="11"/>
        <v>0.31483366999996321</v>
      </c>
      <c r="AA37" s="1"/>
      <c r="AB37" s="1">
        <f t="shared" si="12"/>
        <v>0.31483366999996321</v>
      </c>
      <c r="AC37" s="1">
        <f t="shared" si="13"/>
        <v>0.48783366999998456</v>
      </c>
      <c r="AF37" s="1">
        <f t="shared" si="14"/>
        <v>0.79883366999995786</v>
      </c>
      <c r="AG37" s="1">
        <f t="shared" si="15"/>
        <v>0.48783366999998456</v>
      </c>
    </row>
  </sheetData>
  <mergeCells count="6">
    <mergeCell ref="X1:Z1"/>
    <mergeCell ref="X9:Z9"/>
    <mergeCell ref="A18:E18"/>
    <mergeCell ref="A8:I8"/>
    <mergeCell ref="N28:O28"/>
    <mergeCell ref="Q28:U2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6"/>
  <sheetViews>
    <sheetView topLeftCell="F1" zoomScale="115" zoomScaleNormal="115" workbookViewId="0">
      <selection activeCell="Q26" sqref="Q26"/>
    </sheetView>
  </sheetViews>
  <sheetFormatPr defaultRowHeight="14.5" x14ac:dyDescent="0.35"/>
  <cols>
    <col min="1" max="1" width="8.26953125" customWidth="1"/>
    <col min="6" max="6" width="10.08984375" customWidth="1"/>
    <col min="9" max="9" width="8.7265625" style="2"/>
    <col min="22" max="22" width="8.7265625" style="2"/>
  </cols>
  <sheetData>
    <row r="1" spans="1:26" x14ac:dyDescent="0.35">
      <c r="A1" s="37" t="s">
        <v>49</v>
      </c>
      <c r="B1" s="22" t="s">
        <v>16</v>
      </c>
      <c r="C1" s="22" t="s">
        <v>17</v>
      </c>
      <c r="D1" s="22" t="s">
        <v>18</v>
      </c>
      <c r="E1" s="38" t="s">
        <v>19</v>
      </c>
      <c r="F1" s="22" t="s">
        <v>20</v>
      </c>
      <c r="G1" s="22" t="s">
        <v>48</v>
      </c>
      <c r="H1" s="22" t="s">
        <v>51</v>
      </c>
      <c r="I1" s="23" t="s">
        <v>53</v>
      </c>
      <c r="K1" s="4" t="s">
        <v>42</v>
      </c>
      <c r="L1" s="15" t="s">
        <v>20</v>
      </c>
      <c r="N1" s="126"/>
      <c r="O1" s="127" t="s">
        <v>16</v>
      </c>
      <c r="P1" s="128" t="s">
        <v>17</v>
      </c>
      <c r="Q1" s="127" t="s">
        <v>18</v>
      </c>
      <c r="R1" s="129" t="s">
        <v>19</v>
      </c>
      <c r="S1" s="127" t="s">
        <v>20</v>
      </c>
      <c r="T1" s="127" t="s">
        <v>48</v>
      </c>
      <c r="U1" s="127" t="s">
        <v>51</v>
      </c>
      <c r="V1" s="130" t="s">
        <v>53</v>
      </c>
      <c r="X1" s="131" t="s">
        <v>57</v>
      </c>
      <c r="Y1" s="131"/>
      <c r="Z1" s="131"/>
    </row>
    <row r="2" spans="1:26" x14ac:dyDescent="0.35">
      <c r="A2" s="33" t="s">
        <v>0</v>
      </c>
      <c r="B2" s="26"/>
      <c r="C2" s="26" t="s">
        <v>1</v>
      </c>
      <c r="D2" s="26" t="s">
        <v>1</v>
      </c>
      <c r="E2" s="26" t="s">
        <v>1</v>
      </c>
      <c r="F2" s="26">
        <v>-285.37085286000001</v>
      </c>
      <c r="G2" s="26"/>
      <c r="H2" s="26"/>
      <c r="I2" s="27">
        <f>F2</f>
        <v>-285.37085286000001</v>
      </c>
      <c r="K2" s="9" t="s">
        <v>35</v>
      </c>
      <c r="L2" s="16">
        <v>-285.89819541000003</v>
      </c>
      <c r="N2" s="9" t="s">
        <v>9</v>
      </c>
      <c r="O2" s="10">
        <v>-288.96849976999999</v>
      </c>
      <c r="P2" s="10"/>
      <c r="Q2" s="10"/>
      <c r="R2" s="10"/>
      <c r="S2" s="10">
        <v>-288.78500000000003</v>
      </c>
      <c r="T2" s="10"/>
      <c r="U2" s="10"/>
      <c r="V2" s="11">
        <f>S2</f>
        <v>-288.78500000000003</v>
      </c>
      <c r="X2" t="s">
        <v>57</v>
      </c>
      <c r="Y2" s="2">
        <f>V2-L2-0.5*$I$10</f>
        <v>0.66119541000000304</v>
      </c>
    </row>
    <row r="3" spans="1:26" x14ac:dyDescent="0.35">
      <c r="A3" s="33" t="s">
        <v>50</v>
      </c>
      <c r="B3" s="26">
        <v>-288.60712610000002</v>
      </c>
      <c r="C3" s="26"/>
      <c r="D3" s="26"/>
      <c r="E3" s="26"/>
      <c r="F3" s="26">
        <v>-288.41800000000001</v>
      </c>
      <c r="G3" s="26"/>
      <c r="H3" s="26"/>
      <c r="I3" s="27">
        <f>F3</f>
        <v>-288.41800000000001</v>
      </c>
      <c r="K3" s="9" t="s">
        <v>36</v>
      </c>
      <c r="L3" s="16">
        <v>-287.21689541000001</v>
      </c>
      <c r="N3" s="9" t="s">
        <v>10</v>
      </c>
      <c r="O3" s="10">
        <v>-290.41917627999999</v>
      </c>
      <c r="P3" s="10"/>
      <c r="Q3" s="10"/>
      <c r="R3" s="10"/>
      <c r="S3" s="10">
        <v>-290.23899999999998</v>
      </c>
      <c r="T3" s="10"/>
      <c r="U3" s="10"/>
      <c r="V3" s="11">
        <f t="shared" ref="V3:V8" si="0">S3</f>
        <v>-290.23899999999998</v>
      </c>
      <c r="X3" t="s">
        <v>57</v>
      </c>
      <c r="Y3" s="2">
        <f t="shared" ref="Y3:Y8" si="1">V3-L3-0.5*$I$10</f>
        <v>0.52589541000003059</v>
      </c>
    </row>
    <row r="4" spans="1:26" x14ac:dyDescent="0.35">
      <c r="A4" s="33" t="s">
        <v>2</v>
      </c>
      <c r="B4" s="26">
        <v>-307.00418874000002</v>
      </c>
      <c r="C4" s="26"/>
      <c r="D4" s="26"/>
      <c r="E4" s="26"/>
      <c r="F4" s="26">
        <v>-306.41800000000001</v>
      </c>
      <c r="G4" s="26">
        <f>F4+0.15</f>
        <v>-306.26800000000003</v>
      </c>
      <c r="H4" s="26">
        <f>G4-0.25</f>
        <v>-306.51800000000003</v>
      </c>
      <c r="I4" s="27">
        <f>H4</f>
        <v>-306.51800000000003</v>
      </c>
      <c r="K4" s="9" t="s">
        <v>37</v>
      </c>
      <c r="L4" s="16">
        <v>-290.17711976999999</v>
      </c>
      <c r="N4" s="9" t="s">
        <v>11</v>
      </c>
      <c r="O4" s="10">
        <v>-293.14896568</v>
      </c>
      <c r="P4" s="10"/>
      <c r="Q4" s="10"/>
      <c r="R4" s="10"/>
      <c r="S4" s="10">
        <v>-292.947</v>
      </c>
      <c r="T4" s="10"/>
      <c r="U4" s="10"/>
      <c r="V4" s="11">
        <f t="shared" si="0"/>
        <v>-292.947</v>
      </c>
      <c r="X4" t="s">
        <v>57</v>
      </c>
      <c r="Y4" s="2">
        <f t="shared" si="1"/>
        <v>0.77811976999998755</v>
      </c>
    </row>
    <row r="5" spans="1:26" ht="15" thickBot="1" x14ac:dyDescent="0.4">
      <c r="A5" s="36" t="s">
        <v>3</v>
      </c>
      <c r="B5" s="30">
        <v>-297.85188305999998</v>
      </c>
      <c r="C5" s="30"/>
      <c r="D5" s="30"/>
      <c r="E5" s="30"/>
      <c r="F5" s="50">
        <v>-297.74200000000002</v>
      </c>
      <c r="G5" s="30"/>
      <c r="H5" s="30">
        <f>F5-0.1</f>
        <v>-297.84200000000004</v>
      </c>
      <c r="I5" s="31">
        <f>H5</f>
        <v>-297.84200000000004</v>
      </c>
      <c r="K5" s="9" t="s">
        <v>38</v>
      </c>
      <c r="L5" s="16">
        <v>-290.62820993999998</v>
      </c>
      <c r="N5" s="9" t="s">
        <v>12</v>
      </c>
      <c r="O5" s="10">
        <v>-293.63320217</v>
      </c>
      <c r="P5" s="10"/>
      <c r="Q5" s="10"/>
      <c r="R5" s="10"/>
      <c r="S5" s="10">
        <v>-293.435</v>
      </c>
      <c r="T5" s="10"/>
      <c r="U5" s="10"/>
      <c r="V5" s="11">
        <f t="shared" si="0"/>
        <v>-293.435</v>
      </c>
      <c r="X5" t="s">
        <v>57</v>
      </c>
      <c r="Y5" s="2">
        <f t="shared" si="1"/>
        <v>0.74120993999997431</v>
      </c>
    </row>
    <row r="6" spans="1:26" x14ac:dyDescent="0.35">
      <c r="K6" s="9" t="s">
        <v>39</v>
      </c>
      <c r="L6" s="16">
        <v>-290.31716542999999</v>
      </c>
      <c r="N6" s="9" t="s">
        <v>13</v>
      </c>
      <c r="O6" s="10">
        <v>-293.9204919</v>
      </c>
      <c r="P6" s="10"/>
      <c r="Q6" s="10"/>
      <c r="R6" s="10"/>
      <c r="S6" s="10">
        <v>-293.68099999999998</v>
      </c>
      <c r="T6" s="10"/>
      <c r="U6" s="10"/>
      <c r="V6" s="11">
        <f t="shared" si="0"/>
        <v>-293.68099999999998</v>
      </c>
      <c r="X6" t="s">
        <v>57</v>
      </c>
      <c r="Y6" s="2">
        <f t="shared" si="1"/>
        <v>0.18416543000000551</v>
      </c>
    </row>
    <row r="7" spans="1:26" x14ac:dyDescent="0.35">
      <c r="K7" s="9" t="s">
        <v>40</v>
      </c>
      <c r="L7" s="16">
        <v>-288.65566431000002</v>
      </c>
      <c r="N7" s="9" t="s">
        <v>14</v>
      </c>
      <c r="O7" s="10">
        <v>-291.55080459999999</v>
      </c>
      <c r="P7" s="10"/>
      <c r="Q7" s="10"/>
      <c r="R7" s="10"/>
      <c r="S7" s="10">
        <v>-291.35899999999998</v>
      </c>
      <c r="T7" s="10"/>
      <c r="U7" s="10"/>
      <c r="V7" s="11">
        <f t="shared" si="0"/>
        <v>-291.35899999999998</v>
      </c>
      <c r="X7" t="s">
        <v>57</v>
      </c>
      <c r="Y7" s="2">
        <f t="shared" si="1"/>
        <v>0.84466431000003972</v>
      </c>
    </row>
    <row r="8" spans="1:26" ht="15" thickBot="1" x14ac:dyDescent="0.4">
      <c r="A8" s="132" t="s">
        <v>60</v>
      </c>
      <c r="B8" s="132"/>
      <c r="C8" s="132"/>
      <c r="D8" s="132"/>
      <c r="E8" s="132"/>
      <c r="F8" s="132"/>
      <c r="G8" s="132"/>
      <c r="H8" s="132"/>
      <c r="I8" s="132"/>
      <c r="K8" s="12" t="s">
        <v>41</v>
      </c>
      <c r="L8" s="17">
        <v>-286.71628071999999</v>
      </c>
      <c r="N8" s="12" t="s">
        <v>15</v>
      </c>
      <c r="O8" s="13">
        <v>-289.95220884999998</v>
      </c>
      <c r="P8" s="13"/>
      <c r="Q8" s="13"/>
      <c r="R8" s="13"/>
      <c r="S8" s="13">
        <v>-289.75900000000001</v>
      </c>
      <c r="T8" s="13"/>
      <c r="U8" s="13"/>
      <c r="V8" s="14">
        <f t="shared" si="0"/>
        <v>-289.75900000000001</v>
      </c>
      <c r="X8" t="s">
        <v>57</v>
      </c>
      <c r="Y8" s="2">
        <f t="shared" si="1"/>
        <v>0.50528071999997159</v>
      </c>
    </row>
    <row r="9" spans="1:26" ht="15" thickBot="1" x14ac:dyDescent="0.4">
      <c r="A9" s="19"/>
      <c r="B9" s="20" t="s">
        <v>16</v>
      </c>
      <c r="C9" s="20" t="s">
        <v>17</v>
      </c>
      <c r="D9" s="20" t="s">
        <v>47</v>
      </c>
      <c r="E9" s="21" t="s">
        <v>19</v>
      </c>
      <c r="F9" s="20" t="s">
        <v>20</v>
      </c>
      <c r="G9" s="22" t="s">
        <v>48</v>
      </c>
      <c r="H9" s="22" t="s">
        <v>51</v>
      </c>
      <c r="I9" s="23" t="s">
        <v>53</v>
      </c>
      <c r="K9" s="94" t="s">
        <v>254</v>
      </c>
      <c r="L9" s="10">
        <v>-291.90618972999999</v>
      </c>
      <c r="X9" s="131" t="s">
        <v>58</v>
      </c>
      <c r="Y9" s="131"/>
      <c r="Z9" s="131"/>
    </row>
    <row r="10" spans="1:26" x14ac:dyDescent="0.35">
      <c r="A10" s="24" t="s">
        <v>4</v>
      </c>
      <c r="B10" s="25">
        <v>-7.1580000000000004</v>
      </c>
      <c r="C10" s="25">
        <v>0.27400000000000002</v>
      </c>
      <c r="D10" s="25">
        <v>9.0999999999999998E-2</v>
      </c>
      <c r="E10" s="25">
        <v>-0.40200000000000002</v>
      </c>
      <c r="F10" s="25">
        <v>-7.1959999999999997</v>
      </c>
      <c r="G10" s="26">
        <f>F10+0.1</f>
        <v>-7.0960000000000001</v>
      </c>
      <c r="H10" s="26"/>
      <c r="I10" s="27">
        <f>G10</f>
        <v>-7.0960000000000001</v>
      </c>
      <c r="K10" s="10" t="s">
        <v>256</v>
      </c>
      <c r="L10" s="10">
        <v>-296.99268576999998</v>
      </c>
      <c r="N10" s="126"/>
      <c r="O10" s="127" t="s">
        <v>16</v>
      </c>
      <c r="P10" s="128" t="s">
        <v>17</v>
      </c>
      <c r="Q10" s="127" t="s">
        <v>18</v>
      </c>
      <c r="R10" s="129" t="s">
        <v>19</v>
      </c>
      <c r="S10" s="127" t="s">
        <v>20</v>
      </c>
      <c r="T10" s="127"/>
      <c r="U10" s="127"/>
      <c r="V10" s="130"/>
      <c r="X10" t="s">
        <v>54</v>
      </c>
      <c r="Y10" t="s">
        <v>55</v>
      </c>
      <c r="Z10" t="s">
        <v>56</v>
      </c>
    </row>
    <row r="11" spans="1:26" x14ac:dyDescent="0.35">
      <c r="A11" s="24" t="s">
        <v>5</v>
      </c>
      <c r="B11" s="25">
        <v>-18.459</v>
      </c>
      <c r="C11" s="25">
        <v>0.30599999999999999</v>
      </c>
      <c r="D11" s="25">
        <v>9.9000000000000005E-2</v>
      </c>
      <c r="E11" s="25">
        <v>-0.66200000000000003</v>
      </c>
      <c r="F11" s="25">
        <v>-18.718</v>
      </c>
      <c r="G11" s="26">
        <f>F11+0.3</f>
        <v>-18.417999999999999</v>
      </c>
      <c r="H11" s="26"/>
      <c r="I11" s="27">
        <f>G11</f>
        <v>-18.417999999999999</v>
      </c>
      <c r="K11" s="10" t="s">
        <v>259</v>
      </c>
      <c r="L11" s="10">
        <v>-293.78052532999999</v>
      </c>
      <c r="N11" s="9" t="s">
        <v>21</v>
      </c>
      <c r="O11" s="10">
        <v>-307.28941273999999</v>
      </c>
      <c r="P11" s="10"/>
      <c r="Q11" s="10"/>
      <c r="R11" s="10"/>
      <c r="S11" s="10">
        <v>-306.697</v>
      </c>
      <c r="T11" s="10">
        <f>S11+0.15</f>
        <v>-306.54700000000003</v>
      </c>
      <c r="U11" s="10">
        <f>T11-0.25</f>
        <v>-306.79700000000003</v>
      </c>
      <c r="V11" s="11">
        <f>U11</f>
        <v>-306.79700000000003</v>
      </c>
      <c r="W11">
        <v>0</v>
      </c>
      <c r="X11" s="2">
        <f>V11-L2-0.5*$I$10-$I$11</f>
        <v>1.0671954100000036</v>
      </c>
      <c r="Y11" s="2">
        <f t="shared" ref="Y11:Y32" si="2">V60+$I$12-L2-$I$10-$I$11</f>
        <v>0.17519541000000416</v>
      </c>
      <c r="Z11" s="2">
        <f>$I$13+$I$12-$I$10-$I$11</f>
        <v>0.12300000000000111</v>
      </c>
    </row>
    <row r="12" spans="1:26" x14ac:dyDescent="0.35">
      <c r="A12" s="24" t="s">
        <v>6</v>
      </c>
      <c r="B12" s="25">
        <v>-12.833</v>
      </c>
      <c r="C12" s="25">
        <v>0.57199999999999995</v>
      </c>
      <c r="D12" s="25">
        <v>0.104</v>
      </c>
      <c r="E12" s="25">
        <v>-0.66900000000000004</v>
      </c>
      <c r="F12" s="25">
        <v>-12.827</v>
      </c>
      <c r="G12" s="26"/>
      <c r="H12" s="26"/>
      <c r="I12" s="27">
        <f>F12</f>
        <v>-12.827</v>
      </c>
      <c r="K12" s="94" t="s">
        <v>253</v>
      </c>
      <c r="L12" s="10">
        <v>-300.53468499000002</v>
      </c>
      <c r="N12" s="9" t="s">
        <v>22</v>
      </c>
      <c r="O12" s="10">
        <v>-308.57725407999999</v>
      </c>
      <c r="P12" s="10"/>
      <c r="Q12" s="10"/>
      <c r="R12" s="10"/>
      <c r="S12" s="10">
        <v>-307.99299999999999</v>
      </c>
      <c r="T12" s="10">
        <f t="shared" ref="T12:T45" si="3">S12+0.15</f>
        <v>-307.84300000000002</v>
      </c>
      <c r="U12" s="10">
        <f t="shared" ref="U12:U45" si="4">T12-0.25</f>
        <v>-308.09300000000002</v>
      </c>
      <c r="V12" s="11">
        <f t="shared" ref="V12:V45" si="5">U12</f>
        <v>-308.09300000000002</v>
      </c>
      <c r="W12">
        <v>0</v>
      </c>
      <c r="X12" s="2">
        <f>V12-L3-0.5*$I$10-$I$11</f>
        <v>1.0898954099999898</v>
      </c>
      <c r="Y12" s="2">
        <f t="shared" si="2"/>
        <v>-0.18310459000003831</v>
      </c>
      <c r="Z12" s="2">
        <f t="shared" ref="Z12:Z17" si="6">$I$13+$I$12-$I$10-$I$11</f>
        <v>0.12300000000000111</v>
      </c>
    </row>
    <row r="13" spans="1:26" ht="15" thickBot="1" x14ac:dyDescent="0.4">
      <c r="A13" s="28" t="s">
        <v>7</v>
      </c>
      <c r="B13" s="29">
        <v>-12.118</v>
      </c>
      <c r="C13" s="29">
        <v>0.13200000000000001</v>
      </c>
      <c r="D13" s="29">
        <v>9.0999999999999998E-2</v>
      </c>
      <c r="E13" s="29">
        <v>-0.66800000000000004</v>
      </c>
      <c r="F13" s="29">
        <v>-12.564</v>
      </c>
      <c r="G13" s="30"/>
      <c r="H13" s="30"/>
      <c r="I13" s="31">
        <f>F13</f>
        <v>-12.564</v>
      </c>
      <c r="K13" s="10" t="s">
        <v>260</v>
      </c>
      <c r="L13" s="10">
        <v>-292.13321273000003</v>
      </c>
      <c r="N13" s="9" t="s">
        <v>23</v>
      </c>
      <c r="O13" s="10">
        <v>-311.56933616999999</v>
      </c>
      <c r="P13" s="10"/>
      <c r="Q13" s="10"/>
      <c r="R13" s="10"/>
      <c r="S13" s="10">
        <v>-310.98899999999998</v>
      </c>
      <c r="T13" s="10">
        <f t="shared" si="3"/>
        <v>-310.839</v>
      </c>
      <c r="U13" s="10">
        <f t="shared" si="4"/>
        <v>-311.089</v>
      </c>
      <c r="V13" s="11">
        <f t="shared" si="5"/>
        <v>-311.089</v>
      </c>
      <c r="W13">
        <v>0</v>
      </c>
      <c r="X13" s="2">
        <f t="shared" ref="X13:X45" si="7">V13-L4-0.5*$I$10-$I$11</f>
        <v>1.0541197699999927</v>
      </c>
      <c r="Y13" s="2">
        <f t="shared" si="2"/>
        <v>-0.2928802300000477</v>
      </c>
      <c r="Z13" s="2">
        <f t="shared" si="6"/>
        <v>0.12300000000000111</v>
      </c>
    </row>
    <row r="14" spans="1:26" x14ac:dyDescent="0.35">
      <c r="K14" s="10" t="s">
        <v>257</v>
      </c>
      <c r="L14" s="10">
        <v>-287.28630300999998</v>
      </c>
      <c r="N14" s="48" t="s">
        <v>24</v>
      </c>
      <c r="O14" s="10">
        <v>-311.74697542000001</v>
      </c>
      <c r="P14" s="10"/>
      <c r="Q14" s="10"/>
      <c r="R14" s="10"/>
      <c r="S14" s="10">
        <v>-311.17200000000003</v>
      </c>
      <c r="T14" s="10">
        <f t="shared" si="3"/>
        <v>-311.02200000000005</v>
      </c>
      <c r="U14" s="10">
        <f t="shared" si="4"/>
        <v>-311.27200000000005</v>
      </c>
      <c r="V14" s="11">
        <f t="shared" si="5"/>
        <v>-311.27200000000005</v>
      </c>
      <c r="W14">
        <v>0</v>
      </c>
      <c r="X14" s="2">
        <f t="shared" si="7"/>
        <v>1.3222099399999294</v>
      </c>
      <c r="Y14" s="2">
        <f t="shared" si="2"/>
        <v>0.11420993999995588</v>
      </c>
      <c r="Z14" s="2">
        <f t="shared" si="6"/>
        <v>0.12300000000000111</v>
      </c>
    </row>
    <row r="15" spans="1:26" x14ac:dyDescent="0.35">
      <c r="K15" s="94" t="s">
        <v>266</v>
      </c>
      <c r="L15" s="10">
        <v>-293.53380658999998</v>
      </c>
      <c r="N15" s="49" t="s">
        <v>25</v>
      </c>
      <c r="O15" s="10">
        <v>-311.40204662000002</v>
      </c>
      <c r="P15" s="10"/>
      <c r="Q15" s="10"/>
      <c r="R15" s="10"/>
      <c r="S15" s="10">
        <v>-310.85500000000002</v>
      </c>
      <c r="T15" s="10">
        <f t="shared" si="3"/>
        <v>-310.70500000000004</v>
      </c>
      <c r="U15" s="10">
        <f t="shared" si="4"/>
        <v>-310.95500000000004</v>
      </c>
      <c r="V15" s="11">
        <f t="shared" si="5"/>
        <v>-310.95500000000004</v>
      </c>
      <c r="W15">
        <v>0</v>
      </c>
      <c r="X15" s="2">
        <f t="shared" si="7"/>
        <v>1.3281654299999488</v>
      </c>
      <c r="Y15" s="2">
        <f t="shared" si="2"/>
        <v>0.55516542999997753</v>
      </c>
      <c r="Z15" s="2">
        <f t="shared" si="6"/>
        <v>0.12300000000000111</v>
      </c>
    </row>
    <row r="16" spans="1:26" x14ac:dyDescent="0.35">
      <c r="B16" t="s">
        <v>52</v>
      </c>
      <c r="C16" t="s">
        <v>43</v>
      </c>
      <c r="D16" t="s">
        <v>44</v>
      </c>
      <c r="E16" t="s">
        <v>45</v>
      </c>
      <c r="F16" t="s">
        <v>46</v>
      </c>
      <c r="K16" s="10"/>
      <c r="L16" s="10"/>
      <c r="N16" s="49" t="s">
        <v>26</v>
      </c>
      <c r="O16" s="10">
        <v>-309.81835018999999</v>
      </c>
      <c r="P16" s="10"/>
      <c r="Q16" s="10"/>
      <c r="R16" s="10"/>
      <c r="S16" s="10">
        <v>-309.25900000000001</v>
      </c>
      <c r="T16" s="10">
        <f t="shared" si="3"/>
        <v>-309.10900000000004</v>
      </c>
      <c r="U16" s="10">
        <f t="shared" si="4"/>
        <v>-309.35900000000004</v>
      </c>
      <c r="V16" s="11">
        <f t="shared" si="5"/>
        <v>-309.35900000000004</v>
      </c>
      <c r="W16">
        <v>0</v>
      </c>
      <c r="X16" s="2">
        <f t="shared" si="7"/>
        <v>1.2626643099999839</v>
      </c>
      <c r="Y16" s="2">
        <f t="shared" si="2"/>
        <v>-0.24033569000000554</v>
      </c>
      <c r="Z16" s="2">
        <f t="shared" si="6"/>
        <v>0.12300000000000111</v>
      </c>
    </row>
    <row r="17" spans="1:26" ht="15" thickBot="1" x14ac:dyDescent="0.4">
      <c r="K17" s="58" t="s">
        <v>261</v>
      </c>
      <c r="L17" s="59">
        <v>-287.30867331000002</v>
      </c>
      <c r="N17" s="12" t="s">
        <v>27</v>
      </c>
      <c r="O17" s="13">
        <v>-308.26770017000001</v>
      </c>
      <c r="P17" s="13"/>
      <c r="Q17" s="13"/>
      <c r="R17" s="13"/>
      <c r="S17" s="104">
        <v>-307.68299999999999</v>
      </c>
      <c r="T17" s="104">
        <f t="shared" si="3"/>
        <v>-307.53300000000002</v>
      </c>
      <c r="U17" s="104">
        <f t="shared" si="4"/>
        <v>-307.78300000000002</v>
      </c>
      <c r="V17" s="105">
        <f t="shared" si="5"/>
        <v>-307.78300000000002</v>
      </c>
      <c r="W17">
        <v>0</v>
      </c>
      <c r="X17" s="2">
        <f t="shared" si="7"/>
        <v>0.89928071999997172</v>
      </c>
      <c r="Y17" s="2">
        <f t="shared" si="2"/>
        <v>0.47228071999994725</v>
      </c>
      <c r="Z17" s="2">
        <f t="shared" si="6"/>
        <v>0.12300000000000111</v>
      </c>
    </row>
    <row r="18" spans="1:26" x14ac:dyDescent="0.35">
      <c r="A18" s="131" t="s">
        <v>84</v>
      </c>
      <c r="B18" s="131"/>
      <c r="C18" s="131"/>
      <c r="D18" s="131"/>
      <c r="E18" s="131"/>
      <c r="K18" s="107" t="s">
        <v>251</v>
      </c>
      <c r="L18" s="61">
        <v>-299.85283329999999</v>
      </c>
      <c r="N18" s="94" t="s">
        <v>291</v>
      </c>
      <c r="O18" s="10"/>
      <c r="S18" s="94">
        <v>-312.88</v>
      </c>
      <c r="T18" s="106">
        <f t="shared" si="3"/>
        <v>-312.73</v>
      </c>
      <c r="U18" s="106">
        <f t="shared" si="4"/>
        <v>-312.98</v>
      </c>
      <c r="V18" s="106">
        <f t="shared" si="5"/>
        <v>-312.98</v>
      </c>
      <c r="X18" s="2">
        <f t="shared" si="7"/>
        <v>0.89218972999997703</v>
      </c>
      <c r="Y18" s="2"/>
    </row>
    <row r="19" spans="1:26" x14ac:dyDescent="0.35">
      <c r="C19" s="2">
        <v>0</v>
      </c>
      <c r="K19" s="107" t="s">
        <v>263</v>
      </c>
      <c r="L19" s="61">
        <v>-329.29559010999998</v>
      </c>
      <c r="N19" s="10" t="s">
        <v>290</v>
      </c>
      <c r="O19" s="10"/>
      <c r="S19" s="94">
        <v>-317.90499999999997</v>
      </c>
      <c r="T19" s="106">
        <f t="shared" si="3"/>
        <v>-317.755</v>
      </c>
      <c r="U19" s="106">
        <f t="shared" si="4"/>
        <v>-318.005</v>
      </c>
      <c r="V19" s="106">
        <f t="shared" si="5"/>
        <v>-318.005</v>
      </c>
      <c r="X19" s="2">
        <f t="shared" si="7"/>
        <v>0.95368576999998567</v>
      </c>
      <c r="Y19" s="2"/>
    </row>
    <row r="20" spans="1:26" x14ac:dyDescent="0.35">
      <c r="A20" t="s">
        <v>54</v>
      </c>
      <c r="C20" s="2">
        <f>I4-I2-0.5*I10-I11</f>
        <v>0.81885285999998558</v>
      </c>
      <c r="K20" s="107" t="s">
        <v>267</v>
      </c>
      <c r="L20" s="61">
        <v>-329.44252117000002</v>
      </c>
      <c r="N20" s="10" t="s">
        <v>292</v>
      </c>
      <c r="O20" s="10"/>
      <c r="S20" s="94">
        <v>-314.72800000000001</v>
      </c>
      <c r="T20" s="106">
        <f t="shared" si="3"/>
        <v>-314.57800000000003</v>
      </c>
      <c r="U20" s="106">
        <f t="shared" si="4"/>
        <v>-314.82800000000003</v>
      </c>
      <c r="V20" s="106">
        <f t="shared" si="5"/>
        <v>-314.82800000000003</v>
      </c>
      <c r="X20" s="2">
        <f t="shared" si="7"/>
        <v>0.91852532999995873</v>
      </c>
      <c r="Y20" s="2"/>
    </row>
    <row r="21" spans="1:26" x14ac:dyDescent="0.35">
      <c r="A21" t="s">
        <v>55</v>
      </c>
      <c r="C21" s="2">
        <f>I5+I12-I2-I10-I11</f>
        <v>0.21585285999997339</v>
      </c>
      <c r="F21">
        <f>C20</f>
        <v>0.81885285999998558</v>
      </c>
      <c r="G21">
        <f>C21-C22</f>
        <v>9.2852859999972281E-2</v>
      </c>
      <c r="K21" s="60" t="s">
        <v>262</v>
      </c>
      <c r="L21" s="61">
        <v>-325.86297696000003</v>
      </c>
      <c r="N21" s="94" t="s">
        <v>253</v>
      </c>
      <c r="O21" s="94"/>
      <c r="S21" s="94">
        <v>-321.346</v>
      </c>
      <c r="T21" s="106">
        <f t="shared" si="3"/>
        <v>-321.19600000000003</v>
      </c>
      <c r="U21" s="106">
        <f t="shared" si="4"/>
        <v>-321.44600000000003</v>
      </c>
      <c r="V21" s="106">
        <f t="shared" si="5"/>
        <v>-321.44600000000003</v>
      </c>
      <c r="X21" s="2">
        <f t="shared" si="7"/>
        <v>1.0546849899999913</v>
      </c>
      <c r="Y21" s="2"/>
    </row>
    <row r="22" spans="1:26" x14ac:dyDescent="0.35">
      <c r="A22" t="s">
        <v>56</v>
      </c>
      <c r="C22" s="2">
        <f>I13+I12-I11-I10</f>
        <v>0.12300000000000111</v>
      </c>
      <c r="K22" s="60" t="s">
        <v>258</v>
      </c>
      <c r="L22" s="61">
        <v>-314.18466063</v>
      </c>
      <c r="N22" s="103" t="s">
        <v>260</v>
      </c>
      <c r="O22" s="10"/>
      <c r="S22" s="94">
        <v>-313.78699999999998</v>
      </c>
      <c r="T22" s="106">
        <f t="shared" si="3"/>
        <v>-313.637</v>
      </c>
      <c r="U22" s="106">
        <f t="shared" si="4"/>
        <v>-313.887</v>
      </c>
      <c r="V22" s="106">
        <f t="shared" si="5"/>
        <v>-313.887</v>
      </c>
      <c r="X22" s="2">
        <f t="shared" si="7"/>
        <v>0.21221273000002583</v>
      </c>
      <c r="Y22" s="2"/>
    </row>
    <row r="23" spans="1:26" x14ac:dyDescent="0.35">
      <c r="C23" s="2"/>
      <c r="K23" s="60" t="s">
        <v>252</v>
      </c>
      <c r="L23" s="61">
        <v>-293.47660595000002</v>
      </c>
      <c r="N23" s="10" t="s">
        <v>257</v>
      </c>
      <c r="O23" s="10"/>
      <c r="S23" s="94">
        <v>-308.06299999999999</v>
      </c>
      <c r="T23" s="106">
        <f t="shared" si="3"/>
        <v>-307.91300000000001</v>
      </c>
      <c r="U23" s="106">
        <f t="shared" si="4"/>
        <v>-308.16300000000001</v>
      </c>
      <c r="V23" s="106">
        <f t="shared" si="5"/>
        <v>-308.16300000000001</v>
      </c>
      <c r="X23" s="2">
        <f t="shared" si="7"/>
        <v>1.0893030099999734</v>
      </c>
      <c r="Y23" s="2"/>
    </row>
    <row r="24" spans="1:26" x14ac:dyDescent="0.35">
      <c r="A24" s="18" t="s">
        <v>59</v>
      </c>
      <c r="B24" s="18"/>
      <c r="C24" s="2">
        <f>I3-I2-0.5*I10</f>
        <v>0.50085286000000728</v>
      </c>
      <c r="K24" s="107" t="s">
        <v>269</v>
      </c>
      <c r="L24" s="61">
        <v>-330.03571839</v>
      </c>
      <c r="N24" s="94" t="s">
        <v>266</v>
      </c>
      <c r="O24" s="10"/>
      <c r="S24" s="94">
        <v>-314.47699999999998</v>
      </c>
      <c r="T24" s="106">
        <f t="shared" si="3"/>
        <v>-314.327</v>
      </c>
      <c r="U24" s="106">
        <f t="shared" si="4"/>
        <v>-314.577</v>
      </c>
      <c r="V24" s="106">
        <f t="shared" si="5"/>
        <v>-314.577</v>
      </c>
      <c r="X24" s="2">
        <f t="shared" si="7"/>
        <v>0.92280658999998622</v>
      </c>
      <c r="Y24" s="2"/>
    </row>
    <row r="25" spans="1:26" x14ac:dyDescent="0.35">
      <c r="K25" s="107" t="s">
        <v>270</v>
      </c>
      <c r="L25" s="61">
        <v>-346.09720999000001</v>
      </c>
      <c r="N25" s="10"/>
      <c r="O25" s="10"/>
      <c r="S25" s="94"/>
      <c r="T25" s="106"/>
      <c r="U25" s="106"/>
      <c r="V25" s="106"/>
      <c r="X25" s="2"/>
      <c r="Y25" s="2"/>
    </row>
    <row r="26" spans="1:26" x14ac:dyDescent="0.35">
      <c r="K26" s="113" t="s">
        <v>275</v>
      </c>
      <c r="L26" s="63">
        <v>-285.57918387000001</v>
      </c>
      <c r="N26" s="58" t="s">
        <v>261</v>
      </c>
      <c r="O26" s="67"/>
      <c r="P26" s="67"/>
      <c r="Q26" s="67"/>
      <c r="R26" s="67"/>
      <c r="S26" s="108">
        <v>-308.42500000000001</v>
      </c>
      <c r="T26" s="109">
        <f t="shared" si="3"/>
        <v>-308.27500000000003</v>
      </c>
      <c r="U26" s="109">
        <f t="shared" si="4"/>
        <v>-308.52500000000003</v>
      </c>
      <c r="V26" s="109">
        <f t="shared" si="5"/>
        <v>-308.52500000000003</v>
      </c>
      <c r="W26" s="67"/>
      <c r="X26" s="110">
        <f t="shared" si="7"/>
        <v>0.74967330999998438</v>
      </c>
      <c r="Y26" s="2">
        <f t="shared" si="2"/>
        <v>-0.17232668999998779</v>
      </c>
      <c r="Z26" s="59"/>
    </row>
    <row r="27" spans="1:26" x14ac:dyDescent="0.35">
      <c r="N27" s="107" t="s">
        <v>251</v>
      </c>
      <c r="O27" s="10"/>
      <c r="P27" s="10"/>
      <c r="Q27" s="10"/>
      <c r="R27" s="10"/>
      <c r="S27" s="94">
        <v>-321.33600000000001</v>
      </c>
      <c r="T27" s="106">
        <f t="shared" si="3"/>
        <v>-321.18600000000004</v>
      </c>
      <c r="U27" s="106">
        <f t="shared" si="4"/>
        <v>-321.43600000000004</v>
      </c>
      <c r="V27" s="106">
        <f t="shared" si="5"/>
        <v>-321.43600000000004</v>
      </c>
      <c r="W27" s="10"/>
      <c r="X27" s="111">
        <f t="shared" si="7"/>
        <v>0.38283329999995175</v>
      </c>
      <c r="Y27" s="2"/>
      <c r="Z27" s="61"/>
    </row>
    <row r="28" spans="1:26" x14ac:dyDescent="0.35">
      <c r="K28" t="s">
        <v>278</v>
      </c>
      <c r="L28">
        <v>-286.80696795</v>
      </c>
      <c r="N28" s="112" t="s">
        <v>263</v>
      </c>
      <c r="O28" s="10"/>
      <c r="P28" s="10"/>
      <c r="Q28" s="10"/>
      <c r="R28" s="10"/>
      <c r="S28" s="94">
        <v>-350.61200000000002</v>
      </c>
      <c r="T28" s="106">
        <f t="shared" si="3"/>
        <v>-350.46200000000005</v>
      </c>
      <c r="U28" s="106">
        <f t="shared" si="4"/>
        <v>-350.71200000000005</v>
      </c>
      <c r="V28" s="106">
        <f t="shared" si="5"/>
        <v>-350.71200000000005</v>
      </c>
      <c r="W28" s="10"/>
      <c r="X28" s="111">
        <f t="shared" si="7"/>
        <v>0.54959010999993296</v>
      </c>
      <c r="Y28" s="2">
        <f t="shared" si="2"/>
        <v>-0.2304098900000433</v>
      </c>
      <c r="Z28" s="61"/>
    </row>
    <row r="29" spans="1:26" x14ac:dyDescent="0.35">
      <c r="K29" t="s">
        <v>277</v>
      </c>
      <c r="L29">
        <v>-292.13321273000003</v>
      </c>
      <c r="N29" s="112" t="s">
        <v>267</v>
      </c>
      <c r="O29" s="10"/>
      <c r="P29" s="10"/>
      <c r="Q29" s="10"/>
      <c r="R29" s="10"/>
      <c r="S29" s="94">
        <v>-350.54199999999997</v>
      </c>
      <c r="T29" s="106">
        <f t="shared" si="3"/>
        <v>-350.392</v>
      </c>
      <c r="U29" s="106">
        <f t="shared" si="4"/>
        <v>-350.642</v>
      </c>
      <c r="V29" s="106">
        <f t="shared" si="5"/>
        <v>-350.642</v>
      </c>
      <c r="W29" s="10"/>
      <c r="X29" s="111">
        <f t="shared" si="7"/>
        <v>0.76652117000002562</v>
      </c>
      <c r="Y29" s="2">
        <f t="shared" si="2"/>
        <v>-0.34947883000002022</v>
      </c>
      <c r="Z29" s="61"/>
    </row>
    <row r="30" spans="1:26" x14ac:dyDescent="0.35">
      <c r="K30" t="s">
        <v>279</v>
      </c>
      <c r="L30">
        <v>-304.33490764999999</v>
      </c>
      <c r="N30" s="60" t="s">
        <v>262</v>
      </c>
      <c r="O30" s="10"/>
      <c r="P30" s="10"/>
      <c r="Q30" s="10"/>
      <c r="R30" s="10"/>
      <c r="S30" s="94">
        <v>-346.78800000000001</v>
      </c>
      <c r="T30" s="106">
        <f t="shared" si="3"/>
        <v>-346.63800000000003</v>
      </c>
      <c r="U30" s="106">
        <f t="shared" si="4"/>
        <v>-346.88800000000003</v>
      </c>
      <c r="V30" s="106">
        <f t="shared" si="5"/>
        <v>-346.88800000000003</v>
      </c>
      <c r="W30" s="10"/>
      <c r="X30" s="111">
        <f t="shared" si="7"/>
        <v>0.94097695999999331</v>
      </c>
      <c r="Y30" s="2">
        <f t="shared" si="2"/>
        <v>-3.0023040000013879E-2</v>
      </c>
      <c r="Z30" s="61"/>
    </row>
    <row r="31" spans="1:26" x14ac:dyDescent="0.35">
      <c r="K31" t="s">
        <v>280</v>
      </c>
      <c r="L31">
        <v>-305.56596175999999</v>
      </c>
      <c r="N31" s="60" t="s">
        <v>258</v>
      </c>
      <c r="O31" s="10"/>
      <c r="P31" s="10"/>
      <c r="Q31" s="10"/>
      <c r="R31" s="10"/>
      <c r="S31" s="94">
        <v>-335.31900000000002</v>
      </c>
      <c r="T31" s="106">
        <f t="shared" si="3"/>
        <v>-335.16900000000004</v>
      </c>
      <c r="U31" s="106">
        <f t="shared" si="4"/>
        <v>-335.41900000000004</v>
      </c>
      <c r="V31" s="106">
        <f t="shared" si="5"/>
        <v>-335.41900000000004</v>
      </c>
      <c r="W31" s="10"/>
      <c r="X31" s="111">
        <f t="shared" si="7"/>
        <v>0.73166062999995773</v>
      </c>
      <c r="Y31" s="2">
        <f t="shared" si="2"/>
        <v>-9.2339370000001253E-2</v>
      </c>
      <c r="Z31" s="61"/>
    </row>
    <row r="32" spans="1:26" x14ac:dyDescent="0.35">
      <c r="K32" t="s">
        <v>281</v>
      </c>
      <c r="L32">
        <v>-303.92857921000001</v>
      </c>
      <c r="N32" s="60" t="s">
        <v>252</v>
      </c>
      <c r="O32" s="10"/>
      <c r="P32" s="10"/>
      <c r="Q32" s="10"/>
      <c r="R32" s="10"/>
      <c r="S32" s="94">
        <v>-314.79700000000003</v>
      </c>
      <c r="T32" s="106">
        <f t="shared" si="3"/>
        <v>-314.64700000000005</v>
      </c>
      <c r="U32" s="106">
        <f t="shared" si="4"/>
        <v>-314.89700000000005</v>
      </c>
      <c r="V32" s="106">
        <f t="shared" si="5"/>
        <v>-314.89700000000005</v>
      </c>
      <c r="W32" s="10"/>
      <c r="X32" s="111">
        <f t="shared" si="7"/>
        <v>0.54560594999997392</v>
      </c>
      <c r="Y32" s="2">
        <f t="shared" si="2"/>
        <v>-0.32539405000001054</v>
      </c>
      <c r="Z32" s="61"/>
    </row>
    <row r="33" spans="1:26" x14ac:dyDescent="0.35">
      <c r="K33" t="s">
        <v>282</v>
      </c>
      <c r="L33">
        <v>-297.95716340000001</v>
      </c>
      <c r="N33" s="107" t="s">
        <v>269</v>
      </c>
      <c r="O33" s="10"/>
      <c r="P33" s="10"/>
      <c r="Q33" s="10"/>
      <c r="R33" s="10"/>
      <c r="S33" s="10">
        <v>-351.31700000000001</v>
      </c>
      <c r="T33" s="106">
        <f t="shared" si="3"/>
        <v>-351.16700000000003</v>
      </c>
      <c r="U33" s="106">
        <f t="shared" si="4"/>
        <v>-351.41700000000003</v>
      </c>
      <c r="V33" s="106">
        <f t="shared" si="5"/>
        <v>-351.41700000000003</v>
      </c>
      <c r="W33" s="10"/>
      <c r="X33" s="111">
        <f t="shared" si="7"/>
        <v>0.58471838999997061</v>
      </c>
      <c r="Y33" s="2"/>
      <c r="Z33" s="61"/>
    </row>
    <row r="34" spans="1:26" x14ac:dyDescent="0.35">
      <c r="A34" s="94" t="s">
        <v>254</v>
      </c>
      <c r="B34" s="10">
        <v>-291.90618972999999</v>
      </c>
      <c r="C34" s="10"/>
      <c r="D34" s="94" t="s">
        <v>255</v>
      </c>
      <c r="E34" s="10"/>
      <c r="F34" s="10">
        <v>-312.88</v>
      </c>
      <c r="K34" t="s">
        <v>283</v>
      </c>
      <c r="L34">
        <v>-289.80631817</v>
      </c>
      <c r="N34" s="107" t="s">
        <v>270</v>
      </c>
      <c r="O34" s="10"/>
      <c r="P34" s="10"/>
      <c r="Q34" s="10"/>
      <c r="R34" s="10"/>
      <c r="S34" s="10" t="s">
        <v>289</v>
      </c>
      <c r="T34" s="106"/>
      <c r="U34" s="106"/>
      <c r="V34" s="106"/>
      <c r="W34" s="10"/>
      <c r="X34" s="111"/>
      <c r="Y34" s="10"/>
      <c r="Z34" s="61"/>
    </row>
    <row r="35" spans="1:26" x14ac:dyDescent="0.35">
      <c r="A35" s="10" t="s">
        <v>256</v>
      </c>
      <c r="B35" s="10">
        <v>-296.99268576999998</v>
      </c>
      <c r="C35" s="10"/>
      <c r="D35" s="10" t="s">
        <v>256</v>
      </c>
      <c r="E35" s="10"/>
      <c r="F35" s="10">
        <v>-317.90499999999997</v>
      </c>
      <c r="K35" t="s">
        <v>284</v>
      </c>
      <c r="L35">
        <v>-305.56842168999998</v>
      </c>
      <c r="N35" s="113" t="s">
        <v>276</v>
      </c>
      <c r="O35" s="68"/>
      <c r="P35" s="68"/>
      <c r="Q35" s="68"/>
      <c r="R35" s="68"/>
      <c r="S35" s="68">
        <v>-306.41899999999998</v>
      </c>
      <c r="T35" s="116">
        <f t="shared" si="3"/>
        <v>-306.26900000000001</v>
      </c>
      <c r="U35" s="116">
        <f t="shared" si="4"/>
        <v>-306.51900000000001</v>
      </c>
      <c r="V35" s="116">
        <f t="shared" si="5"/>
        <v>-306.51900000000001</v>
      </c>
      <c r="W35" s="68"/>
      <c r="X35" s="114">
        <f t="shared" si="7"/>
        <v>1.0261838700000041</v>
      </c>
      <c r="Y35" s="68"/>
      <c r="Z35" s="63"/>
    </row>
    <row r="36" spans="1:26" x14ac:dyDescent="0.35">
      <c r="A36" s="10" t="s">
        <v>259</v>
      </c>
      <c r="B36" s="10">
        <v>-293.78052532999999</v>
      </c>
      <c r="C36" s="10"/>
      <c r="D36" s="10" t="s">
        <v>259</v>
      </c>
      <c r="E36" s="10"/>
      <c r="F36" s="10">
        <v>-314.72800000000001</v>
      </c>
      <c r="G36" s="39"/>
      <c r="H36" s="39"/>
      <c r="K36" t="s">
        <v>285</v>
      </c>
      <c r="L36">
        <v>-315.41948052999999</v>
      </c>
      <c r="T36" s="109"/>
      <c r="U36" s="109"/>
      <c r="V36" s="109"/>
      <c r="W36" s="67"/>
      <c r="X36" s="110"/>
    </row>
    <row r="37" spans="1:26" x14ac:dyDescent="0.35">
      <c r="A37" s="94" t="s">
        <v>253</v>
      </c>
      <c r="B37" s="10">
        <v>-300.53468499000002</v>
      </c>
      <c r="C37" s="10"/>
      <c r="D37" s="94" t="s">
        <v>253</v>
      </c>
      <c r="E37" s="94"/>
      <c r="F37" s="94">
        <v>-321.346</v>
      </c>
      <c r="K37" t="s">
        <v>286</v>
      </c>
      <c r="N37" t="s">
        <v>278</v>
      </c>
      <c r="S37">
        <v>-307.62599999999998</v>
      </c>
      <c r="T37" s="106"/>
      <c r="U37" s="106"/>
      <c r="V37" s="106"/>
      <c r="W37" s="10"/>
      <c r="X37" s="111"/>
    </row>
    <row r="38" spans="1:26" x14ac:dyDescent="0.35">
      <c r="A38" s="10" t="s">
        <v>260</v>
      </c>
      <c r="B38" s="10">
        <v>-292.13321273000003</v>
      </c>
      <c r="C38" s="10"/>
      <c r="D38" s="103" t="s">
        <v>260</v>
      </c>
      <c r="E38" s="10"/>
      <c r="F38" s="10">
        <v>-313.78699999999998</v>
      </c>
      <c r="N38" t="s">
        <v>277</v>
      </c>
      <c r="S38">
        <v>-313.78699999999998</v>
      </c>
      <c r="T38" s="106"/>
      <c r="U38" s="106"/>
      <c r="V38" s="106"/>
      <c r="W38" s="10"/>
      <c r="X38" s="111"/>
    </row>
    <row r="39" spans="1:26" x14ac:dyDescent="0.35">
      <c r="A39" s="10" t="s">
        <v>257</v>
      </c>
      <c r="B39" s="10">
        <v>-287.28630300999998</v>
      </c>
      <c r="C39" s="10"/>
      <c r="D39" s="10" t="s">
        <v>257</v>
      </c>
      <c r="E39" s="10"/>
      <c r="F39" s="10">
        <v>-308.06299999999999</v>
      </c>
      <c r="K39" t="s">
        <v>303</v>
      </c>
      <c r="N39" t="s">
        <v>279</v>
      </c>
      <c r="S39">
        <v>-325.63499999999999</v>
      </c>
      <c r="T39" s="106">
        <f t="shared" si="3"/>
        <v>-325.48500000000001</v>
      </c>
      <c r="U39" s="106">
        <f t="shared" si="4"/>
        <v>-325.73500000000001</v>
      </c>
      <c r="V39" s="106">
        <f t="shared" si="5"/>
        <v>-325.73500000000001</v>
      </c>
      <c r="W39" s="10"/>
      <c r="X39" s="111">
        <f t="shared" si="7"/>
        <v>0.56590764999997845</v>
      </c>
    </row>
    <row r="40" spans="1:26" x14ac:dyDescent="0.35">
      <c r="A40" s="94" t="s">
        <v>266</v>
      </c>
      <c r="B40" s="10">
        <v>-293.53380658999998</v>
      </c>
      <c r="C40" s="10"/>
      <c r="D40" s="94" t="s">
        <v>266</v>
      </c>
      <c r="E40" s="10"/>
      <c r="F40" s="10">
        <v>-314.47699999999998</v>
      </c>
      <c r="K40" t="s">
        <v>304</v>
      </c>
      <c r="N40" t="s">
        <v>280</v>
      </c>
      <c r="S40">
        <v>-326.46100000000001</v>
      </c>
      <c r="T40" s="106">
        <f t="shared" si="3"/>
        <v>-326.31100000000004</v>
      </c>
      <c r="U40" s="106">
        <f t="shared" si="4"/>
        <v>-326.56100000000004</v>
      </c>
      <c r="V40" s="106">
        <f t="shared" si="5"/>
        <v>-326.56100000000004</v>
      </c>
      <c r="X40" s="111">
        <f t="shared" si="7"/>
        <v>0.97096175999995893</v>
      </c>
    </row>
    <row r="41" spans="1:26" x14ac:dyDescent="0.35">
      <c r="A41" s="10"/>
      <c r="B41" s="10"/>
      <c r="C41" s="10"/>
      <c r="D41" s="10"/>
      <c r="E41" s="10"/>
      <c r="F41" s="10"/>
      <c r="K41" t="s">
        <v>305</v>
      </c>
      <c r="N41" t="s">
        <v>281</v>
      </c>
      <c r="S41">
        <v>-324.755</v>
      </c>
      <c r="T41" s="106">
        <f t="shared" si="3"/>
        <v>-324.60500000000002</v>
      </c>
      <c r="U41" s="106">
        <f t="shared" si="4"/>
        <v>-324.85500000000002</v>
      </c>
      <c r="V41" s="106">
        <f t="shared" si="5"/>
        <v>-324.85500000000002</v>
      </c>
      <c r="X41" s="111">
        <f t="shared" si="7"/>
        <v>1.0395792099999923</v>
      </c>
    </row>
    <row r="42" spans="1:26" x14ac:dyDescent="0.35">
      <c r="A42" s="10" t="s">
        <v>261</v>
      </c>
      <c r="B42" s="10">
        <v>-287.30867331000002</v>
      </c>
      <c r="C42" s="10"/>
      <c r="D42" s="10" t="s">
        <v>261</v>
      </c>
      <c r="E42" s="10"/>
      <c r="F42" s="10">
        <v>-308.42500000000001</v>
      </c>
      <c r="K42" t="s">
        <v>306</v>
      </c>
      <c r="N42" t="s">
        <v>282</v>
      </c>
      <c r="S42">
        <v>-318.74900000000002</v>
      </c>
      <c r="T42" s="106">
        <f t="shared" si="3"/>
        <v>-318.59900000000005</v>
      </c>
      <c r="U42" s="106">
        <f t="shared" si="4"/>
        <v>-318.84900000000005</v>
      </c>
      <c r="V42" s="106">
        <f t="shared" si="5"/>
        <v>-318.84900000000005</v>
      </c>
      <c r="X42" s="111">
        <f t="shared" si="7"/>
        <v>1.0741633999999678</v>
      </c>
    </row>
    <row r="43" spans="1:26" x14ac:dyDescent="0.35">
      <c r="A43" s="94" t="s">
        <v>251</v>
      </c>
      <c r="B43" s="10">
        <v>-299.85283329999999</v>
      </c>
      <c r="C43" s="10"/>
      <c r="D43" s="94" t="s">
        <v>251</v>
      </c>
      <c r="E43" s="10"/>
      <c r="F43" s="10">
        <v>-321.33600000000001</v>
      </c>
      <c r="K43" t="s">
        <v>307</v>
      </c>
      <c r="N43" t="s">
        <v>283</v>
      </c>
      <c r="S43" s="124">
        <v>-310.80500000000001</v>
      </c>
      <c r="T43" s="106">
        <f t="shared" si="3"/>
        <v>-310.65500000000003</v>
      </c>
      <c r="U43" s="106">
        <f t="shared" si="4"/>
        <v>-310.90500000000003</v>
      </c>
      <c r="V43" s="106">
        <f t="shared" si="5"/>
        <v>-310.90500000000003</v>
      </c>
      <c r="X43" s="111">
        <f t="shared" si="7"/>
        <v>0.8673181699999688</v>
      </c>
    </row>
    <row r="44" spans="1:26" x14ac:dyDescent="0.35">
      <c r="A44" s="94" t="s">
        <v>263</v>
      </c>
      <c r="B44" s="10"/>
      <c r="C44" s="10"/>
      <c r="D44" s="94" t="s">
        <v>263</v>
      </c>
      <c r="E44" s="10"/>
      <c r="F44" s="10"/>
      <c r="K44" t="s">
        <v>308</v>
      </c>
      <c r="N44" t="s">
        <v>284</v>
      </c>
      <c r="S44">
        <v>-326.80099999999999</v>
      </c>
      <c r="T44" s="106">
        <f t="shared" si="3"/>
        <v>-326.65100000000001</v>
      </c>
      <c r="U44" s="106">
        <f t="shared" si="4"/>
        <v>-326.90100000000001</v>
      </c>
      <c r="V44" s="106">
        <f t="shared" si="5"/>
        <v>-326.90100000000001</v>
      </c>
      <c r="X44" s="111">
        <f t="shared" si="7"/>
        <v>0.63342168999997028</v>
      </c>
    </row>
    <row r="45" spans="1:26" x14ac:dyDescent="0.35">
      <c r="A45" s="94" t="s">
        <v>267</v>
      </c>
      <c r="B45" s="10"/>
      <c r="C45" s="10"/>
      <c r="D45" s="94" t="s">
        <v>267</v>
      </c>
      <c r="E45" s="10"/>
      <c r="F45" s="10"/>
      <c r="K45" t="s">
        <v>309</v>
      </c>
      <c r="N45" t="s">
        <v>285</v>
      </c>
      <c r="S45">
        <v>-336.74700000000001</v>
      </c>
      <c r="T45" s="106">
        <f t="shared" si="3"/>
        <v>-336.59700000000004</v>
      </c>
      <c r="U45" s="106">
        <f t="shared" si="4"/>
        <v>-336.84700000000004</v>
      </c>
      <c r="V45" s="106">
        <f t="shared" si="5"/>
        <v>-336.84700000000004</v>
      </c>
      <c r="X45" s="111">
        <f t="shared" si="7"/>
        <v>0.53848052999995133</v>
      </c>
    </row>
    <row r="46" spans="1:26" x14ac:dyDescent="0.35">
      <c r="A46" s="10" t="s">
        <v>262</v>
      </c>
      <c r="B46" s="10">
        <v>-325.86297696000003</v>
      </c>
      <c r="C46" s="10"/>
      <c r="D46" s="10" t="s">
        <v>262</v>
      </c>
      <c r="E46" s="10"/>
      <c r="F46" s="10">
        <v>-346.78800000000001</v>
      </c>
      <c r="K46" t="s">
        <v>310</v>
      </c>
      <c r="N46" t="s">
        <v>286</v>
      </c>
    </row>
    <row r="47" spans="1:26" x14ac:dyDescent="0.35">
      <c r="A47" s="10" t="s">
        <v>258</v>
      </c>
      <c r="B47" s="10">
        <v>-314.18466063</v>
      </c>
      <c r="C47" s="10"/>
      <c r="D47" s="10" t="s">
        <v>258</v>
      </c>
      <c r="E47" s="10"/>
      <c r="F47" s="10">
        <v>-335.31900000000002</v>
      </c>
      <c r="K47" t="s">
        <v>311</v>
      </c>
    </row>
    <row r="48" spans="1:26" x14ac:dyDescent="0.35">
      <c r="A48" s="10" t="s">
        <v>252</v>
      </c>
      <c r="B48" s="10">
        <v>-293.47660595000002</v>
      </c>
      <c r="C48" s="10"/>
      <c r="D48" s="10" t="s">
        <v>252</v>
      </c>
      <c r="E48" s="10"/>
      <c r="F48" s="10">
        <v>-314.79700000000003</v>
      </c>
      <c r="K48" t="s">
        <v>312</v>
      </c>
      <c r="N48" t="s">
        <v>303</v>
      </c>
      <c r="S48">
        <v>-307.59800000000001</v>
      </c>
    </row>
    <row r="49" spans="1:34" x14ac:dyDescent="0.35">
      <c r="N49" t="s">
        <v>304</v>
      </c>
    </row>
    <row r="50" spans="1:34" x14ac:dyDescent="0.35">
      <c r="A50" t="s">
        <v>268</v>
      </c>
      <c r="N50" t="s">
        <v>305</v>
      </c>
      <c r="S50">
        <v>-325.37</v>
      </c>
    </row>
    <row r="51" spans="1:34" x14ac:dyDescent="0.35">
      <c r="N51" t="s">
        <v>306</v>
      </c>
      <c r="S51">
        <v>-326.31799999999998</v>
      </c>
    </row>
    <row r="52" spans="1:34" x14ac:dyDescent="0.35">
      <c r="N52" t="s">
        <v>307</v>
      </c>
      <c r="S52">
        <v>-324.20600000000002</v>
      </c>
    </row>
    <row r="53" spans="1:34" x14ac:dyDescent="0.35">
      <c r="D53" t="s">
        <v>2</v>
      </c>
      <c r="E53">
        <v>0.81885285999998558</v>
      </c>
      <c r="F53">
        <v>1.0671954100000036</v>
      </c>
      <c r="G53">
        <v>1.0898954099999898</v>
      </c>
      <c r="H53">
        <v>1.0541197699999927</v>
      </c>
      <c r="I53">
        <v>1.3222099399999294</v>
      </c>
      <c r="J53">
        <v>1.3281654299999488</v>
      </c>
      <c r="K53">
        <v>1.2626643099999839</v>
      </c>
      <c r="L53">
        <v>0.89928071999997172</v>
      </c>
      <c r="N53" t="s">
        <v>308</v>
      </c>
      <c r="S53">
        <v>-318.875</v>
      </c>
    </row>
    <row r="54" spans="1:34" x14ac:dyDescent="0.35">
      <c r="D54" t="s">
        <v>3</v>
      </c>
      <c r="E54">
        <v>9.2852859999972281E-2</v>
      </c>
      <c r="F54">
        <v>5.2195410000003051E-2</v>
      </c>
      <c r="G54">
        <v>-0.30610459000003942</v>
      </c>
      <c r="H54">
        <v>-0.41588023000004881</v>
      </c>
      <c r="I54">
        <v>-8.79006000004523E-3</v>
      </c>
      <c r="J54">
        <v>0.43216542999997598</v>
      </c>
      <c r="K54">
        <v>-0.36333569000000665</v>
      </c>
      <c r="L54">
        <v>0.34928071999994614</v>
      </c>
      <c r="N54" t="s">
        <v>309</v>
      </c>
      <c r="S54">
        <v>-310.68</v>
      </c>
    </row>
    <row r="55" spans="1:34" x14ac:dyDescent="0.35">
      <c r="I55"/>
      <c r="N55" t="s">
        <v>310</v>
      </c>
      <c r="S55">
        <v>-326.68200000000002</v>
      </c>
    </row>
    <row r="56" spans="1:34" x14ac:dyDescent="0.35">
      <c r="I56"/>
      <c r="N56" t="s">
        <v>311</v>
      </c>
      <c r="S56">
        <v>-336.86900000000003</v>
      </c>
    </row>
    <row r="57" spans="1:34" x14ac:dyDescent="0.35">
      <c r="D57" t="s">
        <v>50</v>
      </c>
      <c r="E57">
        <v>0.50085286000000728</v>
      </c>
      <c r="F57">
        <v>0.66119541000000304</v>
      </c>
      <c r="G57">
        <v>0.52589541000003059</v>
      </c>
      <c r="H57">
        <v>0.77811976999998755</v>
      </c>
      <c r="I57">
        <v>0.74120993999997431</v>
      </c>
      <c r="J57">
        <v>0.18416543000000551</v>
      </c>
      <c r="K57">
        <v>0.84466431000003972</v>
      </c>
      <c r="L57">
        <v>0.50528071999997159</v>
      </c>
      <c r="N57" t="s">
        <v>312</v>
      </c>
      <c r="AE57" s="138" t="s">
        <v>183</v>
      </c>
      <c r="AF57" s="138"/>
      <c r="AG57" s="138"/>
      <c r="AH57" s="138"/>
    </row>
    <row r="58" spans="1:34" ht="15" thickBot="1" x14ac:dyDescent="0.4">
      <c r="I58"/>
      <c r="L58" s="2"/>
      <c r="X58" t="s">
        <v>2</v>
      </c>
      <c r="Y58" t="s">
        <v>3</v>
      </c>
      <c r="AB58" t="s">
        <v>171</v>
      </c>
      <c r="AC58" s="54" t="s">
        <v>119</v>
      </c>
      <c r="AD58" s="54" t="s">
        <v>120</v>
      </c>
      <c r="AE58" t="s">
        <v>179</v>
      </c>
      <c r="AF58" t="s">
        <v>178</v>
      </c>
      <c r="AG58" t="s">
        <v>181</v>
      </c>
    </row>
    <row r="59" spans="1:34" ht="15" thickBot="1" x14ac:dyDescent="0.4">
      <c r="A59" s="101"/>
      <c r="B59" s="101" t="s">
        <v>16</v>
      </c>
      <c r="D59" s="140"/>
      <c r="E59" s="139" t="s">
        <v>247</v>
      </c>
      <c r="F59" s="139"/>
      <c r="G59" s="139"/>
      <c r="H59" s="139"/>
      <c r="I59" s="139" t="s">
        <v>226</v>
      </c>
      <c r="J59" s="139"/>
      <c r="K59" s="139"/>
      <c r="L59" s="2"/>
      <c r="N59" s="126"/>
      <c r="O59" s="127" t="s">
        <v>16</v>
      </c>
      <c r="P59" s="128" t="s">
        <v>17</v>
      </c>
      <c r="Q59" s="127" t="s">
        <v>18</v>
      </c>
      <c r="R59" s="129" t="s">
        <v>19</v>
      </c>
      <c r="S59" s="127" t="s">
        <v>20</v>
      </c>
      <c r="T59" s="127"/>
      <c r="U59" s="127"/>
      <c r="V59" s="130"/>
      <c r="W59" t="s">
        <v>121</v>
      </c>
      <c r="X59" s="2">
        <f>F21</f>
        <v>0.81885285999998558</v>
      </c>
      <c r="Y59" s="2">
        <f>G21</f>
        <v>9.2852859999972281E-2</v>
      </c>
      <c r="AB59" t="s">
        <v>121</v>
      </c>
      <c r="AC59" s="54">
        <v>-1.946</v>
      </c>
      <c r="AD59" s="54">
        <v>-2.1190000000000002</v>
      </c>
      <c r="AE59">
        <v>-2.1425999999999998</v>
      </c>
      <c r="AF59">
        <v>-2.0082399999999998</v>
      </c>
      <c r="AG59">
        <v>-2.1425999999999998</v>
      </c>
    </row>
    <row r="60" spans="1:34" ht="15" thickBot="1" x14ac:dyDescent="0.4">
      <c r="A60" s="101" t="s">
        <v>4</v>
      </c>
      <c r="B60" s="101">
        <v>-7.1580000000000004</v>
      </c>
      <c r="C60" s="99"/>
      <c r="D60" s="140"/>
      <c r="E60" s="82" t="s">
        <v>244</v>
      </c>
      <c r="F60" s="82" t="s">
        <v>236</v>
      </c>
      <c r="G60" s="82" t="s">
        <v>245</v>
      </c>
      <c r="H60" s="82" t="s">
        <v>246</v>
      </c>
      <c r="I60" s="100" t="s">
        <v>248</v>
      </c>
      <c r="J60" s="100" t="s">
        <v>249</v>
      </c>
      <c r="K60" s="82" t="s">
        <v>66</v>
      </c>
      <c r="L60" s="2"/>
      <c r="N60" s="9" t="s">
        <v>28</v>
      </c>
      <c r="O60" s="10">
        <v>-298.44429057000002</v>
      </c>
      <c r="P60" s="10"/>
      <c r="Q60" s="10"/>
      <c r="R60" s="10"/>
      <c r="S60" s="10">
        <v>-298.31</v>
      </c>
      <c r="T60" s="10"/>
      <c r="U60" s="10">
        <f>S60-0.1</f>
        <v>-298.41000000000003</v>
      </c>
      <c r="V60" s="11">
        <f>U60</f>
        <v>-298.41000000000003</v>
      </c>
      <c r="X60">
        <f t="shared" ref="X60:X66" si="8">X11</f>
        <v>1.0671954100000036</v>
      </c>
      <c r="Y60">
        <f t="shared" ref="Y60:Y66" si="9">Y11-Z11</f>
        <v>5.2195410000003051E-2</v>
      </c>
      <c r="AB60" t="s">
        <v>122</v>
      </c>
      <c r="AC60" s="54">
        <v>-1.9139999999999999</v>
      </c>
      <c r="AD60" s="54">
        <v>-1.262</v>
      </c>
      <c r="AE60" s="18">
        <v>-1.2595499999999999</v>
      </c>
      <c r="AF60">
        <v>-1.93265</v>
      </c>
      <c r="AG60">
        <v>-1.3011600000000001</v>
      </c>
    </row>
    <row r="61" spans="1:34" ht="15" thickBot="1" x14ac:dyDescent="0.4">
      <c r="A61" s="101" t="s">
        <v>5</v>
      </c>
      <c r="B61" s="101">
        <v>-18.459</v>
      </c>
      <c r="D61" s="82" t="s">
        <v>72</v>
      </c>
      <c r="E61" s="82">
        <v>-285.37085286000001</v>
      </c>
      <c r="F61" s="82">
        <v>-288.60712610000002</v>
      </c>
      <c r="G61" s="82">
        <v>-307.00418874000002</v>
      </c>
      <c r="H61" s="82">
        <v>-297.85188305999998</v>
      </c>
      <c r="I61" s="82">
        <f t="shared" ref="I61:I68" si="10">F61-E61-0.5*$B$60</f>
        <v>0.34272675999999747</v>
      </c>
      <c r="J61" s="82">
        <f t="shared" ref="J61:J68" si="11">G61-E61-$B$61-0.5*$B$60</f>
        <v>0.40466411999999563</v>
      </c>
      <c r="K61" s="82">
        <f t="shared" ref="K61:K68" si="12">H61-E61-$B$63</f>
        <v>-0.36303019999996344</v>
      </c>
      <c r="L61" s="2"/>
      <c r="N61" s="9" t="s">
        <v>29</v>
      </c>
      <c r="O61" s="10">
        <v>-300.16230171000001</v>
      </c>
      <c r="P61" s="10"/>
      <c r="Q61" s="10"/>
      <c r="R61" s="10"/>
      <c r="S61" s="10">
        <v>-299.98700000000002</v>
      </c>
      <c r="T61" s="10"/>
      <c r="U61" s="10">
        <f t="shared" ref="U61:U81" si="13">S61-0.1</f>
        <v>-300.08700000000005</v>
      </c>
      <c r="V61" s="11">
        <f t="shared" ref="V61:V81" si="14">U61</f>
        <v>-300.08700000000005</v>
      </c>
      <c r="X61">
        <f t="shared" si="8"/>
        <v>1.0898954099999898</v>
      </c>
      <c r="Y61">
        <f t="shared" si="9"/>
        <v>-0.30610459000003942</v>
      </c>
      <c r="AB61" t="s">
        <v>123</v>
      </c>
      <c r="AC61" s="54">
        <v>-1.9279999999999999</v>
      </c>
      <c r="AD61" s="54">
        <v>-0.61299999999999999</v>
      </c>
      <c r="AE61" s="18">
        <v>-0.64053000000000004</v>
      </c>
      <c r="AF61">
        <v>-1.9327099999999999</v>
      </c>
      <c r="AG61">
        <v>-0.56686300000000001</v>
      </c>
    </row>
    <row r="62" spans="1:34" ht="15" thickBot="1" x14ac:dyDescent="0.4">
      <c r="A62" s="101" t="s">
        <v>6</v>
      </c>
      <c r="B62" s="101">
        <v>-12.833</v>
      </c>
      <c r="D62" s="82" t="s">
        <v>237</v>
      </c>
      <c r="E62" s="82">
        <v>-285.89819541000003</v>
      </c>
      <c r="F62" s="82">
        <v>-288.96849976999999</v>
      </c>
      <c r="G62" s="82">
        <v>-307.28941273999999</v>
      </c>
      <c r="H62" s="82">
        <v>-298.44429057000002</v>
      </c>
      <c r="I62" s="82">
        <f t="shared" si="10"/>
        <v>0.5086956400000342</v>
      </c>
      <c r="J62" s="82">
        <f t="shared" si="11"/>
        <v>0.64678267000003897</v>
      </c>
      <c r="K62" s="82">
        <f t="shared" si="12"/>
        <v>-0.4280951599999927</v>
      </c>
      <c r="L62" s="2"/>
      <c r="N62" s="41" t="s">
        <v>30</v>
      </c>
      <c r="O62" s="10">
        <v>-303.22632019000002</v>
      </c>
      <c r="P62" s="10"/>
      <c r="Q62" s="10"/>
      <c r="R62" s="10"/>
      <c r="S62" s="10">
        <v>-303.05700000000002</v>
      </c>
      <c r="T62" s="10"/>
      <c r="U62" s="10">
        <f t="shared" si="13"/>
        <v>-303.15700000000004</v>
      </c>
      <c r="V62" s="11">
        <f t="shared" si="14"/>
        <v>-303.15700000000004</v>
      </c>
      <c r="X62">
        <f t="shared" si="8"/>
        <v>1.0541197699999927</v>
      </c>
      <c r="Y62">
        <f t="shared" si="9"/>
        <v>-0.41588023000004881</v>
      </c>
      <c r="AB62" t="s">
        <v>124</v>
      </c>
      <c r="AC62" s="54">
        <v>-1.92</v>
      </c>
      <c r="AD62" s="54">
        <v>-3.7999999999999999E-2</v>
      </c>
      <c r="AE62">
        <v>0.82257199999999997</v>
      </c>
      <c r="AF62">
        <v>-1.88205</v>
      </c>
      <c r="AG62">
        <v>0.935195</v>
      </c>
    </row>
    <row r="63" spans="1:34" ht="15" thickBot="1" x14ac:dyDescent="0.4">
      <c r="A63" s="101" t="s">
        <v>7</v>
      </c>
      <c r="B63" s="101">
        <v>-12.118</v>
      </c>
      <c r="D63" s="82" t="s">
        <v>238</v>
      </c>
      <c r="E63" s="82">
        <v>-287.21689541000001</v>
      </c>
      <c r="F63" s="82">
        <v>-290.41917627999999</v>
      </c>
      <c r="G63" s="82">
        <v>-308.57725407999999</v>
      </c>
      <c r="H63" s="82">
        <v>-300.16230171000001</v>
      </c>
      <c r="I63" s="82">
        <f t="shared" si="10"/>
        <v>0.37671913000001878</v>
      </c>
      <c r="J63" s="82">
        <f t="shared" si="11"/>
        <v>0.67764133000001747</v>
      </c>
      <c r="K63" s="82">
        <f t="shared" si="12"/>
        <v>-0.82740630000000159</v>
      </c>
      <c r="L63" s="2"/>
      <c r="N63" s="9" t="s">
        <v>31</v>
      </c>
      <c r="O63" s="10">
        <v>-303.26625780000001</v>
      </c>
      <c r="P63" s="10"/>
      <c r="Q63" s="10"/>
      <c r="R63" s="10"/>
      <c r="S63" s="10">
        <v>-303.101</v>
      </c>
      <c r="T63" s="10"/>
      <c r="U63" s="10">
        <f t="shared" si="13"/>
        <v>-303.20100000000002</v>
      </c>
      <c r="V63" s="11">
        <f t="shared" si="14"/>
        <v>-303.20100000000002</v>
      </c>
      <c r="X63">
        <f t="shared" si="8"/>
        <v>1.3222099399999294</v>
      </c>
      <c r="Y63">
        <f t="shared" si="9"/>
        <v>-8.79006000004523E-3</v>
      </c>
      <c r="AB63" t="s">
        <v>125</v>
      </c>
      <c r="AC63" s="54">
        <v>-1.9330000000000001</v>
      </c>
      <c r="AD63" s="54">
        <v>-0.77100000000000002</v>
      </c>
      <c r="AE63">
        <v>0.74831499999999995</v>
      </c>
      <c r="AF63">
        <v>-1.9048700000000001</v>
      </c>
      <c r="AG63">
        <v>0.620614</v>
      </c>
    </row>
    <row r="64" spans="1:34" x14ac:dyDescent="0.35">
      <c r="D64" s="82" t="s">
        <v>239</v>
      </c>
      <c r="E64" s="82">
        <v>-290.17711976999999</v>
      </c>
      <c r="F64" s="82">
        <v>-293.14896568</v>
      </c>
      <c r="G64" s="82">
        <v>-311.56933616999999</v>
      </c>
      <c r="H64" s="82">
        <v>-303.22632019000002</v>
      </c>
      <c r="I64" s="82">
        <f t="shared" si="10"/>
        <v>0.60715408999998699</v>
      </c>
      <c r="J64" s="82">
        <f t="shared" si="11"/>
        <v>0.64578360000000457</v>
      </c>
      <c r="K64" s="82">
        <f t="shared" si="12"/>
        <v>-0.93120042000003345</v>
      </c>
      <c r="L64" s="2"/>
      <c r="N64" s="9" t="s">
        <v>32</v>
      </c>
      <c r="O64" s="10">
        <v>-302.53369402999999</v>
      </c>
      <c r="P64" s="10"/>
      <c r="Q64" s="10"/>
      <c r="R64" s="10"/>
      <c r="S64" s="10">
        <v>-302.34899999999999</v>
      </c>
      <c r="T64" s="10"/>
      <c r="U64" s="10">
        <f t="shared" si="13"/>
        <v>-302.44900000000001</v>
      </c>
      <c r="V64" s="11">
        <f t="shared" si="14"/>
        <v>-302.44900000000001</v>
      </c>
      <c r="X64">
        <f t="shared" si="8"/>
        <v>1.3281654299999488</v>
      </c>
      <c r="Y64">
        <f t="shared" si="9"/>
        <v>0.43216542999997642</v>
      </c>
      <c r="AB64" t="s">
        <v>126</v>
      </c>
      <c r="AC64" s="54">
        <v>-1.956</v>
      </c>
      <c r="AD64" s="54">
        <v>-2.5489999999999999</v>
      </c>
      <c r="AE64" s="39">
        <v>-0.66575300000000004</v>
      </c>
      <c r="AF64">
        <v>-1.9301299999999999</v>
      </c>
      <c r="AG64">
        <v>-0.54706100000000002</v>
      </c>
    </row>
    <row r="65" spans="4:33" x14ac:dyDescent="0.35">
      <c r="D65" s="82" t="s">
        <v>240</v>
      </c>
      <c r="E65" s="82">
        <v>-290.62820993999998</v>
      </c>
      <c r="F65" s="82">
        <v>-293.63320217</v>
      </c>
      <c r="G65" s="82">
        <v>-311.74697542000001</v>
      </c>
      <c r="H65" s="82">
        <v>-303.26625780000001</v>
      </c>
      <c r="I65" s="82">
        <f t="shared" si="10"/>
        <v>0.57400776999997261</v>
      </c>
      <c r="J65" s="82">
        <f t="shared" si="11"/>
        <v>0.91923451999996386</v>
      </c>
      <c r="K65" s="82">
        <f t="shared" si="12"/>
        <v>-0.52004786000002845</v>
      </c>
      <c r="L65" s="2"/>
      <c r="N65" s="9" t="s">
        <v>33</v>
      </c>
      <c r="O65" s="10">
        <v>-301.66480756999999</v>
      </c>
      <c r="P65" s="10"/>
      <c r="Q65" s="10"/>
      <c r="R65" s="10"/>
      <c r="S65" s="10">
        <v>-301.483</v>
      </c>
      <c r="T65" s="10"/>
      <c r="U65" s="10">
        <f t="shared" si="13"/>
        <v>-301.58300000000003</v>
      </c>
      <c r="V65" s="11">
        <f t="shared" si="14"/>
        <v>-301.58300000000003</v>
      </c>
      <c r="X65">
        <f t="shared" si="8"/>
        <v>1.2626643099999839</v>
      </c>
      <c r="Y65">
        <f t="shared" si="9"/>
        <v>-0.36333569000000665</v>
      </c>
      <c r="AB65" t="s">
        <v>127</v>
      </c>
      <c r="AC65" s="54">
        <v>-1.972</v>
      </c>
      <c r="AD65" s="54">
        <v>-2.7210000000000001</v>
      </c>
      <c r="AE65" s="18">
        <v>-1.3069200000000001</v>
      </c>
      <c r="AF65">
        <v>-1.93642</v>
      </c>
      <c r="AG65">
        <v>-1.2253099999999999</v>
      </c>
    </row>
    <row r="66" spans="4:33" ht="15" thickBot="1" x14ac:dyDescent="0.4">
      <c r="D66" s="82" t="s">
        <v>241</v>
      </c>
      <c r="E66" s="82">
        <v>-290.31716542999999</v>
      </c>
      <c r="F66" s="82">
        <v>-293.9204919</v>
      </c>
      <c r="G66" s="82">
        <v>-311.40204662000002</v>
      </c>
      <c r="H66" s="82">
        <v>-302.53369402999999</v>
      </c>
      <c r="I66" s="82">
        <f t="shared" si="10"/>
        <v>-2.4326470000012979E-2</v>
      </c>
      <c r="J66" s="82">
        <f t="shared" si="11"/>
        <v>0.95311880999996701</v>
      </c>
      <c r="K66" s="82">
        <f t="shared" si="12"/>
        <v>-9.8528600000003408E-2</v>
      </c>
      <c r="L66" s="2"/>
      <c r="N66" s="12" t="s">
        <v>34</v>
      </c>
      <c r="O66" s="13">
        <v>-298.95820058999999</v>
      </c>
      <c r="P66" s="13"/>
      <c r="Q66" s="13"/>
      <c r="R66" s="13"/>
      <c r="S66" s="46">
        <v>-298.83100000000002</v>
      </c>
      <c r="T66" s="46"/>
      <c r="U66" s="46">
        <f t="shared" si="13"/>
        <v>-298.93100000000004</v>
      </c>
      <c r="V66" s="47">
        <f t="shared" si="14"/>
        <v>-298.93100000000004</v>
      </c>
      <c r="X66" s="39">
        <f t="shared" si="8"/>
        <v>0.89928071999997172</v>
      </c>
      <c r="Y66" s="39">
        <f t="shared" si="9"/>
        <v>0.34928071999994614</v>
      </c>
      <c r="AB66" t="s">
        <v>128</v>
      </c>
      <c r="AC66" s="54">
        <v>-1.9219999999999999</v>
      </c>
      <c r="AD66" s="54">
        <v>-2.8279999999999998</v>
      </c>
      <c r="AE66">
        <v>-2.8235899999999998</v>
      </c>
      <c r="AF66">
        <v>-1.9408700000000001</v>
      </c>
      <c r="AG66">
        <v>-2.7418200000000001</v>
      </c>
    </row>
    <row r="67" spans="4:33" x14ac:dyDescent="0.35">
      <c r="D67" s="82" t="s">
        <v>242</v>
      </c>
      <c r="E67" s="82">
        <v>-288.65566431000002</v>
      </c>
      <c r="F67" s="82">
        <v>-291.55080459999999</v>
      </c>
      <c r="G67" s="82">
        <v>-309.81835018999999</v>
      </c>
      <c r="H67" s="82">
        <v>-301.66480756999999</v>
      </c>
      <c r="I67" s="82">
        <f t="shared" si="10"/>
        <v>0.6838597100000281</v>
      </c>
      <c r="J67" s="82">
        <f t="shared" si="11"/>
        <v>0.87531412000003028</v>
      </c>
      <c r="K67" s="82">
        <f t="shared" si="12"/>
        <v>-0.89114325999997313</v>
      </c>
      <c r="L67" s="2"/>
      <c r="N67" s="94" t="s">
        <v>255</v>
      </c>
      <c r="U67" s="94"/>
      <c r="V67" s="115"/>
    </row>
    <row r="68" spans="4:33" x14ac:dyDescent="0.35">
      <c r="D68" s="82" t="s">
        <v>243</v>
      </c>
      <c r="E68" s="82">
        <v>-286.71628071999999</v>
      </c>
      <c r="F68" s="82">
        <v>-289.95220884999998</v>
      </c>
      <c r="G68" s="82">
        <v>-308.26770017000001</v>
      </c>
      <c r="H68" s="82">
        <v>-298.95820058999999</v>
      </c>
      <c r="I68" s="82">
        <f t="shared" si="10"/>
        <v>0.34307187000000949</v>
      </c>
      <c r="J68" s="82">
        <f t="shared" si="11"/>
        <v>0.48658054999997402</v>
      </c>
      <c r="K68" s="82">
        <f t="shared" si="12"/>
        <v>-0.12391987000000348</v>
      </c>
      <c r="L68" s="2"/>
      <c r="N68" s="10" t="s">
        <v>256</v>
      </c>
      <c r="U68" s="94"/>
      <c r="V68" s="115"/>
    </row>
    <row r="69" spans="4:33" x14ac:dyDescent="0.35">
      <c r="N69" s="10" t="s">
        <v>259</v>
      </c>
      <c r="U69" s="94"/>
      <c r="V69" s="115"/>
    </row>
    <row r="70" spans="4:33" x14ac:dyDescent="0.35">
      <c r="N70" s="94" t="s">
        <v>253</v>
      </c>
      <c r="U70" s="94"/>
      <c r="V70" s="115"/>
    </row>
    <row r="71" spans="4:33" x14ac:dyDescent="0.35">
      <c r="N71" s="103" t="s">
        <v>260</v>
      </c>
      <c r="U71" s="94"/>
      <c r="V71" s="115"/>
    </row>
    <row r="72" spans="4:33" x14ac:dyDescent="0.35">
      <c r="N72" s="10" t="s">
        <v>257</v>
      </c>
      <c r="U72" s="94"/>
      <c r="V72" s="115"/>
    </row>
    <row r="73" spans="4:33" x14ac:dyDescent="0.35">
      <c r="N73" s="94" t="s">
        <v>266</v>
      </c>
      <c r="U73" s="94"/>
      <c r="V73" s="115"/>
    </row>
    <row r="74" spans="4:33" x14ac:dyDescent="0.35">
      <c r="U74" s="94"/>
      <c r="V74" s="115"/>
    </row>
    <row r="75" spans="4:33" x14ac:dyDescent="0.35">
      <c r="N75" s="58" t="s">
        <v>261</v>
      </c>
      <c r="O75" s="67"/>
      <c r="P75" s="67"/>
      <c r="Q75" s="67"/>
      <c r="R75" s="67"/>
      <c r="S75" s="67">
        <v>-300.06799999999998</v>
      </c>
      <c r="T75" s="67"/>
      <c r="U75" s="108">
        <f t="shared" si="13"/>
        <v>-300.16800000000001</v>
      </c>
      <c r="V75" s="125">
        <f t="shared" si="14"/>
        <v>-300.16800000000001</v>
      </c>
      <c r="W75" s="67"/>
      <c r="X75" s="67"/>
      <c r="Y75" s="59"/>
    </row>
    <row r="76" spans="4:33" x14ac:dyDescent="0.35">
      <c r="N76" s="107" t="s">
        <v>251</v>
      </c>
      <c r="O76" s="10"/>
      <c r="P76" s="10"/>
      <c r="Q76" s="10"/>
      <c r="R76" s="10"/>
      <c r="S76" s="10"/>
      <c r="T76" s="10"/>
      <c r="U76" s="94">
        <f t="shared" si="13"/>
        <v>-0.1</v>
      </c>
      <c r="V76" s="115">
        <f t="shared" si="14"/>
        <v>-0.1</v>
      </c>
      <c r="W76" s="10"/>
      <c r="X76" s="10"/>
      <c r="Y76" s="61"/>
    </row>
    <row r="77" spans="4:33" x14ac:dyDescent="0.35">
      <c r="N77" s="107" t="s">
        <v>263</v>
      </c>
      <c r="O77" s="10"/>
      <c r="P77" s="10"/>
      <c r="Q77" s="10"/>
      <c r="R77" s="10"/>
      <c r="S77" s="10">
        <v>-342.113</v>
      </c>
      <c r="T77" s="10"/>
      <c r="U77" s="94">
        <f t="shared" si="13"/>
        <v>-342.21300000000002</v>
      </c>
      <c r="V77" s="115">
        <f t="shared" si="14"/>
        <v>-342.21300000000002</v>
      </c>
      <c r="W77" s="10"/>
      <c r="X77" s="10"/>
      <c r="Y77" s="61"/>
    </row>
    <row r="78" spans="4:33" x14ac:dyDescent="0.35">
      <c r="N78" s="107" t="s">
        <v>267</v>
      </c>
      <c r="O78" s="10"/>
      <c r="P78" s="10"/>
      <c r="Q78" s="10"/>
      <c r="R78" s="10"/>
      <c r="S78" s="10">
        <v>-342.37900000000002</v>
      </c>
      <c r="T78" s="10"/>
      <c r="U78" s="94">
        <f t="shared" si="13"/>
        <v>-342.47900000000004</v>
      </c>
      <c r="V78" s="115">
        <f t="shared" si="14"/>
        <v>-342.47900000000004</v>
      </c>
      <c r="W78" s="10"/>
      <c r="X78" s="10"/>
      <c r="Y78" s="61"/>
    </row>
    <row r="79" spans="4:33" x14ac:dyDescent="0.35">
      <c r="N79" s="60" t="s">
        <v>262</v>
      </c>
      <c r="O79" s="10"/>
      <c r="P79" s="10"/>
      <c r="Q79" s="10"/>
      <c r="R79" s="10"/>
      <c r="S79" s="10">
        <v>-338.48</v>
      </c>
      <c r="T79" s="10"/>
      <c r="U79" s="94">
        <f t="shared" si="13"/>
        <v>-338.58000000000004</v>
      </c>
      <c r="V79" s="115">
        <f t="shared" si="14"/>
        <v>-338.58000000000004</v>
      </c>
      <c r="W79" s="10"/>
      <c r="X79" s="10"/>
      <c r="Y79" s="61"/>
    </row>
    <row r="80" spans="4:33" x14ac:dyDescent="0.35">
      <c r="N80" s="60" t="s">
        <v>258</v>
      </c>
      <c r="O80" s="10"/>
      <c r="P80" s="10"/>
      <c r="Q80" s="10"/>
      <c r="R80" s="10"/>
      <c r="S80" s="10">
        <v>-326.86399999999998</v>
      </c>
      <c r="T80" s="10"/>
      <c r="U80" s="94">
        <f t="shared" si="13"/>
        <v>-326.964</v>
      </c>
      <c r="V80" s="115">
        <f t="shared" si="14"/>
        <v>-326.964</v>
      </c>
      <c r="W80" s="10"/>
      <c r="X80" s="10"/>
      <c r="Y80" s="61"/>
    </row>
    <row r="81" spans="14:25" x14ac:dyDescent="0.35">
      <c r="N81" s="60" t="s">
        <v>252</v>
      </c>
      <c r="O81" s="10"/>
      <c r="P81" s="10"/>
      <c r="Q81" s="10"/>
      <c r="R81" s="10"/>
      <c r="S81" s="10">
        <v>-306.38900000000001</v>
      </c>
      <c r="T81" s="10"/>
      <c r="U81" s="94">
        <f t="shared" si="13"/>
        <v>-306.48900000000003</v>
      </c>
      <c r="V81" s="115">
        <f t="shared" si="14"/>
        <v>-306.48900000000003</v>
      </c>
      <c r="W81" s="10"/>
      <c r="X81" s="10"/>
      <c r="Y81" s="61"/>
    </row>
    <row r="82" spans="14:25" x14ac:dyDescent="0.35">
      <c r="N82" s="107" t="s">
        <v>269</v>
      </c>
      <c r="O82" s="10"/>
      <c r="P82" s="10"/>
      <c r="Q82" s="10"/>
      <c r="R82" s="10"/>
      <c r="S82" s="10"/>
      <c r="T82" s="10"/>
      <c r="U82" s="10"/>
      <c r="V82" s="111"/>
      <c r="W82" s="10"/>
      <c r="X82" s="10"/>
      <c r="Y82" s="61"/>
    </row>
    <row r="83" spans="14:25" x14ac:dyDescent="0.35">
      <c r="N83" s="107" t="s">
        <v>270</v>
      </c>
      <c r="O83" s="10"/>
      <c r="P83" s="10"/>
      <c r="Q83" s="10"/>
      <c r="R83" s="10"/>
      <c r="S83" s="10"/>
      <c r="T83" s="10"/>
      <c r="U83" s="10"/>
      <c r="V83" s="111"/>
      <c r="W83" s="10"/>
      <c r="X83" s="10"/>
      <c r="Y83" s="61"/>
    </row>
    <row r="84" spans="14:25" x14ac:dyDescent="0.35">
      <c r="N84" s="113" t="s">
        <v>275</v>
      </c>
      <c r="O84" s="68"/>
      <c r="P84" s="68"/>
      <c r="Q84" s="68"/>
      <c r="R84" s="68"/>
      <c r="S84" s="68"/>
      <c r="T84" s="68"/>
      <c r="U84" s="68"/>
      <c r="V84" s="114"/>
      <c r="W84" s="68"/>
      <c r="X84" s="68"/>
      <c r="Y84" s="63"/>
    </row>
    <row r="86" spans="14:25" x14ac:dyDescent="0.35">
      <c r="N86" t="s">
        <v>278</v>
      </c>
    </row>
    <row r="87" spans="14:25" x14ac:dyDescent="0.35">
      <c r="N87" t="s">
        <v>277</v>
      </c>
    </row>
    <row r="88" spans="14:25" x14ac:dyDescent="0.35">
      <c r="N88" t="s">
        <v>279</v>
      </c>
    </row>
    <row r="89" spans="14:25" x14ac:dyDescent="0.35">
      <c r="N89" t="s">
        <v>280</v>
      </c>
    </row>
    <row r="90" spans="14:25" x14ac:dyDescent="0.35">
      <c r="N90" t="s">
        <v>281</v>
      </c>
    </row>
    <row r="91" spans="14:25" x14ac:dyDescent="0.35">
      <c r="N91" t="s">
        <v>282</v>
      </c>
    </row>
    <row r="92" spans="14:25" x14ac:dyDescent="0.35">
      <c r="N92" t="s">
        <v>283</v>
      </c>
    </row>
    <row r="93" spans="14:25" x14ac:dyDescent="0.35">
      <c r="N93" t="s">
        <v>284</v>
      </c>
    </row>
    <row r="94" spans="14:25" x14ac:dyDescent="0.35">
      <c r="N94" t="s">
        <v>285</v>
      </c>
    </row>
    <row r="95" spans="14:25" x14ac:dyDescent="0.35">
      <c r="N95" t="s">
        <v>286</v>
      </c>
    </row>
    <row r="97" spans="14:14" x14ac:dyDescent="0.35">
      <c r="N97" t="s">
        <v>303</v>
      </c>
    </row>
    <row r="98" spans="14:14" x14ac:dyDescent="0.35">
      <c r="N98" t="s">
        <v>304</v>
      </c>
    </row>
    <row r="99" spans="14:14" x14ac:dyDescent="0.35">
      <c r="N99" t="s">
        <v>305</v>
      </c>
    </row>
    <row r="100" spans="14:14" x14ac:dyDescent="0.35">
      <c r="N100" t="s">
        <v>306</v>
      </c>
    </row>
    <row r="101" spans="14:14" x14ac:dyDescent="0.35">
      <c r="N101" t="s">
        <v>307</v>
      </c>
    </row>
    <row r="102" spans="14:14" x14ac:dyDescent="0.35">
      <c r="N102" t="s">
        <v>308</v>
      </c>
    </row>
    <row r="103" spans="14:14" x14ac:dyDescent="0.35">
      <c r="N103" t="s">
        <v>309</v>
      </c>
    </row>
    <row r="104" spans="14:14" x14ac:dyDescent="0.35">
      <c r="N104" t="s">
        <v>310</v>
      </c>
    </row>
    <row r="105" spans="14:14" x14ac:dyDescent="0.35">
      <c r="N105" t="s">
        <v>311</v>
      </c>
    </row>
    <row r="106" spans="14:14" x14ac:dyDescent="0.35">
      <c r="N106" t="s">
        <v>312</v>
      </c>
    </row>
  </sheetData>
  <mergeCells count="8">
    <mergeCell ref="AE57:AH57"/>
    <mergeCell ref="E59:H59"/>
    <mergeCell ref="D59:D60"/>
    <mergeCell ref="I59:K59"/>
    <mergeCell ref="X1:Z1"/>
    <mergeCell ref="A8:I8"/>
    <mergeCell ref="X9:Z9"/>
    <mergeCell ref="A18:E1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zoomScale="85" zoomScaleNormal="85" workbookViewId="0">
      <selection activeCell="V40" sqref="V40"/>
    </sheetView>
  </sheetViews>
  <sheetFormatPr defaultRowHeight="14.5" x14ac:dyDescent="0.35"/>
  <cols>
    <col min="1" max="1" width="8.26953125" customWidth="1"/>
    <col min="6" max="6" width="10.08984375" customWidth="1"/>
    <col min="9" max="9" width="8.7265625" style="2"/>
    <col min="22" max="22" width="8.7265625" style="2"/>
  </cols>
  <sheetData>
    <row r="1" spans="1:26" x14ac:dyDescent="0.35">
      <c r="A1" s="37" t="s">
        <v>49</v>
      </c>
      <c r="B1" s="22" t="s">
        <v>16</v>
      </c>
      <c r="C1" s="22" t="s">
        <v>17</v>
      </c>
      <c r="D1" s="22" t="s">
        <v>18</v>
      </c>
      <c r="E1" s="38" t="s">
        <v>19</v>
      </c>
      <c r="F1" s="22" t="s">
        <v>20</v>
      </c>
      <c r="G1" s="22" t="s">
        <v>48</v>
      </c>
      <c r="H1" s="22" t="s">
        <v>51</v>
      </c>
      <c r="I1" s="23" t="s">
        <v>53</v>
      </c>
      <c r="K1" s="4" t="s">
        <v>42</v>
      </c>
      <c r="L1" s="15" t="s">
        <v>20</v>
      </c>
      <c r="N1" s="4"/>
      <c r="O1" s="5" t="s">
        <v>16</v>
      </c>
      <c r="P1" s="6" t="s">
        <v>17</v>
      </c>
      <c r="Q1" s="5" t="s">
        <v>18</v>
      </c>
      <c r="R1" s="7" t="s">
        <v>19</v>
      </c>
      <c r="S1" s="5" t="s">
        <v>20</v>
      </c>
      <c r="T1" s="5" t="s">
        <v>48</v>
      </c>
      <c r="U1" s="5" t="s">
        <v>51</v>
      </c>
      <c r="V1" s="8" t="s">
        <v>53</v>
      </c>
      <c r="X1" s="131" t="s">
        <v>57</v>
      </c>
      <c r="Y1" s="131"/>
      <c r="Z1" s="131"/>
    </row>
    <row r="2" spans="1:26" x14ac:dyDescent="0.35">
      <c r="A2" s="33" t="s">
        <v>0</v>
      </c>
      <c r="B2" s="26">
        <v>-285.375</v>
      </c>
      <c r="C2" s="26" t="s">
        <v>1</v>
      </c>
      <c r="D2" s="26" t="s">
        <v>1</v>
      </c>
      <c r="E2" s="26" t="s">
        <v>1</v>
      </c>
      <c r="F2" s="26">
        <v>-285.375</v>
      </c>
      <c r="G2" s="26"/>
      <c r="H2" s="26"/>
      <c r="I2" s="27">
        <f>F2</f>
        <v>-285.375</v>
      </c>
      <c r="K2" s="9" t="s">
        <v>35</v>
      </c>
      <c r="L2" s="16">
        <v>-285.84965762000002</v>
      </c>
      <c r="N2" s="9" t="s">
        <v>9</v>
      </c>
      <c r="O2" s="10"/>
      <c r="P2" s="10"/>
      <c r="Q2" s="10"/>
      <c r="R2" s="10"/>
      <c r="S2" s="10">
        <v>-288.79899999999998</v>
      </c>
      <c r="T2" s="10"/>
      <c r="U2" s="10"/>
      <c r="V2" s="11">
        <f>S2</f>
        <v>-288.79899999999998</v>
      </c>
      <c r="X2" t="s">
        <v>57</v>
      </c>
      <c r="Y2" s="2">
        <f>V2-L2-0.5*$I$10</f>
        <v>0.59865762000003819</v>
      </c>
    </row>
    <row r="3" spans="1:26" x14ac:dyDescent="0.35">
      <c r="A3" s="33" t="s">
        <v>50</v>
      </c>
      <c r="B3" s="26">
        <v>-288.61099999999999</v>
      </c>
      <c r="C3" s="26">
        <v>0.17699999999999999</v>
      </c>
      <c r="D3" s="26">
        <v>4.0000000000000001E-3</v>
      </c>
      <c r="E3" s="26">
        <v>-5.0000000000000001E-3</v>
      </c>
      <c r="F3" s="26">
        <v>-288.435</v>
      </c>
      <c r="G3" s="26"/>
      <c r="H3" s="26"/>
      <c r="I3" s="27">
        <f>F3</f>
        <v>-288.435</v>
      </c>
      <c r="K3" s="9" t="s">
        <v>36</v>
      </c>
      <c r="L3" s="16">
        <v>-287.14511519000001</v>
      </c>
      <c r="N3" s="9" t="s">
        <v>10</v>
      </c>
      <c r="O3" s="10"/>
      <c r="P3" s="10"/>
      <c r="Q3" s="10"/>
      <c r="R3" s="10"/>
      <c r="S3" s="10">
        <v>-290.25700000000001</v>
      </c>
      <c r="T3" s="10"/>
      <c r="U3" s="10"/>
      <c r="V3" s="11">
        <f t="shared" ref="V3:V8" si="0">S3</f>
        <v>-290.25700000000001</v>
      </c>
      <c r="X3" t="s">
        <v>57</v>
      </c>
      <c r="Y3" s="2">
        <f t="shared" ref="Y3:Y8" si="1">V3-L3-0.5*$I$10</f>
        <v>0.43611519000000776</v>
      </c>
    </row>
    <row r="4" spans="1:26" x14ac:dyDescent="0.35">
      <c r="A4" s="33" t="s">
        <v>2</v>
      </c>
      <c r="B4" s="26">
        <v>-307.01900000000001</v>
      </c>
      <c r="C4" s="26">
        <v>0.626</v>
      </c>
      <c r="D4" s="26">
        <v>0.108</v>
      </c>
      <c r="E4" s="26">
        <v>-0.23899999999999999</v>
      </c>
      <c r="F4" s="26">
        <v>-306.524</v>
      </c>
      <c r="G4" s="26">
        <f>F4+0.15</f>
        <v>-306.37400000000002</v>
      </c>
      <c r="H4" s="26">
        <f>G4-0.25</f>
        <v>-306.62400000000002</v>
      </c>
      <c r="I4" s="27">
        <f>H4</f>
        <v>-306.62400000000002</v>
      </c>
      <c r="K4" s="9" t="s">
        <v>37</v>
      </c>
      <c r="L4" s="16">
        <v>-289.88031473000001</v>
      </c>
      <c r="N4" s="9" t="s">
        <v>11</v>
      </c>
      <c r="O4" s="10"/>
      <c r="P4" s="10"/>
      <c r="Q4" s="10"/>
      <c r="R4" s="10"/>
      <c r="S4" s="10">
        <v>-292.822</v>
      </c>
      <c r="T4" s="10"/>
      <c r="U4" s="10"/>
      <c r="V4" s="11">
        <f t="shared" si="0"/>
        <v>-292.822</v>
      </c>
      <c r="X4" t="s">
        <v>57</v>
      </c>
      <c r="Y4" s="2">
        <f t="shared" si="1"/>
        <v>0.60631473000000646</v>
      </c>
    </row>
    <row r="5" spans="1:26" ht="15" thickBot="1" x14ac:dyDescent="0.4">
      <c r="A5" s="36" t="s">
        <v>3</v>
      </c>
      <c r="B5" s="30">
        <v>-297.85399999999998</v>
      </c>
      <c r="C5" s="30">
        <v>0.17599999999999999</v>
      </c>
      <c r="D5" s="30">
        <v>8.7999999999999995E-2</v>
      </c>
      <c r="E5" s="30">
        <v>-0.20599999999999999</v>
      </c>
      <c r="F5" s="30">
        <v>-297.79700000000003</v>
      </c>
      <c r="G5" s="30"/>
      <c r="H5" s="30">
        <f>F5-0.1</f>
        <v>-297.89700000000005</v>
      </c>
      <c r="I5" s="31">
        <f>H5</f>
        <v>-297.89700000000005</v>
      </c>
      <c r="K5" s="9" t="s">
        <v>38</v>
      </c>
      <c r="L5" s="16">
        <v>-289.36977166999998</v>
      </c>
      <c r="N5" s="9" t="s">
        <v>12</v>
      </c>
      <c r="O5" s="10"/>
      <c r="P5" s="10"/>
      <c r="Q5" s="10"/>
      <c r="R5" s="10"/>
      <c r="S5" s="10">
        <v>-292.505</v>
      </c>
      <c r="T5" s="10"/>
      <c r="U5" s="10"/>
      <c r="V5" s="11">
        <f t="shared" si="0"/>
        <v>-292.505</v>
      </c>
      <c r="X5" t="s">
        <v>57</v>
      </c>
      <c r="Y5" s="2">
        <f t="shared" si="1"/>
        <v>0.41277166999998194</v>
      </c>
    </row>
    <row r="6" spans="1:26" x14ac:dyDescent="0.35">
      <c r="K6" s="9" t="s">
        <v>39</v>
      </c>
      <c r="L6" s="16">
        <v>-288.59305264</v>
      </c>
      <c r="N6" s="9" t="s">
        <v>13</v>
      </c>
      <c r="O6" s="10"/>
      <c r="P6" s="10"/>
      <c r="Q6" s="10"/>
      <c r="R6" s="10"/>
      <c r="S6" s="10">
        <v>-292.37400000000002</v>
      </c>
      <c r="T6" s="10"/>
      <c r="U6" s="10"/>
      <c r="V6" s="11">
        <f t="shared" si="0"/>
        <v>-292.37400000000002</v>
      </c>
      <c r="X6" t="s">
        <v>57</v>
      </c>
      <c r="Y6" s="2">
        <f t="shared" si="1"/>
        <v>-0.23294736000002736</v>
      </c>
    </row>
    <row r="7" spans="1:26" x14ac:dyDescent="0.35">
      <c r="K7" s="9" t="s">
        <v>40</v>
      </c>
      <c r="L7" s="16">
        <v>-287.95261717</v>
      </c>
      <c r="N7" s="9" t="s">
        <v>14</v>
      </c>
      <c r="O7" s="10"/>
      <c r="P7" s="10"/>
      <c r="Q7" s="10"/>
      <c r="R7" s="10"/>
      <c r="S7" s="10">
        <v>-291.38400000000001</v>
      </c>
      <c r="T7" s="10"/>
      <c r="U7" s="10"/>
      <c r="V7" s="11">
        <f t="shared" si="0"/>
        <v>-291.38400000000001</v>
      </c>
      <c r="X7" t="s">
        <v>57</v>
      </c>
      <c r="Y7" s="2">
        <f t="shared" si="1"/>
        <v>0.11661716999998184</v>
      </c>
    </row>
    <row r="8" spans="1:26" ht="15" thickBot="1" x14ac:dyDescent="0.4">
      <c r="A8" s="132" t="s">
        <v>60</v>
      </c>
      <c r="B8" s="132"/>
      <c r="C8" s="132"/>
      <c r="D8" s="132"/>
      <c r="E8" s="132"/>
      <c r="F8" s="132"/>
      <c r="G8" s="132"/>
      <c r="H8" s="132"/>
      <c r="I8" s="132"/>
      <c r="K8" s="12" t="s">
        <v>41</v>
      </c>
      <c r="L8" s="17">
        <v>-286.33874420000001</v>
      </c>
      <c r="N8" s="12" t="s">
        <v>15</v>
      </c>
      <c r="O8" s="13"/>
      <c r="P8" s="13"/>
      <c r="Q8" s="13"/>
      <c r="R8" s="13"/>
      <c r="S8" s="13">
        <v>-289.779</v>
      </c>
      <c r="T8" s="13"/>
      <c r="U8" s="13"/>
      <c r="V8" s="14">
        <f t="shared" si="0"/>
        <v>-289.779</v>
      </c>
      <c r="X8" t="s">
        <v>57</v>
      </c>
      <c r="Y8" s="2">
        <f t="shared" si="1"/>
        <v>0.1077442000000115</v>
      </c>
    </row>
    <row r="9" spans="1:26" ht="15" thickBot="1" x14ac:dyDescent="0.4">
      <c r="A9" s="19"/>
      <c r="B9" s="20" t="s">
        <v>16</v>
      </c>
      <c r="C9" s="20" t="s">
        <v>17</v>
      </c>
      <c r="D9" s="20" t="s">
        <v>47</v>
      </c>
      <c r="E9" s="21" t="s">
        <v>19</v>
      </c>
      <c r="F9" s="20" t="s">
        <v>20</v>
      </c>
      <c r="G9" s="22" t="s">
        <v>48</v>
      </c>
      <c r="H9" s="22" t="s">
        <v>51</v>
      </c>
      <c r="I9" s="23" t="s">
        <v>53</v>
      </c>
      <c r="X9" s="131" t="s">
        <v>58</v>
      </c>
      <c r="Y9" s="131"/>
      <c r="Z9" s="131"/>
    </row>
    <row r="10" spans="1:26" x14ac:dyDescent="0.35">
      <c r="A10" s="24" t="s">
        <v>4</v>
      </c>
      <c r="B10" s="25">
        <v>-7.1580000000000004</v>
      </c>
      <c r="C10" s="25">
        <v>0.27400000000000002</v>
      </c>
      <c r="D10" s="25">
        <v>9.0999999999999998E-2</v>
      </c>
      <c r="E10" s="25">
        <v>-0.40200000000000002</v>
      </c>
      <c r="F10" s="25">
        <v>-7.1959999999999997</v>
      </c>
      <c r="G10" s="26">
        <f>F10+0.1</f>
        <v>-7.0960000000000001</v>
      </c>
      <c r="H10" s="26"/>
      <c r="I10" s="27">
        <f>G10</f>
        <v>-7.0960000000000001</v>
      </c>
      <c r="N10" s="4"/>
      <c r="O10" s="5" t="s">
        <v>16</v>
      </c>
      <c r="P10" s="6" t="s">
        <v>17</v>
      </c>
      <c r="Q10" s="5" t="s">
        <v>18</v>
      </c>
      <c r="R10" s="7" t="s">
        <v>19</v>
      </c>
      <c r="S10" s="5" t="s">
        <v>20</v>
      </c>
      <c r="T10" s="5"/>
      <c r="U10" s="5"/>
      <c r="V10" s="8"/>
      <c r="X10" t="s">
        <v>54</v>
      </c>
      <c r="Y10" t="s">
        <v>55</v>
      </c>
      <c r="Z10" t="s">
        <v>56</v>
      </c>
    </row>
    <row r="11" spans="1:26" x14ac:dyDescent="0.35">
      <c r="A11" s="24" t="s">
        <v>5</v>
      </c>
      <c r="B11" s="25">
        <v>-18.459</v>
      </c>
      <c r="C11" s="25">
        <v>0.30599999999999999</v>
      </c>
      <c r="D11" s="25">
        <v>9.9000000000000005E-2</v>
      </c>
      <c r="E11" s="25">
        <v>-0.66200000000000003</v>
      </c>
      <c r="F11" s="25">
        <v>-18.718</v>
      </c>
      <c r="G11" s="26">
        <f>F11+0.3</f>
        <v>-18.417999999999999</v>
      </c>
      <c r="H11" s="26"/>
      <c r="I11" s="27">
        <f>G11</f>
        <v>-18.417999999999999</v>
      </c>
      <c r="N11" s="9" t="s">
        <v>21</v>
      </c>
      <c r="O11" s="10"/>
      <c r="P11" s="10"/>
      <c r="Q11" s="10"/>
      <c r="R11" s="10"/>
      <c r="S11" s="10">
        <v>-306.89499999999998</v>
      </c>
      <c r="T11" s="10">
        <f>S11+0.15</f>
        <v>-306.745</v>
      </c>
      <c r="U11" s="10">
        <f>T11-0.25</f>
        <v>-306.995</v>
      </c>
      <c r="V11" s="11">
        <f>U11</f>
        <v>-306.995</v>
      </c>
      <c r="W11">
        <v>0</v>
      </c>
      <c r="X11" s="2">
        <f>V11-L2-0.5*$I$10-$I$11</f>
        <v>0.82065762000001286</v>
      </c>
      <c r="Y11" s="2">
        <f>V20+$I$12-L2-$I$10-$I$11</f>
        <v>0.23065761999997747</v>
      </c>
      <c r="Z11" s="2">
        <f>$I$13+$I$12-$I$10-$I$11</f>
        <v>0.12300000000000111</v>
      </c>
    </row>
    <row r="12" spans="1:26" x14ac:dyDescent="0.35">
      <c r="A12" s="24" t="s">
        <v>6</v>
      </c>
      <c r="B12" s="25">
        <v>-12.833</v>
      </c>
      <c r="C12" s="25">
        <v>0.57199999999999995</v>
      </c>
      <c r="D12" s="25">
        <v>0.104</v>
      </c>
      <c r="E12" s="25">
        <v>-0.66900000000000004</v>
      </c>
      <c r="F12" s="25">
        <v>-12.827</v>
      </c>
      <c r="G12" s="26"/>
      <c r="H12" s="26"/>
      <c r="I12" s="27">
        <f>F12</f>
        <v>-12.827</v>
      </c>
      <c r="N12" s="9" t="s">
        <v>22</v>
      </c>
      <c r="O12" s="10"/>
      <c r="P12" s="10"/>
      <c r="Q12" s="10"/>
      <c r="R12" s="10"/>
      <c r="S12" s="10">
        <v>-308.17700000000002</v>
      </c>
      <c r="T12" s="10">
        <f t="shared" ref="T12:T17" si="2">S12+0.15</f>
        <v>-308.02700000000004</v>
      </c>
      <c r="U12" s="10">
        <f t="shared" ref="U12:U17" si="3">T12-0.25</f>
        <v>-308.27700000000004</v>
      </c>
      <c r="V12" s="11">
        <f t="shared" ref="V12:V17" si="4">U12</f>
        <v>-308.27700000000004</v>
      </c>
      <c r="W12">
        <v>0</v>
      </c>
      <c r="X12" s="2">
        <f>V12-L3-0.5*$I$10-$I$11</f>
        <v>0.83411518999997014</v>
      </c>
      <c r="Y12" s="2">
        <f t="shared" ref="Y12:Y16" si="5">V21+$I$12-L3-$I$10-$I$11</f>
        <v>0.26411518999997341</v>
      </c>
      <c r="Z12" s="2">
        <f t="shared" ref="Z12:Z17" si="6">$I$13+$I$12-$I$10-$I$11</f>
        <v>0.12300000000000111</v>
      </c>
    </row>
    <row r="13" spans="1:26" ht="15" thickBot="1" x14ac:dyDescent="0.4">
      <c r="A13" s="28" t="s">
        <v>7</v>
      </c>
      <c r="B13" s="29">
        <v>-12.118</v>
      </c>
      <c r="C13" s="29">
        <v>0.13200000000000001</v>
      </c>
      <c r="D13" s="29">
        <v>9.0999999999999998E-2</v>
      </c>
      <c r="E13" s="29">
        <v>-0.66800000000000004</v>
      </c>
      <c r="F13" s="29">
        <v>-12.564</v>
      </c>
      <c r="G13" s="30"/>
      <c r="H13" s="30"/>
      <c r="I13" s="31">
        <f>F13</f>
        <v>-12.564</v>
      </c>
      <c r="N13" s="9" t="s">
        <v>23</v>
      </c>
      <c r="O13" s="10"/>
      <c r="P13" s="10"/>
      <c r="Q13" s="10"/>
      <c r="R13" s="10"/>
      <c r="S13" s="10">
        <v>-310.83499999999998</v>
      </c>
      <c r="T13" s="10">
        <f t="shared" si="2"/>
        <v>-310.685</v>
      </c>
      <c r="U13" s="10">
        <f t="shared" si="3"/>
        <v>-310.935</v>
      </c>
      <c r="V13" s="11">
        <f t="shared" si="4"/>
        <v>-310.935</v>
      </c>
      <c r="W13">
        <v>0</v>
      </c>
      <c r="X13" s="2">
        <f t="shared" ref="X13:X17" si="7">V13-L4-0.5*$I$10-$I$11</f>
        <v>0.91131473000000796</v>
      </c>
      <c r="Y13" s="2">
        <f t="shared" si="5"/>
        <v>0.26231473000000349</v>
      </c>
      <c r="Z13" s="2">
        <f t="shared" si="6"/>
        <v>0.12300000000000111</v>
      </c>
    </row>
    <row r="14" spans="1:26" x14ac:dyDescent="0.35">
      <c r="N14" s="40" t="s">
        <v>24</v>
      </c>
      <c r="O14" s="10"/>
      <c r="P14" s="10"/>
      <c r="Q14" s="10"/>
      <c r="R14" s="10"/>
      <c r="S14" s="10">
        <v>-310.37700000000001</v>
      </c>
      <c r="T14" s="10">
        <f t="shared" si="2"/>
        <v>-310.22700000000003</v>
      </c>
      <c r="U14" s="10">
        <f t="shared" si="3"/>
        <v>-310.47700000000003</v>
      </c>
      <c r="V14" s="11">
        <f t="shared" si="4"/>
        <v>-310.47700000000003</v>
      </c>
      <c r="W14">
        <v>0</v>
      </c>
      <c r="X14" s="2">
        <f t="shared" si="7"/>
        <v>0.85877166999994614</v>
      </c>
      <c r="Y14" s="2">
        <f t="shared" si="5"/>
        <v>0.24777166999995259</v>
      </c>
      <c r="Z14" s="2">
        <f t="shared" si="6"/>
        <v>0.12300000000000111</v>
      </c>
    </row>
    <row r="15" spans="1:26" x14ac:dyDescent="0.35">
      <c r="N15" s="41" t="s">
        <v>25</v>
      </c>
      <c r="O15" s="10"/>
      <c r="P15" s="10"/>
      <c r="Q15" s="10"/>
      <c r="R15" s="10"/>
      <c r="S15" s="10">
        <v>-309.62799999999999</v>
      </c>
      <c r="T15" s="10">
        <f t="shared" si="2"/>
        <v>-309.47800000000001</v>
      </c>
      <c r="U15" s="10">
        <f t="shared" si="3"/>
        <v>-309.72800000000001</v>
      </c>
      <c r="V15" s="11">
        <f t="shared" si="4"/>
        <v>-309.72800000000001</v>
      </c>
      <c r="W15">
        <v>0</v>
      </c>
      <c r="X15" s="2">
        <f t="shared" si="7"/>
        <v>0.83105263999998868</v>
      </c>
      <c r="Y15" s="2">
        <f t="shared" si="5"/>
        <v>0.26405263999997786</v>
      </c>
      <c r="Z15" s="2">
        <f t="shared" si="6"/>
        <v>0.12300000000000111</v>
      </c>
    </row>
    <row r="16" spans="1:26" x14ac:dyDescent="0.35">
      <c r="B16" t="s">
        <v>52</v>
      </c>
      <c r="C16" t="s">
        <v>43</v>
      </c>
      <c r="D16" t="s">
        <v>44</v>
      </c>
      <c r="E16" t="s">
        <v>45</v>
      </c>
      <c r="F16" t="s">
        <v>46</v>
      </c>
      <c r="N16" s="41" t="s">
        <v>26</v>
      </c>
      <c r="O16" s="10"/>
      <c r="P16" s="10"/>
      <c r="Q16" s="10"/>
      <c r="R16" s="10"/>
      <c r="S16" s="10">
        <v>-308.95600000000002</v>
      </c>
      <c r="T16" s="10">
        <f t="shared" si="2"/>
        <v>-308.80600000000004</v>
      </c>
      <c r="U16" s="10">
        <f t="shared" si="3"/>
        <v>-309.05600000000004</v>
      </c>
      <c r="V16" s="11">
        <f t="shared" si="4"/>
        <v>-309.05600000000004</v>
      </c>
      <c r="W16">
        <v>0</v>
      </c>
      <c r="X16" s="2">
        <f t="shared" si="7"/>
        <v>0.86261716999995741</v>
      </c>
      <c r="Y16" s="2">
        <f t="shared" si="5"/>
        <v>0.26061716999997842</v>
      </c>
      <c r="Z16" s="2">
        <f t="shared" si="6"/>
        <v>0.12300000000000111</v>
      </c>
    </row>
    <row r="17" spans="1:26" ht="15" thickBot="1" x14ac:dyDescent="0.4">
      <c r="N17" s="12" t="s">
        <v>27</v>
      </c>
      <c r="O17" s="13"/>
      <c r="P17" s="13"/>
      <c r="Q17" s="13"/>
      <c r="R17" s="13"/>
      <c r="S17" s="13">
        <v>-307.34300000000002</v>
      </c>
      <c r="T17" s="13">
        <f t="shared" si="2"/>
        <v>-307.19300000000004</v>
      </c>
      <c r="U17" s="13">
        <f t="shared" si="3"/>
        <v>-307.44300000000004</v>
      </c>
      <c r="V17" s="14">
        <f t="shared" si="4"/>
        <v>-307.44300000000004</v>
      </c>
      <c r="W17">
        <v>0</v>
      </c>
      <c r="X17" s="2">
        <f t="shared" si="7"/>
        <v>0.86174419999996843</v>
      </c>
      <c r="Y17" s="2">
        <f>V26+$I$12-L8-$I$10-$I$11</f>
        <v>0.26574419999996124</v>
      </c>
      <c r="Z17" s="2">
        <f t="shared" si="6"/>
        <v>0.12300000000000111</v>
      </c>
    </row>
    <row r="18" spans="1:26" ht="15" thickBot="1" x14ac:dyDescent="0.4">
      <c r="A18" s="131" t="s">
        <v>84</v>
      </c>
      <c r="B18" s="131"/>
      <c r="C18" s="131"/>
      <c r="D18" s="131"/>
      <c r="E18" s="131"/>
      <c r="X18" s="58" t="s">
        <v>2</v>
      </c>
      <c r="Y18" s="59" t="s">
        <v>3</v>
      </c>
    </row>
    <row r="19" spans="1:26" x14ac:dyDescent="0.35">
      <c r="C19" s="2">
        <v>0</v>
      </c>
      <c r="N19" s="4"/>
      <c r="O19" s="5" t="s">
        <v>16</v>
      </c>
      <c r="P19" s="6" t="s">
        <v>17</v>
      </c>
      <c r="Q19" s="5" t="s">
        <v>18</v>
      </c>
      <c r="R19" s="7" t="s">
        <v>19</v>
      </c>
      <c r="S19" s="5" t="s">
        <v>20</v>
      </c>
      <c r="T19" s="5"/>
      <c r="U19" s="5"/>
      <c r="V19" s="8"/>
      <c r="W19" t="s">
        <v>72</v>
      </c>
      <c r="X19" s="60">
        <f>G21</f>
        <v>0.71699999999997743</v>
      </c>
      <c r="Y19" s="61">
        <f>H21</f>
        <v>4.1999999999951854E-2</v>
      </c>
    </row>
    <row r="20" spans="1:26" x14ac:dyDescent="0.35">
      <c r="A20" t="s">
        <v>54</v>
      </c>
      <c r="C20" s="2">
        <f>I4-I2-0.5*I10-I11</f>
        <v>0.71699999999997743</v>
      </c>
      <c r="N20" s="9" t="s">
        <v>28</v>
      </c>
      <c r="O20" s="10"/>
      <c r="P20" s="10"/>
      <c r="Q20" s="10"/>
      <c r="R20" s="10"/>
      <c r="S20" s="10">
        <v>-298.20600000000002</v>
      </c>
      <c r="T20" s="10"/>
      <c r="U20" s="10">
        <f>S20-0.1</f>
        <v>-298.30600000000004</v>
      </c>
      <c r="V20" s="11">
        <f>U20</f>
        <v>-298.30600000000004</v>
      </c>
      <c r="X20" s="60">
        <f t="shared" ref="X20:X26" si="8">X11</f>
        <v>0.82065762000001286</v>
      </c>
      <c r="Y20" s="61">
        <f t="shared" ref="Y20:Y26" si="9">Y11-Z11</f>
        <v>0.10765761999997636</v>
      </c>
    </row>
    <row r="21" spans="1:26" x14ac:dyDescent="0.35">
      <c r="A21" t="s">
        <v>55</v>
      </c>
      <c r="C21" s="2">
        <f>I5+I12-I2-I10-I11</f>
        <v>0.16499999999995296</v>
      </c>
      <c r="G21">
        <f>C20</f>
        <v>0.71699999999997743</v>
      </c>
      <c r="H21">
        <f>C21-C22</f>
        <v>4.1999999999951854E-2</v>
      </c>
      <c r="N21" s="9" t="s">
        <v>29</v>
      </c>
      <c r="O21" s="10"/>
      <c r="P21" s="10"/>
      <c r="Q21" s="10"/>
      <c r="R21" s="10"/>
      <c r="S21" s="10">
        <v>-299.46800000000002</v>
      </c>
      <c r="T21" s="10"/>
      <c r="U21" s="10">
        <f t="shared" ref="U21:U26" si="10">S21-0.1</f>
        <v>-299.56800000000004</v>
      </c>
      <c r="V21" s="11">
        <f t="shared" ref="V21:V26" si="11">U21</f>
        <v>-299.56800000000004</v>
      </c>
      <c r="X21" s="60">
        <f t="shared" si="8"/>
        <v>0.83411518999997014</v>
      </c>
      <c r="Y21" s="61">
        <f t="shared" si="9"/>
        <v>0.1411151899999723</v>
      </c>
    </row>
    <row r="22" spans="1:26" x14ac:dyDescent="0.35">
      <c r="A22" t="s">
        <v>56</v>
      </c>
      <c r="C22" s="2">
        <f>I13+I12-I11-I10</f>
        <v>0.12300000000000111</v>
      </c>
      <c r="N22" s="9" t="s">
        <v>30</v>
      </c>
      <c r="O22" s="10"/>
      <c r="P22" s="10"/>
      <c r="Q22" s="10"/>
      <c r="R22" s="10"/>
      <c r="S22" s="10">
        <v>-302.20499999999998</v>
      </c>
      <c r="T22" s="10"/>
      <c r="U22" s="10">
        <f t="shared" si="10"/>
        <v>-302.30500000000001</v>
      </c>
      <c r="V22" s="11">
        <f t="shared" si="11"/>
        <v>-302.30500000000001</v>
      </c>
      <c r="X22" s="60">
        <f t="shared" si="8"/>
        <v>0.91131473000000796</v>
      </c>
      <c r="Y22" s="61">
        <f t="shared" si="9"/>
        <v>0.13931473000000238</v>
      </c>
    </row>
    <row r="23" spans="1:26" x14ac:dyDescent="0.35">
      <c r="C23" s="2"/>
      <c r="N23" s="9" t="s">
        <v>31</v>
      </c>
      <c r="O23" s="10"/>
      <c r="P23" s="10"/>
      <c r="Q23" s="10"/>
      <c r="R23" s="10"/>
      <c r="S23" s="10">
        <v>-301.709</v>
      </c>
      <c r="T23" s="10"/>
      <c r="U23" s="10">
        <f t="shared" si="10"/>
        <v>-301.80900000000003</v>
      </c>
      <c r="V23" s="11">
        <f t="shared" si="11"/>
        <v>-301.80900000000003</v>
      </c>
      <c r="X23" s="60">
        <f t="shared" si="8"/>
        <v>0.85877166999994614</v>
      </c>
      <c r="Y23" s="61">
        <f t="shared" si="9"/>
        <v>0.12477166999995148</v>
      </c>
    </row>
    <row r="24" spans="1:26" x14ac:dyDescent="0.35">
      <c r="A24" s="18" t="s">
        <v>59</v>
      </c>
      <c r="B24" s="18"/>
      <c r="C24" s="2">
        <f>I3-I2-0.5*I10</f>
        <v>0.48799999999999777</v>
      </c>
      <c r="N24" s="9" t="s">
        <v>32</v>
      </c>
      <c r="O24" s="10"/>
      <c r="P24" s="10"/>
      <c r="Q24" s="10"/>
      <c r="R24" s="10"/>
      <c r="S24" s="10">
        <v>-300.916</v>
      </c>
      <c r="T24" s="10"/>
      <c r="U24" s="10">
        <f t="shared" si="10"/>
        <v>-301.01600000000002</v>
      </c>
      <c r="V24" s="11">
        <f t="shared" si="11"/>
        <v>-301.01600000000002</v>
      </c>
      <c r="X24" s="60">
        <f t="shared" si="8"/>
        <v>0.83105263999998868</v>
      </c>
      <c r="Y24" s="61">
        <f t="shared" si="9"/>
        <v>0.14105263999997675</v>
      </c>
    </row>
    <row r="25" spans="1:26" x14ac:dyDescent="0.35">
      <c r="N25" s="9" t="s">
        <v>33</v>
      </c>
      <c r="O25" s="10"/>
      <c r="P25" s="10"/>
      <c r="Q25" s="10"/>
      <c r="R25" s="10"/>
      <c r="S25" s="10">
        <v>-300.279</v>
      </c>
      <c r="T25" s="10"/>
      <c r="U25" s="10">
        <f t="shared" si="10"/>
        <v>-300.37900000000002</v>
      </c>
      <c r="V25" s="11">
        <f t="shared" si="11"/>
        <v>-300.37900000000002</v>
      </c>
      <c r="X25" s="60">
        <f t="shared" si="8"/>
        <v>0.86261716999995741</v>
      </c>
      <c r="Y25" s="61">
        <f t="shared" si="9"/>
        <v>0.13761716999997731</v>
      </c>
    </row>
    <row r="26" spans="1:26" ht="15" thickBot="1" x14ac:dyDescent="0.4">
      <c r="N26" s="12" t="s">
        <v>34</v>
      </c>
      <c r="O26" s="13"/>
      <c r="P26" s="13"/>
      <c r="Q26" s="13"/>
      <c r="R26" s="13"/>
      <c r="S26" s="13">
        <v>-298.66000000000003</v>
      </c>
      <c r="T26" s="13"/>
      <c r="U26" s="13">
        <f t="shared" si="10"/>
        <v>-298.76000000000005</v>
      </c>
      <c r="V26" s="14">
        <f t="shared" si="11"/>
        <v>-298.76000000000005</v>
      </c>
      <c r="X26" s="62">
        <f t="shared" si="8"/>
        <v>0.86174419999996843</v>
      </c>
      <c r="Y26" s="63">
        <f t="shared" si="9"/>
        <v>0.14274419999996013</v>
      </c>
    </row>
  </sheetData>
  <mergeCells count="4">
    <mergeCell ref="X1:Z1"/>
    <mergeCell ref="A8:I8"/>
    <mergeCell ref="X9:Z9"/>
    <mergeCell ref="A18:E18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2"/>
  <sheetViews>
    <sheetView topLeftCell="I4" zoomScale="85" zoomScaleNormal="85" workbookViewId="0">
      <selection activeCell="N34" sqref="N34"/>
    </sheetView>
  </sheetViews>
  <sheetFormatPr defaultRowHeight="14.5" x14ac:dyDescent="0.35"/>
  <cols>
    <col min="1" max="1" width="8.26953125" customWidth="1"/>
    <col min="6" max="6" width="10.08984375" customWidth="1"/>
    <col min="9" max="9" width="8.7265625" style="2"/>
    <col min="22" max="22" width="8.7265625" style="2"/>
  </cols>
  <sheetData>
    <row r="1" spans="1:26" x14ac:dyDescent="0.35">
      <c r="A1" s="37" t="s">
        <v>49</v>
      </c>
      <c r="B1" s="22" t="s">
        <v>16</v>
      </c>
      <c r="C1" s="22" t="s">
        <v>17</v>
      </c>
      <c r="D1" s="22" t="s">
        <v>18</v>
      </c>
      <c r="E1" s="38" t="s">
        <v>19</v>
      </c>
      <c r="F1" s="22" t="s">
        <v>20</v>
      </c>
      <c r="G1" s="22" t="s">
        <v>48</v>
      </c>
      <c r="H1" s="22" t="s">
        <v>51</v>
      </c>
      <c r="I1" s="23" t="s">
        <v>53</v>
      </c>
      <c r="K1" s="4" t="s">
        <v>42</v>
      </c>
      <c r="L1" s="15" t="s">
        <v>20</v>
      </c>
      <c r="N1" s="4"/>
      <c r="O1" s="5" t="s">
        <v>16</v>
      </c>
      <c r="P1" s="6" t="s">
        <v>17</v>
      </c>
      <c r="Q1" s="5" t="s">
        <v>18</v>
      </c>
      <c r="R1" s="7" t="s">
        <v>19</v>
      </c>
      <c r="S1" s="5" t="s">
        <v>20</v>
      </c>
      <c r="T1" s="5" t="s">
        <v>48</v>
      </c>
      <c r="U1" s="5" t="s">
        <v>51</v>
      </c>
      <c r="V1" s="8" t="s">
        <v>53</v>
      </c>
      <c r="X1" s="131" t="s">
        <v>57</v>
      </c>
      <c r="Y1" s="131"/>
      <c r="Z1" s="131"/>
    </row>
    <row r="2" spans="1:26" x14ac:dyDescent="0.35">
      <c r="A2" s="33" t="s">
        <v>0</v>
      </c>
      <c r="B2" s="26">
        <v>-285.375</v>
      </c>
      <c r="C2" s="26" t="s">
        <v>1</v>
      </c>
      <c r="D2" s="26" t="s">
        <v>1</v>
      </c>
      <c r="E2" s="26" t="s">
        <v>1</v>
      </c>
      <c r="F2" s="26">
        <v>-285.375</v>
      </c>
      <c r="G2" s="26"/>
      <c r="H2" s="26"/>
      <c r="I2" s="27">
        <f>F2</f>
        <v>-285.375</v>
      </c>
      <c r="K2" s="9" t="s">
        <v>35</v>
      </c>
      <c r="L2" s="16">
        <v>-285.90262367999998</v>
      </c>
      <c r="N2" s="9" t="s">
        <v>9</v>
      </c>
      <c r="O2" s="10"/>
      <c r="P2" s="10"/>
      <c r="Q2" s="10"/>
      <c r="R2" s="10"/>
      <c r="S2" s="10">
        <v>-288.79899999999998</v>
      </c>
      <c r="T2" s="10"/>
      <c r="U2" s="10"/>
      <c r="V2" s="11">
        <f>S2</f>
        <v>-288.79899999999998</v>
      </c>
      <c r="X2" t="s">
        <v>57</v>
      </c>
      <c r="Y2" s="2">
        <f>V2-L2-0.5*$I$10</f>
        <v>0.65162367999999837</v>
      </c>
    </row>
    <row r="3" spans="1:26" x14ac:dyDescent="0.35">
      <c r="A3" s="33" t="s">
        <v>50</v>
      </c>
      <c r="B3" s="26">
        <v>-288.61099999999999</v>
      </c>
      <c r="C3" s="26">
        <v>0.17699999999999999</v>
      </c>
      <c r="D3" s="26">
        <v>4.0000000000000001E-3</v>
      </c>
      <c r="E3" s="26">
        <v>-5.0000000000000001E-3</v>
      </c>
      <c r="F3" s="26">
        <v>-288.435</v>
      </c>
      <c r="G3" s="26"/>
      <c r="H3" s="26"/>
      <c r="I3" s="27">
        <f>F3</f>
        <v>-288.435</v>
      </c>
      <c r="K3" s="9" t="s">
        <v>36</v>
      </c>
      <c r="L3" s="16">
        <v>-287.22069334999998</v>
      </c>
      <c r="N3" s="9" t="s">
        <v>10</v>
      </c>
      <c r="O3" s="10"/>
      <c r="P3" s="10"/>
      <c r="Q3" s="10"/>
      <c r="R3" s="10"/>
      <c r="S3" s="10">
        <v>-290.25700000000001</v>
      </c>
      <c r="T3" s="10"/>
      <c r="U3" s="10"/>
      <c r="V3" s="11">
        <f t="shared" ref="V3:V8" si="0">S3</f>
        <v>-290.25700000000001</v>
      </c>
      <c r="X3" t="s">
        <v>57</v>
      </c>
      <c r="Y3" s="2">
        <f t="shared" ref="Y3:Y8" si="1">V3-L3-0.5*$I$10</f>
        <v>0.5116933499999714</v>
      </c>
    </row>
    <row r="4" spans="1:26" x14ac:dyDescent="0.35">
      <c r="A4" s="33" t="s">
        <v>2</v>
      </c>
      <c r="B4" s="26">
        <v>-307.01900000000001</v>
      </c>
      <c r="C4" s="26">
        <v>0.626</v>
      </c>
      <c r="D4" s="26">
        <v>0.108</v>
      </c>
      <c r="E4" s="26">
        <v>-0.23899999999999999</v>
      </c>
      <c r="F4" s="26">
        <v>-306.524</v>
      </c>
      <c r="G4" s="26">
        <f>F4+0.15</f>
        <v>-306.37400000000002</v>
      </c>
      <c r="H4" s="26">
        <f>G4-0.25</f>
        <v>-306.62400000000002</v>
      </c>
      <c r="I4" s="27">
        <f>H4</f>
        <v>-306.62400000000002</v>
      </c>
      <c r="K4" s="9" t="s">
        <v>37</v>
      </c>
      <c r="L4" s="16">
        <v>-290.0223317</v>
      </c>
      <c r="N4" s="9" t="s">
        <v>11</v>
      </c>
      <c r="O4" s="10"/>
      <c r="P4" s="10"/>
      <c r="Q4" s="10"/>
      <c r="R4" s="10"/>
      <c r="S4" s="10">
        <v>-292.822</v>
      </c>
      <c r="T4" s="10"/>
      <c r="U4" s="10"/>
      <c r="V4" s="11">
        <f t="shared" si="0"/>
        <v>-292.822</v>
      </c>
      <c r="X4" t="s">
        <v>57</v>
      </c>
      <c r="Y4" s="2">
        <f t="shared" si="1"/>
        <v>0.74833169999999249</v>
      </c>
    </row>
    <row r="5" spans="1:26" ht="15" thickBot="1" x14ac:dyDescent="0.4">
      <c r="A5" s="36" t="s">
        <v>3</v>
      </c>
      <c r="B5" s="30">
        <v>-297.85399999999998</v>
      </c>
      <c r="C5" s="30">
        <v>0.17599999999999999</v>
      </c>
      <c r="D5" s="30">
        <v>8.7999999999999995E-2</v>
      </c>
      <c r="E5" s="30">
        <v>-0.20599999999999999</v>
      </c>
      <c r="F5" s="30">
        <v>-297.79700000000003</v>
      </c>
      <c r="G5" s="30"/>
      <c r="H5" s="30">
        <f>F5-0.1</f>
        <v>-297.89700000000005</v>
      </c>
      <c r="I5" s="31">
        <f>H5</f>
        <v>-297.89700000000005</v>
      </c>
      <c r="K5" s="9" t="s">
        <v>38</v>
      </c>
      <c r="L5" s="16">
        <v>-289.56441095000002</v>
      </c>
      <c r="N5" s="9" t="s">
        <v>12</v>
      </c>
      <c r="O5" s="10"/>
      <c r="P5" s="10"/>
      <c r="Q5" s="10"/>
      <c r="R5" s="10"/>
      <c r="S5" s="10">
        <v>-292.505</v>
      </c>
      <c r="T5" s="10"/>
      <c r="U5" s="10"/>
      <c r="V5" s="11">
        <f t="shared" si="0"/>
        <v>-292.505</v>
      </c>
      <c r="X5" t="s">
        <v>57</v>
      </c>
      <c r="Y5" s="2">
        <f t="shared" si="1"/>
        <v>0.60741095000002865</v>
      </c>
    </row>
    <row r="6" spans="1:26" x14ac:dyDescent="0.35">
      <c r="K6" s="9" t="s">
        <v>39</v>
      </c>
      <c r="L6" s="16">
        <v>-288.81080186999998</v>
      </c>
      <c r="N6" s="9" t="s">
        <v>13</v>
      </c>
      <c r="O6" s="10"/>
      <c r="P6" s="10"/>
      <c r="Q6" s="10"/>
      <c r="R6" s="10"/>
      <c r="S6" s="10">
        <v>-292.37400000000002</v>
      </c>
      <c r="T6" s="10"/>
      <c r="U6" s="10"/>
      <c r="V6" s="11">
        <f t="shared" si="0"/>
        <v>-292.37400000000002</v>
      </c>
      <c r="X6" t="s">
        <v>57</v>
      </c>
      <c r="Y6" s="2">
        <f t="shared" si="1"/>
        <v>-1.5198130000046106E-2</v>
      </c>
    </row>
    <row r="7" spans="1:26" x14ac:dyDescent="0.35">
      <c r="K7" s="9" t="s">
        <v>40</v>
      </c>
      <c r="L7" s="16">
        <v>-288.08993858000002</v>
      </c>
      <c r="N7" s="9" t="s">
        <v>14</v>
      </c>
      <c r="O7" s="10"/>
      <c r="P7" s="10"/>
      <c r="Q7" s="10"/>
      <c r="R7" s="10"/>
      <c r="S7" s="10">
        <v>-291.38400000000001</v>
      </c>
      <c r="T7" s="10"/>
      <c r="U7" s="10"/>
      <c r="V7" s="11">
        <f t="shared" si="0"/>
        <v>-291.38400000000001</v>
      </c>
      <c r="X7" t="s">
        <v>57</v>
      </c>
      <c r="Y7" s="2">
        <f t="shared" si="1"/>
        <v>0.25393858000000868</v>
      </c>
    </row>
    <row r="8" spans="1:26" ht="15" thickBot="1" x14ac:dyDescent="0.4">
      <c r="A8" s="132" t="s">
        <v>60</v>
      </c>
      <c r="B8" s="132"/>
      <c r="C8" s="132"/>
      <c r="D8" s="132"/>
      <c r="E8" s="132"/>
      <c r="F8" s="132"/>
      <c r="G8" s="132"/>
      <c r="H8" s="132"/>
      <c r="I8" s="132"/>
      <c r="K8" s="12" t="s">
        <v>41</v>
      </c>
      <c r="L8" s="17">
        <v>-286.71981361000002</v>
      </c>
      <c r="N8" s="12" t="s">
        <v>15</v>
      </c>
      <c r="O8" s="13"/>
      <c r="P8" s="13"/>
      <c r="Q8" s="13"/>
      <c r="R8" s="13"/>
      <c r="S8" s="13">
        <v>-289.779</v>
      </c>
      <c r="T8" s="13"/>
      <c r="U8" s="13"/>
      <c r="V8" s="14">
        <f t="shared" si="0"/>
        <v>-289.779</v>
      </c>
      <c r="X8" t="s">
        <v>57</v>
      </c>
      <c r="Y8" s="2">
        <f t="shared" si="1"/>
        <v>0.48881361000002066</v>
      </c>
    </row>
    <row r="9" spans="1:26" ht="15" thickBot="1" x14ac:dyDescent="0.4">
      <c r="A9" s="19"/>
      <c r="B9" s="20" t="s">
        <v>16</v>
      </c>
      <c r="C9" s="20" t="s">
        <v>17</v>
      </c>
      <c r="D9" s="20" t="s">
        <v>47</v>
      </c>
      <c r="E9" s="21" t="s">
        <v>19</v>
      </c>
      <c r="F9" s="20" t="s">
        <v>20</v>
      </c>
      <c r="G9" s="22" t="s">
        <v>48</v>
      </c>
      <c r="H9" s="22" t="s">
        <v>51</v>
      </c>
      <c r="I9" s="23" t="s">
        <v>53</v>
      </c>
      <c r="X9" s="131" t="s">
        <v>58</v>
      </c>
      <c r="Y9" s="131"/>
      <c r="Z9" s="131"/>
    </row>
    <row r="10" spans="1:26" x14ac:dyDescent="0.35">
      <c r="A10" s="24" t="s">
        <v>4</v>
      </c>
      <c r="B10" s="25">
        <v>-7.1580000000000004</v>
      </c>
      <c r="C10" s="25">
        <v>0.27400000000000002</v>
      </c>
      <c r="D10" s="25">
        <v>9.0999999999999998E-2</v>
      </c>
      <c r="E10" s="25">
        <v>-0.40200000000000002</v>
      </c>
      <c r="F10" s="25">
        <v>-7.1959999999999997</v>
      </c>
      <c r="G10" s="26">
        <f>F10+0.1</f>
        <v>-7.0960000000000001</v>
      </c>
      <c r="H10" s="26"/>
      <c r="I10" s="27">
        <f>G10</f>
        <v>-7.0960000000000001</v>
      </c>
      <c r="N10" s="4"/>
      <c r="O10" s="5" t="s">
        <v>16</v>
      </c>
      <c r="P10" s="6" t="s">
        <v>17</v>
      </c>
      <c r="Q10" s="5" t="s">
        <v>18</v>
      </c>
      <c r="R10" s="7" t="s">
        <v>19</v>
      </c>
      <c r="S10" s="5" t="s">
        <v>20</v>
      </c>
      <c r="T10" s="5"/>
      <c r="U10" s="5"/>
      <c r="V10" s="8"/>
      <c r="X10" t="s">
        <v>54</v>
      </c>
      <c r="Y10" t="s">
        <v>55</v>
      </c>
      <c r="Z10" t="s">
        <v>56</v>
      </c>
    </row>
    <row r="11" spans="1:26" x14ac:dyDescent="0.35">
      <c r="A11" s="24" t="s">
        <v>5</v>
      </c>
      <c r="B11" s="25">
        <v>-18.459</v>
      </c>
      <c r="C11" s="25">
        <v>0.30599999999999999</v>
      </c>
      <c r="D11" s="25">
        <v>9.9000000000000005E-2</v>
      </c>
      <c r="E11" s="25">
        <v>-0.66200000000000003</v>
      </c>
      <c r="F11" s="25">
        <v>-18.718</v>
      </c>
      <c r="G11" s="26">
        <f>F11+0.3</f>
        <v>-18.417999999999999</v>
      </c>
      <c r="H11" s="26"/>
      <c r="I11" s="27">
        <f>G11</f>
        <v>-18.417999999999999</v>
      </c>
      <c r="N11" s="9" t="s">
        <v>21</v>
      </c>
      <c r="O11" s="10"/>
      <c r="P11" s="10"/>
      <c r="Q11" s="10"/>
      <c r="R11" s="10"/>
      <c r="S11" s="10">
        <v>-306.89800000000002</v>
      </c>
      <c r="T11" s="10">
        <f>S11+0.15</f>
        <v>-306.74800000000005</v>
      </c>
      <c r="U11" s="10">
        <f>T11-0.25</f>
        <v>-306.99800000000005</v>
      </c>
      <c r="V11" s="11">
        <f>U11</f>
        <v>-306.99800000000005</v>
      </c>
      <c r="W11">
        <v>0</v>
      </c>
      <c r="X11" s="2">
        <f>V11-L2-0.5*$I$10-$I$11</f>
        <v>0.87062367999993029</v>
      </c>
      <c r="Y11" s="2">
        <f>V20+$I$12-L2-$I$10-$I$11</f>
        <v>0.27662367999993265</v>
      </c>
      <c r="Z11" s="2">
        <f>$I$13+$I$12-$I$10-$I$11</f>
        <v>0.12300000000000111</v>
      </c>
    </row>
    <row r="12" spans="1:26" x14ac:dyDescent="0.35">
      <c r="A12" s="24" t="s">
        <v>6</v>
      </c>
      <c r="B12" s="25">
        <v>-12.833</v>
      </c>
      <c r="C12" s="25">
        <v>0.57199999999999995</v>
      </c>
      <c r="D12" s="25">
        <v>0.104</v>
      </c>
      <c r="E12" s="25">
        <v>-0.66900000000000004</v>
      </c>
      <c r="F12" s="25">
        <v>-12.827</v>
      </c>
      <c r="G12" s="26"/>
      <c r="H12" s="26"/>
      <c r="I12" s="27">
        <f>F12</f>
        <v>-12.827</v>
      </c>
      <c r="N12" s="9" t="s">
        <v>22</v>
      </c>
      <c r="O12" s="10"/>
      <c r="P12" s="10"/>
      <c r="Q12" s="10"/>
      <c r="R12" s="10"/>
      <c r="S12" s="10">
        <v>-308.22300000000001</v>
      </c>
      <c r="T12" s="10">
        <f t="shared" ref="T12:T17" si="2">S12+0.15</f>
        <v>-308.07300000000004</v>
      </c>
      <c r="U12" s="10">
        <f t="shared" ref="U12:U17" si="3">T12-0.25</f>
        <v>-308.32300000000004</v>
      </c>
      <c r="V12" s="11">
        <f t="shared" ref="V12:V17" si="4">U12</f>
        <v>-308.32300000000004</v>
      </c>
      <c r="W12">
        <v>0</v>
      </c>
      <c r="X12" s="2">
        <f>V12-L3-0.5*$I$10-$I$11</f>
        <v>0.86369334999994152</v>
      </c>
      <c r="Y12" s="2">
        <f t="shared" ref="Y12:Y16" si="5">V21+$I$12-L3-$I$10-$I$11</f>
        <v>0.25269334999994797</v>
      </c>
      <c r="Z12" s="2">
        <f t="shared" ref="Z12:Z17" si="6">$I$13+$I$12-$I$10-$I$11</f>
        <v>0.12300000000000111</v>
      </c>
    </row>
    <row r="13" spans="1:26" ht="15" thickBot="1" x14ac:dyDescent="0.4">
      <c r="A13" s="28" t="s">
        <v>7</v>
      </c>
      <c r="B13" s="29">
        <v>-12.118</v>
      </c>
      <c r="C13" s="29">
        <v>0.13200000000000001</v>
      </c>
      <c r="D13" s="29">
        <v>9.0999999999999998E-2</v>
      </c>
      <c r="E13" s="29">
        <v>-0.66800000000000004</v>
      </c>
      <c r="F13" s="29">
        <v>-12.564</v>
      </c>
      <c r="G13" s="30"/>
      <c r="H13" s="30"/>
      <c r="I13" s="31">
        <f>F13</f>
        <v>-12.564</v>
      </c>
      <c r="N13" s="9" t="s">
        <v>23</v>
      </c>
      <c r="O13" s="10"/>
      <c r="P13" s="10"/>
      <c r="Q13" s="10"/>
      <c r="R13" s="10"/>
      <c r="S13" s="10">
        <v>-310.82600000000002</v>
      </c>
      <c r="T13" s="10">
        <f t="shared" si="2"/>
        <v>-310.67600000000004</v>
      </c>
      <c r="U13" s="10">
        <f t="shared" si="3"/>
        <v>-310.92600000000004</v>
      </c>
      <c r="V13" s="11">
        <f t="shared" si="4"/>
        <v>-310.92600000000004</v>
      </c>
      <c r="W13">
        <v>0</v>
      </c>
      <c r="X13" s="2">
        <f t="shared" ref="X13:X17" si="7">V13-L4-0.5*$I$10-$I$11</f>
        <v>1.0623316999999517</v>
      </c>
      <c r="Y13" s="2">
        <f t="shared" si="5"/>
        <v>0.38833169999996997</v>
      </c>
      <c r="Z13" s="2">
        <f t="shared" si="6"/>
        <v>0.12300000000000111</v>
      </c>
    </row>
    <row r="14" spans="1:26" x14ac:dyDescent="0.35">
      <c r="N14" s="40" t="s">
        <v>24</v>
      </c>
      <c r="O14" s="10"/>
      <c r="P14" s="10"/>
      <c r="Q14" s="10"/>
      <c r="R14" s="10"/>
      <c r="S14" s="10">
        <v>-310.43900000000002</v>
      </c>
      <c r="T14" s="10">
        <f t="shared" si="2"/>
        <v>-310.28900000000004</v>
      </c>
      <c r="U14" s="10">
        <f t="shared" si="3"/>
        <v>-310.53900000000004</v>
      </c>
      <c r="V14" s="11">
        <f t="shared" si="4"/>
        <v>-310.53900000000004</v>
      </c>
      <c r="W14">
        <v>0</v>
      </c>
      <c r="X14" s="2">
        <f t="shared" si="7"/>
        <v>0.99141094999998103</v>
      </c>
      <c r="Y14" s="2">
        <f t="shared" si="5"/>
        <v>0.34141095000000021</v>
      </c>
      <c r="Z14" s="2">
        <f t="shared" si="6"/>
        <v>0.12300000000000111</v>
      </c>
    </row>
    <row r="15" spans="1:26" x14ac:dyDescent="0.35">
      <c r="N15" s="41" t="s">
        <v>25</v>
      </c>
      <c r="O15" s="10"/>
      <c r="P15" s="10"/>
      <c r="Q15" s="10"/>
      <c r="R15" s="10"/>
      <c r="S15" s="10">
        <v>-309.74400000000003</v>
      </c>
      <c r="T15" s="10">
        <f t="shared" si="2"/>
        <v>-309.59400000000005</v>
      </c>
      <c r="U15" s="10">
        <f t="shared" si="3"/>
        <v>-309.84400000000005</v>
      </c>
      <c r="V15" s="11">
        <f t="shared" si="4"/>
        <v>-309.84400000000005</v>
      </c>
      <c r="W15">
        <v>0</v>
      </c>
      <c r="X15" s="2">
        <f t="shared" si="7"/>
        <v>0.93280186999992765</v>
      </c>
      <c r="Y15" s="2">
        <f t="shared" si="5"/>
        <v>0.27880186999992773</v>
      </c>
      <c r="Z15" s="2">
        <f t="shared" si="6"/>
        <v>0.12300000000000111</v>
      </c>
    </row>
    <row r="16" spans="1:26" x14ac:dyDescent="0.35">
      <c r="B16" t="s">
        <v>52</v>
      </c>
      <c r="C16" t="s">
        <v>43</v>
      </c>
      <c r="D16" t="s">
        <v>44</v>
      </c>
      <c r="E16" t="s">
        <v>45</v>
      </c>
      <c r="F16" t="s">
        <v>46</v>
      </c>
      <c r="N16" s="41" t="s">
        <v>26</v>
      </c>
      <c r="O16" s="10"/>
      <c r="P16" s="10"/>
      <c r="Q16" s="10"/>
      <c r="R16" s="10"/>
      <c r="S16" s="10">
        <v>-309.06299999999999</v>
      </c>
      <c r="T16" s="10">
        <f t="shared" si="2"/>
        <v>-308.91300000000001</v>
      </c>
      <c r="U16" s="10">
        <f t="shared" si="3"/>
        <v>-309.16300000000001</v>
      </c>
      <c r="V16" s="11">
        <f t="shared" si="4"/>
        <v>-309.16300000000001</v>
      </c>
      <c r="W16">
        <v>0</v>
      </c>
      <c r="X16" s="2">
        <f t="shared" si="7"/>
        <v>0.89293858000001336</v>
      </c>
      <c r="Y16" s="2">
        <f t="shared" si="5"/>
        <v>0.27193858000002891</v>
      </c>
      <c r="Z16" s="2">
        <f t="shared" si="6"/>
        <v>0.12300000000000111</v>
      </c>
    </row>
    <row r="17" spans="1:30" ht="15" thickBot="1" x14ac:dyDescent="0.4">
      <c r="N17" s="12" t="s">
        <v>27</v>
      </c>
      <c r="O17" s="13"/>
      <c r="P17" s="13"/>
      <c r="Q17" s="13"/>
      <c r="R17" s="13"/>
      <c r="S17" s="13">
        <v>-307.64299999999997</v>
      </c>
      <c r="T17" s="13">
        <f t="shared" si="2"/>
        <v>-307.49299999999999</v>
      </c>
      <c r="U17" s="13">
        <f t="shared" si="3"/>
        <v>-307.74299999999999</v>
      </c>
      <c r="V17" s="14">
        <f t="shared" si="4"/>
        <v>-307.74299999999999</v>
      </c>
      <c r="W17">
        <v>0</v>
      </c>
      <c r="X17" s="2">
        <f t="shared" si="7"/>
        <v>0.94281361000002306</v>
      </c>
      <c r="Y17" s="2">
        <f>V26+$I$12-L8-$I$10-$I$11</f>
        <v>0.30481360999998586</v>
      </c>
      <c r="Z17" s="2">
        <f t="shared" si="6"/>
        <v>0.12300000000000111</v>
      </c>
      <c r="AC17" s="138" t="s">
        <v>182</v>
      </c>
      <c r="AD17" s="138"/>
    </row>
    <row r="18" spans="1:30" ht="15" thickBot="1" x14ac:dyDescent="0.4">
      <c r="A18" s="131" t="s">
        <v>84</v>
      </c>
      <c r="B18" s="131"/>
      <c r="C18" s="131"/>
      <c r="D18" s="131"/>
      <c r="E18" s="131"/>
      <c r="AB18" t="s">
        <v>171</v>
      </c>
      <c r="AC18" t="s">
        <v>119</v>
      </c>
      <c r="AD18" t="s">
        <v>120</v>
      </c>
    </row>
    <row r="19" spans="1:30" x14ac:dyDescent="0.35">
      <c r="C19" s="2">
        <v>0</v>
      </c>
      <c r="N19" s="4"/>
      <c r="O19" s="5" t="s">
        <v>16</v>
      </c>
      <c r="P19" s="6" t="s">
        <v>17</v>
      </c>
      <c r="Q19" s="5" t="s">
        <v>18</v>
      </c>
      <c r="R19" s="7" t="s">
        <v>19</v>
      </c>
      <c r="S19" s="5" t="s">
        <v>20</v>
      </c>
      <c r="T19" s="5"/>
      <c r="U19" s="5"/>
      <c r="V19" s="8"/>
      <c r="X19" t="s">
        <v>2</v>
      </c>
      <c r="Y19" t="s">
        <v>3</v>
      </c>
      <c r="AB19" t="s">
        <v>121</v>
      </c>
      <c r="AC19">
        <v>-2.0910000000000002</v>
      </c>
      <c r="AD19">
        <v>-2.1219999999999999</v>
      </c>
    </row>
    <row r="20" spans="1:30" x14ac:dyDescent="0.35">
      <c r="A20" t="s">
        <v>54</v>
      </c>
      <c r="C20" s="2">
        <f>I4-I2-0.5*I10-I11</f>
        <v>0.71699999999997743</v>
      </c>
      <c r="N20" s="9" t="s">
        <v>28</v>
      </c>
      <c r="O20" s="10"/>
      <c r="P20" s="10"/>
      <c r="Q20" s="10"/>
      <c r="R20" s="10"/>
      <c r="S20" s="10">
        <v>-298.21300000000002</v>
      </c>
      <c r="T20" s="10"/>
      <c r="U20" s="10">
        <f>S20-0.1</f>
        <v>-298.31300000000005</v>
      </c>
      <c r="V20" s="11">
        <f>U20</f>
        <v>-298.31300000000005</v>
      </c>
      <c r="X20">
        <f t="shared" ref="X20:X26" si="8">X11</f>
        <v>0.87062367999993029</v>
      </c>
      <c r="Y20">
        <f t="shared" ref="Y20:Y26" si="9">Y11-Z11</f>
        <v>0.15362367999993154</v>
      </c>
      <c r="AB20" t="s">
        <v>122</v>
      </c>
      <c r="AC20">
        <v>-2.069</v>
      </c>
      <c r="AD20">
        <v>-2.1549999999999998</v>
      </c>
    </row>
    <row r="21" spans="1:30" x14ac:dyDescent="0.35">
      <c r="A21" t="s">
        <v>55</v>
      </c>
      <c r="C21" s="2">
        <f>I5+I12-I2-I10-I11</f>
        <v>0.16499999999995296</v>
      </c>
      <c r="G21">
        <f>C20</f>
        <v>0.71699999999997743</v>
      </c>
      <c r="H21">
        <f>C21-C22</f>
        <v>4.1999999999951854E-2</v>
      </c>
      <c r="N21" s="9" t="s">
        <v>29</v>
      </c>
      <c r="O21" s="10"/>
      <c r="P21" s="10"/>
      <c r="Q21" s="10"/>
      <c r="R21" s="10"/>
      <c r="S21" s="10">
        <v>-299.55500000000001</v>
      </c>
      <c r="T21" s="10"/>
      <c r="U21" s="10">
        <f t="shared" ref="U21:U26" si="10">S21-0.1</f>
        <v>-299.65500000000003</v>
      </c>
      <c r="V21" s="11">
        <f t="shared" ref="V21:V26" si="11">U21</f>
        <v>-299.65500000000003</v>
      </c>
      <c r="X21">
        <f t="shared" si="8"/>
        <v>0.86369334999994152</v>
      </c>
      <c r="Y21">
        <f t="shared" si="9"/>
        <v>0.12969334999994686</v>
      </c>
      <c r="AB21" t="s">
        <v>123</v>
      </c>
      <c r="AC21">
        <v>-2.0609999999999999</v>
      </c>
      <c r="AD21">
        <v>-2.3969999999999998</v>
      </c>
    </row>
    <row r="22" spans="1:30" x14ac:dyDescent="0.35">
      <c r="A22" t="s">
        <v>56</v>
      </c>
      <c r="C22" s="2">
        <f>I13+I12-I11-I10</f>
        <v>0.12300000000000111</v>
      </c>
      <c r="N22" s="9" t="s">
        <v>30</v>
      </c>
      <c r="O22" s="10"/>
      <c r="P22" s="10"/>
      <c r="Q22" s="10"/>
      <c r="R22" s="10"/>
      <c r="S22" s="10">
        <v>-302.221</v>
      </c>
      <c r="T22" s="10"/>
      <c r="U22" s="10">
        <f t="shared" si="10"/>
        <v>-302.32100000000003</v>
      </c>
      <c r="V22" s="11">
        <f t="shared" si="11"/>
        <v>-302.32100000000003</v>
      </c>
      <c r="X22">
        <f t="shared" si="8"/>
        <v>1.0623316999999517</v>
      </c>
      <c r="Y22">
        <f t="shared" si="9"/>
        <v>0.26533169999996886</v>
      </c>
      <c r="AB22" t="s">
        <v>124</v>
      </c>
      <c r="AC22">
        <v>-2.1779999999999999</v>
      </c>
      <c r="AD22">
        <v>-2.492</v>
      </c>
    </row>
    <row r="23" spans="1:30" x14ac:dyDescent="0.35">
      <c r="C23" s="2"/>
      <c r="N23" s="9" t="s">
        <v>31</v>
      </c>
      <c r="O23" s="10"/>
      <c r="P23" s="10"/>
      <c r="Q23" s="10"/>
      <c r="R23" s="10"/>
      <c r="S23" s="10">
        <v>-301.81</v>
      </c>
      <c r="T23" s="10"/>
      <c r="U23" s="10">
        <f t="shared" si="10"/>
        <v>-301.91000000000003</v>
      </c>
      <c r="V23" s="11">
        <f t="shared" si="11"/>
        <v>-301.91000000000003</v>
      </c>
      <c r="X23">
        <f t="shared" si="8"/>
        <v>0.99141094999998103</v>
      </c>
      <c r="Y23">
        <f t="shared" si="9"/>
        <v>0.2184109499999991</v>
      </c>
      <c r="AB23" t="s">
        <v>125</v>
      </c>
      <c r="AC23">
        <v>-2.0569999999999999</v>
      </c>
      <c r="AD23">
        <v>-2.456</v>
      </c>
    </row>
    <row r="24" spans="1:30" x14ac:dyDescent="0.35">
      <c r="A24" s="18" t="s">
        <v>59</v>
      </c>
      <c r="B24" s="18"/>
      <c r="C24" s="2">
        <f>I3-I2-0.5*I10</f>
        <v>0.48799999999999777</v>
      </c>
      <c r="N24" s="9" t="s">
        <v>32</v>
      </c>
      <c r="O24" s="10"/>
      <c r="P24" s="10"/>
      <c r="Q24" s="10"/>
      <c r="R24" s="10"/>
      <c r="S24" s="10">
        <v>-301.11900000000003</v>
      </c>
      <c r="T24" s="10"/>
      <c r="U24" s="10">
        <f t="shared" si="10"/>
        <v>-301.21900000000005</v>
      </c>
      <c r="V24" s="11">
        <f t="shared" si="11"/>
        <v>-301.21900000000005</v>
      </c>
      <c r="X24">
        <f t="shared" si="8"/>
        <v>0.93280186999992765</v>
      </c>
      <c r="Y24">
        <f t="shared" si="9"/>
        <v>0.15580186999992662</v>
      </c>
      <c r="AB24" t="s">
        <v>126</v>
      </c>
      <c r="AC24">
        <v>-2.0459999999999998</v>
      </c>
      <c r="AD24">
        <v>-2.37</v>
      </c>
    </row>
    <row r="25" spans="1:30" x14ac:dyDescent="0.35">
      <c r="N25" s="9" t="s">
        <v>33</v>
      </c>
      <c r="O25" s="10"/>
      <c r="P25" s="10"/>
      <c r="Q25" s="10"/>
      <c r="R25" s="10"/>
      <c r="S25" s="10">
        <v>-300.40499999999997</v>
      </c>
      <c r="T25" s="10"/>
      <c r="U25" s="10">
        <f t="shared" si="10"/>
        <v>-300.505</v>
      </c>
      <c r="V25" s="11">
        <f t="shared" si="11"/>
        <v>-300.505</v>
      </c>
      <c r="X25">
        <f t="shared" si="8"/>
        <v>0.89293858000001336</v>
      </c>
      <c r="Y25">
        <f t="shared" si="9"/>
        <v>0.1489385800000278</v>
      </c>
      <c r="AB25" t="s">
        <v>127</v>
      </c>
      <c r="AC25">
        <v>-2.0049999999999999</v>
      </c>
      <c r="AD25">
        <v>-2.2490000000000001</v>
      </c>
    </row>
    <row r="26" spans="1:30" ht="15" thickBot="1" x14ac:dyDescent="0.4">
      <c r="N26" s="12" t="s">
        <v>34</v>
      </c>
      <c r="O26" s="13"/>
      <c r="P26" s="13"/>
      <c r="Q26" s="13"/>
      <c r="R26" s="13"/>
      <c r="S26" s="13">
        <v>-299.00200000000001</v>
      </c>
      <c r="T26" s="13"/>
      <c r="U26" s="13">
        <f t="shared" si="10"/>
        <v>-299.10200000000003</v>
      </c>
      <c r="V26" s="14">
        <f t="shared" si="11"/>
        <v>-299.10200000000003</v>
      </c>
      <c r="X26">
        <f t="shared" si="8"/>
        <v>0.94281361000002306</v>
      </c>
      <c r="Y26">
        <f t="shared" si="9"/>
        <v>0.18181360999998475</v>
      </c>
      <c r="AB26" t="s">
        <v>128</v>
      </c>
      <c r="AC26">
        <v>-2.0449999999999999</v>
      </c>
      <c r="AD26">
        <v>-2.194</v>
      </c>
    </row>
    <row r="28" spans="1:30" x14ac:dyDescent="0.35">
      <c r="A28">
        <v>0.87062367999993029</v>
      </c>
      <c r="B28">
        <v>0.27662367999993265</v>
      </c>
      <c r="C28">
        <v>0.12300000000000111</v>
      </c>
      <c r="E28" s="51">
        <v>0.71699999999999997</v>
      </c>
      <c r="F28">
        <v>0.87062367999993029</v>
      </c>
      <c r="G28">
        <v>0.86369334999994152</v>
      </c>
      <c r="H28">
        <v>1.0623316999999517</v>
      </c>
      <c r="I28">
        <v>0.99141094999998103</v>
      </c>
      <c r="J28">
        <v>0.93280186999992765</v>
      </c>
      <c r="K28">
        <v>0.89293858000001336</v>
      </c>
      <c r="L28">
        <v>0.94281361000002306</v>
      </c>
    </row>
    <row r="29" spans="1:30" x14ac:dyDescent="0.35">
      <c r="A29">
        <v>0.86369334999994152</v>
      </c>
      <c r="B29">
        <v>0.25269334999994797</v>
      </c>
      <c r="C29">
        <v>0.12300000000000111</v>
      </c>
      <c r="E29" s="51">
        <v>0.16500000000000001</v>
      </c>
      <c r="F29">
        <v>0.27662367999993265</v>
      </c>
      <c r="G29">
        <v>0.25269334999994797</v>
      </c>
      <c r="H29">
        <v>0.38833169999996997</v>
      </c>
      <c r="I29">
        <v>0.34141095000000021</v>
      </c>
      <c r="J29">
        <v>0.27880186999992773</v>
      </c>
      <c r="K29">
        <v>0.27193858000002891</v>
      </c>
      <c r="L29">
        <v>0.30481360999998586</v>
      </c>
    </row>
    <row r="30" spans="1:30" x14ac:dyDescent="0.35">
      <c r="A30">
        <v>1.0623316999999517</v>
      </c>
      <c r="B30">
        <v>0.38833169999996997</v>
      </c>
      <c r="C30">
        <v>0.12300000000000111</v>
      </c>
      <c r="E30" s="51">
        <v>0.123</v>
      </c>
      <c r="F30">
        <v>0.12300000000000111</v>
      </c>
      <c r="G30">
        <v>0.12300000000000111</v>
      </c>
      <c r="H30">
        <v>0.12300000000000111</v>
      </c>
      <c r="I30">
        <v>0.12300000000000111</v>
      </c>
      <c r="J30">
        <v>0.12300000000000111</v>
      </c>
      <c r="K30">
        <v>0.12300000000000111</v>
      </c>
      <c r="L30">
        <v>0.12300000000000111</v>
      </c>
    </row>
    <row r="31" spans="1:30" x14ac:dyDescent="0.35">
      <c r="A31">
        <v>0.99141094999998103</v>
      </c>
      <c r="B31">
        <v>0.34141095000000021</v>
      </c>
      <c r="C31">
        <v>0.12300000000000111</v>
      </c>
      <c r="E31" s="2"/>
      <c r="I31"/>
    </row>
    <row r="32" spans="1:30" x14ac:dyDescent="0.35">
      <c r="A32">
        <v>0.93280186999992765</v>
      </c>
      <c r="B32">
        <v>0.27880186999992773</v>
      </c>
      <c r="C32">
        <v>0.12300000000000111</v>
      </c>
      <c r="E32" s="2"/>
      <c r="I32"/>
    </row>
    <row r="33" spans="1:18" x14ac:dyDescent="0.35">
      <c r="A33">
        <v>0.89293858000001336</v>
      </c>
      <c r="B33">
        <v>0.27193858000002891</v>
      </c>
      <c r="C33">
        <v>0.12300000000000111</v>
      </c>
      <c r="E33" s="2"/>
      <c r="I33"/>
    </row>
    <row r="34" spans="1:18" x14ac:dyDescent="0.35">
      <c r="A34">
        <v>0.94281361000002306</v>
      </c>
      <c r="B34">
        <v>0.30481360999998586</v>
      </c>
      <c r="C34">
        <v>0.12300000000000111</v>
      </c>
      <c r="E34" s="2"/>
      <c r="I34"/>
    </row>
    <row r="35" spans="1:18" ht="15" thickBot="1" x14ac:dyDescent="0.4"/>
    <row r="36" spans="1:18" x14ac:dyDescent="0.35">
      <c r="A36" s="37" t="s">
        <v>49</v>
      </c>
      <c r="B36" s="22" t="s">
        <v>16</v>
      </c>
      <c r="C36" s="22" t="s">
        <v>17</v>
      </c>
      <c r="D36" s="22" t="s">
        <v>18</v>
      </c>
      <c r="E36" s="38" t="s">
        <v>19</v>
      </c>
      <c r="F36" s="22" t="s">
        <v>20</v>
      </c>
      <c r="G36" s="22" t="s">
        <v>48</v>
      </c>
      <c r="H36" s="22" t="s">
        <v>51</v>
      </c>
      <c r="I36" s="23" t="s">
        <v>53</v>
      </c>
    </row>
    <row r="37" spans="1:18" x14ac:dyDescent="0.35">
      <c r="A37" s="33" t="s">
        <v>106</v>
      </c>
      <c r="B37" s="26">
        <v>-282.01037266999998</v>
      </c>
      <c r="C37" s="26" t="s">
        <v>1</v>
      </c>
      <c r="D37" s="26" t="s">
        <v>1</v>
      </c>
      <c r="E37" s="26" t="s">
        <v>1</v>
      </c>
      <c r="F37" s="26">
        <v>-282.01037266999998</v>
      </c>
      <c r="G37" s="26"/>
      <c r="H37" s="26"/>
      <c r="I37" s="27">
        <f>F37</f>
        <v>-282.01037266999998</v>
      </c>
      <c r="J37">
        <f>I37-I2</f>
        <v>3.3646273300000189</v>
      </c>
    </row>
    <row r="38" spans="1:18" x14ac:dyDescent="0.35">
      <c r="A38" s="33" t="s">
        <v>107</v>
      </c>
      <c r="B38" s="26">
        <v>-278.47166937999998</v>
      </c>
      <c r="C38" s="26" t="s">
        <v>1</v>
      </c>
      <c r="D38" s="26" t="s">
        <v>1</v>
      </c>
      <c r="E38" s="26" t="s">
        <v>1</v>
      </c>
      <c r="F38" s="26">
        <v>-278.47166937999998</v>
      </c>
      <c r="G38" s="26"/>
      <c r="H38" s="26"/>
      <c r="I38" s="27">
        <f t="shared" ref="I38:I39" si="12">F38</f>
        <v>-278.47166937999998</v>
      </c>
      <c r="J38">
        <f>I38-I37</f>
        <v>3.5387032900000008</v>
      </c>
    </row>
    <row r="39" spans="1:18" x14ac:dyDescent="0.35">
      <c r="A39" s="33" t="s">
        <v>108</v>
      </c>
      <c r="B39" s="26">
        <v>-274.89883644000003</v>
      </c>
      <c r="C39" s="26" t="s">
        <v>1</v>
      </c>
      <c r="D39" s="26" t="s">
        <v>1</v>
      </c>
      <c r="E39" s="26" t="s">
        <v>1</v>
      </c>
      <c r="F39" s="26">
        <v>-274.89883644000003</v>
      </c>
      <c r="G39" s="26"/>
      <c r="H39" s="26"/>
      <c r="I39" s="27">
        <f t="shared" si="12"/>
        <v>-274.89883644000003</v>
      </c>
      <c r="J39">
        <f>I39-I38</f>
        <v>3.5728329399999552</v>
      </c>
    </row>
    <row r="40" spans="1:18" x14ac:dyDescent="0.35">
      <c r="A40" s="33" t="s">
        <v>103</v>
      </c>
      <c r="B40" s="26">
        <v>-295.11799999999999</v>
      </c>
      <c r="C40" s="26"/>
      <c r="D40" s="26"/>
      <c r="E40" s="26"/>
      <c r="F40" s="26">
        <v>-294.98</v>
      </c>
      <c r="G40" s="26"/>
      <c r="H40" s="26">
        <f>F40-0.1</f>
        <v>-295.08000000000004</v>
      </c>
      <c r="I40" s="27">
        <f>H40</f>
        <v>-295.08000000000004</v>
      </c>
      <c r="J40">
        <f>I40-I5</f>
        <v>2.8170000000000073</v>
      </c>
      <c r="L40" s="64">
        <f>I40+$I$12-I37-$I$10-$I$11</f>
        <v>-0.38262733000005866</v>
      </c>
    </row>
    <row r="41" spans="1:18" x14ac:dyDescent="0.35">
      <c r="A41" s="33" t="s">
        <v>104</v>
      </c>
      <c r="B41" s="26">
        <v>-291.50599999999997</v>
      </c>
      <c r="C41" s="26"/>
      <c r="D41" s="26"/>
      <c r="E41" s="26"/>
      <c r="F41" s="26">
        <v>-291.37900000000002</v>
      </c>
      <c r="G41" s="26"/>
      <c r="H41" s="26">
        <f t="shared" ref="H41:H42" si="13">F41-0.1</f>
        <v>-291.47900000000004</v>
      </c>
      <c r="I41" s="27">
        <f t="shared" ref="I41:I42" si="14">H41</f>
        <v>-291.47900000000004</v>
      </c>
      <c r="J41">
        <f>I41-I40</f>
        <v>3.6009999999999991</v>
      </c>
      <c r="L41" s="65">
        <f t="shared" ref="L41:L42" si="15">I41+$I$12-I38-$I$10-$I$11</f>
        <v>-0.32033062000006041</v>
      </c>
    </row>
    <row r="42" spans="1:18" ht="15" thickBot="1" x14ac:dyDescent="0.4">
      <c r="A42" s="36" t="s">
        <v>105</v>
      </c>
      <c r="B42" s="30">
        <v>-287.87299999999999</v>
      </c>
      <c r="C42" s="30"/>
      <c r="D42" s="30"/>
      <c r="E42" s="30"/>
      <c r="F42" s="30">
        <v>-287.78800000000001</v>
      </c>
      <c r="G42" s="30"/>
      <c r="H42" s="30">
        <f t="shared" si="13"/>
        <v>-287.88800000000003</v>
      </c>
      <c r="I42" s="31">
        <f t="shared" si="14"/>
        <v>-287.88800000000003</v>
      </c>
      <c r="J42">
        <f>I42-I41</f>
        <v>3.5910000000000082</v>
      </c>
      <c r="L42" s="66">
        <f t="shared" si="15"/>
        <v>-0.30216356000000744</v>
      </c>
      <c r="P42" t="s">
        <v>2</v>
      </c>
      <c r="Q42" t="s">
        <v>3</v>
      </c>
      <c r="R42" t="s">
        <v>7</v>
      </c>
    </row>
    <row r="43" spans="1:18" x14ac:dyDescent="0.35">
      <c r="A43" s="57" t="s">
        <v>175</v>
      </c>
      <c r="B43">
        <v>-303.48927607000002</v>
      </c>
      <c r="F43">
        <v>-303.00799999999998</v>
      </c>
      <c r="G43">
        <f>F43+0.15</f>
        <v>-302.858</v>
      </c>
      <c r="H43">
        <f>G43-0.25</f>
        <v>-303.108</v>
      </c>
      <c r="I43" s="2">
        <f>H43</f>
        <v>-303.108</v>
      </c>
      <c r="L43" s="64">
        <f>I43-I37-0.5*$I$10-$I$11</f>
        <v>0.86837266999997809</v>
      </c>
      <c r="P43" s="58">
        <f>L43</f>
        <v>0.86837266999997809</v>
      </c>
      <c r="Q43" s="67">
        <f>L40</f>
        <v>-0.38262733000005866</v>
      </c>
      <c r="R43" s="59">
        <v>0.123</v>
      </c>
    </row>
    <row r="44" spans="1:18" x14ac:dyDescent="0.35">
      <c r="A44" s="57" t="s">
        <v>176</v>
      </c>
      <c r="B44">
        <v>-300.04201578999999</v>
      </c>
      <c r="F44">
        <v>-299.56599999999997</v>
      </c>
      <c r="G44">
        <f t="shared" ref="G44:G45" si="16">F44+0.15</f>
        <v>-299.416</v>
      </c>
      <c r="H44">
        <f t="shared" ref="H44:H45" si="17">G44-0.25</f>
        <v>-299.666</v>
      </c>
      <c r="I44" s="2">
        <f t="shared" ref="I44:I45" si="18">H44</f>
        <v>-299.666</v>
      </c>
      <c r="L44" s="64">
        <f t="shared" ref="L44:L45" si="19">I44-I38-0.5*$I$10-$I$11</f>
        <v>0.77166937999998453</v>
      </c>
      <c r="P44" s="60">
        <f t="shared" ref="P44:P45" si="20">L44</f>
        <v>0.77166937999998453</v>
      </c>
      <c r="Q44" s="10">
        <f t="shared" ref="Q44:Q45" si="21">L41</f>
        <v>-0.32033062000006041</v>
      </c>
      <c r="R44" s="61">
        <v>0.123</v>
      </c>
    </row>
    <row r="45" spans="1:18" x14ac:dyDescent="0.35">
      <c r="A45" s="57" t="s">
        <v>177</v>
      </c>
      <c r="B45">
        <v>-296.44697961999998</v>
      </c>
      <c r="D45" s="18"/>
      <c r="E45" s="18"/>
      <c r="F45" s="1">
        <v>-296.00299999999999</v>
      </c>
      <c r="G45" s="1">
        <f t="shared" si="16"/>
        <v>-295.85300000000001</v>
      </c>
      <c r="H45" s="1">
        <f t="shared" si="17"/>
        <v>-296.10300000000001</v>
      </c>
      <c r="I45" s="3">
        <f t="shared" si="18"/>
        <v>-296.10300000000001</v>
      </c>
      <c r="L45" s="64">
        <f t="shared" si="19"/>
        <v>0.76183644000001749</v>
      </c>
      <c r="P45" s="62">
        <f t="shared" si="20"/>
        <v>0.76183644000001749</v>
      </c>
      <c r="Q45" s="68">
        <f t="shared" si="21"/>
        <v>-0.30216356000000744</v>
      </c>
      <c r="R45" s="63">
        <v>0.123</v>
      </c>
    </row>
    <row r="46" spans="1:18" x14ac:dyDescent="0.35">
      <c r="G46" s="1"/>
      <c r="H46" s="1"/>
      <c r="I46" s="3"/>
    </row>
    <row r="47" spans="1:18" x14ac:dyDescent="0.35">
      <c r="A47" s="57" t="s">
        <v>189</v>
      </c>
      <c r="B47">
        <v>-287.92599611999998</v>
      </c>
      <c r="F47">
        <v>-287.80500000000001</v>
      </c>
      <c r="H47">
        <f>F47-0.1</f>
        <v>-287.90500000000003</v>
      </c>
      <c r="I47">
        <f>H47</f>
        <v>-287.90500000000003</v>
      </c>
      <c r="L47">
        <f>I47-I39-I11+I12-I10</f>
        <v>-0.31916356000000512</v>
      </c>
    </row>
    <row r="48" spans="1:18" x14ac:dyDescent="0.35">
      <c r="P48" t="s">
        <v>184</v>
      </c>
      <c r="Q48" t="s">
        <v>185</v>
      </c>
    </row>
    <row r="49" spans="1:17" x14ac:dyDescent="0.35">
      <c r="P49">
        <f>P43</f>
        <v>0.86837266999997809</v>
      </c>
      <c r="Q49">
        <f>Q43-R43</f>
        <v>-0.50562733000005866</v>
      </c>
    </row>
    <row r="50" spans="1:17" x14ac:dyDescent="0.35">
      <c r="P50">
        <f t="shared" ref="P50:P51" si="22">P44</f>
        <v>0.77166937999998453</v>
      </c>
      <c r="Q50">
        <f t="shared" ref="Q50:Q51" si="23">Q44-R44</f>
        <v>-0.4433306200000604</v>
      </c>
    </row>
    <row r="51" spans="1:17" x14ac:dyDescent="0.35">
      <c r="A51" t="s">
        <v>110</v>
      </c>
      <c r="P51">
        <f t="shared" si="22"/>
        <v>0.76183644000001749</v>
      </c>
      <c r="Q51">
        <f t="shared" si="23"/>
        <v>-0.42516356000000743</v>
      </c>
    </row>
    <row r="52" spans="1:17" x14ac:dyDescent="0.35">
      <c r="A52" t="s">
        <v>109</v>
      </c>
    </row>
  </sheetData>
  <mergeCells count="5">
    <mergeCell ref="X1:Z1"/>
    <mergeCell ref="A8:I8"/>
    <mergeCell ref="X9:Z9"/>
    <mergeCell ref="A18:E18"/>
    <mergeCell ref="AC17:AD17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opLeftCell="E13" zoomScale="85" zoomScaleNormal="85" workbookViewId="0">
      <selection activeCell="P31" sqref="P31"/>
    </sheetView>
  </sheetViews>
  <sheetFormatPr defaultRowHeight="14.5" x14ac:dyDescent="0.35"/>
  <cols>
    <col min="1" max="1" width="8.26953125" customWidth="1"/>
    <col min="6" max="6" width="10.08984375" customWidth="1"/>
    <col min="9" max="9" width="8.7265625" style="2"/>
    <col min="22" max="22" width="8.7265625" style="2"/>
  </cols>
  <sheetData>
    <row r="1" spans="1:26" x14ac:dyDescent="0.35">
      <c r="A1" s="37" t="s">
        <v>49</v>
      </c>
      <c r="B1" s="22" t="s">
        <v>16</v>
      </c>
      <c r="C1" s="22" t="s">
        <v>17</v>
      </c>
      <c r="D1" s="22" t="s">
        <v>18</v>
      </c>
      <c r="E1" s="38" t="s">
        <v>19</v>
      </c>
      <c r="F1" s="22" t="s">
        <v>20</v>
      </c>
      <c r="G1" s="22" t="s">
        <v>48</v>
      </c>
      <c r="H1" s="22" t="s">
        <v>51</v>
      </c>
      <c r="I1" s="23" t="s">
        <v>53</v>
      </c>
      <c r="K1" s="4" t="s">
        <v>42</v>
      </c>
      <c r="L1" s="15" t="s">
        <v>20</v>
      </c>
      <c r="N1" s="4"/>
      <c r="O1" s="5" t="s">
        <v>16</v>
      </c>
      <c r="P1" s="6" t="s">
        <v>17</v>
      </c>
      <c r="Q1" s="5" t="s">
        <v>18</v>
      </c>
      <c r="R1" s="7" t="s">
        <v>19</v>
      </c>
      <c r="S1" s="5" t="s">
        <v>20</v>
      </c>
      <c r="T1" s="5" t="s">
        <v>48</v>
      </c>
      <c r="U1" s="5" t="s">
        <v>51</v>
      </c>
      <c r="V1" s="8" t="s">
        <v>53</v>
      </c>
      <c r="X1" s="131" t="s">
        <v>57</v>
      </c>
      <c r="Y1" s="131"/>
      <c r="Z1" s="131"/>
    </row>
    <row r="2" spans="1:26" x14ac:dyDescent="0.35">
      <c r="A2" s="33" t="s">
        <v>0</v>
      </c>
      <c r="B2" s="26">
        <v>-285.375</v>
      </c>
      <c r="C2" s="26" t="s">
        <v>1</v>
      </c>
      <c r="D2" s="26" t="s">
        <v>1</v>
      </c>
      <c r="E2" s="26" t="s">
        <v>1</v>
      </c>
      <c r="F2" s="26">
        <v>-285.375</v>
      </c>
      <c r="G2" s="26"/>
      <c r="H2" s="26"/>
      <c r="I2" s="27">
        <f>F2</f>
        <v>-285.375</v>
      </c>
      <c r="K2" s="9" t="s">
        <v>35</v>
      </c>
      <c r="L2" s="16">
        <v>-285.90262367999998</v>
      </c>
      <c r="N2" s="9" t="s">
        <v>9</v>
      </c>
      <c r="O2" s="10"/>
      <c r="P2" s="10"/>
      <c r="Q2" s="10"/>
      <c r="R2" s="10"/>
      <c r="S2" s="10">
        <v>-288.79899999999998</v>
      </c>
      <c r="T2" s="10"/>
      <c r="U2" s="10"/>
      <c r="V2" s="11">
        <f>S2</f>
        <v>-288.79899999999998</v>
      </c>
      <c r="X2" t="s">
        <v>57</v>
      </c>
      <c r="Y2" s="2">
        <f>V2-L2-0.5*$I$10</f>
        <v>0.65162367999999837</v>
      </c>
    </row>
    <row r="3" spans="1:26" x14ac:dyDescent="0.35">
      <c r="A3" s="33" t="s">
        <v>50</v>
      </c>
      <c r="B3" s="26">
        <v>-288.61099999999999</v>
      </c>
      <c r="C3" s="26">
        <v>0.17699999999999999</v>
      </c>
      <c r="D3" s="26">
        <v>4.0000000000000001E-3</v>
      </c>
      <c r="E3" s="26">
        <v>-5.0000000000000001E-3</v>
      </c>
      <c r="F3" s="26">
        <v>-288.435</v>
      </c>
      <c r="G3" s="26"/>
      <c r="H3" s="26"/>
      <c r="I3" s="27">
        <f>F3</f>
        <v>-288.435</v>
      </c>
      <c r="K3" s="9" t="s">
        <v>36</v>
      </c>
      <c r="L3" s="16">
        <v>-287.22069334999998</v>
      </c>
      <c r="N3" s="9" t="s">
        <v>10</v>
      </c>
      <c r="O3" s="10"/>
      <c r="P3" s="10"/>
      <c r="Q3" s="10"/>
      <c r="R3" s="10"/>
      <c r="S3" s="10">
        <v>-290.25700000000001</v>
      </c>
      <c r="T3" s="10"/>
      <c r="U3" s="10"/>
      <c r="V3" s="11">
        <f t="shared" ref="V3:V8" si="0">S3</f>
        <v>-290.25700000000001</v>
      </c>
      <c r="X3" t="s">
        <v>57</v>
      </c>
      <c r="Y3" s="2">
        <f t="shared" ref="Y3:Y8" si="1">V3-L3-0.5*$I$10</f>
        <v>0.5116933499999714</v>
      </c>
    </row>
    <row r="4" spans="1:26" x14ac:dyDescent="0.35">
      <c r="A4" s="33" t="s">
        <v>2</v>
      </c>
      <c r="B4" s="26">
        <v>-307.01900000000001</v>
      </c>
      <c r="C4" s="26">
        <v>0.626</v>
      </c>
      <c r="D4" s="26">
        <v>0.108</v>
      </c>
      <c r="E4" s="26">
        <v>-0.23899999999999999</v>
      </c>
      <c r="F4" s="26">
        <v>-306.524</v>
      </c>
      <c r="G4" s="26">
        <f>F4+0.15</f>
        <v>-306.37400000000002</v>
      </c>
      <c r="H4" s="26">
        <f>G4-0.25</f>
        <v>-306.62400000000002</v>
      </c>
      <c r="I4" s="27">
        <f>H4</f>
        <v>-306.62400000000002</v>
      </c>
      <c r="K4" s="9" t="s">
        <v>37</v>
      </c>
      <c r="L4" s="16">
        <v>-290.0223317</v>
      </c>
      <c r="N4" s="9" t="s">
        <v>11</v>
      </c>
      <c r="O4" s="10"/>
      <c r="P4" s="10"/>
      <c r="Q4" s="10"/>
      <c r="R4" s="10"/>
      <c r="S4" s="10">
        <v>-292.822</v>
      </c>
      <c r="T4" s="10"/>
      <c r="U4" s="10"/>
      <c r="V4" s="11">
        <f t="shared" si="0"/>
        <v>-292.822</v>
      </c>
      <c r="X4" t="s">
        <v>57</v>
      </c>
      <c r="Y4" s="2">
        <f t="shared" si="1"/>
        <v>0.74833169999999249</v>
      </c>
    </row>
    <row r="5" spans="1:26" ht="15" thickBot="1" x14ac:dyDescent="0.4">
      <c r="A5" s="36" t="s">
        <v>3</v>
      </c>
      <c r="B5" s="30">
        <v>-297.85399999999998</v>
      </c>
      <c r="C5" s="30">
        <v>0.17599999999999999</v>
      </c>
      <c r="D5" s="30">
        <v>8.7999999999999995E-2</v>
      </c>
      <c r="E5" s="30">
        <v>-0.20599999999999999</v>
      </c>
      <c r="F5" s="30">
        <v>-297.79700000000003</v>
      </c>
      <c r="G5" s="30"/>
      <c r="H5" s="30">
        <f>F5-0.1</f>
        <v>-297.89700000000005</v>
      </c>
      <c r="I5" s="31">
        <f>H5</f>
        <v>-297.89700000000005</v>
      </c>
      <c r="K5" s="9" t="s">
        <v>38</v>
      </c>
      <c r="L5" s="16">
        <v>-289.56441095000002</v>
      </c>
      <c r="N5" s="9" t="s">
        <v>12</v>
      </c>
      <c r="O5" s="10"/>
      <c r="P5" s="10"/>
      <c r="Q5" s="10"/>
      <c r="R5" s="10"/>
      <c r="S5" s="10">
        <v>-292.505</v>
      </c>
      <c r="T5" s="10"/>
      <c r="U5" s="10"/>
      <c r="V5" s="11">
        <f t="shared" si="0"/>
        <v>-292.505</v>
      </c>
      <c r="X5" t="s">
        <v>57</v>
      </c>
      <c r="Y5" s="2">
        <f t="shared" si="1"/>
        <v>0.60741095000002865</v>
      </c>
    </row>
    <row r="6" spans="1:26" x14ac:dyDescent="0.35">
      <c r="K6" s="9" t="s">
        <v>39</v>
      </c>
      <c r="L6" s="16">
        <v>-288.81080186999998</v>
      </c>
      <c r="N6" s="9" t="s">
        <v>13</v>
      </c>
      <c r="O6" s="10"/>
      <c r="P6" s="10"/>
      <c r="Q6" s="10"/>
      <c r="R6" s="10"/>
      <c r="S6" s="10">
        <v>-292.37400000000002</v>
      </c>
      <c r="T6" s="10"/>
      <c r="U6" s="10"/>
      <c r="V6" s="11">
        <f t="shared" si="0"/>
        <v>-292.37400000000002</v>
      </c>
      <c r="X6" t="s">
        <v>57</v>
      </c>
      <c r="Y6" s="2">
        <f t="shared" si="1"/>
        <v>-1.5198130000046106E-2</v>
      </c>
    </row>
    <row r="7" spans="1:26" x14ac:dyDescent="0.35">
      <c r="K7" s="9" t="s">
        <v>40</v>
      </c>
      <c r="L7" s="16">
        <v>-288.08993858000002</v>
      </c>
      <c r="N7" s="9" t="s">
        <v>14</v>
      </c>
      <c r="O7" s="10"/>
      <c r="P7" s="10"/>
      <c r="Q7" s="10"/>
      <c r="R7" s="10"/>
      <c r="S7" s="10">
        <v>-291.38400000000001</v>
      </c>
      <c r="T7" s="10"/>
      <c r="U7" s="10"/>
      <c r="V7" s="11">
        <f t="shared" si="0"/>
        <v>-291.38400000000001</v>
      </c>
      <c r="X7" t="s">
        <v>57</v>
      </c>
      <c r="Y7" s="2">
        <f t="shared" si="1"/>
        <v>0.25393858000000868</v>
      </c>
    </row>
    <row r="8" spans="1:26" ht="15" thickBot="1" x14ac:dyDescent="0.4">
      <c r="A8" s="132" t="s">
        <v>60</v>
      </c>
      <c r="B8" s="132"/>
      <c r="C8" s="132"/>
      <c r="D8" s="132"/>
      <c r="E8" s="132"/>
      <c r="F8" s="132"/>
      <c r="G8" s="132"/>
      <c r="H8" s="132"/>
      <c r="I8" s="132"/>
      <c r="K8" s="9" t="s">
        <v>41</v>
      </c>
      <c r="L8" s="16">
        <v>-286.71981361000002</v>
      </c>
      <c r="N8" s="12" t="s">
        <v>15</v>
      </c>
      <c r="O8" s="13"/>
      <c r="P8" s="13"/>
      <c r="Q8" s="13"/>
      <c r="R8" s="13"/>
      <c r="S8" s="13">
        <v>-289.779</v>
      </c>
      <c r="T8" s="13"/>
      <c r="U8" s="13"/>
      <c r="V8" s="14">
        <f t="shared" si="0"/>
        <v>-289.779</v>
      </c>
      <c r="X8" t="s">
        <v>57</v>
      </c>
      <c r="Y8" s="2">
        <f t="shared" si="1"/>
        <v>0.48881361000002066</v>
      </c>
    </row>
    <row r="9" spans="1:26" x14ac:dyDescent="0.35">
      <c r="A9" s="19"/>
      <c r="B9" s="20" t="s">
        <v>16</v>
      </c>
      <c r="C9" s="20" t="s">
        <v>17</v>
      </c>
      <c r="D9" s="20" t="s">
        <v>47</v>
      </c>
      <c r="E9" s="21" t="s">
        <v>19</v>
      </c>
      <c r="F9" s="20" t="s">
        <v>20</v>
      </c>
      <c r="G9" s="22" t="s">
        <v>48</v>
      </c>
      <c r="H9" s="22" t="s">
        <v>51</v>
      </c>
      <c r="I9" s="23" t="s">
        <v>53</v>
      </c>
      <c r="K9" s="9" t="s">
        <v>85</v>
      </c>
      <c r="L9" s="16">
        <v>-289.13183987000002</v>
      </c>
    </row>
    <row r="10" spans="1:26" x14ac:dyDescent="0.35">
      <c r="A10" s="24" t="s">
        <v>4</v>
      </c>
      <c r="B10" s="25">
        <v>-7.1580000000000004</v>
      </c>
      <c r="C10" s="25">
        <v>0.27400000000000002</v>
      </c>
      <c r="D10" s="25">
        <v>9.0999999999999998E-2</v>
      </c>
      <c r="E10" s="25">
        <v>-0.40200000000000002</v>
      </c>
      <c r="F10" s="25">
        <v>-7.1959999999999997</v>
      </c>
      <c r="G10" s="26">
        <f>F10+0.1</f>
        <v>-7.0960000000000001</v>
      </c>
      <c r="H10" s="26"/>
      <c r="I10" s="27">
        <f>G10</f>
        <v>-7.0960000000000001</v>
      </c>
      <c r="K10" s="9" t="s">
        <v>86</v>
      </c>
      <c r="L10" s="16">
        <v>-287.86005564999999</v>
      </c>
    </row>
    <row r="11" spans="1:26" x14ac:dyDescent="0.35">
      <c r="A11" s="24" t="s">
        <v>5</v>
      </c>
      <c r="B11" s="25">
        <v>-18.459</v>
      </c>
      <c r="C11" s="25">
        <v>0.30599999999999999</v>
      </c>
      <c r="D11" s="25">
        <v>9.9000000000000005E-2</v>
      </c>
      <c r="E11" s="25">
        <v>-0.66200000000000003</v>
      </c>
      <c r="F11" s="25">
        <v>-18.718</v>
      </c>
      <c r="G11" s="26">
        <f>F11+0.3</f>
        <v>-18.417999999999999</v>
      </c>
      <c r="H11" s="26"/>
      <c r="I11" s="27">
        <f>G11</f>
        <v>-18.417999999999999</v>
      </c>
      <c r="K11" s="9" t="s">
        <v>87</v>
      </c>
      <c r="L11" s="16">
        <v>-282.91165374000002</v>
      </c>
    </row>
    <row r="12" spans="1:26" x14ac:dyDescent="0.35">
      <c r="A12" s="24" t="s">
        <v>6</v>
      </c>
      <c r="B12" s="25">
        <v>-12.833</v>
      </c>
      <c r="C12" s="25">
        <v>0.57199999999999995</v>
      </c>
      <c r="D12" s="25">
        <v>0.104</v>
      </c>
      <c r="E12" s="25">
        <v>-0.66900000000000004</v>
      </c>
      <c r="F12" s="25">
        <v>-12.827</v>
      </c>
      <c r="G12" s="26"/>
      <c r="H12" s="26"/>
      <c r="I12" s="27">
        <f>F12</f>
        <v>-12.827</v>
      </c>
      <c r="K12" s="9" t="s">
        <v>88</v>
      </c>
      <c r="L12" s="16">
        <v>-281.52119292999998</v>
      </c>
    </row>
    <row r="13" spans="1:26" ht="15" thickBot="1" x14ac:dyDescent="0.4">
      <c r="A13" s="28" t="s">
        <v>7</v>
      </c>
      <c r="B13" s="29">
        <v>-12.118</v>
      </c>
      <c r="C13" s="29">
        <v>0.13200000000000001</v>
      </c>
      <c r="D13" s="29">
        <v>9.0999999999999998E-2</v>
      </c>
      <c r="E13" s="29">
        <v>-0.66800000000000004</v>
      </c>
      <c r="F13" s="29">
        <v>-12.564</v>
      </c>
      <c r="G13" s="30"/>
      <c r="H13" s="30"/>
      <c r="I13" s="31">
        <f>F13</f>
        <v>-12.564</v>
      </c>
      <c r="K13" s="9" t="s">
        <v>89</v>
      </c>
      <c r="L13" s="16">
        <v>-289.19630022000001</v>
      </c>
    </row>
    <row r="14" spans="1:26" ht="15" thickBot="1" x14ac:dyDescent="0.4">
      <c r="K14" s="12" t="s">
        <v>90</v>
      </c>
      <c r="L14" s="17">
        <v>-283.56794359000003</v>
      </c>
    </row>
    <row r="16" spans="1:26" ht="15" thickBot="1" x14ac:dyDescent="0.4">
      <c r="B16" t="s">
        <v>52</v>
      </c>
      <c r="C16" t="s">
        <v>43</v>
      </c>
      <c r="D16" t="s">
        <v>44</v>
      </c>
      <c r="E16" t="s">
        <v>45</v>
      </c>
      <c r="F16" t="s">
        <v>46</v>
      </c>
      <c r="X16" s="131" t="s">
        <v>58</v>
      </c>
      <c r="Y16" s="131"/>
      <c r="Z16" s="131"/>
    </row>
    <row r="17" spans="1:26" x14ac:dyDescent="0.35">
      <c r="N17" s="4"/>
      <c r="O17" s="5" t="s">
        <v>16</v>
      </c>
      <c r="P17" s="6" t="s">
        <v>17</v>
      </c>
      <c r="Q17" s="5" t="s">
        <v>18</v>
      </c>
      <c r="R17" s="7" t="s">
        <v>19</v>
      </c>
      <c r="S17" s="5" t="s">
        <v>20</v>
      </c>
      <c r="T17" s="5"/>
      <c r="U17" s="5"/>
      <c r="V17" s="8"/>
      <c r="X17" t="s">
        <v>54</v>
      </c>
      <c r="Y17" t="s">
        <v>55</v>
      </c>
      <c r="Z17" t="s">
        <v>56</v>
      </c>
    </row>
    <row r="18" spans="1:26" x14ac:dyDescent="0.35">
      <c r="A18" s="131" t="s">
        <v>84</v>
      </c>
      <c r="B18" s="131"/>
      <c r="C18" s="131"/>
      <c r="D18" s="131"/>
      <c r="E18" s="131"/>
      <c r="N18" s="9" t="s">
        <v>21</v>
      </c>
      <c r="O18" s="10"/>
      <c r="P18" s="10"/>
      <c r="Q18" s="10"/>
      <c r="R18" s="10"/>
      <c r="S18" s="10">
        <v>-306.89800000000002</v>
      </c>
      <c r="T18" s="10">
        <f>S18+0.15</f>
        <v>-306.74800000000005</v>
      </c>
      <c r="U18" s="10">
        <f>T18-0.25</f>
        <v>-306.99800000000005</v>
      </c>
      <c r="V18" s="11">
        <f>U18</f>
        <v>-306.99800000000005</v>
      </c>
      <c r="W18">
        <v>0</v>
      </c>
      <c r="X18" s="2">
        <f t="shared" ref="X18:X24" si="2">V18-L2-0.5*$I$10-$I$11</f>
        <v>0.87062367999993029</v>
      </c>
      <c r="Y18" s="2">
        <f t="shared" ref="Y18:Y24" si="3">V38+$I$12-L2-$I$10-$I$11</f>
        <v>0.27662367999993265</v>
      </c>
      <c r="Z18" s="2">
        <f>$I$13+$I$12-$I$10-$I$11</f>
        <v>0.12300000000000111</v>
      </c>
    </row>
    <row r="19" spans="1:26" x14ac:dyDescent="0.35">
      <c r="C19" s="2">
        <v>0</v>
      </c>
      <c r="N19" s="9" t="s">
        <v>22</v>
      </c>
      <c r="O19" s="10"/>
      <c r="P19" s="10"/>
      <c r="Q19" s="10"/>
      <c r="R19" s="10"/>
      <c r="S19" s="10">
        <v>-308.22300000000001</v>
      </c>
      <c r="T19" s="10">
        <f t="shared" ref="T19:T30" si="4">S19+0.15</f>
        <v>-308.07300000000004</v>
      </c>
      <c r="U19" s="10">
        <f t="shared" ref="U19:U30" si="5">T19-0.25</f>
        <v>-308.32300000000004</v>
      </c>
      <c r="V19" s="11">
        <f t="shared" ref="V19:V30" si="6">U19</f>
        <v>-308.32300000000004</v>
      </c>
      <c r="W19">
        <v>0</v>
      </c>
      <c r="X19" s="2">
        <f t="shared" si="2"/>
        <v>0.86369334999994152</v>
      </c>
      <c r="Y19" s="2">
        <f t="shared" si="3"/>
        <v>0.25269334999994797</v>
      </c>
      <c r="Z19" s="2">
        <f t="shared" ref="Z19:Z30" si="7">$I$13+$I$12-$I$10-$I$11</f>
        <v>0.12300000000000111</v>
      </c>
    </row>
    <row r="20" spans="1:26" x14ac:dyDescent="0.35">
      <c r="A20" t="s">
        <v>54</v>
      </c>
      <c r="C20" s="2">
        <f>I4-I2-0.5*I10-I11</f>
        <v>0.71699999999997743</v>
      </c>
      <c r="N20" s="9" t="s">
        <v>23</v>
      </c>
      <c r="O20" s="10"/>
      <c r="P20" s="10"/>
      <c r="Q20" s="10"/>
      <c r="R20" s="10"/>
      <c r="S20" s="10">
        <v>-310.82600000000002</v>
      </c>
      <c r="T20" s="10">
        <f t="shared" si="4"/>
        <v>-310.67600000000004</v>
      </c>
      <c r="U20" s="10">
        <f t="shared" si="5"/>
        <v>-310.92600000000004</v>
      </c>
      <c r="V20" s="11">
        <f t="shared" si="6"/>
        <v>-310.92600000000004</v>
      </c>
      <c r="W20">
        <v>0</v>
      </c>
      <c r="X20" s="2">
        <f t="shared" si="2"/>
        <v>1.0623316999999517</v>
      </c>
      <c r="Y20" s="2">
        <f t="shared" si="3"/>
        <v>0.38833169999996997</v>
      </c>
      <c r="Z20" s="2">
        <f t="shared" si="7"/>
        <v>0.12300000000000111</v>
      </c>
    </row>
    <row r="21" spans="1:26" x14ac:dyDescent="0.35">
      <c r="A21" t="s">
        <v>55</v>
      </c>
      <c r="C21" s="2">
        <f>I5+I12-I2-I10-I11</f>
        <v>0.16499999999995296</v>
      </c>
      <c r="G21">
        <f>C20</f>
        <v>0.71699999999997743</v>
      </c>
      <c r="H21">
        <f>C21-C22</f>
        <v>4.1999999999951854E-2</v>
      </c>
      <c r="N21" s="40" t="s">
        <v>24</v>
      </c>
      <c r="O21" s="10"/>
      <c r="P21" s="10"/>
      <c r="Q21" s="10"/>
      <c r="R21" s="10"/>
      <c r="S21" s="10">
        <v>-310.43900000000002</v>
      </c>
      <c r="T21" s="10">
        <f t="shared" si="4"/>
        <v>-310.28900000000004</v>
      </c>
      <c r="U21" s="10">
        <f t="shared" si="5"/>
        <v>-310.53900000000004</v>
      </c>
      <c r="V21" s="11">
        <f t="shared" si="6"/>
        <v>-310.53900000000004</v>
      </c>
      <c r="W21">
        <v>0</v>
      </c>
      <c r="X21" s="2">
        <f t="shared" si="2"/>
        <v>0.99141094999998103</v>
      </c>
      <c r="Y21" s="2">
        <f t="shared" si="3"/>
        <v>0.34141095000000021</v>
      </c>
      <c r="Z21" s="2">
        <f t="shared" si="7"/>
        <v>0.12300000000000111</v>
      </c>
    </row>
    <row r="22" spans="1:26" x14ac:dyDescent="0.35">
      <c r="A22" t="s">
        <v>56</v>
      </c>
      <c r="C22" s="2">
        <f>I13+I12-I11-I10</f>
        <v>0.12300000000000111</v>
      </c>
      <c r="N22" s="41" t="s">
        <v>25</v>
      </c>
      <c r="O22" s="10"/>
      <c r="P22" s="10"/>
      <c r="Q22" s="10"/>
      <c r="R22" s="10"/>
      <c r="S22" s="10">
        <v>-309.74400000000003</v>
      </c>
      <c r="T22" s="10">
        <f t="shared" si="4"/>
        <v>-309.59400000000005</v>
      </c>
      <c r="U22" s="10">
        <f t="shared" si="5"/>
        <v>-309.84400000000005</v>
      </c>
      <c r="V22" s="11">
        <f t="shared" si="6"/>
        <v>-309.84400000000005</v>
      </c>
      <c r="W22">
        <v>0</v>
      </c>
      <c r="X22" s="2">
        <f t="shared" si="2"/>
        <v>0.93280186999992765</v>
      </c>
      <c r="Y22" s="2">
        <f t="shared" si="3"/>
        <v>0.27880186999992773</v>
      </c>
      <c r="Z22" s="2">
        <f t="shared" si="7"/>
        <v>0.12300000000000111</v>
      </c>
    </row>
    <row r="23" spans="1:26" x14ac:dyDescent="0.35">
      <c r="C23" s="2"/>
      <c r="N23" s="41" t="s">
        <v>26</v>
      </c>
      <c r="O23" s="10"/>
      <c r="P23" s="10"/>
      <c r="Q23" s="10"/>
      <c r="R23" s="10"/>
      <c r="S23" s="10">
        <v>-309.06299999999999</v>
      </c>
      <c r="T23" s="10">
        <f t="shared" si="4"/>
        <v>-308.91300000000001</v>
      </c>
      <c r="U23" s="10">
        <f t="shared" si="5"/>
        <v>-309.16300000000001</v>
      </c>
      <c r="V23" s="11">
        <f t="shared" si="6"/>
        <v>-309.16300000000001</v>
      </c>
      <c r="W23">
        <v>0</v>
      </c>
      <c r="X23" s="2">
        <f t="shared" si="2"/>
        <v>0.89293858000001336</v>
      </c>
      <c r="Y23" s="2">
        <f t="shared" si="3"/>
        <v>0.27193858000002891</v>
      </c>
      <c r="Z23" s="2">
        <f t="shared" si="7"/>
        <v>0.12300000000000111</v>
      </c>
    </row>
    <row r="24" spans="1:26" x14ac:dyDescent="0.35">
      <c r="A24" s="18" t="s">
        <v>59</v>
      </c>
      <c r="B24" s="18"/>
      <c r="C24" s="2">
        <f>I3-I2-0.5*I10</f>
        <v>0.48799999999999777</v>
      </c>
      <c r="N24" s="9" t="s">
        <v>27</v>
      </c>
      <c r="O24" s="10"/>
      <c r="P24" s="10"/>
      <c r="Q24" s="10"/>
      <c r="R24" s="10"/>
      <c r="S24" s="10">
        <v>-307.64299999999997</v>
      </c>
      <c r="T24" s="10">
        <f t="shared" si="4"/>
        <v>-307.49299999999999</v>
      </c>
      <c r="U24" s="10">
        <f t="shared" si="5"/>
        <v>-307.74299999999999</v>
      </c>
      <c r="V24" s="11">
        <f t="shared" si="6"/>
        <v>-307.74299999999999</v>
      </c>
      <c r="W24">
        <v>0</v>
      </c>
      <c r="X24" s="2">
        <f t="shared" si="2"/>
        <v>0.94281361000002306</v>
      </c>
      <c r="Y24" s="2">
        <f t="shared" si="3"/>
        <v>0.30481360999998586</v>
      </c>
      <c r="Z24" s="2">
        <f t="shared" si="7"/>
        <v>0.12300000000000111</v>
      </c>
    </row>
    <row r="25" spans="1:26" x14ac:dyDescent="0.35">
      <c r="N25" s="9" t="s">
        <v>91</v>
      </c>
      <c r="O25" s="10"/>
      <c r="P25" s="10"/>
      <c r="Q25" s="10"/>
      <c r="R25" s="10"/>
      <c r="S25" s="10">
        <v>-310.041</v>
      </c>
      <c r="T25" s="10">
        <f t="shared" si="4"/>
        <v>-309.89100000000002</v>
      </c>
      <c r="U25" s="10">
        <f t="shared" si="5"/>
        <v>-310.14100000000002</v>
      </c>
      <c r="V25" s="11">
        <f t="shared" si="6"/>
        <v>-310.14100000000002</v>
      </c>
      <c r="W25">
        <v>0</v>
      </c>
      <c r="X25" s="2">
        <f t="shared" ref="X25:X30" si="8">V25-L9-0.5*$I$10-$I$11</f>
        <v>0.95683987000000315</v>
      </c>
      <c r="Y25" s="2">
        <f t="shared" ref="Y25:Y30" si="9">V45+$I$12-L9-$I$10-$I$11</f>
        <v>0.20183987000000414</v>
      </c>
      <c r="Z25" s="2">
        <f t="shared" si="7"/>
        <v>0.12300000000000111</v>
      </c>
    </row>
    <row r="26" spans="1:26" x14ac:dyDescent="0.35">
      <c r="N26" s="9" t="s">
        <v>92</v>
      </c>
      <c r="O26" s="10"/>
      <c r="P26" s="10"/>
      <c r="Q26" s="10"/>
      <c r="R26" s="10"/>
      <c r="S26" s="10">
        <v>-308.762</v>
      </c>
      <c r="T26" s="10">
        <f t="shared" si="4"/>
        <v>-308.61200000000002</v>
      </c>
      <c r="U26" s="10">
        <f t="shared" si="5"/>
        <v>-308.86200000000002</v>
      </c>
      <c r="V26" s="11">
        <f t="shared" si="6"/>
        <v>-308.86200000000002</v>
      </c>
      <c r="W26">
        <v>0</v>
      </c>
      <c r="X26" s="2">
        <f t="shared" si="8"/>
        <v>0.9640556499999704</v>
      </c>
      <c r="Y26" s="2">
        <f t="shared" si="9"/>
        <v>0.3690556499999964</v>
      </c>
      <c r="Z26" s="2">
        <f t="shared" si="7"/>
        <v>0.12300000000000111</v>
      </c>
    </row>
    <row r="27" spans="1:26" x14ac:dyDescent="0.35">
      <c r="N27" s="9" t="s">
        <v>93</v>
      </c>
      <c r="O27" s="10"/>
      <c r="P27" s="10"/>
      <c r="Q27" s="10"/>
      <c r="R27" s="10"/>
      <c r="S27" s="10">
        <v>-303.76799999999997</v>
      </c>
      <c r="T27" s="10">
        <f t="shared" si="4"/>
        <v>-303.61799999999999</v>
      </c>
      <c r="U27" s="10">
        <f t="shared" si="5"/>
        <v>-303.86799999999999</v>
      </c>
      <c r="V27" s="11">
        <f t="shared" si="6"/>
        <v>-303.86799999999999</v>
      </c>
      <c r="W27">
        <v>0</v>
      </c>
      <c r="X27" s="2">
        <f t="shared" si="8"/>
        <v>1.0096537400000258</v>
      </c>
      <c r="Y27" s="2">
        <f t="shared" si="9"/>
        <v>0.4256537400000191</v>
      </c>
      <c r="Z27" s="2">
        <f t="shared" si="7"/>
        <v>0.12300000000000111</v>
      </c>
    </row>
    <row r="28" spans="1:26" x14ac:dyDescent="0.35">
      <c r="N28" s="9" t="s">
        <v>94</v>
      </c>
      <c r="O28" s="10"/>
      <c r="P28" s="10"/>
      <c r="Q28" s="10"/>
      <c r="R28" s="10"/>
      <c r="S28" s="10">
        <v>-302.31799999999998</v>
      </c>
      <c r="T28" s="10">
        <f t="shared" si="4"/>
        <v>-302.16800000000001</v>
      </c>
      <c r="U28" s="10">
        <f t="shared" si="5"/>
        <v>-302.41800000000001</v>
      </c>
      <c r="V28" s="11">
        <f t="shared" si="6"/>
        <v>-302.41800000000001</v>
      </c>
      <c r="W28">
        <v>0</v>
      </c>
      <c r="X28" s="2">
        <f t="shared" si="8"/>
        <v>1.0691929299999785</v>
      </c>
      <c r="Y28" s="2">
        <f t="shared" si="9"/>
        <v>0.41619292999995494</v>
      </c>
      <c r="Z28" s="2">
        <f t="shared" si="7"/>
        <v>0.12300000000000111</v>
      </c>
    </row>
    <row r="29" spans="1:26" x14ac:dyDescent="0.35">
      <c r="N29" s="9" t="s">
        <v>95</v>
      </c>
      <c r="O29" s="10"/>
      <c r="P29" s="10"/>
      <c r="Q29" s="10"/>
      <c r="R29" s="10"/>
      <c r="S29" s="10">
        <v>-310.05900000000003</v>
      </c>
      <c r="T29" s="10">
        <f t="shared" si="4"/>
        <v>-309.90900000000005</v>
      </c>
      <c r="U29" s="10">
        <f t="shared" si="5"/>
        <v>-310.15900000000005</v>
      </c>
      <c r="V29" s="11">
        <f t="shared" si="6"/>
        <v>-310.15900000000005</v>
      </c>
      <c r="W29">
        <v>0</v>
      </c>
      <c r="X29" s="2">
        <f t="shared" si="8"/>
        <v>1.0033002199999643</v>
      </c>
      <c r="Y29" s="2">
        <f t="shared" si="9"/>
        <v>0.31830022000001534</v>
      </c>
      <c r="Z29" s="2">
        <f t="shared" si="7"/>
        <v>0.12300000000000111</v>
      </c>
    </row>
    <row r="30" spans="1:26" ht="15" thickBot="1" x14ac:dyDescent="0.4">
      <c r="N30" s="12" t="s">
        <v>96</v>
      </c>
      <c r="O30" s="13"/>
      <c r="P30" s="13"/>
      <c r="Q30" s="13"/>
      <c r="R30" s="13"/>
      <c r="S30" s="13">
        <v>-304.39699999999999</v>
      </c>
      <c r="T30" s="13">
        <f t="shared" si="4"/>
        <v>-304.24700000000001</v>
      </c>
      <c r="U30" s="13">
        <f t="shared" si="5"/>
        <v>-304.49700000000001</v>
      </c>
      <c r="V30" s="14">
        <f t="shared" si="6"/>
        <v>-304.49700000000001</v>
      </c>
      <c r="W30">
        <v>0</v>
      </c>
      <c r="X30" s="2">
        <f t="shared" si="8"/>
        <v>1.0369435900000141</v>
      </c>
      <c r="Y30" s="2">
        <f t="shared" si="9"/>
        <v>0.41694359000000603</v>
      </c>
      <c r="Z30" s="2">
        <f t="shared" si="7"/>
        <v>0.12300000000000111</v>
      </c>
    </row>
    <row r="32" spans="1:26" x14ac:dyDescent="0.35">
      <c r="A32">
        <v>0.87062367999993029</v>
      </c>
      <c r="B32">
        <v>0.27662367999993265</v>
      </c>
      <c r="C32">
        <v>0.12300000000000111</v>
      </c>
      <c r="E32" s="51">
        <v>0.71699999999999997</v>
      </c>
      <c r="F32">
        <v>0.87062367999993029</v>
      </c>
      <c r="G32">
        <v>0.86369334999994152</v>
      </c>
      <c r="H32">
        <v>1.0623316999999517</v>
      </c>
      <c r="I32">
        <v>0.99141094999998103</v>
      </c>
      <c r="J32">
        <v>0.93280186999992765</v>
      </c>
      <c r="K32">
        <v>0.89293858000001336</v>
      </c>
      <c r="L32">
        <v>0.94281361000002306</v>
      </c>
    </row>
    <row r="33" spans="1:25" x14ac:dyDescent="0.35">
      <c r="A33">
        <v>0.86369334999994152</v>
      </c>
      <c r="B33">
        <v>0.25269334999994797</v>
      </c>
      <c r="C33">
        <v>0.12300000000000111</v>
      </c>
      <c r="E33" s="51">
        <v>0.16500000000000001</v>
      </c>
      <c r="F33">
        <v>0.27662367999993265</v>
      </c>
      <c r="G33">
        <v>0.25269334999994797</v>
      </c>
      <c r="H33">
        <v>0.38833169999996997</v>
      </c>
      <c r="I33">
        <v>0.34141095000000021</v>
      </c>
      <c r="J33">
        <v>0.27880186999992773</v>
      </c>
      <c r="K33">
        <v>0.27193858000002891</v>
      </c>
      <c r="L33">
        <v>0.30481360999998586</v>
      </c>
    </row>
    <row r="34" spans="1:25" x14ac:dyDescent="0.35">
      <c r="A34">
        <v>1.0623316999999517</v>
      </c>
      <c r="B34">
        <v>0.38833169999996997</v>
      </c>
      <c r="C34">
        <v>0.12300000000000111</v>
      </c>
      <c r="E34" s="51">
        <v>0.123</v>
      </c>
      <c r="F34">
        <v>0.12300000000000111</v>
      </c>
      <c r="G34">
        <v>0.12300000000000111</v>
      </c>
      <c r="H34">
        <v>0.12300000000000111</v>
      </c>
      <c r="I34">
        <v>0.12300000000000111</v>
      </c>
      <c r="J34">
        <v>0.12300000000000111</v>
      </c>
      <c r="K34">
        <v>0.12300000000000111</v>
      </c>
      <c r="L34">
        <v>0.12300000000000111</v>
      </c>
    </row>
    <row r="35" spans="1:25" x14ac:dyDescent="0.35">
      <c r="A35">
        <v>0.99141094999998103</v>
      </c>
      <c r="B35">
        <v>0.34141095000000021</v>
      </c>
      <c r="C35">
        <v>0.12300000000000111</v>
      </c>
      <c r="E35" s="2"/>
      <c r="I35"/>
    </row>
    <row r="36" spans="1:25" ht="15" thickBot="1" x14ac:dyDescent="0.4">
      <c r="A36">
        <v>0.93280186999992765</v>
      </c>
      <c r="B36">
        <v>0.27880186999992773</v>
      </c>
      <c r="C36">
        <v>0.12300000000000111</v>
      </c>
      <c r="E36" s="2"/>
      <c r="I36"/>
    </row>
    <row r="37" spans="1:25" x14ac:dyDescent="0.35">
      <c r="A37">
        <v>0.89293858000001336</v>
      </c>
      <c r="B37">
        <v>0.27193858000002891</v>
      </c>
      <c r="C37">
        <v>0.12300000000000111</v>
      </c>
      <c r="E37" s="2"/>
      <c r="I37"/>
      <c r="N37" s="4"/>
      <c r="O37" s="5" t="s">
        <v>16</v>
      </c>
      <c r="P37" s="6" t="s">
        <v>17</v>
      </c>
      <c r="Q37" s="5" t="s">
        <v>18</v>
      </c>
      <c r="R37" s="7" t="s">
        <v>19</v>
      </c>
      <c r="S37" s="5" t="s">
        <v>20</v>
      </c>
      <c r="T37" s="5"/>
      <c r="U37" s="5"/>
      <c r="V37" s="8"/>
      <c r="X37" t="s">
        <v>2</v>
      </c>
      <c r="Y37" t="s">
        <v>3</v>
      </c>
    </row>
    <row r="38" spans="1:25" x14ac:dyDescent="0.35">
      <c r="A38">
        <v>0.94281361000002306</v>
      </c>
      <c r="B38">
        <v>0.30481360999998586</v>
      </c>
      <c r="C38">
        <v>0.12300000000000111</v>
      </c>
      <c r="E38" s="2"/>
      <c r="I38"/>
      <c r="N38" s="9" t="s">
        <v>28</v>
      </c>
      <c r="O38" s="10"/>
      <c r="P38" s="10"/>
      <c r="Q38" s="10"/>
      <c r="R38" s="10"/>
      <c r="S38" s="10">
        <v>-298.21300000000002</v>
      </c>
      <c r="T38" s="10"/>
      <c r="U38" s="10">
        <f>S38-0.1</f>
        <v>-298.31300000000005</v>
      </c>
      <c r="V38" s="11">
        <f>U38</f>
        <v>-298.31300000000005</v>
      </c>
      <c r="X38">
        <f t="shared" ref="X38:X44" si="10">X18</f>
        <v>0.87062367999993029</v>
      </c>
      <c r="Y38">
        <f t="shared" ref="Y38:Y44" si="11">Y18-Z18</f>
        <v>0.15362367999993154</v>
      </c>
    </row>
    <row r="39" spans="1:25" x14ac:dyDescent="0.35">
      <c r="N39" s="9" t="s">
        <v>29</v>
      </c>
      <c r="O39" s="10"/>
      <c r="P39" s="10"/>
      <c r="Q39" s="10"/>
      <c r="R39" s="10"/>
      <c r="S39" s="10">
        <v>-299.55500000000001</v>
      </c>
      <c r="T39" s="10"/>
      <c r="U39" s="10">
        <f t="shared" ref="U39:U50" si="12">S39-0.1</f>
        <v>-299.65500000000003</v>
      </c>
      <c r="V39" s="11">
        <f t="shared" ref="V39:V50" si="13">U39</f>
        <v>-299.65500000000003</v>
      </c>
      <c r="X39">
        <f t="shared" si="10"/>
        <v>0.86369334999994152</v>
      </c>
      <c r="Y39">
        <f t="shared" si="11"/>
        <v>0.12969334999994686</v>
      </c>
    </row>
    <row r="40" spans="1:25" x14ac:dyDescent="0.35">
      <c r="N40" s="9" t="s">
        <v>30</v>
      </c>
      <c r="O40" s="10"/>
      <c r="P40" s="10"/>
      <c r="Q40" s="10"/>
      <c r="R40" s="10"/>
      <c r="S40" s="10">
        <v>-302.221</v>
      </c>
      <c r="T40" s="10"/>
      <c r="U40" s="10">
        <f t="shared" si="12"/>
        <v>-302.32100000000003</v>
      </c>
      <c r="V40" s="11">
        <f t="shared" si="13"/>
        <v>-302.32100000000003</v>
      </c>
      <c r="X40">
        <f t="shared" si="10"/>
        <v>1.0623316999999517</v>
      </c>
      <c r="Y40">
        <f t="shared" si="11"/>
        <v>0.26533169999996886</v>
      </c>
    </row>
    <row r="41" spans="1:25" x14ac:dyDescent="0.35">
      <c r="N41" s="9" t="s">
        <v>31</v>
      </c>
      <c r="O41" s="10"/>
      <c r="P41" s="10"/>
      <c r="Q41" s="10"/>
      <c r="R41" s="10"/>
      <c r="S41" s="10">
        <v>-301.81</v>
      </c>
      <c r="T41" s="10"/>
      <c r="U41" s="10">
        <f t="shared" si="12"/>
        <v>-301.91000000000003</v>
      </c>
      <c r="V41" s="11">
        <f t="shared" si="13"/>
        <v>-301.91000000000003</v>
      </c>
      <c r="X41">
        <f t="shared" si="10"/>
        <v>0.99141094999998103</v>
      </c>
      <c r="Y41">
        <f t="shared" si="11"/>
        <v>0.2184109499999991</v>
      </c>
    </row>
    <row r="42" spans="1:25" x14ac:dyDescent="0.35">
      <c r="N42" s="9" t="s">
        <v>32</v>
      </c>
      <c r="O42" s="10"/>
      <c r="P42" s="10"/>
      <c r="Q42" s="10"/>
      <c r="R42" s="10"/>
      <c r="S42" s="10">
        <v>-301.11900000000003</v>
      </c>
      <c r="T42" s="10"/>
      <c r="U42" s="10">
        <f t="shared" si="12"/>
        <v>-301.21900000000005</v>
      </c>
      <c r="V42" s="11">
        <f t="shared" si="13"/>
        <v>-301.21900000000005</v>
      </c>
      <c r="X42">
        <f t="shared" si="10"/>
        <v>0.93280186999992765</v>
      </c>
      <c r="Y42">
        <f t="shared" si="11"/>
        <v>0.15580186999992662</v>
      </c>
    </row>
    <row r="43" spans="1:25" x14ac:dyDescent="0.35">
      <c r="N43" s="9" t="s">
        <v>33</v>
      </c>
      <c r="O43" s="10"/>
      <c r="P43" s="10"/>
      <c r="Q43" s="10"/>
      <c r="R43" s="10"/>
      <c r="S43" s="10">
        <v>-300.40499999999997</v>
      </c>
      <c r="T43" s="10"/>
      <c r="U43" s="10">
        <f t="shared" si="12"/>
        <v>-300.505</v>
      </c>
      <c r="V43" s="11">
        <f t="shared" si="13"/>
        <v>-300.505</v>
      </c>
      <c r="X43">
        <f t="shared" si="10"/>
        <v>0.89293858000001336</v>
      </c>
      <c r="Y43">
        <f t="shared" si="11"/>
        <v>0.1489385800000278</v>
      </c>
    </row>
    <row r="44" spans="1:25" x14ac:dyDescent="0.35">
      <c r="N44" s="9" t="s">
        <v>34</v>
      </c>
      <c r="O44" s="10"/>
      <c r="P44" s="10"/>
      <c r="Q44" s="10"/>
      <c r="R44" s="10"/>
      <c r="S44" s="10">
        <v>-299.00200000000001</v>
      </c>
      <c r="T44" s="10"/>
      <c r="U44" s="10">
        <f t="shared" si="12"/>
        <v>-299.10200000000003</v>
      </c>
      <c r="V44" s="11">
        <f t="shared" si="13"/>
        <v>-299.10200000000003</v>
      </c>
      <c r="X44">
        <f t="shared" si="10"/>
        <v>0.94281361000002306</v>
      </c>
      <c r="Y44">
        <f t="shared" si="11"/>
        <v>0.18181360999998475</v>
      </c>
    </row>
    <row r="45" spans="1:25" x14ac:dyDescent="0.35">
      <c r="N45" s="9" t="s">
        <v>97</v>
      </c>
      <c r="O45" s="10"/>
      <c r="P45" s="10"/>
      <c r="Q45" s="10"/>
      <c r="R45" s="10"/>
      <c r="S45" s="10">
        <v>-301.517</v>
      </c>
      <c r="T45" s="10"/>
      <c r="U45" s="10">
        <f t="shared" si="12"/>
        <v>-301.61700000000002</v>
      </c>
      <c r="V45" s="11">
        <f t="shared" si="13"/>
        <v>-301.61700000000002</v>
      </c>
      <c r="X45">
        <f t="shared" ref="X45:X50" si="14">X25</f>
        <v>0.95683987000000315</v>
      </c>
      <c r="Y45">
        <f t="shared" ref="Y45:Y50" si="15">Y25-Z25</f>
        <v>7.8839870000003032E-2</v>
      </c>
    </row>
    <row r="46" spans="1:25" x14ac:dyDescent="0.35">
      <c r="N46" s="9" t="s">
        <v>98</v>
      </c>
      <c r="O46" s="10"/>
      <c r="P46" s="10"/>
      <c r="Q46" s="10"/>
      <c r="R46" s="10"/>
      <c r="S46" s="10">
        <v>-300.07799999999997</v>
      </c>
      <c r="T46" s="10"/>
      <c r="U46" s="10">
        <f t="shared" si="12"/>
        <v>-300.178</v>
      </c>
      <c r="V46" s="11">
        <f t="shared" si="13"/>
        <v>-300.178</v>
      </c>
      <c r="X46">
        <f t="shared" si="14"/>
        <v>0.9640556499999704</v>
      </c>
      <c r="Y46">
        <f t="shared" si="15"/>
        <v>0.2460556499999953</v>
      </c>
    </row>
    <row r="47" spans="1:25" x14ac:dyDescent="0.35">
      <c r="N47" s="9" t="s">
        <v>99</v>
      </c>
      <c r="O47" s="10"/>
      <c r="P47" s="10"/>
      <c r="Q47" s="10"/>
      <c r="R47" s="10"/>
      <c r="S47" s="10">
        <v>-295.07299999999998</v>
      </c>
      <c r="T47" s="10"/>
      <c r="U47" s="10">
        <f t="shared" si="12"/>
        <v>-295.173</v>
      </c>
      <c r="V47" s="11">
        <f t="shared" si="13"/>
        <v>-295.173</v>
      </c>
      <c r="X47">
        <f t="shared" si="14"/>
        <v>1.0096537400000258</v>
      </c>
      <c r="Y47">
        <f t="shared" si="15"/>
        <v>0.30265374000001799</v>
      </c>
    </row>
    <row r="48" spans="1:25" x14ac:dyDescent="0.35">
      <c r="N48" s="9" t="s">
        <v>100</v>
      </c>
      <c r="O48" s="10"/>
      <c r="P48" s="10"/>
      <c r="Q48" s="10"/>
      <c r="R48" s="10"/>
      <c r="S48" s="10">
        <v>-293.69200000000001</v>
      </c>
      <c r="T48" s="10"/>
      <c r="U48" s="10">
        <f t="shared" si="12"/>
        <v>-293.79200000000003</v>
      </c>
      <c r="V48" s="11">
        <f t="shared" si="13"/>
        <v>-293.79200000000003</v>
      </c>
      <c r="X48">
        <f t="shared" si="14"/>
        <v>1.0691929299999785</v>
      </c>
      <c r="Y48">
        <f t="shared" si="15"/>
        <v>0.29319292999995383</v>
      </c>
    </row>
    <row r="49" spans="14:25" x14ac:dyDescent="0.35">
      <c r="N49" s="9" t="s">
        <v>101</v>
      </c>
      <c r="O49" s="10"/>
      <c r="P49" s="10"/>
      <c r="Q49" s="10"/>
      <c r="R49" s="10"/>
      <c r="S49" s="10">
        <v>-301.46499999999997</v>
      </c>
      <c r="T49" s="10"/>
      <c r="U49" s="10">
        <f t="shared" si="12"/>
        <v>-301.565</v>
      </c>
      <c r="V49" s="11">
        <f t="shared" si="13"/>
        <v>-301.565</v>
      </c>
      <c r="X49">
        <f t="shared" si="14"/>
        <v>1.0033002199999643</v>
      </c>
      <c r="Y49">
        <f t="shared" si="15"/>
        <v>0.19530022000001424</v>
      </c>
    </row>
    <row r="50" spans="14:25" ht="15" thickBot="1" x14ac:dyDescent="0.4">
      <c r="N50" s="12" t="s">
        <v>102</v>
      </c>
      <c r="O50" s="13"/>
      <c r="P50" s="13"/>
      <c r="Q50" s="13"/>
      <c r="R50" s="13"/>
      <c r="S50" s="13">
        <v>-295.738</v>
      </c>
      <c r="T50" s="13"/>
      <c r="U50" s="13">
        <f t="shared" si="12"/>
        <v>-295.83800000000002</v>
      </c>
      <c r="V50" s="14">
        <f t="shared" si="13"/>
        <v>-295.83800000000002</v>
      </c>
      <c r="X50">
        <f t="shared" si="14"/>
        <v>1.0369435900000141</v>
      </c>
      <c r="Y50">
        <f t="shared" si="15"/>
        <v>0.29394359000000492</v>
      </c>
    </row>
  </sheetData>
  <mergeCells count="4">
    <mergeCell ref="X1:Z1"/>
    <mergeCell ref="A8:I8"/>
    <mergeCell ref="X16:Z16"/>
    <mergeCell ref="A18:E18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"/>
  <sheetViews>
    <sheetView tabSelected="1" topLeftCell="A19" zoomScale="85" zoomScaleNormal="85" workbookViewId="0">
      <selection activeCell="M41" sqref="M41"/>
    </sheetView>
  </sheetViews>
  <sheetFormatPr defaultRowHeight="14.5" x14ac:dyDescent="0.35"/>
  <cols>
    <col min="1" max="1" width="8.26953125" customWidth="1"/>
    <col min="6" max="6" width="10.08984375" customWidth="1"/>
    <col min="9" max="9" width="8.7265625" style="2"/>
    <col min="22" max="22" width="8.7265625" style="2"/>
  </cols>
  <sheetData>
    <row r="1" spans="1:26" x14ac:dyDescent="0.35">
      <c r="A1" s="37" t="s">
        <v>49</v>
      </c>
      <c r="B1" s="22" t="s">
        <v>16</v>
      </c>
      <c r="C1" s="22" t="s">
        <v>17</v>
      </c>
      <c r="D1" s="22" t="s">
        <v>18</v>
      </c>
      <c r="E1" s="38" t="s">
        <v>19</v>
      </c>
      <c r="F1" s="22" t="s">
        <v>20</v>
      </c>
      <c r="G1" s="22" t="s">
        <v>48</v>
      </c>
      <c r="H1" s="22" t="s">
        <v>51</v>
      </c>
      <c r="I1" s="23" t="s">
        <v>53</v>
      </c>
      <c r="K1" s="4" t="s">
        <v>42</v>
      </c>
      <c r="L1" s="15" t="s">
        <v>20</v>
      </c>
      <c r="N1" s="4"/>
      <c r="O1" s="5" t="s">
        <v>16</v>
      </c>
      <c r="P1" s="6" t="s">
        <v>17</v>
      </c>
      <c r="Q1" s="5" t="s">
        <v>18</v>
      </c>
      <c r="R1" s="7" t="s">
        <v>19</v>
      </c>
      <c r="S1" s="5" t="s">
        <v>20</v>
      </c>
      <c r="T1" s="5" t="s">
        <v>48</v>
      </c>
      <c r="U1" s="5" t="s">
        <v>51</v>
      </c>
      <c r="V1" s="8" t="s">
        <v>53</v>
      </c>
      <c r="X1" s="131" t="s">
        <v>57</v>
      </c>
      <c r="Y1" s="131"/>
      <c r="Z1" s="131"/>
    </row>
    <row r="2" spans="1:26" x14ac:dyDescent="0.35">
      <c r="A2" s="33" t="s">
        <v>0</v>
      </c>
      <c r="B2" s="26"/>
      <c r="C2" s="26"/>
      <c r="D2" s="26"/>
      <c r="E2" s="26"/>
      <c r="F2" s="26">
        <v>-285.37085286000001</v>
      </c>
      <c r="G2" s="26"/>
      <c r="H2" s="26"/>
      <c r="I2" s="27">
        <f>F2</f>
        <v>-285.37085286000001</v>
      </c>
      <c r="K2" s="9" t="s">
        <v>35</v>
      </c>
      <c r="L2" s="16">
        <v>-285.89739694000002</v>
      </c>
      <c r="N2" s="9" t="s">
        <v>9</v>
      </c>
      <c r="O2" s="10"/>
      <c r="P2" s="10"/>
      <c r="Q2" s="10"/>
      <c r="R2" s="10"/>
      <c r="S2" s="10">
        <v>-288.79899999999998</v>
      </c>
      <c r="T2" s="10"/>
      <c r="U2" s="10"/>
      <c r="V2" s="11">
        <f>S2</f>
        <v>-288.79899999999998</v>
      </c>
      <c r="X2" t="s">
        <v>57</v>
      </c>
      <c r="Y2" s="2">
        <f>V2-L2-0.5*$I$10</f>
        <v>0.64639694000004333</v>
      </c>
    </row>
    <row r="3" spans="1:26" x14ac:dyDescent="0.35">
      <c r="A3" s="33" t="s">
        <v>50</v>
      </c>
      <c r="B3" s="26"/>
      <c r="C3" s="26"/>
      <c r="D3" s="26"/>
      <c r="E3" s="26"/>
      <c r="F3" s="26">
        <v>-288.41800000000001</v>
      </c>
      <c r="G3" s="26"/>
      <c r="H3" s="26"/>
      <c r="I3" s="27">
        <f>F3</f>
        <v>-288.41800000000001</v>
      </c>
      <c r="K3" s="9" t="s">
        <v>36</v>
      </c>
      <c r="L3" s="16">
        <v>-287.21802062</v>
      </c>
      <c r="N3" s="9" t="s">
        <v>10</v>
      </c>
      <c r="O3" s="10"/>
      <c r="P3" s="10"/>
      <c r="Q3" s="10"/>
      <c r="R3" s="10"/>
      <c r="S3" s="10">
        <v>-290.25700000000001</v>
      </c>
      <c r="T3" s="10"/>
      <c r="U3" s="10"/>
      <c r="V3" s="11">
        <f t="shared" ref="V3:V8" si="0">S3</f>
        <v>-290.25700000000001</v>
      </c>
      <c r="X3" t="s">
        <v>57</v>
      </c>
      <c r="Y3" s="2">
        <f t="shared" ref="Y3:Y8" si="1">V3-L3-0.5*$I$10</f>
        <v>0.50902061999999937</v>
      </c>
    </row>
    <row r="4" spans="1:26" x14ac:dyDescent="0.35">
      <c r="A4" s="33" t="s">
        <v>2</v>
      </c>
      <c r="B4" s="26"/>
      <c r="C4" s="26"/>
      <c r="D4" s="26"/>
      <c r="E4" s="26"/>
      <c r="F4" s="26">
        <v>-306.41800000000001</v>
      </c>
      <c r="G4" s="26">
        <f>F4+0.15</f>
        <v>-306.26800000000003</v>
      </c>
      <c r="H4" s="26">
        <f>G4-0.25</f>
        <v>-306.51800000000003</v>
      </c>
      <c r="I4" s="27">
        <f>H4</f>
        <v>-306.51800000000003</v>
      </c>
      <c r="K4" s="9" t="s">
        <v>37</v>
      </c>
      <c r="L4" s="16">
        <v>-290.17668499000001</v>
      </c>
      <c r="N4" s="9" t="s">
        <v>11</v>
      </c>
      <c r="O4" s="10"/>
      <c r="P4" s="10"/>
      <c r="Q4" s="10"/>
      <c r="R4" s="10"/>
      <c r="S4" s="10">
        <v>-292.822</v>
      </c>
      <c r="T4" s="10"/>
      <c r="U4" s="10"/>
      <c r="V4" s="11">
        <f t="shared" si="0"/>
        <v>-292.822</v>
      </c>
      <c r="X4" t="s">
        <v>57</v>
      </c>
      <c r="Y4" s="2">
        <f t="shared" si="1"/>
        <v>0.90268499000000979</v>
      </c>
    </row>
    <row r="5" spans="1:26" ht="15" thickBot="1" x14ac:dyDescent="0.4">
      <c r="A5" s="36" t="s">
        <v>3</v>
      </c>
      <c r="B5" s="30"/>
      <c r="C5" s="30"/>
      <c r="D5" s="30"/>
      <c r="E5" s="30"/>
      <c r="F5" s="50">
        <v>-297.74200000000002</v>
      </c>
      <c r="G5" s="30"/>
      <c r="H5" s="30">
        <f>F5-0.1</f>
        <v>-297.84200000000004</v>
      </c>
      <c r="I5" s="31">
        <f>H5</f>
        <v>-297.84200000000004</v>
      </c>
      <c r="K5" s="9" t="s">
        <v>38</v>
      </c>
      <c r="L5" s="16">
        <v>-290.62763591999999</v>
      </c>
      <c r="N5" s="9" t="s">
        <v>12</v>
      </c>
      <c r="O5" s="10"/>
      <c r="P5" s="10"/>
      <c r="Q5" s="10"/>
      <c r="R5" s="10"/>
      <c r="S5" s="10">
        <v>-292.505</v>
      </c>
      <c r="T5" s="10"/>
      <c r="U5" s="10"/>
      <c r="V5" s="11">
        <f t="shared" si="0"/>
        <v>-292.505</v>
      </c>
      <c r="X5" t="s">
        <v>57</v>
      </c>
      <c r="Y5" s="2">
        <f t="shared" si="1"/>
        <v>1.6706359199999934</v>
      </c>
    </row>
    <row r="6" spans="1:26" x14ac:dyDescent="0.35">
      <c r="K6" s="9" t="s">
        <v>39</v>
      </c>
      <c r="L6" s="16">
        <v>-290.31743772999999</v>
      </c>
      <c r="N6" s="9" t="s">
        <v>13</v>
      </c>
      <c r="O6" s="10"/>
      <c r="P6" s="10"/>
      <c r="Q6" s="10"/>
      <c r="R6" s="10"/>
      <c r="S6" s="10">
        <v>-292.37400000000002</v>
      </c>
      <c r="T6" s="10"/>
      <c r="U6" s="10"/>
      <c r="V6" s="11">
        <f t="shared" si="0"/>
        <v>-292.37400000000002</v>
      </c>
      <c r="X6" t="s">
        <v>57</v>
      </c>
      <c r="Y6" s="2">
        <f t="shared" si="1"/>
        <v>1.491437729999971</v>
      </c>
    </row>
    <row r="7" spans="1:26" x14ac:dyDescent="0.35">
      <c r="K7" s="9" t="s">
        <v>40</v>
      </c>
      <c r="L7" s="16">
        <v>-288.65460718999998</v>
      </c>
      <c r="N7" s="9" t="s">
        <v>14</v>
      </c>
      <c r="O7" s="10"/>
      <c r="P7" s="10"/>
      <c r="Q7" s="10"/>
      <c r="R7" s="10"/>
      <c r="S7" s="10">
        <v>-291.38400000000001</v>
      </c>
      <c r="T7" s="10"/>
      <c r="U7" s="10"/>
      <c r="V7" s="11">
        <f t="shared" si="0"/>
        <v>-291.38400000000001</v>
      </c>
      <c r="X7" t="s">
        <v>57</v>
      </c>
      <c r="Y7" s="2">
        <f t="shared" si="1"/>
        <v>0.81860718999996429</v>
      </c>
    </row>
    <row r="8" spans="1:26" ht="15" thickBot="1" x14ac:dyDescent="0.4">
      <c r="A8" s="132" t="s">
        <v>60</v>
      </c>
      <c r="B8" s="132"/>
      <c r="C8" s="132"/>
      <c r="D8" s="132"/>
      <c r="E8" s="132"/>
      <c r="F8" s="132"/>
      <c r="G8" s="132"/>
      <c r="H8" s="132"/>
      <c r="I8" s="132"/>
      <c r="K8" s="12" t="s">
        <v>41</v>
      </c>
      <c r="L8" s="17">
        <v>-286.71718718</v>
      </c>
      <c r="N8" s="12" t="s">
        <v>15</v>
      </c>
      <c r="O8" s="13"/>
      <c r="P8" s="13"/>
      <c r="Q8" s="13"/>
      <c r="R8" s="13"/>
      <c r="S8" s="13">
        <v>-289.779</v>
      </c>
      <c r="T8" s="13"/>
      <c r="U8" s="13"/>
      <c r="V8" s="14">
        <f t="shared" si="0"/>
        <v>-289.779</v>
      </c>
      <c r="X8" t="s">
        <v>57</v>
      </c>
      <c r="Y8" s="2">
        <f t="shared" si="1"/>
        <v>0.48618717999999994</v>
      </c>
    </row>
    <row r="9" spans="1:26" ht="15" thickBot="1" x14ac:dyDescent="0.4">
      <c r="A9" s="19"/>
      <c r="B9" s="20" t="s">
        <v>16</v>
      </c>
      <c r="C9" s="20" t="s">
        <v>17</v>
      </c>
      <c r="D9" s="20" t="s">
        <v>47</v>
      </c>
      <c r="E9" s="21" t="s">
        <v>19</v>
      </c>
      <c r="F9" s="20" t="s">
        <v>20</v>
      </c>
      <c r="G9" s="22" t="s">
        <v>48</v>
      </c>
      <c r="H9" s="22" t="s">
        <v>51</v>
      </c>
      <c r="I9" s="23" t="s">
        <v>53</v>
      </c>
      <c r="X9" s="131" t="s">
        <v>58</v>
      </c>
      <c r="Y9" s="131"/>
      <c r="Z9" s="131"/>
    </row>
    <row r="10" spans="1:26" x14ac:dyDescent="0.35">
      <c r="A10" s="24" t="s">
        <v>4</v>
      </c>
      <c r="B10" s="25">
        <v>-7.1580000000000004</v>
      </c>
      <c r="C10" s="25">
        <v>0.27400000000000002</v>
      </c>
      <c r="D10" s="25">
        <v>9.0999999999999998E-2</v>
      </c>
      <c r="E10" s="25">
        <v>-0.40200000000000002</v>
      </c>
      <c r="F10" s="25">
        <v>-7.1959999999999997</v>
      </c>
      <c r="G10" s="26">
        <f>F10+0.1</f>
        <v>-7.0960000000000001</v>
      </c>
      <c r="H10" s="26"/>
      <c r="I10" s="27">
        <f>G10</f>
        <v>-7.0960000000000001</v>
      </c>
      <c r="N10" s="4"/>
      <c r="O10" s="5" t="s">
        <v>16</v>
      </c>
      <c r="P10" s="6" t="s">
        <v>17</v>
      </c>
      <c r="Q10" s="5" t="s">
        <v>18</v>
      </c>
      <c r="R10" s="7" t="s">
        <v>19</v>
      </c>
      <c r="S10" s="5" t="s">
        <v>20</v>
      </c>
      <c r="T10" s="5"/>
      <c r="U10" s="5"/>
      <c r="V10" s="8"/>
      <c r="X10" t="s">
        <v>54</v>
      </c>
      <c r="Y10" t="s">
        <v>55</v>
      </c>
      <c r="Z10" t="s">
        <v>56</v>
      </c>
    </row>
    <row r="11" spans="1:26" x14ac:dyDescent="0.35">
      <c r="A11" s="24" t="s">
        <v>5</v>
      </c>
      <c r="B11" s="25">
        <v>-18.459</v>
      </c>
      <c r="C11" s="25">
        <v>0.30599999999999999</v>
      </c>
      <c r="D11" s="25">
        <v>9.9000000000000005E-2</v>
      </c>
      <c r="E11" s="25">
        <v>-0.66200000000000003</v>
      </c>
      <c r="F11" s="25">
        <v>-18.718</v>
      </c>
      <c r="G11" s="26">
        <f>F11+0.3</f>
        <v>-18.417999999999999</v>
      </c>
      <c r="H11" s="26"/>
      <c r="I11" s="27">
        <f>G11</f>
        <v>-18.417999999999999</v>
      </c>
      <c r="N11" s="9" t="s">
        <v>21</v>
      </c>
      <c r="O11" s="10"/>
      <c r="P11" s="10"/>
      <c r="Q11" s="10"/>
      <c r="R11" s="10"/>
      <c r="S11" s="10">
        <v>-306.79500000000002</v>
      </c>
      <c r="T11" s="10">
        <f>S11+0.15</f>
        <v>-306.64500000000004</v>
      </c>
      <c r="U11" s="10">
        <f>T11-0.25</f>
        <v>-306.89500000000004</v>
      </c>
      <c r="V11" s="11">
        <f>U11</f>
        <v>-306.89500000000004</v>
      </c>
      <c r="W11">
        <v>0</v>
      </c>
      <c r="X11" s="2">
        <f>V11-L2-0.5*$I$10-$I$11</f>
        <v>0.96839693999998389</v>
      </c>
      <c r="Y11" s="2">
        <f>V20+$I$12-L2-$I$10-$I$11</f>
        <v>0.23639694000000944</v>
      </c>
      <c r="Z11" s="2">
        <f>$I$13+$I$12-$I$10-$I$11</f>
        <v>0.12300000000000111</v>
      </c>
    </row>
    <row r="12" spans="1:26" x14ac:dyDescent="0.35">
      <c r="A12" s="24" t="s">
        <v>6</v>
      </c>
      <c r="B12" s="25">
        <v>-12.833</v>
      </c>
      <c r="C12" s="25">
        <v>0.57199999999999995</v>
      </c>
      <c r="D12" s="25">
        <v>0.104</v>
      </c>
      <c r="E12" s="25">
        <v>-0.66900000000000004</v>
      </c>
      <c r="F12" s="25">
        <v>-12.827</v>
      </c>
      <c r="G12" s="26"/>
      <c r="H12" s="26"/>
      <c r="I12" s="27">
        <f>F12</f>
        <v>-12.827</v>
      </c>
      <c r="N12" s="9" t="s">
        <v>22</v>
      </c>
      <c r="O12" s="10"/>
      <c r="P12" s="10"/>
      <c r="Q12" s="10"/>
      <c r="R12" s="10"/>
      <c r="S12" s="10">
        <v>-308.11</v>
      </c>
      <c r="T12" s="10">
        <f t="shared" ref="T12:T17" si="2">S12+0.15</f>
        <v>-307.96000000000004</v>
      </c>
      <c r="U12" s="10">
        <f t="shared" ref="U12:U17" si="3">T12-0.25</f>
        <v>-308.21000000000004</v>
      </c>
      <c r="V12" s="11">
        <f t="shared" ref="V12:V17" si="4">U12</f>
        <v>-308.21000000000004</v>
      </c>
      <c r="W12">
        <v>0</v>
      </c>
      <c r="X12" s="2">
        <f>V12-L3-0.5*$I$10-$I$11</f>
        <v>0.97402061999996903</v>
      </c>
      <c r="Y12" s="2">
        <f t="shared" ref="Y12:Y16" si="5">V21+$I$12-L3-$I$10-$I$11</f>
        <v>0.32102062000000231</v>
      </c>
      <c r="Z12" s="2">
        <f t="shared" ref="Z12:Z17" si="6">$I$13+$I$12-$I$10-$I$11</f>
        <v>0.12300000000000111</v>
      </c>
    </row>
    <row r="13" spans="1:26" ht="15" thickBot="1" x14ac:dyDescent="0.4">
      <c r="A13" s="28" t="s">
        <v>7</v>
      </c>
      <c r="B13" s="29">
        <v>-12.118</v>
      </c>
      <c r="C13" s="29">
        <v>0.13200000000000001</v>
      </c>
      <c r="D13" s="29">
        <v>9.0999999999999998E-2</v>
      </c>
      <c r="E13" s="29">
        <v>-0.66800000000000004</v>
      </c>
      <c r="F13" s="29">
        <v>-12.564</v>
      </c>
      <c r="G13" s="30"/>
      <c r="H13" s="30"/>
      <c r="I13" s="31">
        <f>F13</f>
        <v>-12.564</v>
      </c>
      <c r="N13" s="9" t="s">
        <v>23</v>
      </c>
      <c r="O13" s="10"/>
      <c r="P13" s="10"/>
      <c r="Q13" s="10"/>
      <c r="R13" s="10"/>
      <c r="S13" s="10">
        <v>-310.88400000000001</v>
      </c>
      <c r="T13" s="10">
        <f t="shared" si="2"/>
        <v>-310.73400000000004</v>
      </c>
      <c r="U13" s="10">
        <f t="shared" si="3"/>
        <v>-310.98400000000004</v>
      </c>
      <c r="V13" s="11">
        <f t="shared" si="4"/>
        <v>-310.98400000000004</v>
      </c>
      <c r="W13">
        <v>0</v>
      </c>
      <c r="X13" s="2">
        <f t="shared" ref="X13:X17" si="7">V13-L4-0.5*$I$10-$I$11</f>
        <v>1.1586849899999763</v>
      </c>
      <c r="Y13" s="2">
        <f t="shared" si="5"/>
        <v>0.47468499000000364</v>
      </c>
      <c r="Z13" s="2">
        <f t="shared" si="6"/>
        <v>0.12300000000000111</v>
      </c>
    </row>
    <row r="14" spans="1:26" x14ac:dyDescent="0.35">
      <c r="N14" s="48" t="s">
        <v>24</v>
      </c>
      <c r="O14" s="10"/>
      <c r="P14" s="10"/>
      <c r="Q14" s="10"/>
      <c r="R14" s="10"/>
      <c r="S14" s="10">
        <v>-311.36799999999999</v>
      </c>
      <c r="T14" s="10">
        <f t="shared" si="2"/>
        <v>-311.21800000000002</v>
      </c>
      <c r="U14" s="10">
        <f t="shared" si="3"/>
        <v>-311.46800000000002</v>
      </c>
      <c r="V14" s="11">
        <f t="shared" si="4"/>
        <v>-311.46800000000002</v>
      </c>
      <c r="W14">
        <v>0</v>
      </c>
      <c r="X14" s="2">
        <f t="shared" si="7"/>
        <v>1.1256359199999721</v>
      </c>
      <c r="Y14" s="2">
        <f t="shared" si="5"/>
        <v>0.46263591999995768</v>
      </c>
      <c r="Z14" s="2">
        <f t="shared" si="6"/>
        <v>0.12300000000000111</v>
      </c>
    </row>
    <row r="15" spans="1:26" x14ac:dyDescent="0.35">
      <c r="N15" s="49" t="s">
        <v>25</v>
      </c>
      <c r="O15" s="10"/>
      <c r="P15" s="10"/>
      <c r="Q15" s="10"/>
      <c r="R15" s="10"/>
      <c r="S15" s="10">
        <v>-311.03800000000001</v>
      </c>
      <c r="T15" s="10">
        <f t="shared" si="2"/>
        <v>-310.88800000000003</v>
      </c>
      <c r="U15" s="10">
        <f t="shared" si="3"/>
        <v>-311.13800000000003</v>
      </c>
      <c r="V15" s="11">
        <f t="shared" si="4"/>
        <v>-311.13800000000003</v>
      </c>
      <c r="W15">
        <v>0</v>
      </c>
      <c r="X15" s="2">
        <f t="shared" si="7"/>
        <v>1.1454377299999621</v>
      </c>
      <c r="Y15" s="2">
        <f t="shared" si="5"/>
        <v>0.49843772999996716</v>
      </c>
      <c r="Z15" s="2">
        <f t="shared" si="6"/>
        <v>0.12300000000000111</v>
      </c>
    </row>
    <row r="16" spans="1:26" x14ac:dyDescent="0.35">
      <c r="B16" t="s">
        <v>52</v>
      </c>
      <c r="C16" t="s">
        <v>43</v>
      </c>
      <c r="D16" t="s">
        <v>44</v>
      </c>
      <c r="E16" t="s">
        <v>45</v>
      </c>
      <c r="F16" t="s">
        <v>46</v>
      </c>
      <c r="N16" s="41" t="s">
        <v>26</v>
      </c>
      <c r="O16" s="10"/>
      <c r="P16" s="10"/>
      <c r="Q16" s="10"/>
      <c r="R16" s="10"/>
      <c r="S16" s="10">
        <v>-309.44099999999997</v>
      </c>
      <c r="T16" s="10">
        <f t="shared" si="2"/>
        <v>-309.291</v>
      </c>
      <c r="U16" s="10">
        <f t="shared" si="3"/>
        <v>-309.541</v>
      </c>
      <c r="V16" s="11">
        <f t="shared" si="4"/>
        <v>-309.541</v>
      </c>
      <c r="W16">
        <v>0</v>
      </c>
      <c r="X16" s="2">
        <f t="shared" si="7"/>
        <v>1.0796071899999831</v>
      </c>
      <c r="Y16" s="2">
        <f t="shared" si="5"/>
        <v>0.44360718999995541</v>
      </c>
      <c r="Z16" s="2">
        <f t="shared" si="6"/>
        <v>0.12300000000000111</v>
      </c>
    </row>
    <row r="17" spans="1:34" ht="15" thickBot="1" x14ac:dyDescent="0.4">
      <c r="N17" s="12" t="s">
        <v>27</v>
      </c>
      <c r="O17" s="13"/>
      <c r="P17" s="13"/>
      <c r="Q17" s="13"/>
      <c r="R17" s="13"/>
      <c r="S17" s="13">
        <v>-307.51600000000002</v>
      </c>
      <c r="T17" s="13">
        <f t="shared" si="2"/>
        <v>-307.36600000000004</v>
      </c>
      <c r="U17" s="13">
        <f t="shared" si="3"/>
        <v>-307.61600000000004</v>
      </c>
      <c r="V17" s="14">
        <f t="shared" si="4"/>
        <v>-307.61600000000004</v>
      </c>
      <c r="W17">
        <v>0</v>
      </c>
      <c r="X17" s="2">
        <f t="shared" si="7"/>
        <v>1.067187179999955</v>
      </c>
      <c r="Y17" s="2">
        <f>V26+$I$12-L8-$I$10-$I$11</f>
        <v>0.35618717999999561</v>
      </c>
      <c r="Z17" s="2">
        <f t="shared" si="6"/>
        <v>0.12300000000000111</v>
      </c>
      <c r="AE17" s="138" t="s">
        <v>183</v>
      </c>
      <c r="AF17" s="138"/>
      <c r="AG17" s="138"/>
      <c r="AH17" s="138"/>
    </row>
    <row r="18" spans="1:34" ht="15" thickBot="1" x14ac:dyDescent="0.4">
      <c r="A18" s="131" t="s">
        <v>84</v>
      </c>
      <c r="B18" s="131"/>
      <c r="C18" s="131"/>
      <c r="D18" s="131"/>
      <c r="E18" s="131"/>
      <c r="X18" t="s">
        <v>2</v>
      </c>
      <c r="Y18" t="s">
        <v>3</v>
      </c>
      <c r="AB18" t="s">
        <v>171</v>
      </c>
      <c r="AC18" s="54" t="s">
        <v>172</v>
      </c>
      <c r="AD18" s="54" t="s">
        <v>120</v>
      </c>
      <c r="AE18" t="s">
        <v>173</v>
      </c>
      <c r="AF18" t="s">
        <v>180</v>
      </c>
      <c r="AG18" t="s">
        <v>174</v>
      </c>
    </row>
    <row r="19" spans="1:34" x14ac:dyDescent="0.35">
      <c r="C19" s="2">
        <v>0</v>
      </c>
      <c r="N19" s="4"/>
      <c r="O19" s="5" t="s">
        <v>16</v>
      </c>
      <c r="P19" s="6" t="s">
        <v>17</v>
      </c>
      <c r="Q19" s="5" t="s">
        <v>18</v>
      </c>
      <c r="R19" s="7" t="s">
        <v>19</v>
      </c>
      <c r="S19" s="5" t="s">
        <v>20</v>
      </c>
      <c r="T19" s="5"/>
      <c r="U19" s="5"/>
      <c r="V19" s="8"/>
      <c r="W19" t="s">
        <v>72</v>
      </c>
      <c r="X19" s="2">
        <f>G21</f>
        <v>0.81885285999998558</v>
      </c>
      <c r="Y19" s="2">
        <f>H21</f>
        <v>9.2852859999972281E-2</v>
      </c>
      <c r="AB19" t="s">
        <v>121</v>
      </c>
      <c r="AC19" s="54">
        <v>-1.946</v>
      </c>
      <c r="AD19" s="54">
        <v>-2.117</v>
      </c>
      <c r="AE19">
        <v>-2.1372900000000001</v>
      </c>
      <c r="AF19">
        <v>-2.0082399999999998</v>
      </c>
      <c r="AG19">
        <v>-1.992</v>
      </c>
    </row>
    <row r="20" spans="1:34" x14ac:dyDescent="0.35">
      <c r="A20" t="s">
        <v>54</v>
      </c>
      <c r="C20" s="2">
        <f>I4-I2-0.5*I10-I11</f>
        <v>0.81885285999998558</v>
      </c>
      <c r="N20" s="41" t="s">
        <v>28</v>
      </c>
      <c r="O20" s="10"/>
      <c r="P20" s="10"/>
      <c r="Q20" s="10"/>
      <c r="R20" s="10"/>
      <c r="S20" s="10">
        <v>-298.24799999999999</v>
      </c>
      <c r="T20" s="10"/>
      <c r="U20" s="10">
        <f>S20-0.1</f>
        <v>-298.34800000000001</v>
      </c>
      <c r="V20" s="11">
        <f>U20</f>
        <v>-298.34800000000001</v>
      </c>
      <c r="X20" s="18">
        <f t="shared" ref="X20:X26" si="8">X11</f>
        <v>0.96839693999998389</v>
      </c>
      <c r="Y20" s="18">
        <f>Y11-Z11</f>
        <v>0.11339694000000833</v>
      </c>
      <c r="AB20" t="s">
        <v>122</v>
      </c>
      <c r="AC20" s="54">
        <v>-1.931</v>
      </c>
      <c r="AD20" s="54">
        <v>-2.0510000000000002</v>
      </c>
      <c r="AE20">
        <v>-2.0525500000000001</v>
      </c>
      <c r="AF20">
        <v>-1.9415199999999999</v>
      </c>
      <c r="AG20">
        <v>-1.9259999999999999</v>
      </c>
    </row>
    <row r="21" spans="1:34" x14ac:dyDescent="0.35">
      <c r="A21" t="s">
        <v>55</v>
      </c>
      <c r="C21" s="2">
        <f>I5+I12-I2-I10-I11</f>
        <v>0.21585285999997339</v>
      </c>
      <c r="G21">
        <f>C20</f>
        <v>0.81885285999998558</v>
      </c>
      <c r="H21">
        <f>C21-C22</f>
        <v>9.2852859999972281E-2</v>
      </c>
      <c r="N21" s="9" t="s">
        <v>29</v>
      </c>
      <c r="O21" s="10"/>
      <c r="P21" s="10"/>
      <c r="Q21" s="10"/>
      <c r="R21" s="10"/>
      <c r="S21" s="10">
        <v>-299.48399999999998</v>
      </c>
      <c r="T21" s="10"/>
      <c r="U21" s="10">
        <f t="shared" ref="U21:U26" si="9">S21-0.1</f>
        <v>-299.584</v>
      </c>
      <c r="V21" s="11">
        <f t="shared" ref="V21:V26" si="10">U21</f>
        <v>-299.584</v>
      </c>
      <c r="X21">
        <f t="shared" si="8"/>
        <v>0.97402061999996903</v>
      </c>
      <c r="Y21">
        <f t="shared" ref="Y21:Y26" si="11">Y12-Z12</f>
        <v>0.1980206200000012</v>
      </c>
      <c r="AB21" t="s">
        <v>123</v>
      </c>
      <c r="AC21" s="54">
        <v>-1.9670000000000001</v>
      </c>
      <c r="AD21" s="54">
        <v>-2.2109999999999999</v>
      </c>
      <c r="AE21">
        <v>-2.1790600000000002</v>
      </c>
      <c r="AF21">
        <v>-1.948</v>
      </c>
      <c r="AG21">
        <v>-1.9319999999999999</v>
      </c>
    </row>
    <row r="22" spans="1:34" x14ac:dyDescent="0.35">
      <c r="A22" t="s">
        <v>56</v>
      </c>
      <c r="C22" s="2">
        <f>I13+I12-I11-I10</f>
        <v>0.12300000000000111</v>
      </c>
      <c r="N22" s="9" t="s">
        <v>30</v>
      </c>
      <c r="O22" s="10"/>
      <c r="P22" s="10"/>
      <c r="Q22" s="10"/>
      <c r="R22" s="10"/>
      <c r="S22" s="10">
        <v>-302.28899999999999</v>
      </c>
      <c r="T22" s="10"/>
      <c r="U22" s="10">
        <f t="shared" si="9"/>
        <v>-302.38900000000001</v>
      </c>
      <c r="V22" s="11">
        <f t="shared" si="10"/>
        <v>-302.38900000000001</v>
      </c>
      <c r="X22">
        <f t="shared" si="8"/>
        <v>1.1586849899999763</v>
      </c>
      <c r="Y22">
        <f t="shared" si="11"/>
        <v>0.35168499000000253</v>
      </c>
      <c r="AB22" t="s">
        <v>124</v>
      </c>
      <c r="AC22" s="54">
        <v>-1.9039999999999999</v>
      </c>
      <c r="AD22" s="54">
        <v>-2.181</v>
      </c>
      <c r="AE22">
        <v>-2.0912299999999999</v>
      </c>
      <c r="AF22">
        <v>-1.9036900000000001</v>
      </c>
      <c r="AG22">
        <v>-1.8879999999999999</v>
      </c>
    </row>
    <row r="23" spans="1:34" x14ac:dyDescent="0.35">
      <c r="C23" s="2"/>
      <c r="N23" s="9" t="s">
        <v>31</v>
      </c>
      <c r="O23" s="10"/>
      <c r="P23" s="10"/>
      <c r="Q23" s="10"/>
      <c r="R23" s="10"/>
      <c r="S23" s="10">
        <v>-302.75200000000001</v>
      </c>
      <c r="T23" s="10"/>
      <c r="U23" s="10">
        <f t="shared" si="9"/>
        <v>-302.85200000000003</v>
      </c>
      <c r="V23" s="11">
        <f t="shared" si="10"/>
        <v>-302.85200000000003</v>
      </c>
      <c r="X23">
        <f t="shared" si="8"/>
        <v>1.1256359199999721</v>
      </c>
      <c r="Y23">
        <f t="shared" si="11"/>
        <v>0.33963591999995657</v>
      </c>
      <c r="AB23" t="s">
        <v>125</v>
      </c>
      <c r="AC23" s="54">
        <v>-1.9359999999999999</v>
      </c>
      <c r="AD23" s="54">
        <v>-2.1030000000000002</v>
      </c>
      <c r="AE23">
        <v>-2.06813</v>
      </c>
      <c r="AF23">
        <v>-1.8865099999999999</v>
      </c>
      <c r="AG23">
        <v>-1.871</v>
      </c>
    </row>
    <row r="24" spans="1:34" x14ac:dyDescent="0.35">
      <c r="A24" s="18" t="s">
        <v>59</v>
      </c>
      <c r="B24" s="18"/>
      <c r="C24" s="2">
        <f>I3-I2-0.5*I10</f>
        <v>0.50085286000000728</v>
      </c>
      <c r="N24" s="9" t="s">
        <v>32</v>
      </c>
      <c r="O24" s="10"/>
      <c r="P24" s="10"/>
      <c r="Q24" s="10"/>
      <c r="R24" s="10"/>
      <c r="S24" s="10">
        <v>-302.40600000000001</v>
      </c>
      <c r="T24" s="10"/>
      <c r="U24" s="10">
        <f t="shared" si="9"/>
        <v>-302.50600000000003</v>
      </c>
      <c r="V24" s="11">
        <f t="shared" si="10"/>
        <v>-302.50600000000003</v>
      </c>
      <c r="X24">
        <f t="shared" si="8"/>
        <v>1.1454377299999621</v>
      </c>
      <c r="Y24">
        <f t="shared" si="11"/>
        <v>0.37543772999996605</v>
      </c>
      <c r="AB24" t="s">
        <v>126</v>
      </c>
      <c r="AC24" s="54">
        <v>-1.9039999999999999</v>
      </c>
      <c r="AD24" s="54">
        <v>-2.1869999999999998</v>
      </c>
      <c r="AE24">
        <v>-2.1619100000000002</v>
      </c>
      <c r="AF24">
        <v>-1.8818600000000001</v>
      </c>
      <c r="AG24">
        <v>-1.867</v>
      </c>
    </row>
    <row r="25" spans="1:34" x14ac:dyDescent="0.35">
      <c r="N25" s="9" t="s">
        <v>33</v>
      </c>
      <c r="O25" s="10"/>
      <c r="P25" s="10"/>
      <c r="Q25" s="10"/>
      <c r="R25" s="10"/>
      <c r="S25" s="10">
        <v>-300.798</v>
      </c>
      <c r="T25" s="10"/>
      <c r="U25" s="10">
        <f t="shared" si="9"/>
        <v>-300.89800000000002</v>
      </c>
      <c r="V25" s="11">
        <f t="shared" si="10"/>
        <v>-300.89800000000002</v>
      </c>
      <c r="X25" s="18">
        <f t="shared" si="8"/>
        <v>1.0796071899999831</v>
      </c>
      <c r="Y25" s="18">
        <f t="shared" si="11"/>
        <v>0.3206071899999543</v>
      </c>
      <c r="AB25" t="s">
        <v>127</v>
      </c>
      <c r="AC25" s="54">
        <v>-1.857</v>
      </c>
      <c r="AD25" s="54">
        <v>-2.133</v>
      </c>
      <c r="AE25">
        <v>-2.1343899999999998</v>
      </c>
      <c r="AF25">
        <v>-1.8833299999999999</v>
      </c>
      <c r="AG25">
        <v>-1.867</v>
      </c>
    </row>
    <row r="26" spans="1:34" ht="15" thickBot="1" x14ac:dyDescent="0.4">
      <c r="N26" s="12" t="s">
        <v>34</v>
      </c>
      <c r="O26" s="13"/>
      <c r="P26" s="13"/>
      <c r="Q26" s="13"/>
      <c r="R26" s="13"/>
      <c r="S26" s="13">
        <v>-298.94799999999998</v>
      </c>
      <c r="T26" s="13"/>
      <c r="U26" s="13">
        <f t="shared" si="9"/>
        <v>-299.048</v>
      </c>
      <c r="V26" s="14">
        <f t="shared" si="10"/>
        <v>-299.048</v>
      </c>
      <c r="X26">
        <f t="shared" si="8"/>
        <v>1.067187179999955</v>
      </c>
      <c r="Y26">
        <f t="shared" si="11"/>
        <v>0.2331871799999945</v>
      </c>
      <c r="AB26" t="s">
        <v>128</v>
      </c>
      <c r="AC26" s="54">
        <v>-1.8879999999999999</v>
      </c>
      <c r="AD26" s="54">
        <v>-2.0499999999999998</v>
      </c>
      <c r="AE26">
        <v>-2.0654400000000002</v>
      </c>
      <c r="AF26">
        <v>-1.90544</v>
      </c>
      <c r="AG26">
        <v>-1.889</v>
      </c>
    </row>
    <row r="28" spans="1:34" x14ac:dyDescent="0.35">
      <c r="E28" s="51"/>
      <c r="I28"/>
    </row>
    <row r="29" spans="1:34" x14ac:dyDescent="0.35">
      <c r="E29" s="51"/>
      <c r="I29"/>
    </row>
    <row r="30" spans="1:34" x14ac:dyDescent="0.35">
      <c r="E30" s="51"/>
      <c r="I30"/>
    </row>
    <row r="31" spans="1:34" x14ac:dyDescent="0.35">
      <c r="E31" s="2"/>
      <c r="I31"/>
      <c r="V31"/>
    </row>
    <row r="32" spans="1:34" x14ac:dyDescent="0.35">
      <c r="E32" s="2"/>
      <c r="I32"/>
      <c r="V32"/>
    </row>
    <row r="33" spans="1:25" x14ac:dyDescent="0.35">
      <c r="E33" s="2"/>
      <c r="I33"/>
      <c r="M33" t="s">
        <v>0</v>
      </c>
      <c r="N33" t="s">
        <v>54</v>
      </c>
      <c r="O33" t="s">
        <v>55</v>
      </c>
      <c r="P33" t="s">
        <v>56</v>
      </c>
    </row>
    <row r="34" spans="1:25" x14ac:dyDescent="0.35">
      <c r="E34" s="2"/>
      <c r="I34"/>
      <c r="L34" t="s">
        <v>121</v>
      </c>
      <c r="M34">
        <v>0</v>
      </c>
      <c r="N34">
        <v>0.81885285999998558</v>
      </c>
      <c r="O34">
        <v>0.21585285999997339</v>
      </c>
      <c r="P34">
        <v>0.12300000000000111</v>
      </c>
      <c r="R34">
        <v>0.81885285999998558</v>
      </c>
      <c r="S34">
        <v>0.96839693999998389</v>
      </c>
      <c r="T34">
        <v>0.97402061999996903</v>
      </c>
      <c r="U34">
        <v>1.1586849899999763</v>
      </c>
      <c r="V34">
        <v>1.1256359199999721</v>
      </c>
      <c r="W34">
        <v>1.1454377299999621</v>
      </c>
      <c r="X34">
        <v>1.0796071899999831</v>
      </c>
      <c r="Y34">
        <v>1.067187179999955</v>
      </c>
    </row>
    <row r="35" spans="1:25" x14ac:dyDescent="0.35">
      <c r="L35" t="s">
        <v>313</v>
      </c>
      <c r="M35">
        <v>0</v>
      </c>
      <c r="N35">
        <v>0.96839693999998389</v>
      </c>
      <c r="O35">
        <v>0.23639694000000944</v>
      </c>
      <c r="P35">
        <v>0.12300000000000111</v>
      </c>
      <c r="R35">
        <v>0.21585285999997339</v>
      </c>
      <c r="S35">
        <v>0.23639694000000944</v>
      </c>
      <c r="T35">
        <v>0.32102062000000231</v>
      </c>
      <c r="U35">
        <v>0.47468499000000364</v>
      </c>
      <c r="V35">
        <v>0.46263591999995768</v>
      </c>
      <c r="W35">
        <v>0.49843772999996716</v>
      </c>
      <c r="X35">
        <v>0.44360718999995541</v>
      </c>
      <c r="Y35">
        <v>0.35618717999999561</v>
      </c>
    </row>
    <row r="36" spans="1:25" x14ac:dyDescent="0.35">
      <c r="A36" s="26"/>
      <c r="B36" s="26"/>
      <c r="C36" s="26"/>
      <c r="D36" s="26"/>
      <c r="E36" s="52"/>
      <c r="F36" s="26"/>
      <c r="G36" s="26"/>
      <c r="H36" s="26"/>
      <c r="I36" s="53"/>
      <c r="L36" t="s">
        <v>314</v>
      </c>
      <c r="M36">
        <v>0</v>
      </c>
      <c r="N36">
        <v>0.97402061999996903</v>
      </c>
      <c r="O36">
        <v>0.32102062000000231</v>
      </c>
      <c r="P36">
        <v>0.12300000000000111</v>
      </c>
      <c r="R36">
        <v>0.12300000000000111</v>
      </c>
      <c r="S36">
        <v>0.12300000000000111</v>
      </c>
      <c r="T36">
        <v>0.12300000000000111</v>
      </c>
      <c r="U36">
        <v>0.12300000000000111</v>
      </c>
      <c r="V36">
        <v>0.12300000000000111</v>
      </c>
      <c r="W36">
        <v>0.12300000000000111</v>
      </c>
      <c r="X36">
        <v>0.12300000000000111</v>
      </c>
      <c r="Y36">
        <v>0.12300000000000111</v>
      </c>
    </row>
    <row r="37" spans="1:25" x14ac:dyDescent="0.35">
      <c r="A37" s="26"/>
      <c r="B37" s="26"/>
      <c r="C37" s="26"/>
      <c r="D37" s="26"/>
      <c r="E37" s="26"/>
      <c r="F37" s="26"/>
      <c r="G37" s="26"/>
      <c r="H37" s="26"/>
      <c r="I37" s="53"/>
      <c r="L37" t="s">
        <v>315</v>
      </c>
      <c r="M37">
        <v>0</v>
      </c>
      <c r="N37">
        <v>1.1586849899999763</v>
      </c>
      <c r="O37">
        <v>0.47468499000000364</v>
      </c>
      <c r="P37">
        <v>0.12300000000000111</v>
      </c>
    </row>
    <row r="38" spans="1:25" x14ac:dyDescent="0.35">
      <c r="A38" s="26"/>
      <c r="B38" s="26"/>
      <c r="C38" s="26"/>
      <c r="D38" s="26"/>
      <c r="E38" s="26"/>
      <c r="F38" s="26"/>
      <c r="G38" s="26"/>
      <c r="H38" s="26"/>
      <c r="I38" s="53"/>
      <c r="L38" t="s">
        <v>316</v>
      </c>
      <c r="M38">
        <v>0</v>
      </c>
      <c r="N38">
        <v>1.1256359199999721</v>
      </c>
      <c r="O38">
        <v>0.46263591999995768</v>
      </c>
      <c r="P38">
        <v>0.12300000000000111</v>
      </c>
    </row>
    <row r="39" spans="1:25" x14ac:dyDescent="0.35">
      <c r="A39" s="26"/>
      <c r="B39" s="26"/>
      <c r="C39" s="26"/>
      <c r="D39" s="26"/>
      <c r="E39" s="26"/>
      <c r="F39" s="26"/>
      <c r="G39" s="26"/>
      <c r="H39" s="26"/>
      <c r="I39" s="53"/>
      <c r="L39" t="s">
        <v>317</v>
      </c>
      <c r="M39">
        <v>0</v>
      </c>
      <c r="N39">
        <v>1.1454377299999621</v>
      </c>
      <c r="O39">
        <v>0.49843772999996716</v>
      </c>
      <c r="P39">
        <v>0.12300000000000111</v>
      </c>
    </row>
    <row r="40" spans="1:25" x14ac:dyDescent="0.35">
      <c r="A40" s="26"/>
      <c r="B40" s="26"/>
      <c r="C40" s="26"/>
      <c r="D40" s="26"/>
      <c r="E40" s="26"/>
      <c r="F40" s="26"/>
      <c r="G40" s="26"/>
      <c r="H40" s="26"/>
      <c r="I40" s="53"/>
      <c r="L40" t="s">
        <v>318</v>
      </c>
      <c r="M40">
        <v>0</v>
      </c>
      <c r="N40">
        <v>1.0796071899999831</v>
      </c>
      <c r="O40">
        <v>0.44360718999995541</v>
      </c>
      <c r="P40">
        <v>0.12300000000000111</v>
      </c>
    </row>
    <row r="41" spans="1:25" x14ac:dyDescent="0.35">
      <c r="A41" s="26"/>
      <c r="B41" s="26"/>
      <c r="C41" s="26"/>
      <c r="D41" s="26"/>
      <c r="E41" s="26"/>
      <c r="F41" s="26"/>
      <c r="G41" s="26"/>
      <c r="H41" s="26"/>
      <c r="I41" s="53"/>
      <c r="L41" t="s">
        <v>319</v>
      </c>
      <c r="M41">
        <v>0</v>
      </c>
      <c r="N41">
        <v>1.067187179999955</v>
      </c>
      <c r="O41">
        <v>0.35618717999999561</v>
      </c>
      <c r="P41">
        <v>0.12300000000000111</v>
      </c>
    </row>
    <row r="42" spans="1:25" x14ac:dyDescent="0.35">
      <c r="A42" s="26"/>
      <c r="B42" s="26"/>
      <c r="C42" s="26"/>
      <c r="D42" s="26"/>
      <c r="E42" s="26"/>
      <c r="F42" s="26"/>
      <c r="G42" s="26"/>
      <c r="H42" s="26"/>
      <c r="I42" s="53"/>
    </row>
  </sheetData>
  <mergeCells count="5">
    <mergeCell ref="X1:Z1"/>
    <mergeCell ref="A8:I8"/>
    <mergeCell ref="X9:Z9"/>
    <mergeCell ref="A18:E18"/>
    <mergeCell ref="AE17:AH17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8"/>
  <sheetViews>
    <sheetView topLeftCell="E49" zoomScale="85" zoomScaleNormal="85" workbookViewId="0">
      <selection activeCell="K40" sqref="K40"/>
    </sheetView>
  </sheetViews>
  <sheetFormatPr defaultRowHeight="14.5" x14ac:dyDescent="0.35"/>
  <cols>
    <col min="1" max="1" width="8.26953125" customWidth="1"/>
    <col min="6" max="6" width="10.08984375" customWidth="1"/>
    <col min="9" max="9" width="8.7265625" style="2"/>
    <col min="22" max="22" width="8.7265625" style="2"/>
  </cols>
  <sheetData>
    <row r="1" spans="1:26" x14ac:dyDescent="0.35">
      <c r="A1" s="37" t="s">
        <v>49</v>
      </c>
      <c r="B1" s="22" t="s">
        <v>16</v>
      </c>
      <c r="C1" s="22" t="s">
        <v>17</v>
      </c>
      <c r="D1" s="22" t="s">
        <v>18</v>
      </c>
      <c r="E1" s="38" t="s">
        <v>19</v>
      </c>
      <c r="F1" s="22" t="s">
        <v>20</v>
      </c>
      <c r="G1" s="22" t="s">
        <v>48</v>
      </c>
      <c r="H1" s="22" t="s">
        <v>51</v>
      </c>
      <c r="I1" s="23" t="s">
        <v>53</v>
      </c>
      <c r="K1" s="4" t="s">
        <v>42</v>
      </c>
      <c r="L1" s="15" t="s">
        <v>20</v>
      </c>
      <c r="N1" s="4"/>
      <c r="O1" s="5" t="s">
        <v>16</v>
      </c>
      <c r="P1" s="6" t="s">
        <v>17</v>
      </c>
      <c r="Q1" s="5" t="s">
        <v>18</v>
      </c>
      <c r="R1" s="7" t="s">
        <v>19</v>
      </c>
      <c r="S1" s="5" t="s">
        <v>20</v>
      </c>
      <c r="T1" s="5" t="s">
        <v>48</v>
      </c>
      <c r="U1" s="5" t="s">
        <v>51</v>
      </c>
      <c r="V1" s="8" t="s">
        <v>53</v>
      </c>
      <c r="X1" s="131" t="s">
        <v>57</v>
      </c>
      <c r="Y1" s="131"/>
      <c r="Z1" s="131"/>
    </row>
    <row r="2" spans="1:26" x14ac:dyDescent="0.35">
      <c r="A2" s="33" t="s">
        <v>0</v>
      </c>
      <c r="B2" s="26"/>
      <c r="C2" s="26"/>
      <c r="D2" s="26"/>
      <c r="E2" s="26"/>
      <c r="F2" s="26">
        <v>-285.37085286000001</v>
      </c>
      <c r="G2" s="26"/>
      <c r="H2" s="26"/>
      <c r="I2" s="27">
        <f>F2</f>
        <v>-285.37085286000001</v>
      </c>
      <c r="K2" s="9" t="s">
        <v>35</v>
      </c>
      <c r="L2" s="16">
        <v>-285.89739694000002</v>
      </c>
      <c r="N2" s="9" t="s">
        <v>9</v>
      </c>
      <c r="O2" s="10"/>
      <c r="P2" s="10"/>
      <c r="Q2" s="10"/>
      <c r="R2" s="10"/>
      <c r="S2" s="10">
        <v>-288.79899999999998</v>
      </c>
      <c r="T2" s="10"/>
      <c r="U2" s="10"/>
      <c r="V2" s="11">
        <f>S2</f>
        <v>-288.79899999999998</v>
      </c>
      <c r="X2" t="s">
        <v>57</v>
      </c>
      <c r="Y2" s="2">
        <f>V2-L2-0.5*$I$10</f>
        <v>0.64639694000004333</v>
      </c>
    </row>
    <row r="3" spans="1:26" x14ac:dyDescent="0.35">
      <c r="A3" s="33" t="s">
        <v>50</v>
      </c>
      <c r="B3" s="26"/>
      <c r="C3" s="26"/>
      <c r="D3" s="26"/>
      <c r="E3" s="26"/>
      <c r="F3" s="26">
        <v>-288.41800000000001</v>
      </c>
      <c r="G3" s="26"/>
      <c r="H3" s="26"/>
      <c r="I3" s="27">
        <f>F3</f>
        <v>-288.41800000000001</v>
      </c>
      <c r="K3" s="9" t="s">
        <v>36</v>
      </c>
      <c r="L3" s="16">
        <v>-287.21802062</v>
      </c>
      <c r="N3" s="9" t="s">
        <v>10</v>
      </c>
      <c r="O3" s="10"/>
      <c r="P3" s="10"/>
      <c r="Q3" s="10"/>
      <c r="R3" s="10"/>
      <c r="S3" s="10">
        <v>-290.25700000000001</v>
      </c>
      <c r="T3" s="10"/>
      <c r="U3" s="10"/>
      <c r="V3" s="11">
        <f t="shared" ref="V3:V8" si="0">S3</f>
        <v>-290.25700000000001</v>
      </c>
      <c r="X3" t="s">
        <v>57</v>
      </c>
      <c r="Y3" s="2">
        <f t="shared" ref="Y3:Y8" si="1">V3-L3-0.5*$I$10</f>
        <v>0.50902061999999937</v>
      </c>
    </row>
    <row r="4" spans="1:26" x14ac:dyDescent="0.35">
      <c r="A4" s="33" t="s">
        <v>2</v>
      </c>
      <c r="B4" s="26"/>
      <c r="C4" s="26"/>
      <c r="D4" s="26"/>
      <c r="E4" s="26"/>
      <c r="F4" s="26">
        <v>-306.41800000000001</v>
      </c>
      <c r="G4" s="26">
        <f>F4+0.15</f>
        <v>-306.26800000000003</v>
      </c>
      <c r="H4" s="26">
        <f>G4-0.25</f>
        <v>-306.51800000000003</v>
      </c>
      <c r="I4" s="27">
        <f>H4</f>
        <v>-306.51800000000003</v>
      </c>
      <c r="K4" s="9" t="s">
        <v>37</v>
      </c>
      <c r="L4" s="16">
        <v>-290.17668499000001</v>
      </c>
      <c r="N4" s="9" t="s">
        <v>11</v>
      </c>
      <c r="O4" s="10"/>
      <c r="P4" s="10"/>
      <c r="Q4" s="10"/>
      <c r="R4" s="10"/>
      <c r="S4" s="10">
        <v>-292.822</v>
      </c>
      <c r="T4" s="10"/>
      <c r="U4" s="10"/>
      <c r="V4" s="11">
        <f t="shared" si="0"/>
        <v>-292.822</v>
      </c>
      <c r="X4" t="s">
        <v>57</v>
      </c>
      <c r="Y4" s="2">
        <f t="shared" si="1"/>
        <v>0.90268499000000979</v>
      </c>
    </row>
    <row r="5" spans="1:26" ht="15" thickBot="1" x14ac:dyDescent="0.4">
      <c r="A5" s="36" t="s">
        <v>3</v>
      </c>
      <c r="B5" s="30"/>
      <c r="C5" s="30"/>
      <c r="D5" s="30"/>
      <c r="E5" s="30"/>
      <c r="F5" s="50">
        <v>-297.74200000000002</v>
      </c>
      <c r="G5" s="30"/>
      <c r="H5" s="30">
        <f>F5-0.1</f>
        <v>-297.84200000000004</v>
      </c>
      <c r="I5" s="31">
        <f>H5</f>
        <v>-297.84200000000004</v>
      </c>
      <c r="K5" s="9" t="s">
        <v>38</v>
      </c>
      <c r="L5" s="16">
        <v>-290.62763591999999</v>
      </c>
      <c r="N5" s="9" t="s">
        <v>12</v>
      </c>
      <c r="O5" s="10"/>
      <c r="P5" s="10"/>
      <c r="Q5" s="10"/>
      <c r="R5" s="10"/>
      <c r="S5" s="10">
        <v>-292.505</v>
      </c>
      <c r="T5" s="10"/>
      <c r="U5" s="10"/>
      <c r="V5" s="11">
        <f t="shared" si="0"/>
        <v>-292.505</v>
      </c>
      <c r="X5" t="s">
        <v>57</v>
      </c>
      <c r="Y5" s="2">
        <f t="shared" si="1"/>
        <v>1.6706359199999934</v>
      </c>
    </row>
    <row r="6" spans="1:26" x14ac:dyDescent="0.35">
      <c r="K6" s="9" t="s">
        <v>39</v>
      </c>
      <c r="L6" s="16">
        <v>-290.31743772999999</v>
      </c>
      <c r="N6" s="9" t="s">
        <v>13</v>
      </c>
      <c r="O6" s="10"/>
      <c r="P6" s="10"/>
      <c r="Q6" s="10"/>
      <c r="R6" s="10"/>
      <c r="S6" s="10">
        <v>-292.37400000000002</v>
      </c>
      <c r="T6" s="10"/>
      <c r="U6" s="10"/>
      <c r="V6" s="11">
        <f t="shared" si="0"/>
        <v>-292.37400000000002</v>
      </c>
      <c r="X6" t="s">
        <v>57</v>
      </c>
      <c r="Y6" s="2">
        <f t="shared" si="1"/>
        <v>1.491437729999971</v>
      </c>
    </row>
    <row r="7" spans="1:26" x14ac:dyDescent="0.35">
      <c r="K7" s="9" t="s">
        <v>40</v>
      </c>
      <c r="L7" s="16">
        <v>-288.65460718999998</v>
      </c>
      <c r="N7" s="9" t="s">
        <v>14</v>
      </c>
      <c r="O7" s="10"/>
      <c r="P7" s="10"/>
      <c r="Q7" s="10"/>
      <c r="R7" s="10"/>
      <c r="S7" s="10">
        <v>-291.38400000000001</v>
      </c>
      <c r="T7" s="10"/>
      <c r="U7" s="10"/>
      <c r="V7" s="11">
        <f t="shared" si="0"/>
        <v>-291.38400000000001</v>
      </c>
      <c r="X7" t="s">
        <v>57</v>
      </c>
      <c r="Y7" s="2">
        <f t="shared" si="1"/>
        <v>0.81860718999996429</v>
      </c>
    </row>
    <row r="8" spans="1:26" ht="15" thickBot="1" x14ac:dyDescent="0.4">
      <c r="A8" s="132" t="s">
        <v>60</v>
      </c>
      <c r="B8" s="132"/>
      <c r="C8" s="132"/>
      <c r="D8" s="132"/>
      <c r="E8" s="132"/>
      <c r="F8" s="132"/>
      <c r="G8" s="132"/>
      <c r="H8" s="132"/>
      <c r="I8" s="132"/>
      <c r="K8" s="9" t="s">
        <v>41</v>
      </c>
      <c r="L8" s="16">
        <v>-286.71718718</v>
      </c>
      <c r="N8" s="9" t="s">
        <v>15</v>
      </c>
      <c r="O8" s="10"/>
      <c r="P8" s="10"/>
      <c r="Q8" s="10"/>
      <c r="R8" s="10"/>
      <c r="S8" s="10">
        <v>-289.779</v>
      </c>
      <c r="T8" s="10"/>
      <c r="U8" s="10"/>
      <c r="V8" s="11">
        <f t="shared" si="0"/>
        <v>-289.779</v>
      </c>
      <c r="X8" t="s">
        <v>57</v>
      </c>
      <c r="Y8" s="2">
        <f t="shared" si="1"/>
        <v>0.48618717999999994</v>
      </c>
    </row>
    <row r="9" spans="1:26" x14ac:dyDescent="0.35">
      <c r="A9" s="19"/>
      <c r="B9" s="20" t="s">
        <v>16</v>
      </c>
      <c r="C9" s="20" t="s">
        <v>17</v>
      </c>
      <c r="D9" s="20" t="s">
        <v>47</v>
      </c>
      <c r="E9" s="21" t="s">
        <v>19</v>
      </c>
      <c r="F9" s="20" t="s">
        <v>20</v>
      </c>
      <c r="G9" s="22" t="s">
        <v>48</v>
      </c>
      <c r="H9" s="22" t="s">
        <v>51</v>
      </c>
      <c r="I9" s="23" t="s">
        <v>53</v>
      </c>
      <c r="K9" s="9" t="s">
        <v>85</v>
      </c>
      <c r="L9" s="16">
        <v>-289.12791469000001</v>
      </c>
      <c r="N9" s="9" t="s">
        <v>111</v>
      </c>
      <c r="O9" s="10"/>
      <c r="P9" s="10"/>
      <c r="Q9" s="10"/>
      <c r="R9" s="10"/>
      <c r="S9" s="10"/>
      <c r="T9" s="10"/>
      <c r="U9" s="10"/>
      <c r="V9" s="11"/>
    </row>
    <row r="10" spans="1:26" x14ac:dyDescent="0.35">
      <c r="A10" s="24" t="s">
        <v>4</v>
      </c>
      <c r="B10" s="25">
        <v>-7.1580000000000004</v>
      </c>
      <c r="C10" s="25">
        <v>0.27400000000000002</v>
      </c>
      <c r="D10" s="25">
        <v>9.0999999999999998E-2</v>
      </c>
      <c r="E10" s="25">
        <v>-0.40200000000000002</v>
      </c>
      <c r="F10" s="25">
        <v>-7.1959999999999997</v>
      </c>
      <c r="G10" s="26">
        <f>F10+0.1</f>
        <v>-7.0960000000000001</v>
      </c>
      <c r="H10" s="26"/>
      <c r="I10" s="27">
        <f>G10</f>
        <v>-7.0960000000000001</v>
      </c>
      <c r="K10" s="9" t="s">
        <v>86</v>
      </c>
      <c r="L10" s="16">
        <v>-287.85603758000002</v>
      </c>
      <c r="N10" s="9" t="s">
        <v>112</v>
      </c>
      <c r="O10" s="10"/>
      <c r="P10" s="10"/>
      <c r="Q10" s="10"/>
      <c r="R10" s="10"/>
      <c r="S10" s="10"/>
      <c r="T10" s="10"/>
      <c r="U10" s="10"/>
      <c r="V10" s="11"/>
    </row>
    <row r="11" spans="1:26" x14ac:dyDescent="0.35">
      <c r="A11" s="24" t="s">
        <v>5</v>
      </c>
      <c r="B11" s="25">
        <v>-18.459</v>
      </c>
      <c r="C11" s="25">
        <v>0.30599999999999999</v>
      </c>
      <c r="D11" s="25">
        <v>9.9000000000000005E-2</v>
      </c>
      <c r="E11" s="25">
        <v>-0.66200000000000003</v>
      </c>
      <c r="F11" s="25">
        <v>-18.718</v>
      </c>
      <c r="G11" s="26">
        <f>F11+0.3</f>
        <v>-18.417999999999999</v>
      </c>
      <c r="H11" s="26"/>
      <c r="I11" s="27">
        <f>G11</f>
        <v>-18.417999999999999</v>
      </c>
      <c r="K11" s="9" t="s">
        <v>87</v>
      </c>
      <c r="L11" s="16">
        <v>-282.90964303999999</v>
      </c>
      <c r="N11" s="9" t="s">
        <v>113</v>
      </c>
      <c r="O11" s="10"/>
      <c r="P11" s="10"/>
      <c r="Q11" s="10"/>
      <c r="R11" s="10"/>
      <c r="S11" s="10"/>
      <c r="T11" s="10"/>
      <c r="U11" s="10"/>
      <c r="V11" s="11"/>
    </row>
    <row r="12" spans="1:26" x14ac:dyDescent="0.35">
      <c r="A12" s="24" t="s">
        <v>6</v>
      </c>
      <c r="B12" s="25">
        <v>-12.833</v>
      </c>
      <c r="C12" s="25">
        <v>0.57199999999999995</v>
      </c>
      <c r="D12" s="25">
        <v>0.104</v>
      </c>
      <c r="E12" s="25">
        <v>-0.66900000000000004</v>
      </c>
      <c r="F12" s="25">
        <v>-12.827</v>
      </c>
      <c r="G12" s="26"/>
      <c r="H12" s="26"/>
      <c r="I12" s="27">
        <f>F12</f>
        <v>-12.827</v>
      </c>
      <c r="K12" s="9" t="s">
        <v>88</v>
      </c>
      <c r="L12" s="16">
        <v>-281.52031398000003</v>
      </c>
      <c r="N12" s="9" t="s">
        <v>114</v>
      </c>
      <c r="O12" s="10"/>
      <c r="P12" s="10"/>
      <c r="Q12" s="10"/>
      <c r="R12" s="10"/>
      <c r="S12" s="10"/>
      <c r="T12" s="10"/>
      <c r="U12" s="10"/>
      <c r="V12" s="11"/>
    </row>
    <row r="13" spans="1:26" ht="15" thickBot="1" x14ac:dyDescent="0.4">
      <c r="A13" s="28" t="s">
        <v>7</v>
      </c>
      <c r="B13" s="29">
        <v>-12.118</v>
      </c>
      <c r="C13" s="29">
        <v>0.13200000000000001</v>
      </c>
      <c r="D13" s="29">
        <v>9.0999999999999998E-2</v>
      </c>
      <c r="E13" s="29">
        <v>-0.66800000000000004</v>
      </c>
      <c r="F13" s="29">
        <v>-12.564</v>
      </c>
      <c r="G13" s="30"/>
      <c r="H13" s="30"/>
      <c r="I13" s="31">
        <f>F13</f>
        <v>-12.564</v>
      </c>
      <c r="K13" s="9" t="s">
        <v>89</v>
      </c>
      <c r="L13" s="16">
        <v>-289.19356067000001</v>
      </c>
      <c r="N13" s="9" t="s">
        <v>115</v>
      </c>
      <c r="O13" s="10"/>
      <c r="P13" s="10"/>
      <c r="Q13" s="10"/>
      <c r="R13" s="10"/>
      <c r="S13" s="10"/>
      <c r="T13" s="10"/>
      <c r="U13" s="10"/>
      <c r="V13" s="11"/>
    </row>
    <row r="14" spans="1:26" ht="15" thickBot="1" x14ac:dyDescent="0.4">
      <c r="K14" s="12" t="s">
        <v>90</v>
      </c>
      <c r="L14" s="17">
        <v>-283.56550493999998</v>
      </c>
      <c r="N14" s="12" t="s">
        <v>116</v>
      </c>
      <c r="O14" s="13"/>
      <c r="P14" s="13"/>
      <c r="Q14" s="13"/>
      <c r="R14" s="13"/>
      <c r="S14" s="13"/>
      <c r="T14" s="13"/>
      <c r="U14" s="13"/>
      <c r="V14" s="14"/>
    </row>
    <row r="15" spans="1:26" x14ac:dyDescent="0.35">
      <c r="K15" s="4" t="s">
        <v>157</v>
      </c>
      <c r="L15" s="15">
        <v>-290.57606737999998</v>
      </c>
    </row>
    <row r="16" spans="1:26" x14ac:dyDescent="0.35">
      <c r="B16" t="s">
        <v>52</v>
      </c>
      <c r="C16" t="s">
        <v>43</v>
      </c>
      <c r="D16" t="s">
        <v>44</v>
      </c>
      <c r="E16" t="s">
        <v>45</v>
      </c>
      <c r="F16" t="s">
        <v>46</v>
      </c>
      <c r="K16" s="9" t="s">
        <v>158</v>
      </c>
      <c r="L16" s="16">
        <v>-284.05741009000002</v>
      </c>
    </row>
    <row r="17" spans="1:26" x14ac:dyDescent="0.35">
      <c r="K17" s="9" t="s">
        <v>159</v>
      </c>
      <c r="L17" s="16">
        <v>-281.80300839</v>
      </c>
    </row>
    <row r="18" spans="1:26" x14ac:dyDescent="0.35">
      <c r="A18" s="131" t="s">
        <v>84</v>
      </c>
      <c r="B18" s="131"/>
      <c r="C18" s="131"/>
      <c r="D18" s="131"/>
      <c r="E18" s="131"/>
      <c r="K18" s="9" t="s">
        <v>160</v>
      </c>
      <c r="L18" s="16">
        <v>-291.25219405000001</v>
      </c>
    </row>
    <row r="19" spans="1:26" x14ac:dyDescent="0.35">
      <c r="C19" s="2">
        <v>0</v>
      </c>
      <c r="K19" s="9" t="s">
        <v>161</v>
      </c>
      <c r="L19" s="16">
        <v>-291.10212044000002</v>
      </c>
    </row>
    <row r="20" spans="1:26" ht="15" thickBot="1" x14ac:dyDescent="0.4">
      <c r="A20" t="s">
        <v>54</v>
      </c>
      <c r="C20" s="2">
        <f>I4-I2-0.5*I10-I11</f>
        <v>0.81885285999998558</v>
      </c>
      <c r="K20" s="9" t="s">
        <v>162</v>
      </c>
      <c r="L20" s="16">
        <v>-290.87879778000001</v>
      </c>
      <c r="X20" s="131" t="s">
        <v>58</v>
      </c>
      <c r="Y20" s="131"/>
      <c r="Z20" s="131"/>
    </row>
    <row r="21" spans="1:26" x14ac:dyDescent="0.35">
      <c r="A21" t="s">
        <v>55</v>
      </c>
      <c r="C21" s="2">
        <f>I5+I12-I2-I10-I11</f>
        <v>0.21585285999997339</v>
      </c>
      <c r="G21">
        <f>C20</f>
        <v>0.81885285999998558</v>
      </c>
      <c r="H21">
        <f>C21-C22</f>
        <v>9.2852859999972281E-2</v>
      </c>
      <c r="K21" s="9" t="s">
        <v>163</v>
      </c>
      <c r="L21" s="16">
        <v>-290.17577709</v>
      </c>
      <c r="N21" s="4"/>
      <c r="O21" s="5" t="s">
        <v>16</v>
      </c>
      <c r="P21" s="6" t="s">
        <v>17</v>
      </c>
      <c r="Q21" s="5" t="s">
        <v>18</v>
      </c>
      <c r="R21" s="7" t="s">
        <v>19</v>
      </c>
      <c r="S21" s="5" t="s">
        <v>20</v>
      </c>
      <c r="T21" s="5"/>
      <c r="U21" s="5"/>
      <c r="V21" s="8"/>
      <c r="X21" t="s">
        <v>54</v>
      </c>
      <c r="Y21" t="s">
        <v>55</v>
      </c>
      <c r="Z21" t="s">
        <v>56</v>
      </c>
    </row>
    <row r="22" spans="1:26" x14ac:dyDescent="0.35">
      <c r="A22" t="s">
        <v>56</v>
      </c>
      <c r="C22" s="2">
        <f>I13+I12-I11-I10</f>
        <v>0.12300000000000111</v>
      </c>
      <c r="K22" s="9" t="s">
        <v>164</v>
      </c>
      <c r="L22" s="16">
        <v>-293.31291014999999</v>
      </c>
      <c r="N22" s="9" t="s">
        <v>21</v>
      </c>
      <c r="O22" s="10"/>
      <c r="P22" s="10"/>
      <c r="Q22" s="10"/>
      <c r="R22" s="10"/>
      <c r="S22" s="10">
        <v>-306.79500000000002</v>
      </c>
      <c r="T22" s="10">
        <f>S22+0.15</f>
        <v>-306.64500000000004</v>
      </c>
      <c r="U22" s="10">
        <f>T22-0.25</f>
        <v>-306.89500000000004</v>
      </c>
      <c r="V22" s="11">
        <f>U22</f>
        <v>-306.89500000000004</v>
      </c>
      <c r="W22">
        <v>0</v>
      </c>
      <c r="X22" s="2">
        <f t="shared" ref="X22:X28" si="2">V22-L2-0.5*$I$10-$I$11</f>
        <v>0.96839693999998389</v>
      </c>
      <c r="Y22" s="2">
        <f t="shared" ref="Y22:Y48" si="3">V71+$I$12-L2-$I$10-$I$11</f>
        <v>0.23639694000000944</v>
      </c>
      <c r="Z22" s="2">
        <f>$I$13+$I$12-$I$10-$I$11</f>
        <v>0.12300000000000111</v>
      </c>
    </row>
    <row r="23" spans="1:26" x14ac:dyDescent="0.35">
      <c r="C23" s="2"/>
      <c r="K23" s="9" t="s">
        <v>165</v>
      </c>
      <c r="L23" s="16">
        <v>-293.21472352000001</v>
      </c>
      <c r="N23" s="9" t="s">
        <v>22</v>
      </c>
      <c r="O23" s="10"/>
      <c r="P23" s="10"/>
      <c r="Q23" s="10"/>
      <c r="R23" s="10"/>
      <c r="S23" s="10">
        <v>-308.11</v>
      </c>
      <c r="T23" s="10">
        <f t="shared" ref="T23:T61" si="4">S23+0.15</f>
        <v>-307.96000000000004</v>
      </c>
      <c r="U23" s="10">
        <f t="shared" ref="U23:U61" si="5">T23-0.25</f>
        <v>-308.21000000000004</v>
      </c>
      <c r="V23" s="11">
        <f t="shared" ref="V23:V61" si="6">U23</f>
        <v>-308.21000000000004</v>
      </c>
      <c r="W23">
        <v>0</v>
      </c>
      <c r="X23" s="2">
        <f t="shared" si="2"/>
        <v>0.97402061999996903</v>
      </c>
      <c r="Y23" s="2">
        <f t="shared" si="3"/>
        <v>0.32102062000000231</v>
      </c>
      <c r="Z23" s="2">
        <f t="shared" ref="Z23:Z48" si="7">$I$13+$I$12-$I$10-$I$11</f>
        <v>0.12300000000000111</v>
      </c>
    </row>
    <row r="24" spans="1:26" x14ac:dyDescent="0.35">
      <c r="A24" s="18" t="s">
        <v>59</v>
      </c>
      <c r="B24" s="18"/>
      <c r="C24" s="2">
        <f>I3-I2-0.5*I10</f>
        <v>0.50085286000000728</v>
      </c>
      <c r="K24" s="9" t="s">
        <v>166</v>
      </c>
      <c r="L24" s="16">
        <v>-292.85826585000001</v>
      </c>
      <c r="N24" s="9" t="s">
        <v>23</v>
      </c>
      <c r="O24" s="10"/>
      <c r="P24" s="10"/>
      <c r="Q24" s="10"/>
      <c r="R24" s="10"/>
      <c r="S24" s="10">
        <v>-310.88400000000001</v>
      </c>
      <c r="T24" s="10">
        <f t="shared" si="4"/>
        <v>-310.73400000000004</v>
      </c>
      <c r="U24" s="10">
        <f t="shared" si="5"/>
        <v>-310.98400000000004</v>
      </c>
      <c r="V24" s="11">
        <f t="shared" si="6"/>
        <v>-310.98400000000004</v>
      </c>
      <c r="W24">
        <v>0</v>
      </c>
      <c r="X24" s="2">
        <f t="shared" si="2"/>
        <v>1.1586849899999763</v>
      </c>
      <c r="Y24" s="2">
        <f t="shared" si="3"/>
        <v>0.47468499000000364</v>
      </c>
      <c r="Z24" s="2">
        <f t="shared" si="7"/>
        <v>0.12300000000000111</v>
      </c>
    </row>
    <row r="25" spans="1:26" x14ac:dyDescent="0.35">
      <c r="K25" s="9" t="s">
        <v>167</v>
      </c>
      <c r="L25" s="16">
        <v>-292.01110218000002</v>
      </c>
      <c r="N25" s="48" t="s">
        <v>24</v>
      </c>
      <c r="O25" s="10"/>
      <c r="P25" s="10"/>
      <c r="Q25" s="10"/>
      <c r="R25" s="10"/>
      <c r="S25" s="10">
        <v>-311.36799999999999</v>
      </c>
      <c r="T25" s="10">
        <f t="shared" si="4"/>
        <v>-311.21800000000002</v>
      </c>
      <c r="U25" s="10">
        <f t="shared" si="5"/>
        <v>-311.46800000000002</v>
      </c>
      <c r="V25" s="11">
        <f t="shared" si="6"/>
        <v>-311.46800000000002</v>
      </c>
      <c r="W25">
        <v>0</v>
      </c>
      <c r="X25" s="2">
        <f t="shared" si="2"/>
        <v>1.1256359199999721</v>
      </c>
      <c r="Y25" s="2">
        <f t="shared" si="3"/>
        <v>0.46263591999995768</v>
      </c>
      <c r="Z25" s="2">
        <f t="shared" si="7"/>
        <v>0.12300000000000111</v>
      </c>
    </row>
    <row r="26" spans="1:26" x14ac:dyDescent="0.35">
      <c r="K26" s="9" t="s">
        <v>168</v>
      </c>
      <c r="L26" s="16">
        <v>-290.87237809999999</v>
      </c>
      <c r="N26" s="49" t="s">
        <v>25</v>
      </c>
      <c r="O26" s="10"/>
      <c r="P26" s="10"/>
      <c r="Q26" s="10"/>
      <c r="R26" s="10"/>
      <c r="S26" s="10">
        <v>-311.03800000000001</v>
      </c>
      <c r="T26" s="10">
        <f t="shared" si="4"/>
        <v>-310.88800000000003</v>
      </c>
      <c r="U26" s="10">
        <f t="shared" si="5"/>
        <v>-311.13800000000003</v>
      </c>
      <c r="V26" s="11">
        <f t="shared" si="6"/>
        <v>-311.13800000000003</v>
      </c>
      <c r="W26">
        <v>0</v>
      </c>
      <c r="X26" s="2">
        <f t="shared" si="2"/>
        <v>1.1454377299999621</v>
      </c>
      <c r="Y26" s="2">
        <f t="shared" si="3"/>
        <v>0.49843772999996716</v>
      </c>
      <c r="Z26" s="2">
        <f t="shared" si="7"/>
        <v>0.12300000000000111</v>
      </c>
    </row>
    <row r="27" spans="1:26" x14ac:dyDescent="0.35">
      <c r="K27" s="9" t="s">
        <v>169</v>
      </c>
      <c r="L27" s="16">
        <v>-289.72830089000001</v>
      </c>
      <c r="N27" s="41" t="s">
        <v>26</v>
      </c>
      <c r="O27" s="10"/>
      <c r="P27" s="10"/>
      <c r="Q27" s="10"/>
      <c r="R27" s="10"/>
      <c r="S27" s="10">
        <v>-309.44099999999997</v>
      </c>
      <c r="T27" s="10">
        <f t="shared" si="4"/>
        <v>-309.291</v>
      </c>
      <c r="U27" s="10">
        <f t="shared" si="5"/>
        <v>-309.541</v>
      </c>
      <c r="V27" s="11">
        <f t="shared" si="6"/>
        <v>-309.541</v>
      </c>
      <c r="W27">
        <v>0</v>
      </c>
      <c r="X27" s="2">
        <f t="shared" si="2"/>
        <v>1.0796071899999831</v>
      </c>
      <c r="Y27" s="2">
        <f t="shared" si="3"/>
        <v>0.44360718999995541</v>
      </c>
      <c r="Z27" s="2">
        <f t="shared" si="7"/>
        <v>0.12300000000000111</v>
      </c>
    </row>
    <row r="28" spans="1:26" ht="15" thickBot="1" x14ac:dyDescent="0.4">
      <c r="K28" s="12" t="s">
        <v>170</v>
      </c>
      <c r="L28" s="17">
        <v>-290.40160916000002</v>
      </c>
      <c r="N28" s="9" t="s">
        <v>27</v>
      </c>
      <c r="O28" s="10"/>
      <c r="P28" s="10"/>
      <c r="Q28" s="10"/>
      <c r="R28" s="10"/>
      <c r="S28" s="10">
        <v>-307.51600000000002</v>
      </c>
      <c r="T28" s="10">
        <f t="shared" si="4"/>
        <v>-307.36600000000004</v>
      </c>
      <c r="U28" s="10">
        <f t="shared" si="5"/>
        <v>-307.61600000000004</v>
      </c>
      <c r="V28" s="11">
        <f t="shared" si="6"/>
        <v>-307.61600000000004</v>
      </c>
      <c r="W28">
        <v>0</v>
      </c>
      <c r="X28" s="2">
        <f t="shared" si="2"/>
        <v>1.067187179999955</v>
      </c>
      <c r="Y28" s="2">
        <f t="shared" si="3"/>
        <v>0.35618717999999561</v>
      </c>
      <c r="Z28" s="2">
        <f t="shared" si="7"/>
        <v>0.12300000000000111</v>
      </c>
    </row>
    <row r="29" spans="1:26" x14ac:dyDescent="0.35">
      <c r="K29" s="49" t="s">
        <v>254</v>
      </c>
      <c r="L29">
        <v>-291.90618972999999</v>
      </c>
      <c r="N29" s="9" t="s">
        <v>91</v>
      </c>
      <c r="O29" s="10"/>
      <c r="P29" s="10"/>
      <c r="Q29" s="10"/>
      <c r="R29" s="10"/>
      <c r="S29" s="10">
        <v>-309.93799999999999</v>
      </c>
      <c r="T29" s="10">
        <f t="shared" si="4"/>
        <v>-309.78800000000001</v>
      </c>
      <c r="U29" s="10">
        <f t="shared" si="5"/>
        <v>-310.03800000000001</v>
      </c>
      <c r="V29" s="11">
        <f t="shared" si="6"/>
        <v>-310.03800000000001</v>
      </c>
      <c r="W29">
        <v>0</v>
      </c>
      <c r="X29" s="2">
        <f t="shared" ref="X29:X61" si="8">V29-L9-0.5*$I$10-$I$11</f>
        <v>1.0559146900000016</v>
      </c>
      <c r="Y29" s="2">
        <f t="shared" si="3"/>
        <v>0.24591468999999577</v>
      </c>
      <c r="Z29" s="2">
        <f t="shared" si="7"/>
        <v>0.12300000000000111</v>
      </c>
    </row>
    <row r="30" spans="1:26" x14ac:dyDescent="0.35">
      <c r="K30" s="49" t="s">
        <v>251</v>
      </c>
      <c r="L30">
        <v>-299.85283329999999</v>
      </c>
      <c r="N30" s="9" t="s">
        <v>92</v>
      </c>
      <c r="O30" s="10"/>
      <c r="P30" s="10"/>
      <c r="Q30" s="10"/>
      <c r="R30" s="10"/>
      <c r="S30" s="10">
        <v>-308.66000000000003</v>
      </c>
      <c r="T30" s="10">
        <f t="shared" si="4"/>
        <v>-308.51000000000005</v>
      </c>
      <c r="U30" s="10">
        <f t="shared" si="5"/>
        <v>-308.76000000000005</v>
      </c>
      <c r="V30" s="11">
        <f t="shared" si="6"/>
        <v>-308.76000000000005</v>
      </c>
      <c r="W30">
        <v>0</v>
      </c>
      <c r="X30" s="2">
        <f t="shared" si="8"/>
        <v>1.0620375799999735</v>
      </c>
      <c r="Y30" s="2">
        <f t="shared" si="3"/>
        <v>0.44503758000000815</v>
      </c>
      <c r="Z30" s="2">
        <f t="shared" si="7"/>
        <v>0.12300000000000111</v>
      </c>
    </row>
    <row r="31" spans="1:26" x14ac:dyDescent="0.35">
      <c r="K31" s="49" t="s">
        <v>253</v>
      </c>
      <c r="L31">
        <v>-300.53468499000002</v>
      </c>
      <c r="N31" s="9" t="s">
        <v>93</v>
      </c>
      <c r="O31" s="10"/>
      <c r="P31" s="10"/>
      <c r="Q31" s="10"/>
      <c r="R31" s="10"/>
      <c r="S31" s="10">
        <v>-303.66199999999998</v>
      </c>
      <c r="T31" s="10">
        <f t="shared" si="4"/>
        <v>-303.512</v>
      </c>
      <c r="U31" s="10">
        <f t="shared" si="5"/>
        <v>-303.762</v>
      </c>
      <c r="V31" s="11">
        <f t="shared" si="6"/>
        <v>-303.762</v>
      </c>
      <c r="W31">
        <v>0</v>
      </c>
      <c r="X31" s="2">
        <f t="shared" si="8"/>
        <v>1.1136430399999924</v>
      </c>
      <c r="Y31" s="2">
        <f t="shared" si="3"/>
        <v>0.4506430399999779</v>
      </c>
      <c r="Z31" s="2">
        <f t="shared" si="7"/>
        <v>0.12300000000000111</v>
      </c>
    </row>
    <row r="32" spans="1:26" x14ac:dyDescent="0.35">
      <c r="K32" s="49" t="s">
        <v>252</v>
      </c>
      <c r="L32">
        <v>-293.53380658999998</v>
      </c>
      <c r="N32" s="9" t="s">
        <v>94</v>
      </c>
      <c r="O32" s="10"/>
      <c r="P32" s="10"/>
      <c r="Q32" s="10"/>
      <c r="R32" s="10"/>
      <c r="S32" s="10">
        <v>-302.23599999999999</v>
      </c>
      <c r="T32" s="10">
        <f t="shared" si="4"/>
        <v>-302.08600000000001</v>
      </c>
      <c r="U32" s="10">
        <f t="shared" si="5"/>
        <v>-302.33600000000001</v>
      </c>
      <c r="V32" s="11">
        <f t="shared" si="6"/>
        <v>-302.33600000000001</v>
      </c>
      <c r="W32">
        <v>0</v>
      </c>
      <c r="X32" s="2">
        <f t="shared" si="8"/>
        <v>1.1503139800000142</v>
      </c>
      <c r="Y32" s="2">
        <f t="shared" si="3"/>
        <v>0.46231398000002244</v>
      </c>
      <c r="Z32" s="2">
        <f t="shared" si="7"/>
        <v>0.12300000000000111</v>
      </c>
    </row>
    <row r="33" spans="1:26" x14ac:dyDescent="0.35">
      <c r="K33" t="s">
        <v>256</v>
      </c>
      <c r="L33">
        <v>-296.99268576999998</v>
      </c>
      <c r="N33" s="9" t="s">
        <v>95</v>
      </c>
      <c r="O33" s="10"/>
      <c r="P33" s="10"/>
      <c r="Q33" s="10"/>
      <c r="R33" s="10"/>
      <c r="S33" s="10">
        <v>-309.94799999999998</v>
      </c>
      <c r="T33" s="10">
        <f t="shared" si="4"/>
        <v>-309.798</v>
      </c>
      <c r="U33" s="10">
        <f t="shared" si="5"/>
        <v>-310.048</v>
      </c>
      <c r="V33" s="11">
        <f t="shared" si="6"/>
        <v>-310.048</v>
      </c>
      <c r="W33">
        <v>0</v>
      </c>
      <c r="X33" s="2">
        <f t="shared" si="8"/>
        <v>1.11156067000001</v>
      </c>
      <c r="Y33" s="2">
        <f t="shared" si="3"/>
        <v>0.36956066999998782</v>
      </c>
      <c r="Z33" s="2">
        <f t="shared" si="7"/>
        <v>0.12300000000000111</v>
      </c>
    </row>
    <row r="34" spans="1:26" ht="15" thickBot="1" x14ac:dyDescent="0.4">
      <c r="K34" t="s">
        <v>257</v>
      </c>
      <c r="L34">
        <v>-287.28630300999998</v>
      </c>
      <c r="N34" s="12" t="s">
        <v>96</v>
      </c>
      <c r="O34" s="13"/>
      <c r="P34" s="13"/>
      <c r="Q34" s="13"/>
      <c r="R34" s="13"/>
      <c r="S34" s="13">
        <v>-304.29500000000002</v>
      </c>
      <c r="T34" s="13">
        <f t="shared" si="4"/>
        <v>-304.14500000000004</v>
      </c>
      <c r="U34" s="13">
        <f t="shared" si="5"/>
        <v>-304.39500000000004</v>
      </c>
      <c r="V34" s="14">
        <f t="shared" si="6"/>
        <v>-304.39500000000004</v>
      </c>
      <c r="W34">
        <v>0</v>
      </c>
      <c r="X34" s="2">
        <f t="shared" si="8"/>
        <v>1.136504939999945</v>
      </c>
      <c r="Y34" s="2">
        <f t="shared" si="3"/>
        <v>0.47550493999994004</v>
      </c>
      <c r="Z34" s="2">
        <f t="shared" si="7"/>
        <v>0.12300000000000111</v>
      </c>
    </row>
    <row r="35" spans="1:26" x14ac:dyDescent="0.35">
      <c r="K35" t="s">
        <v>258</v>
      </c>
      <c r="L35">
        <v>-314.18466063</v>
      </c>
      <c r="N35" s="4" t="s">
        <v>129</v>
      </c>
      <c r="O35" s="5"/>
      <c r="P35" s="5"/>
      <c r="Q35" s="5"/>
      <c r="R35" s="5"/>
      <c r="S35" s="5">
        <v>-311.26</v>
      </c>
      <c r="T35" s="5">
        <f t="shared" si="4"/>
        <v>-311.11</v>
      </c>
      <c r="U35" s="5">
        <f t="shared" si="5"/>
        <v>-311.36</v>
      </c>
      <c r="V35" s="8">
        <f t="shared" si="6"/>
        <v>-311.36</v>
      </c>
      <c r="W35">
        <v>0</v>
      </c>
      <c r="X35" s="2">
        <f t="shared" si="8"/>
        <v>1.182067379999971</v>
      </c>
      <c r="Y35" s="2">
        <f t="shared" si="3"/>
        <v>0.53806737999996201</v>
      </c>
      <c r="Z35" s="2">
        <f t="shared" si="7"/>
        <v>0.12300000000000111</v>
      </c>
    </row>
    <row r="36" spans="1:26" x14ac:dyDescent="0.35">
      <c r="K36" t="s">
        <v>259</v>
      </c>
      <c r="L36">
        <v>-293.78052532999999</v>
      </c>
      <c r="N36" s="9" t="s">
        <v>130</v>
      </c>
      <c r="O36" s="10"/>
      <c r="P36" s="10"/>
      <c r="Q36" s="10"/>
      <c r="R36" s="10"/>
      <c r="S36" s="10">
        <v>-304.827</v>
      </c>
      <c r="T36" s="10">
        <f t="shared" si="4"/>
        <v>-304.67700000000002</v>
      </c>
      <c r="U36" s="10">
        <f t="shared" si="5"/>
        <v>-304.92700000000002</v>
      </c>
      <c r="V36" s="11">
        <f t="shared" si="6"/>
        <v>-304.92700000000002</v>
      </c>
      <c r="W36">
        <v>0</v>
      </c>
      <c r="X36" s="2">
        <f t="shared" si="8"/>
        <v>1.0964100899999991</v>
      </c>
      <c r="Y36" s="2">
        <f t="shared" si="3"/>
        <v>0.4394100900000133</v>
      </c>
      <c r="Z36" s="2">
        <f t="shared" si="7"/>
        <v>0.12300000000000111</v>
      </c>
    </row>
    <row r="37" spans="1:26" x14ac:dyDescent="0.35">
      <c r="K37" t="s">
        <v>260</v>
      </c>
      <c r="L37">
        <v>-292.13321273000003</v>
      </c>
      <c r="N37" s="9" t="s">
        <v>131</v>
      </c>
      <c r="O37" s="10"/>
      <c r="P37" s="10"/>
      <c r="Q37" s="10"/>
      <c r="R37" s="10"/>
      <c r="S37" s="10">
        <v>-302.54500000000002</v>
      </c>
      <c r="T37" s="10">
        <f t="shared" si="4"/>
        <v>-302.39500000000004</v>
      </c>
      <c r="U37" s="10">
        <f t="shared" si="5"/>
        <v>-302.64500000000004</v>
      </c>
      <c r="V37" s="11">
        <f t="shared" si="6"/>
        <v>-302.64500000000004</v>
      </c>
      <c r="W37">
        <v>0</v>
      </c>
      <c r="X37" s="2">
        <f t="shared" si="8"/>
        <v>1.1240083899999647</v>
      </c>
      <c r="Y37" s="2">
        <f t="shared" si="3"/>
        <v>0.45400839000000204</v>
      </c>
      <c r="Z37" s="2">
        <f t="shared" si="7"/>
        <v>0.12300000000000111</v>
      </c>
    </row>
    <row r="38" spans="1:26" x14ac:dyDescent="0.35">
      <c r="K38" t="s">
        <v>261</v>
      </c>
      <c r="L38">
        <v>-287.30867331000002</v>
      </c>
      <c r="N38" s="9" t="s">
        <v>132</v>
      </c>
      <c r="O38" s="10"/>
      <c r="P38" s="10"/>
      <c r="Q38" s="10"/>
      <c r="R38" s="10"/>
      <c r="S38" s="10">
        <v>-311.88</v>
      </c>
      <c r="T38" s="10">
        <f t="shared" si="4"/>
        <v>-311.73</v>
      </c>
      <c r="U38" s="10">
        <f t="shared" si="5"/>
        <v>-311.98</v>
      </c>
      <c r="V38" s="11">
        <f t="shared" si="6"/>
        <v>-311.98</v>
      </c>
      <c r="W38">
        <v>0</v>
      </c>
      <c r="X38" s="2">
        <f t="shared" si="8"/>
        <v>1.238194049999997</v>
      </c>
      <c r="Y38" s="2">
        <f t="shared" si="3"/>
        <v>0.55419404999996758</v>
      </c>
      <c r="Z38" s="2">
        <f t="shared" si="7"/>
        <v>0.12300000000000111</v>
      </c>
    </row>
    <row r="39" spans="1:26" x14ac:dyDescent="0.35">
      <c r="K39" t="s">
        <v>262</v>
      </c>
      <c r="L39">
        <v>-325.86297696000003</v>
      </c>
      <c r="N39" s="9" t="s">
        <v>133</v>
      </c>
      <c r="O39" s="10"/>
      <c r="P39" s="10"/>
      <c r="Q39" s="10"/>
      <c r="R39" s="10"/>
      <c r="S39" s="10">
        <v>-311.70699999999999</v>
      </c>
      <c r="T39" s="10">
        <f t="shared" si="4"/>
        <v>-311.55700000000002</v>
      </c>
      <c r="U39" s="10">
        <f t="shared" si="5"/>
        <v>-311.80700000000002</v>
      </c>
      <c r="V39" s="11">
        <f t="shared" si="6"/>
        <v>-311.80700000000002</v>
      </c>
      <c r="W39">
        <v>0</v>
      </c>
      <c r="X39" s="2">
        <f t="shared" si="8"/>
        <v>1.2611204400000062</v>
      </c>
      <c r="Y39" s="2">
        <f t="shared" si="3"/>
        <v>0.36912044000000677</v>
      </c>
      <c r="Z39" s="2">
        <f t="shared" si="7"/>
        <v>0.12300000000000111</v>
      </c>
    </row>
    <row r="40" spans="1:26" x14ac:dyDescent="0.35">
      <c r="K40" s="39"/>
      <c r="L40" s="39"/>
      <c r="N40" s="9" t="s">
        <v>134</v>
      </c>
      <c r="O40" s="10"/>
      <c r="P40" s="10"/>
      <c r="Q40" s="10"/>
      <c r="R40" s="10"/>
      <c r="S40" s="10">
        <v>-311.52100000000002</v>
      </c>
      <c r="T40" s="10">
        <f t="shared" si="4"/>
        <v>-311.37100000000004</v>
      </c>
      <c r="U40" s="10">
        <f t="shared" si="5"/>
        <v>-311.62100000000004</v>
      </c>
      <c r="V40" s="11">
        <f t="shared" si="6"/>
        <v>-311.62100000000004</v>
      </c>
      <c r="W40">
        <v>0</v>
      </c>
      <c r="X40" s="2">
        <f t="shared" si="8"/>
        <v>1.2237977799999769</v>
      </c>
      <c r="Y40" s="2">
        <f t="shared" si="3"/>
        <v>0.40179777999997057</v>
      </c>
      <c r="Z40" s="2">
        <f t="shared" si="7"/>
        <v>0.12300000000000111</v>
      </c>
    </row>
    <row r="41" spans="1:26" x14ac:dyDescent="0.35">
      <c r="K41" t="s">
        <v>252</v>
      </c>
      <c r="L41">
        <v>-293.47660595000002</v>
      </c>
      <c r="N41" s="9" t="s">
        <v>135</v>
      </c>
      <c r="O41" s="10"/>
      <c r="P41" s="10"/>
      <c r="Q41" s="10"/>
      <c r="R41" s="10"/>
      <c r="S41" s="10">
        <v>-310.93299999999999</v>
      </c>
      <c r="T41" s="10">
        <f t="shared" si="4"/>
        <v>-310.78300000000002</v>
      </c>
      <c r="U41" s="10">
        <f t="shared" si="5"/>
        <v>-311.03300000000002</v>
      </c>
      <c r="V41" s="11">
        <f t="shared" si="6"/>
        <v>-311.03300000000002</v>
      </c>
      <c r="W41">
        <v>0</v>
      </c>
      <c r="X41" s="2">
        <f t="shared" si="8"/>
        <v>1.1087770899999825</v>
      </c>
      <c r="Y41" s="2">
        <f t="shared" si="3"/>
        <v>0.30677708999995801</v>
      </c>
      <c r="Z41" s="2">
        <f t="shared" si="7"/>
        <v>0.12300000000000111</v>
      </c>
    </row>
    <row r="42" spans="1:26" x14ac:dyDescent="0.35">
      <c r="A42" s="26"/>
      <c r="B42" s="26"/>
      <c r="C42" s="26"/>
      <c r="D42" s="26"/>
      <c r="E42" s="26"/>
      <c r="F42" s="26"/>
      <c r="G42" s="26"/>
      <c r="H42" s="26"/>
      <c r="I42" s="53"/>
      <c r="N42" s="9" t="s">
        <v>136</v>
      </c>
      <c r="O42" s="10"/>
      <c r="P42" s="10"/>
      <c r="Q42" s="10"/>
      <c r="R42" s="10"/>
      <c r="S42" s="10">
        <v>-313.95299999999997</v>
      </c>
      <c r="T42" s="10">
        <f t="shared" si="4"/>
        <v>-313.803</v>
      </c>
      <c r="U42" s="10">
        <f t="shared" si="5"/>
        <v>-314.053</v>
      </c>
      <c r="V42" s="11">
        <f t="shared" si="6"/>
        <v>-314.053</v>
      </c>
      <c r="W42">
        <v>0</v>
      </c>
      <c r="X42" s="2">
        <f t="shared" si="8"/>
        <v>1.2259101499999971</v>
      </c>
      <c r="Y42" s="2">
        <f t="shared" si="3"/>
        <v>0.54391014999997722</v>
      </c>
      <c r="Z42" s="2">
        <f t="shared" si="7"/>
        <v>0.12300000000000111</v>
      </c>
    </row>
    <row r="43" spans="1:26" x14ac:dyDescent="0.35">
      <c r="N43" s="9" t="s">
        <v>137</v>
      </c>
      <c r="O43" s="10"/>
      <c r="P43" s="10"/>
      <c r="Q43" s="10"/>
      <c r="R43" s="10"/>
      <c r="S43" s="10">
        <v>-313.82100000000003</v>
      </c>
      <c r="T43" s="10">
        <f t="shared" si="4"/>
        <v>-313.67100000000005</v>
      </c>
      <c r="U43" s="10">
        <f t="shared" si="5"/>
        <v>-313.92100000000005</v>
      </c>
      <c r="V43" s="11">
        <f t="shared" si="6"/>
        <v>-313.92100000000005</v>
      </c>
      <c r="W43">
        <v>0</v>
      </c>
      <c r="X43" s="2">
        <f t="shared" si="8"/>
        <v>1.2597235199999588</v>
      </c>
      <c r="Y43" s="2">
        <f t="shared" si="3"/>
        <v>0.38572351999998844</v>
      </c>
      <c r="Z43" s="2">
        <f t="shared" si="7"/>
        <v>0.12300000000000111</v>
      </c>
    </row>
    <row r="44" spans="1:26" x14ac:dyDescent="0.35">
      <c r="N44" s="9" t="s">
        <v>138</v>
      </c>
      <c r="O44" s="10"/>
      <c r="P44" s="10"/>
      <c r="Q44" s="10"/>
      <c r="R44" s="10"/>
      <c r="S44" s="10">
        <v>-313.48</v>
      </c>
      <c r="T44" s="10">
        <f t="shared" si="4"/>
        <v>-313.33000000000004</v>
      </c>
      <c r="U44" s="10">
        <f t="shared" si="5"/>
        <v>-313.58000000000004</v>
      </c>
      <c r="V44" s="11">
        <f t="shared" si="6"/>
        <v>-313.58000000000004</v>
      </c>
      <c r="W44">
        <v>0</v>
      </c>
      <c r="X44" s="2">
        <f t="shared" si="8"/>
        <v>1.2442658499999695</v>
      </c>
      <c r="Y44" s="2">
        <f t="shared" si="3"/>
        <v>0.38126584999996638</v>
      </c>
      <c r="Z44" s="2">
        <f t="shared" si="7"/>
        <v>0.12300000000000111</v>
      </c>
    </row>
    <row r="45" spans="1:26" x14ac:dyDescent="0.35">
      <c r="N45" s="9" t="s">
        <v>139</v>
      </c>
      <c r="O45" s="10"/>
      <c r="P45" s="10"/>
      <c r="Q45" s="10"/>
      <c r="R45" s="10"/>
      <c r="S45" s="10">
        <v>-312.57900000000001</v>
      </c>
      <c r="T45" s="10">
        <f t="shared" si="4"/>
        <v>-312.42900000000003</v>
      </c>
      <c r="U45" s="10">
        <f t="shared" si="5"/>
        <v>-312.67900000000003</v>
      </c>
      <c r="V45" s="11">
        <f t="shared" si="6"/>
        <v>-312.67900000000003</v>
      </c>
      <c r="W45">
        <v>0</v>
      </c>
      <c r="X45" s="2">
        <f t="shared" si="8"/>
        <v>1.2981021799999937</v>
      </c>
      <c r="Y45" s="2">
        <f t="shared" si="3"/>
        <v>0.41610217999998511</v>
      </c>
      <c r="Z45" s="2">
        <f t="shared" si="7"/>
        <v>0.12300000000000111</v>
      </c>
    </row>
    <row r="46" spans="1:26" x14ac:dyDescent="0.35">
      <c r="N46" s="9" t="s">
        <v>140</v>
      </c>
      <c r="O46" s="10"/>
      <c r="P46" s="10"/>
      <c r="Q46" s="10"/>
      <c r="R46" s="10"/>
      <c r="S46" s="10">
        <v>-311.49099999999999</v>
      </c>
      <c r="T46" s="10">
        <f t="shared" si="4"/>
        <v>-311.34100000000001</v>
      </c>
      <c r="U46" s="10">
        <f t="shared" si="5"/>
        <v>-311.59100000000001</v>
      </c>
      <c r="V46" s="11">
        <f t="shared" si="6"/>
        <v>-311.59100000000001</v>
      </c>
      <c r="W46">
        <v>0</v>
      </c>
      <c r="X46" s="2">
        <f t="shared" si="8"/>
        <v>1.2473780999999846</v>
      </c>
      <c r="Y46" s="2">
        <f t="shared" si="3"/>
        <v>0.34737809999994695</v>
      </c>
      <c r="Z46" s="2">
        <f t="shared" si="7"/>
        <v>0.12300000000000111</v>
      </c>
    </row>
    <row r="47" spans="1:26" x14ac:dyDescent="0.35">
      <c r="N47" s="9" t="s">
        <v>141</v>
      </c>
      <c r="O47" s="10"/>
      <c r="P47" s="10"/>
      <c r="Q47" s="10"/>
      <c r="R47" s="10"/>
      <c r="S47" s="10">
        <v>-310.37299999999999</v>
      </c>
      <c r="T47" s="10">
        <f t="shared" si="4"/>
        <v>-310.22300000000001</v>
      </c>
      <c r="U47" s="10">
        <f t="shared" si="5"/>
        <v>-310.47300000000001</v>
      </c>
      <c r="V47" s="11">
        <f t="shared" si="6"/>
        <v>-310.47300000000001</v>
      </c>
      <c r="W47">
        <v>0</v>
      </c>
      <c r="X47" s="2">
        <f t="shared" si="8"/>
        <v>1.221300890000002</v>
      </c>
      <c r="Y47" s="2">
        <f t="shared" si="3"/>
        <v>0.55730089000001115</v>
      </c>
      <c r="Z47" s="2">
        <f t="shared" si="7"/>
        <v>0.12300000000000111</v>
      </c>
    </row>
    <row r="48" spans="1:26" ht="15" thickBot="1" x14ac:dyDescent="0.4">
      <c r="N48" s="12" t="s">
        <v>142</v>
      </c>
      <c r="O48" s="13"/>
      <c r="P48" s="13"/>
      <c r="Q48" s="13"/>
      <c r="R48" s="13"/>
      <c r="S48" s="13">
        <v>-311</v>
      </c>
      <c r="T48" s="13">
        <f t="shared" si="4"/>
        <v>-310.85000000000002</v>
      </c>
      <c r="U48" s="13">
        <f t="shared" si="5"/>
        <v>-311.10000000000002</v>
      </c>
      <c r="V48" s="14">
        <f t="shared" si="6"/>
        <v>-311.10000000000002</v>
      </c>
      <c r="W48">
        <v>0</v>
      </c>
      <c r="X48" s="2">
        <f t="shared" si="8"/>
        <v>1.2676091599999992</v>
      </c>
      <c r="Y48" s="2">
        <f t="shared" si="3"/>
        <v>0.39860916000002433</v>
      </c>
      <c r="Z48" s="2">
        <f t="shared" si="7"/>
        <v>0.12300000000000111</v>
      </c>
    </row>
    <row r="49" spans="1:24" ht="15" thickBot="1" x14ac:dyDescent="0.4">
      <c r="A49">
        <v>0.87062367999993029</v>
      </c>
      <c r="B49">
        <v>0.27662367999993265</v>
      </c>
      <c r="C49">
        <v>0.12300000000000111</v>
      </c>
      <c r="E49" s="51">
        <v>0.71699999999999997</v>
      </c>
      <c r="F49">
        <v>0.87062367999993029</v>
      </c>
      <c r="G49">
        <v>0.86369334999994152</v>
      </c>
      <c r="H49">
        <v>1.0623316999999517</v>
      </c>
      <c r="I49">
        <v>0.99141094999998103</v>
      </c>
      <c r="J49">
        <v>0.93280186999992765</v>
      </c>
      <c r="K49">
        <v>0.89293858000001336</v>
      </c>
      <c r="L49">
        <v>0.94281361000002306</v>
      </c>
      <c r="N49" s="49" t="s">
        <v>255</v>
      </c>
      <c r="S49">
        <v>-312.88</v>
      </c>
      <c r="T49" s="13">
        <f t="shared" si="4"/>
        <v>-312.73</v>
      </c>
      <c r="U49" s="13">
        <f t="shared" si="5"/>
        <v>-312.98</v>
      </c>
      <c r="V49" s="14">
        <f t="shared" si="6"/>
        <v>-312.98</v>
      </c>
      <c r="X49" s="2">
        <f t="shared" si="8"/>
        <v>0.89218972999997703</v>
      </c>
    </row>
    <row r="50" spans="1:24" ht="15" thickBot="1" x14ac:dyDescent="0.4">
      <c r="A50">
        <v>0.86369334999994152</v>
      </c>
      <c r="B50">
        <v>0.25269334999994797</v>
      </c>
      <c r="C50">
        <v>0.12300000000000111</v>
      </c>
      <c r="E50" s="51">
        <v>0.16500000000000001</v>
      </c>
      <c r="F50">
        <v>0.27662367999993265</v>
      </c>
      <c r="G50">
        <v>0.25269334999994797</v>
      </c>
      <c r="H50">
        <v>0.38833169999996997</v>
      </c>
      <c r="I50">
        <v>0.34141095000000021</v>
      </c>
      <c r="J50">
        <v>0.27880186999992773</v>
      </c>
      <c r="K50">
        <v>0.27193858000002891</v>
      </c>
      <c r="L50">
        <v>0.30481360999998586</v>
      </c>
      <c r="N50" s="49" t="s">
        <v>251</v>
      </c>
      <c r="O50">
        <v>-321.95499999999998</v>
      </c>
      <c r="S50">
        <v>-321.33600000000001</v>
      </c>
      <c r="T50" s="13">
        <f t="shared" si="4"/>
        <v>-321.18600000000004</v>
      </c>
      <c r="U50" s="13">
        <f t="shared" si="5"/>
        <v>-321.43600000000004</v>
      </c>
      <c r="V50" s="14">
        <f t="shared" si="6"/>
        <v>-321.43600000000004</v>
      </c>
      <c r="X50" s="2">
        <f t="shared" si="8"/>
        <v>0.38283329999995175</v>
      </c>
    </row>
    <row r="51" spans="1:24" ht="15" thickBot="1" x14ac:dyDescent="0.4">
      <c r="A51">
        <v>1.0623316999999517</v>
      </c>
      <c r="B51">
        <v>0.38833169999996997</v>
      </c>
      <c r="C51">
        <v>0.12300000000000111</v>
      </c>
      <c r="E51" s="51">
        <v>0.123</v>
      </c>
      <c r="F51">
        <v>0.12300000000000111</v>
      </c>
      <c r="G51">
        <v>0.12300000000000111</v>
      </c>
      <c r="H51">
        <v>0.12300000000000111</v>
      </c>
      <c r="I51">
        <v>0.12300000000000111</v>
      </c>
      <c r="J51">
        <v>0.12300000000000111</v>
      </c>
      <c r="K51">
        <v>0.12300000000000111</v>
      </c>
      <c r="L51">
        <v>0.12300000000000111</v>
      </c>
      <c r="N51" s="39" t="s">
        <v>253</v>
      </c>
      <c r="O51" s="39">
        <v>-321.94514677000001</v>
      </c>
      <c r="P51" s="39"/>
      <c r="Q51" s="39"/>
      <c r="R51" s="39"/>
      <c r="S51" s="39">
        <v>-321.346</v>
      </c>
      <c r="T51" s="13">
        <f t="shared" si="4"/>
        <v>-321.19600000000003</v>
      </c>
      <c r="U51" s="13">
        <f t="shared" si="5"/>
        <v>-321.44600000000003</v>
      </c>
      <c r="V51" s="14">
        <f t="shared" si="6"/>
        <v>-321.44600000000003</v>
      </c>
      <c r="X51" s="2">
        <f t="shared" si="8"/>
        <v>1.0546849899999913</v>
      </c>
    </row>
    <row r="52" spans="1:24" ht="15" thickBot="1" x14ac:dyDescent="0.4">
      <c r="A52">
        <v>0.99141094999998103</v>
      </c>
      <c r="B52">
        <v>0.34141095000000021</v>
      </c>
      <c r="C52">
        <v>0.12300000000000111</v>
      </c>
      <c r="E52" s="2"/>
      <c r="I52"/>
      <c r="N52" s="94" t="s">
        <v>252</v>
      </c>
      <c r="S52">
        <v>-314.47699999999998</v>
      </c>
      <c r="T52" s="13">
        <f t="shared" si="4"/>
        <v>-314.327</v>
      </c>
      <c r="U52" s="13">
        <f t="shared" si="5"/>
        <v>-314.577</v>
      </c>
      <c r="V52" s="14">
        <f t="shared" si="6"/>
        <v>-314.577</v>
      </c>
      <c r="X52" s="51">
        <f t="shared" si="8"/>
        <v>0.92280658999998622</v>
      </c>
    </row>
    <row r="53" spans="1:24" ht="15" thickBot="1" x14ac:dyDescent="0.4">
      <c r="A53">
        <v>0.93280186999992765</v>
      </c>
      <c r="B53">
        <v>0.27880186999992773</v>
      </c>
      <c r="C53">
        <v>0.12300000000000111</v>
      </c>
      <c r="E53" s="2"/>
      <c r="I53"/>
      <c r="N53" t="s">
        <v>256</v>
      </c>
      <c r="S53">
        <v>-317.90499999999997</v>
      </c>
      <c r="T53" s="13">
        <f t="shared" si="4"/>
        <v>-317.755</v>
      </c>
      <c r="U53" s="13">
        <f t="shared" si="5"/>
        <v>-318.005</v>
      </c>
      <c r="V53" s="14">
        <f t="shared" si="6"/>
        <v>-318.005</v>
      </c>
      <c r="X53" s="2">
        <f t="shared" si="8"/>
        <v>0.95368576999998567</v>
      </c>
    </row>
    <row r="54" spans="1:24" ht="15" thickBot="1" x14ac:dyDescent="0.4">
      <c r="A54">
        <v>0.89293858000001336</v>
      </c>
      <c r="B54">
        <v>0.27193858000002891</v>
      </c>
      <c r="C54">
        <v>0.12300000000000111</v>
      </c>
      <c r="E54" s="2"/>
      <c r="I54"/>
      <c r="N54" t="s">
        <v>257</v>
      </c>
      <c r="S54">
        <v>-308.06299999999999</v>
      </c>
      <c r="T54" s="13">
        <f t="shared" si="4"/>
        <v>-307.91300000000001</v>
      </c>
      <c r="U54" s="13">
        <f t="shared" si="5"/>
        <v>-308.16300000000001</v>
      </c>
      <c r="V54" s="14">
        <f t="shared" si="6"/>
        <v>-308.16300000000001</v>
      </c>
      <c r="X54" s="2">
        <f t="shared" si="8"/>
        <v>1.0893030099999734</v>
      </c>
    </row>
    <row r="55" spans="1:24" ht="15" thickBot="1" x14ac:dyDescent="0.4">
      <c r="A55">
        <v>0.94281361000002306</v>
      </c>
      <c r="B55">
        <v>0.30481360999998586</v>
      </c>
      <c r="C55">
        <v>0.12300000000000111</v>
      </c>
      <c r="E55" s="2"/>
      <c r="I55"/>
      <c r="N55" t="s">
        <v>258</v>
      </c>
      <c r="S55">
        <v>-335.31900000000002</v>
      </c>
      <c r="T55" s="13">
        <f t="shared" si="4"/>
        <v>-335.16900000000004</v>
      </c>
      <c r="U55" s="13">
        <f t="shared" si="5"/>
        <v>-335.41900000000004</v>
      </c>
      <c r="V55" s="14">
        <f t="shared" si="6"/>
        <v>-335.41900000000004</v>
      </c>
      <c r="X55" s="2">
        <f t="shared" si="8"/>
        <v>0.73166062999995773</v>
      </c>
    </row>
    <row r="56" spans="1:24" ht="15" thickBot="1" x14ac:dyDescent="0.4">
      <c r="N56" t="s">
        <v>259</v>
      </c>
      <c r="S56">
        <v>-314.72800000000001</v>
      </c>
      <c r="T56" s="13">
        <f t="shared" si="4"/>
        <v>-314.57800000000003</v>
      </c>
      <c r="U56" s="13">
        <f t="shared" si="5"/>
        <v>-314.82800000000003</v>
      </c>
      <c r="V56" s="14">
        <f t="shared" si="6"/>
        <v>-314.82800000000003</v>
      </c>
      <c r="X56" s="2">
        <f t="shared" si="8"/>
        <v>0.91852532999995873</v>
      </c>
    </row>
    <row r="57" spans="1:24" ht="15" thickBot="1" x14ac:dyDescent="0.4">
      <c r="N57" s="18" t="s">
        <v>260</v>
      </c>
      <c r="S57">
        <v>-313.78699999999998</v>
      </c>
      <c r="T57" s="13">
        <f t="shared" si="4"/>
        <v>-313.637</v>
      </c>
      <c r="U57" s="13">
        <f t="shared" si="5"/>
        <v>-313.887</v>
      </c>
      <c r="V57" s="14">
        <f t="shared" si="6"/>
        <v>-313.887</v>
      </c>
      <c r="X57" s="2">
        <f t="shared" si="8"/>
        <v>0.21221273000002583</v>
      </c>
    </row>
    <row r="58" spans="1:24" ht="15" thickBot="1" x14ac:dyDescent="0.4">
      <c r="N58" t="s">
        <v>261</v>
      </c>
      <c r="S58">
        <v>-308.42500000000001</v>
      </c>
      <c r="T58" s="13">
        <f t="shared" si="4"/>
        <v>-308.27500000000003</v>
      </c>
      <c r="U58" s="13">
        <f t="shared" si="5"/>
        <v>-308.52500000000003</v>
      </c>
      <c r="V58" s="14">
        <f t="shared" si="6"/>
        <v>-308.52500000000003</v>
      </c>
      <c r="X58" s="2">
        <f t="shared" si="8"/>
        <v>0.74967330999998438</v>
      </c>
    </row>
    <row r="59" spans="1:24" ht="15" thickBot="1" x14ac:dyDescent="0.4">
      <c r="N59" t="s">
        <v>262</v>
      </c>
      <c r="S59">
        <v>-346.78800000000001</v>
      </c>
      <c r="T59" s="13">
        <f t="shared" si="4"/>
        <v>-346.63800000000003</v>
      </c>
      <c r="U59" s="13">
        <f t="shared" si="5"/>
        <v>-346.88800000000003</v>
      </c>
      <c r="V59" s="14">
        <f t="shared" si="6"/>
        <v>-346.88800000000003</v>
      </c>
      <c r="X59" s="2">
        <f t="shared" si="8"/>
        <v>0.94097695999999331</v>
      </c>
    </row>
    <row r="60" spans="1:24" ht="15" thickBot="1" x14ac:dyDescent="0.4">
      <c r="T60" s="13"/>
      <c r="U60" s="13"/>
      <c r="V60" s="14"/>
      <c r="X60" s="2"/>
    </row>
    <row r="61" spans="1:24" ht="15" thickBot="1" x14ac:dyDescent="0.4">
      <c r="N61" t="s">
        <v>252</v>
      </c>
      <c r="S61">
        <v>-314.79700000000003</v>
      </c>
      <c r="T61" s="13">
        <f t="shared" si="4"/>
        <v>-314.64700000000005</v>
      </c>
      <c r="U61" s="13">
        <f t="shared" si="5"/>
        <v>-314.89700000000005</v>
      </c>
      <c r="V61" s="14">
        <f t="shared" si="6"/>
        <v>-314.89700000000005</v>
      </c>
      <c r="X61" s="51">
        <f t="shared" si="8"/>
        <v>0.54560594999997392</v>
      </c>
    </row>
    <row r="69" spans="14:25" ht="15" thickBot="1" x14ac:dyDescent="0.4">
      <c r="X69" t="s">
        <v>2</v>
      </c>
      <c r="Y69" t="s">
        <v>3</v>
      </c>
    </row>
    <row r="70" spans="14:25" x14ac:dyDescent="0.35">
      <c r="N70" s="4"/>
      <c r="O70" s="5" t="s">
        <v>16</v>
      </c>
      <c r="P70" s="6" t="s">
        <v>17</v>
      </c>
      <c r="Q70" s="5" t="s">
        <v>18</v>
      </c>
      <c r="R70" s="7" t="s">
        <v>19</v>
      </c>
      <c r="S70" s="5" t="s">
        <v>20</v>
      </c>
      <c r="T70" s="5"/>
      <c r="U70" s="5"/>
      <c r="V70" s="8"/>
      <c r="X70">
        <f>G21</f>
        <v>0.81885285999998558</v>
      </c>
      <c r="Y70">
        <f>H21</f>
        <v>9.2852859999972281E-2</v>
      </c>
    </row>
    <row r="71" spans="14:25" x14ac:dyDescent="0.35">
      <c r="N71" s="41" t="s">
        <v>28</v>
      </c>
      <c r="O71" s="10"/>
      <c r="P71" s="10"/>
      <c r="Q71" s="10"/>
      <c r="R71" s="10"/>
      <c r="S71" s="10">
        <v>-298.24799999999999</v>
      </c>
      <c r="T71" s="10"/>
      <c r="U71" s="10">
        <f>S71-0.1</f>
        <v>-298.34800000000001</v>
      </c>
      <c r="V71" s="11">
        <f>U71</f>
        <v>-298.34800000000001</v>
      </c>
      <c r="X71" s="18">
        <f t="shared" ref="X71:X97" si="9">X22</f>
        <v>0.96839693999998389</v>
      </c>
      <c r="Y71" s="18">
        <f t="shared" ref="Y71:Y97" si="10">Y22-Z22</f>
        <v>0.11339694000000833</v>
      </c>
    </row>
    <row r="72" spans="14:25" x14ac:dyDescent="0.35">
      <c r="N72" s="9" t="s">
        <v>29</v>
      </c>
      <c r="O72" s="10"/>
      <c r="P72" s="10"/>
      <c r="Q72" s="10"/>
      <c r="R72" s="10"/>
      <c r="S72" s="10">
        <v>-299.48399999999998</v>
      </c>
      <c r="T72" s="10"/>
      <c r="U72" s="10">
        <f t="shared" ref="U72:U97" si="11">S72-0.1</f>
        <v>-299.584</v>
      </c>
      <c r="V72" s="11">
        <f t="shared" ref="V72:V97" si="12">U72</f>
        <v>-299.584</v>
      </c>
      <c r="X72">
        <f t="shared" si="9"/>
        <v>0.97402061999996903</v>
      </c>
      <c r="Y72">
        <f t="shared" si="10"/>
        <v>0.1980206200000012</v>
      </c>
    </row>
    <row r="73" spans="14:25" x14ac:dyDescent="0.35">
      <c r="N73" s="9" t="s">
        <v>30</v>
      </c>
      <c r="O73" s="10"/>
      <c r="P73" s="10"/>
      <c r="Q73" s="10"/>
      <c r="R73" s="10"/>
      <c r="S73" s="10">
        <v>-302.28899999999999</v>
      </c>
      <c r="T73" s="10"/>
      <c r="U73" s="10">
        <f t="shared" si="11"/>
        <v>-302.38900000000001</v>
      </c>
      <c r="V73" s="11">
        <f t="shared" si="12"/>
        <v>-302.38900000000001</v>
      </c>
      <c r="X73">
        <f t="shared" si="9"/>
        <v>1.1586849899999763</v>
      </c>
      <c r="Y73">
        <f t="shared" si="10"/>
        <v>0.35168499000000253</v>
      </c>
    </row>
    <row r="74" spans="14:25" x14ac:dyDescent="0.35">
      <c r="N74" s="9" t="s">
        <v>31</v>
      </c>
      <c r="O74" s="10"/>
      <c r="P74" s="10"/>
      <c r="Q74" s="10"/>
      <c r="R74" s="10"/>
      <c r="S74" s="10">
        <v>-302.75200000000001</v>
      </c>
      <c r="T74" s="10"/>
      <c r="U74" s="10">
        <f t="shared" si="11"/>
        <v>-302.85200000000003</v>
      </c>
      <c r="V74" s="11">
        <f t="shared" si="12"/>
        <v>-302.85200000000003</v>
      </c>
      <c r="X74">
        <f t="shared" si="9"/>
        <v>1.1256359199999721</v>
      </c>
      <c r="Y74">
        <f t="shared" si="10"/>
        <v>0.33963591999995657</v>
      </c>
    </row>
    <row r="75" spans="14:25" x14ac:dyDescent="0.35">
      <c r="N75" s="9" t="s">
        <v>32</v>
      </c>
      <c r="O75" s="10"/>
      <c r="P75" s="10"/>
      <c r="Q75" s="10"/>
      <c r="R75" s="10"/>
      <c r="S75" s="10">
        <v>-302.40600000000001</v>
      </c>
      <c r="T75" s="10"/>
      <c r="U75" s="10">
        <f t="shared" si="11"/>
        <v>-302.50600000000003</v>
      </c>
      <c r="V75" s="11">
        <f t="shared" si="12"/>
        <v>-302.50600000000003</v>
      </c>
      <c r="X75">
        <f t="shared" si="9"/>
        <v>1.1454377299999621</v>
      </c>
      <c r="Y75">
        <f t="shared" si="10"/>
        <v>0.37543772999996605</v>
      </c>
    </row>
    <row r="76" spans="14:25" x14ac:dyDescent="0.35">
      <c r="N76" s="41" t="s">
        <v>33</v>
      </c>
      <c r="O76" s="10"/>
      <c r="P76" s="10"/>
      <c r="Q76" s="10"/>
      <c r="R76" s="10"/>
      <c r="S76" s="10">
        <v>-300.798</v>
      </c>
      <c r="T76" s="10"/>
      <c r="U76" s="10">
        <f t="shared" si="11"/>
        <v>-300.89800000000002</v>
      </c>
      <c r="V76" s="11">
        <f t="shared" si="12"/>
        <v>-300.89800000000002</v>
      </c>
      <c r="X76" s="18">
        <f t="shared" si="9"/>
        <v>1.0796071899999831</v>
      </c>
      <c r="Y76" s="18">
        <f t="shared" si="10"/>
        <v>0.3206071899999543</v>
      </c>
    </row>
    <row r="77" spans="14:25" x14ac:dyDescent="0.35">
      <c r="N77" s="9" t="s">
        <v>34</v>
      </c>
      <c r="O77" s="10"/>
      <c r="P77" s="10"/>
      <c r="Q77" s="10"/>
      <c r="R77" s="10"/>
      <c r="S77" s="10">
        <v>-298.94799999999998</v>
      </c>
      <c r="T77" s="10"/>
      <c r="U77" s="10">
        <f t="shared" si="11"/>
        <v>-299.048</v>
      </c>
      <c r="V77" s="11">
        <f t="shared" si="12"/>
        <v>-299.048</v>
      </c>
      <c r="X77">
        <f t="shared" si="9"/>
        <v>1.067187179999955</v>
      </c>
      <c r="Y77">
        <f t="shared" si="10"/>
        <v>0.2331871799999945</v>
      </c>
    </row>
    <row r="78" spans="14:25" x14ac:dyDescent="0.35">
      <c r="N78" s="9" t="s">
        <v>97</v>
      </c>
      <c r="O78" s="10"/>
      <c r="P78" s="10"/>
      <c r="Q78" s="10"/>
      <c r="R78" s="10"/>
      <c r="S78" s="10">
        <v>-301.46899999999999</v>
      </c>
      <c r="T78" s="10"/>
      <c r="U78" s="10">
        <f t="shared" si="11"/>
        <v>-301.56900000000002</v>
      </c>
      <c r="V78" s="11">
        <f t="shared" si="12"/>
        <v>-301.56900000000002</v>
      </c>
      <c r="X78">
        <f t="shared" si="9"/>
        <v>1.0559146900000016</v>
      </c>
      <c r="Y78">
        <f t="shared" si="10"/>
        <v>0.12291468999999466</v>
      </c>
    </row>
    <row r="79" spans="14:25" x14ac:dyDescent="0.35">
      <c r="N79" s="9" t="s">
        <v>98</v>
      </c>
      <c r="O79" s="10"/>
      <c r="P79" s="10"/>
      <c r="Q79" s="10"/>
      <c r="R79" s="10"/>
      <c r="S79" s="10">
        <v>-299.99799999999999</v>
      </c>
      <c r="T79" s="10"/>
      <c r="U79" s="10">
        <f t="shared" si="11"/>
        <v>-300.09800000000001</v>
      </c>
      <c r="V79" s="11">
        <f t="shared" si="12"/>
        <v>-300.09800000000001</v>
      </c>
      <c r="X79">
        <f t="shared" si="9"/>
        <v>1.0620375799999735</v>
      </c>
      <c r="Y79">
        <f t="shared" si="10"/>
        <v>0.32203758000000704</v>
      </c>
    </row>
    <row r="80" spans="14:25" x14ac:dyDescent="0.35">
      <c r="N80" s="9" t="s">
        <v>99</v>
      </c>
      <c r="O80" s="10"/>
      <c r="P80" s="10"/>
      <c r="Q80" s="10"/>
      <c r="R80" s="10"/>
      <c r="S80" s="10">
        <v>-295.04599999999999</v>
      </c>
      <c r="T80" s="10"/>
      <c r="U80" s="10">
        <f t="shared" si="11"/>
        <v>-295.14600000000002</v>
      </c>
      <c r="V80" s="11">
        <f t="shared" si="12"/>
        <v>-295.14600000000002</v>
      </c>
      <c r="X80">
        <f t="shared" si="9"/>
        <v>1.1136430399999924</v>
      </c>
      <c r="Y80">
        <f t="shared" si="10"/>
        <v>0.32764303999997679</v>
      </c>
    </row>
    <row r="81" spans="14:25" x14ac:dyDescent="0.35">
      <c r="N81" s="9" t="s">
        <v>100</v>
      </c>
      <c r="O81" s="10"/>
      <c r="P81" s="10"/>
      <c r="Q81" s="10"/>
      <c r="R81" s="10"/>
      <c r="S81" s="10">
        <v>-293.64499999999998</v>
      </c>
      <c r="T81" s="10"/>
      <c r="U81" s="10">
        <f t="shared" si="11"/>
        <v>-293.745</v>
      </c>
      <c r="V81" s="11">
        <f t="shared" si="12"/>
        <v>-293.745</v>
      </c>
      <c r="X81">
        <f t="shared" si="9"/>
        <v>1.1503139800000142</v>
      </c>
      <c r="Y81">
        <f t="shared" si="10"/>
        <v>0.33931398000002133</v>
      </c>
    </row>
    <row r="82" spans="14:25" x14ac:dyDescent="0.35">
      <c r="N82" s="9" t="s">
        <v>101</v>
      </c>
      <c r="O82" s="10"/>
      <c r="P82" s="10"/>
      <c r="Q82" s="10"/>
      <c r="R82" s="10"/>
      <c r="S82" s="10">
        <v>-301.411</v>
      </c>
      <c r="T82" s="10"/>
      <c r="U82" s="10">
        <f t="shared" si="11"/>
        <v>-301.51100000000002</v>
      </c>
      <c r="V82" s="11">
        <f t="shared" si="12"/>
        <v>-301.51100000000002</v>
      </c>
      <c r="X82">
        <f t="shared" si="9"/>
        <v>1.11156067000001</v>
      </c>
      <c r="Y82">
        <f t="shared" si="10"/>
        <v>0.24656066999998671</v>
      </c>
    </row>
    <row r="83" spans="14:25" ht="15" thickBot="1" x14ac:dyDescent="0.4">
      <c r="N83" s="12" t="s">
        <v>102</v>
      </c>
      <c r="O83" s="13"/>
      <c r="P83" s="13"/>
      <c r="Q83" s="13"/>
      <c r="R83" s="13"/>
      <c r="S83" s="13">
        <v>-295.67700000000002</v>
      </c>
      <c r="T83" s="13"/>
      <c r="U83" s="13">
        <f t="shared" si="11"/>
        <v>-295.77700000000004</v>
      </c>
      <c r="V83" s="14">
        <f t="shared" si="12"/>
        <v>-295.77700000000004</v>
      </c>
      <c r="X83">
        <f t="shared" si="9"/>
        <v>1.136504939999945</v>
      </c>
      <c r="Y83">
        <f t="shared" si="10"/>
        <v>0.35250493999993893</v>
      </c>
    </row>
    <row r="84" spans="14:25" x14ac:dyDescent="0.35">
      <c r="N84" s="4" t="s">
        <v>143</v>
      </c>
      <c r="O84" s="5"/>
      <c r="P84" s="5"/>
      <c r="Q84" s="5"/>
      <c r="R84" s="5"/>
      <c r="S84" s="5">
        <v>-302.625</v>
      </c>
      <c r="T84" s="5"/>
      <c r="U84" s="5">
        <f t="shared" si="11"/>
        <v>-302.72500000000002</v>
      </c>
      <c r="V84" s="8">
        <f t="shared" si="12"/>
        <v>-302.72500000000002</v>
      </c>
      <c r="X84">
        <f t="shared" si="9"/>
        <v>1.182067379999971</v>
      </c>
      <c r="Y84">
        <f t="shared" si="10"/>
        <v>0.41506737999996091</v>
      </c>
    </row>
    <row r="85" spans="14:25" x14ac:dyDescent="0.35">
      <c r="N85" s="9" t="s">
        <v>144</v>
      </c>
      <c r="O85" s="10"/>
      <c r="P85" s="10"/>
      <c r="Q85" s="10"/>
      <c r="R85" s="10"/>
      <c r="S85" s="10">
        <v>-296.20499999999998</v>
      </c>
      <c r="T85" s="10"/>
      <c r="U85" s="10">
        <f t="shared" si="11"/>
        <v>-296.30500000000001</v>
      </c>
      <c r="V85" s="11">
        <f t="shared" si="12"/>
        <v>-296.30500000000001</v>
      </c>
      <c r="X85">
        <f t="shared" si="9"/>
        <v>1.0964100899999991</v>
      </c>
      <c r="Y85">
        <f t="shared" si="10"/>
        <v>0.31641009000001219</v>
      </c>
    </row>
    <row r="86" spans="14:25" x14ac:dyDescent="0.35">
      <c r="N86" s="9" t="s">
        <v>145</v>
      </c>
      <c r="O86" s="10"/>
      <c r="P86" s="10"/>
      <c r="Q86" s="10"/>
      <c r="R86" s="10"/>
      <c r="S86" s="10">
        <v>-293.93599999999998</v>
      </c>
      <c r="T86" s="10"/>
      <c r="U86" s="10">
        <f t="shared" si="11"/>
        <v>-294.036</v>
      </c>
      <c r="V86" s="11">
        <f t="shared" si="12"/>
        <v>-294.036</v>
      </c>
      <c r="X86">
        <f t="shared" si="9"/>
        <v>1.1240083899999647</v>
      </c>
      <c r="Y86">
        <f t="shared" si="10"/>
        <v>0.33100839000000093</v>
      </c>
    </row>
    <row r="87" spans="14:25" x14ac:dyDescent="0.35">
      <c r="N87" s="9" t="s">
        <v>146</v>
      </c>
      <c r="O87" s="10"/>
      <c r="P87" s="10"/>
      <c r="Q87" s="10"/>
      <c r="R87" s="10"/>
      <c r="S87" s="10">
        <v>-303.28500000000003</v>
      </c>
      <c r="T87" s="10"/>
      <c r="U87" s="10">
        <f t="shared" si="11"/>
        <v>-303.38500000000005</v>
      </c>
      <c r="V87" s="11">
        <f t="shared" si="12"/>
        <v>-303.38500000000005</v>
      </c>
      <c r="X87">
        <f t="shared" si="9"/>
        <v>1.238194049999997</v>
      </c>
      <c r="Y87">
        <f t="shared" si="10"/>
        <v>0.43119404999996647</v>
      </c>
    </row>
    <row r="88" spans="14:25" x14ac:dyDescent="0.35">
      <c r="N88" s="9" t="s">
        <v>147</v>
      </c>
      <c r="O88" s="10"/>
      <c r="P88" s="10"/>
      <c r="Q88" s="10"/>
      <c r="R88" s="10"/>
      <c r="S88" s="10">
        <v>-303.32</v>
      </c>
      <c r="T88" s="10"/>
      <c r="U88" s="10">
        <f t="shared" si="11"/>
        <v>-303.42</v>
      </c>
      <c r="V88" s="11">
        <f t="shared" si="12"/>
        <v>-303.42</v>
      </c>
      <c r="X88">
        <f t="shared" si="9"/>
        <v>1.2611204400000062</v>
      </c>
      <c r="Y88">
        <f t="shared" si="10"/>
        <v>0.24612044000000566</v>
      </c>
    </row>
    <row r="89" spans="14:25" x14ac:dyDescent="0.35">
      <c r="N89" s="9" t="s">
        <v>148</v>
      </c>
      <c r="O89" s="10"/>
      <c r="P89" s="10"/>
      <c r="Q89" s="10"/>
      <c r="R89" s="10"/>
      <c r="S89" s="10">
        <v>-303.06400000000002</v>
      </c>
      <c r="T89" s="10"/>
      <c r="U89" s="10">
        <f t="shared" si="11"/>
        <v>-303.16400000000004</v>
      </c>
      <c r="V89" s="11">
        <f t="shared" si="12"/>
        <v>-303.16400000000004</v>
      </c>
      <c r="X89">
        <f t="shared" si="9"/>
        <v>1.2237977799999769</v>
      </c>
      <c r="Y89">
        <f t="shared" si="10"/>
        <v>0.27879777999996946</v>
      </c>
    </row>
    <row r="90" spans="14:25" x14ac:dyDescent="0.35">
      <c r="N90" s="9" t="s">
        <v>149</v>
      </c>
      <c r="O90" s="10"/>
      <c r="P90" s="10"/>
      <c r="Q90" s="10"/>
      <c r="R90" s="10"/>
      <c r="S90" s="10">
        <v>-302.45600000000002</v>
      </c>
      <c r="T90" s="10"/>
      <c r="U90" s="10">
        <f t="shared" si="11"/>
        <v>-302.55600000000004</v>
      </c>
      <c r="V90" s="11">
        <f t="shared" si="12"/>
        <v>-302.55600000000004</v>
      </c>
      <c r="X90">
        <f t="shared" si="9"/>
        <v>1.1087770899999825</v>
      </c>
      <c r="Y90">
        <f t="shared" si="10"/>
        <v>0.1837770899999569</v>
      </c>
    </row>
    <row r="91" spans="14:25" x14ac:dyDescent="0.35">
      <c r="N91" s="9" t="s">
        <v>150</v>
      </c>
      <c r="O91" s="10"/>
      <c r="P91" s="10"/>
      <c r="Q91" s="10"/>
      <c r="R91" s="10"/>
      <c r="S91" s="10">
        <v>-305.35599999999999</v>
      </c>
      <c r="T91" s="10"/>
      <c r="U91" s="10">
        <f t="shared" si="11"/>
        <v>-305.45600000000002</v>
      </c>
      <c r="V91" s="11">
        <f t="shared" si="12"/>
        <v>-305.45600000000002</v>
      </c>
      <c r="X91">
        <f t="shared" si="9"/>
        <v>1.2259101499999971</v>
      </c>
      <c r="Y91">
        <f t="shared" si="10"/>
        <v>0.42091014999997611</v>
      </c>
    </row>
    <row r="92" spans="14:25" x14ac:dyDescent="0.35">
      <c r="N92" s="9" t="s">
        <v>151</v>
      </c>
      <c r="O92" s="10"/>
      <c r="P92" s="10"/>
      <c r="Q92" s="10"/>
      <c r="R92" s="10"/>
      <c r="S92" s="10">
        <v>-305.416</v>
      </c>
      <c r="T92" s="10"/>
      <c r="U92" s="10">
        <f t="shared" si="11"/>
        <v>-305.51600000000002</v>
      </c>
      <c r="V92" s="11">
        <f t="shared" si="12"/>
        <v>-305.51600000000002</v>
      </c>
      <c r="X92">
        <f t="shared" si="9"/>
        <v>1.2597235199999588</v>
      </c>
      <c r="Y92">
        <f t="shared" si="10"/>
        <v>0.26272351999998733</v>
      </c>
    </row>
    <row r="93" spans="14:25" x14ac:dyDescent="0.35">
      <c r="N93" s="9" t="s">
        <v>152</v>
      </c>
      <c r="O93" s="10"/>
      <c r="P93" s="10"/>
      <c r="Q93" s="10"/>
      <c r="R93" s="10"/>
      <c r="S93" s="10">
        <v>-305.06400000000002</v>
      </c>
      <c r="T93" s="10"/>
      <c r="U93" s="10">
        <f t="shared" si="11"/>
        <v>-305.16400000000004</v>
      </c>
      <c r="V93" s="11">
        <f t="shared" si="12"/>
        <v>-305.16400000000004</v>
      </c>
      <c r="X93">
        <f t="shared" si="9"/>
        <v>1.2442658499999695</v>
      </c>
      <c r="Y93">
        <f t="shared" si="10"/>
        <v>0.25826584999996527</v>
      </c>
    </row>
    <row r="94" spans="14:25" x14ac:dyDescent="0.35">
      <c r="N94" s="9" t="s">
        <v>153</v>
      </c>
      <c r="O94" s="10"/>
      <c r="P94" s="10"/>
      <c r="Q94" s="10"/>
      <c r="R94" s="10"/>
      <c r="S94" s="10">
        <v>-304.18200000000002</v>
      </c>
      <c r="T94" s="10"/>
      <c r="U94" s="10">
        <f t="shared" si="11"/>
        <v>-304.28200000000004</v>
      </c>
      <c r="V94" s="11">
        <f t="shared" si="12"/>
        <v>-304.28200000000004</v>
      </c>
      <c r="X94" s="18">
        <f t="shared" si="9"/>
        <v>1.2981021799999937</v>
      </c>
      <c r="Y94" s="18">
        <f t="shared" si="10"/>
        <v>0.293102179999984</v>
      </c>
    </row>
    <row r="95" spans="14:25" x14ac:dyDescent="0.35">
      <c r="N95" s="9" t="s">
        <v>154</v>
      </c>
      <c r="O95" s="10"/>
      <c r="P95" s="10"/>
      <c r="Q95" s="10"/>
      <c r="R95" s="10"/>
      <c r="S95" s="10">
        <v>-303.11200000000002</v>
      </c>
      <c r="T95" s="10"/>
      <c r="U95" s="10">
        <f t="shared" si="11"/>
        <v>-303.21200000000005</v>
      </c>
      <c r="V95" s="11">
        <f t="shared" si="12"/>
        <v>-303.21200000000005</v>
      </c>
      <c r="X95">
        <f t="shared" si="9"/>
        <v>1.2473780999999846</v>
      </c>
      <c r="Y95">
        <f t="shared" si="10"/>
        <v>0.22437809999994585</v>
      </c>
    </row>
    <row r="96" spans="14:25" x14ac:dyDescent="0.35">
      <c r="N96" s="9" t="s">
        <v>155</v>
      </c>
      <c r="O96" s="10"/>
      <c r="P96" s="10"/>
      <c r="Q96" s="10"/>
      <c r="R96" s="10"/>
      <c r="S96" s="10">
        <v>-301.75799999999998</v>
      </c>
      <c r="T96" s="10"/>
      <c r="U96" s="10">
        <f t="shared" si="11"/>
        <v>-301.858</v>
      </c>
      <c r="V96" s="11">
        <f t="shared" si="12"/>
        <v>-301.858</v>
      </c>
      <c r="X96">
        <f t="shared" si="9"/>
        <v>1.221300890000002</v>
      </c>
      <c r="Y96">
        <f t="shared" si="10"/>
        <v>0.43430089000001004</v>
      </c>
    </row>
    <row r="97" spans="14:30" ht="15" thickBot="1" x14ac:dyDescent="0.4">
      <c r="N97" s="12" t="s">
        <v>156</v>
      </c>
      <c r="O97" s="13"/>
      <c r="P97" s="13"/>
      <c r="Q97" s="13"/>
      <c r="R97" s="13"/>
      <c r="S97" s="13">
        <v>-302.58999999999997</v>
      </c>
      <c r="T97" s="13"/>
      <c r="U97" s="13">
        <f t="shared" si="11"/>
        <v>-302.69</v>
      </c>
      <c r="V97" s="14">
        <f t="shared" si="12"/>
        <v>-302.69</v>
      </c>
      <c r="X97">
        <f t="shared" si="9"/>
        <v>1.2676091599999992</v>
      </c>
      <c r="Y97">
        <f t="shared" si="10"/>
        <v>0.27560916000002322</v>
      </c>
    </row>
    <row r="105" spans="14:30" x14ac:dyDescent="0.35">
      <c r="N105">
        <v>0.81885285999998558</v>
      </c>
      <c r="O105">
        <v>9.2852859999972281E-2</v>
      </c>
      <c r="Q105">
        <v>0.81885285999998558</v>
      </c>
      <c r="R105">
        <v>0.96839693999998389</v>
      </c>
      <c r="S105">
        <v>0.97402061999996903</v>
      </c>
      <c r="T105">
        <v>1.1586849899999763</v>
      </c>
      <c r="U105">
        <v>1.1256359199999721</v>
      </c>
      <c r="V105">
        <v>1.1454377299999621</v>
      </c>
      <c r="W105">
        <v>1.0796071899999831</v>
      </c>
      <c r="X105">
        <v>1.067187179999955</v>
      </c>
      <c r="Y105">
        <v>1.0559146900000016</v>
      </c>
      <c r="Z105">
        <v>1.0620375799999735</v>
      </c>
      <c r="AA105">
        <v>1.1136430399999924</v>
      </c>
      <c r="AB105">
        <v>1.1503139800000142</v>
      </c>
      <c r="AC105">
        <v>1.11156067000001</v>
      </c>
      <c r="AD105">
        <v>1.136504939999945</v>
      </c>
    </row>
    <row r="106" spans="14:30" x14ac:dyDescent="0.35">
      <c r="N106">
        <v>0.96839693999998389</v>
      </c>
      <c r="O106">
        <v>0.11339694000000833</v>
      </c>
      <c r="Q106">
        <v>9.2852859999972281E-2</v>
      </c>
      <c r="R106">
        <v>0.11339694000000833</v>
      </c>
      <c r="S106">
        <v>0.1980206200000012</v>
      </c>
      <c r="T106">
        <v>0.35168499000000253</v>
      </c>
      <c r="U106">
        <v>0.33963591999995657</v>
      </c>
      <c r="V106">
        <v>0.37543772999996605</v>
      </c>
      <c r="W106">
        <v>0.3206071899999543</v>
      </c>
      <c r="X106">
        <v>0.2331871799999945</v>
      </c>
      <c r="Y106">
        <v>0.12291468999999466</v>
      </c>
      <c r="Z106">
        <v>0.32203758000000704</v>
      </c>
      <c r="AA106">
        <v>0.32764303999997679</v>
      </c>
      <c r="AB106">
        <v>0.33931398000002133</v>
      </c>
      <c r="AC106">
        <v>0.24656066999998671</v>
      </c>
      <c r="AD106">
        <v>0.35250493999993893</v>
      </c>
    </row>
    <row r="107" spans="14:30" x14ac:dyDescent="0.35">
      <c r="N107">
        <v>0.97402061999996903</v>
      </c>
      <c r="O107">
        <v>0.1980206200000012</v>
      </c>
    </row>
    <row r="108" spans="14:30" x14ac:dyDescent="0.35">
      <c r="N108">
        <v>1.1586849899999763</v>
      </c>
      <c r="O108">
        <v>0.35168499000000253</v>
      </c>
    </row>
    <row r="109" spans="14:30" x14ac:dyDescent="0.35">
      <c r="N109">
        <v>1.1256359199999721</v>
      </c>
      <c r="O109">
        <v>0.33963591999995657</v>
      </c>
    </row>
    <row r="110" spans="14:30" x14ac:dyDescent="0.35">
      <c r="N110">
        <v>1.1454377299999621</v>
      </c>
      <c r="O110">
        <v>0.37543772999996605</v>
      </c>
    </row>
    <row r="111" spans="14:30" x14ac:dyDescent="0.35">
      <c r="N111">
        <v>1.0796071899999831</v>
      </c>
      <c r="O111">
        <v>0.3206071899999543</v>
      </c>
    </row>
    <row r="112" spans="14:30" x14ac:dyDescent="0.35">
      <c r="N112">
        <v>1.067187179999955</v>
      </c>
      <c r="O112">
        <v>0.2331871799999945</v>
      </c>
    </row>
    <row r="113" spans="14:15" x14ac:dyDescent="0.35">
      <c r="N113">
        <v>1.0559146900000016</v>
      </c>
      <c r="O113">
        <v>0.12291468999999466</v>
      </c>
    </row>
    <row r="114" spans="14:15" x14ac:dyDescent="0.35">
      <c r="N114">
        <v>1.0620375799999735</v>
      </c>
      <c r="O114">
        <v>0.32203758000000704</v>
      </c>
    </row>
    <row r="115" spans="14:15" x14ac:dyDescent="0.35">
      <c r="N115">
        <v>1.1136430399999924</v>
      </c>
      <c r="O115">
        <v>0.32764303999997679</v>
      </c>
    </row>
    <row r="116" spans="14:15" x14ac:dyDescent="0.35">
      <c r="N116">
        <v>1.1503139800000142</v>
      </c>
      <c r="O116">
        <v>0.33931398000002133</v>
      </c>
    </row>
    <row r="117" spans="14:15" x14ac:dyDescent="0.35">
      <c r="N117">
        <v>1.11156067000001</v>
      </c>
      <c r="O117">
        <v>0.24656066999998671</v>
      </c>
    </row>
    <row r="118" spans="14:15" x14ac:dyDescent="0.35">
      <c r="N118">
        <v>1.136504939999945</v>
      </c>
      <c r="O118">
        <v>0.35250493999993893</v>
      </c>
    </row>
  </sheetData>
  <mergeCells count="4">
    <mergeCell ref="X1:Z1"/>
    <mergeCell ref="A8:I8"/>
    <mergeCell ref="X20:Z20"/>
    <mergeCell ref="A18:E18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4"/>
  <sheetViews>
    <sheetView zoomScale="130" zoomScaleNormal="130" workbookViewId="0">
      <selection activeCell="O20" sqref="O20"/>
    </sheetView>
  </sheetViews>
  <sheetFormatPr defaultRowHeight="14.5" x14ac:dyDescent="0.35"/>
  <cols>
    <col min="4" max="5" width="8.7265625" style="32"/>
    <col min="8" max="8" width="8.7265625" style="32"/>
  </cols>
  <sheetData>
    <row r="2" spans="1:22" x14ac:dyDescent="0.35">
      <c r="A2" s="58" t="s">
        <v>216</v>
      </c>
      <c r="B2" s="67" t="s">
        <v>250</v>
      </c>
      <c r="C2" s="67" t="s">
        <v>221</v>
      </c>
      <c r="D2" s="79" t="s">
        <v>223</v>
      </c>
      <c r="E2" s="80" t="s">
        <v>217</v>
      </c>
      <c r="G2" s="58" t="s">
        <v>227</v>
      </c>
      <c r="H2" s="79" t="s">
        <v>220</v>
      </c>
      <c r="I2" s="119" t="s">
        <v>222</v>
      </c>
      <c r="J2">
        <v>0</v>
      </c>
      <c r="K2" s="122" t="s">
        <v>288</v>
      </c>
      <c r="L2" s="67" t="s">
        <v>221</v>
      </c>
      <c r="M2" s="119" t="s">
        <v>222</v>
      </c>
      <c r="N2">
        <v>0</v>
      </c>
      <c r="O2" s="122" t="s">
        <v>265</v>
      </c>
      <c r="P2" s="67" t="s">
        <v>221</v>
      </c>
      <c r="Q2" s="119" t="s">
        <v>222</v>
      </c>
      <c r="R2" s="51">
        <v>0</v>
      </c>
      <c r="S2" s="122" t="s">
        <v>287</v>
      </c>
      <c r="T2" s="123" t="s">
        <v>221</v>
      </c>
      <c r="U2" s="119" t="s">
        <v>222</v>
      </c>
    </row>
    <row r="3" spans="1:22" x14ac:dyDescent="0.35">
      <c r="A3" s="60" t="s">
        <v>215</v>
      </c>
      <c r="B3" s="10" t="s">
        <v>228</v>
      </c>
      <c r="C3" s="78">
        <v>-7.80368262</v>
      </c>
      <c r="D3" s="78">
        <v>4</v>
      </c>
      <c r="E3" s="91">
        <f>C3/D3</f>
        <v>-1.950920655</v>
      </c>
      <c r="G3" s="60" t="s">
        <v>218</v>
      </c>
      <c r="H3" s="78">
        <v>-285.37085286000001</v>
      </c>
      <c r="I3" s="120" t="s">
        <v>1</v>
      </c>
      <c r="K3" s="60" t="s">
        <v>218</v>
      </c>
      <c r="L3" s="78">
        <v>-285.37090733000002</v>
      </c>
      <c r="M3" s="120" t="s">
        <v>1</v>
      </c>
      <c r="O3" s="60" t="s">
        <v>218</v>
      </c>
      <c r="P3" s="78">
        <v>-285.37090733000002</v>
      </c>
      <c r="Q3" s="120" t="s">
        <v>1</v>
      </c>
      <c r="S3" s="60" t="s">
        <v>218</v>
      </c>
      <c r="T3" s="78">
        <v>-285.37090733000002</v>
      </c>
      <c r="U3" s="61" t="s">
        <v>1</v>
      </c>
    </row>
    <row r="4" spans="1:22" x14ac:dyDescent="0.35">
      <c r="A4" s="60" t="s">
        <v>65</v>
      </c>
      <c r="B4" s="10" t="s">
        <v>228</v>
      </c>
      <c r="C4" s="78">
        <v>-10.135037369999999</v>
      </c>
      <c r="D4" s="78">
        <v>4</v>
      </c>
      <c r="E4" s="91">
        <f t="shared" ref="E4:E12" si="0">C4/D4</f>
        <v>-2.5337593424999998</v>
      </c>
      <c r="G4" s="60" t="s">
        <v>35</v>
      </c>
      <c r="H4" s="78">
        <v>-285.89819541000003</v>
      </c>
      <c r="I4" s="120">
        <f>H4-$H$3-E4+$E$3</f>
        <v>5.5496137499985387E-2</v>
      </c>
      <c r="K4" s="60" t="s">
        <v>35</v>
      </c>
      <c r="L4" s="78">
        <v>-285.84449202000002</v>
      </c>
      <c r="M4" s="120">
        <f>L4-$L$3-E4+$E$3</f>
        <v>0.1092539975000042</v>
      </c>
      <c r="O4" s="60" t="s">
        <v>261</v>
      </c>
      <c r="P4" s="10">
        <v>-287.30867331000002</v>
      </c>
      <c r="Q4" s="120">
        <f>P4-$P$3-9*E4+9*$E$3</f>
        <v>3.3077822075000007</v>
      </c>
      <c r="S4" s="60" t="s">
        <v>278</v>
      </c>
      <c r="T4" s="10">
        <v>-286.80696795</v>
      </c>
      <c r="U4" s="120">
        <f>T4-$T$3-4*E4+4*$E$3</f>
        <v>0.89529413000002123</v>
      </c>
    </row>
    <row r="5" spans="1:22" x14ac:dyDescent="0.35">
      <c r="A5" s="60" t="s">
        <v>66</v>
      </c>
      <c r="B5" s="10" t="s">
        <v>229</v>
      </c>
      <c r="C5" s="78">
        <v>-8.5676002600000007</v>
      </c>
      <c r="D5" s="78">
        <v>2</v>
      </c>
      <c r="E5" s="91">
        <f t="shared" si="0"/>
        <v>-4.2838001300000004</v>
      </c>
      <c r="G5" s="60" t="s">
        <v>36</v>
      </c>
      <c r="H5" s="78">
        <v>-287.21689541000001</v>
      </c>
      <c r="I5" s="120">
        <f t="shared" ref="I5:I10" si="1">H5-$H$3-E5+$E$3</f>
        <v>0.48683692500000753</v>
      </c>
      <c r="K5" s="60" t="s">
        <v>36</v>
      </c>
      <c r="L5" s="78">
        <v>-287.13987266999999</v>
      </c>
      <c r="M5" s="120">
        <f t="shared" ref="M5:M10" si="2">L5-$L$3-E5+$E$3</f>
        <v>0.56391413500003473</v>
      </c>
      <c r="O5" s="60" t="s">
        <v>251</v>
      </c>
      <c r="P5" s="10">
        <v>-299.85283329999999</v>
      </c>
      <c r="Q5" s="120">
        <f t="shared" ref="Q5:Q12" si="3">P5-$P$3-9*E5+9*$E$3</f>
        <v>6.5139893050000417</v>
      </c>
      <c r="S5" s="60" t="s">
        <v>277</v>
      </c>
      <c r="T5" s="10">
        <v>-292.13321273000003</v>
      </c>
      <c r="U5" s="120">
        <f t="shared" ref="U5:U12" si="4">T5-$T$3-4*E5+4*$E$3</f>
        <v>2.569212499999999</v>
      </c>
    </row>
    <row r="6" spans="1:22" x14ac:dyDescent="0.35">
      <c r="A6" s="60" t="s">
        <v>67</v>
      </c>
      <c r="B6" s="94" t="s">
        <v>230</v>
      </c>
      <c r="C6" s="78">
        <v>-13.2505998</v>
      </c>
      <c r="D6" s="78">
        <v>2</v>
      </c>
      <c r="E6" s="91">
        <f t="shared" si="0"/>
        <v>-6.6252998999999999</v>
      </c>
      <c r="G6" s="60" t="s">
        <v>37</v>
      </c>
      <c r="H6" s="78">
        <v>-290.17711976999999</v>
      </c>
      <c r="I6" s="120">
        <f t="shared" si="1"/>
        <v>-0.13188766499997673</v>
      </c>
      <c r="K6" s="60" t="s">
        <v>37</v>
      </c>
      <c r="L6" s="78">
        <v>-290.24810542</v>
      </c>
      <c r="M6" s="120">
        <f t="shared" si="2"/>
        <v>-0.20281884499997904</v>
      </c>
      <c r="O6" s="60" t="s">
        <v>263</v>
      </c>
      <c r="P6" s="10">
        <v>-329.29559010999998</v>
      </c>
      <c r="Q6" s="120">
        <f t="shared" si="3"/>
        <v>-1.855269574999955</v>
      </c>
      <c r="S6" s="60" t="s">
        <v>279</v>
      </c>
      <c r="T6" s="10">
        <v>-304.33490764999999</v>
      </c>
      <c r="U6" s="120">
        <f t="shared" si="4"/>
        <v>-0.26648333999996865</v>
      </c>
      <c r="V6" s="2"/>
    </row>
    <row r="7" spans="1:22" x14ac:dyDescent="0.35">
      <c r="A7" s="60" t="s">
        <v>68</v>
      </c>
      <c r="B7" s="94" t="s">
        <v>230</v>
      </c>
      <c r="C7" s="78">
        <v>-14.299972820000001</v>
      </c>
      <c r="D7" s="78">
        <v>2</v>
      </c>
      <c r="E7" s="91">
        <f t="shared" si="0"/>
        <v>-7.1499864100000003</v>
      </c>
      <c r="G7" s="60" t="s">
        <v>38</v>
      </c>
      <c r="H7" s="78">
        <v>-290.62820993999998</v>
      </c>
      <c r="I7" s="120">
        <f t="shared" si="1"/>
        <v>-5.829132499996259E-2</v>
      </c>
      <c r="K7" s="60" t="s">
        <v>38</v>
      </c>
      <c r="L7" s="78">
        <v>-290.70961368000002</v>
      </c>
      <c r="M7" s="120">
        <f t="shared" si="2"/>
        <v>-0.13964059499999504</v>
      </c>
      <c r="O7" s="60" t="s">
        <v>264</v>
      </c>
      <c r="P7" s="10">
        <v>-329.44252117000002</v>
      </c>
      <c r="Q7" s="120">
        <f t="shared" si="3"/>
        <v>2.7199779550000009</v>
      </c>
      <c r="S7" s="60" t="s">
        <v>280</v>
      </c>
      <c r="T7" s="10">
        <v>-305.56596175999999</v>
      </c>
      <c r="U7" s="120">
        <f t="shared" si="4"/>
        <v>0.6012085900000308</v>
      </c>
      <c r="V7" s="2"/>
    </row>
    <row r="8" spans="1:22" x14ac:dyDescent="0.35">
      <c r="A8" s="90" t="s">
        <v>69</v>
      </c>
      <c r="B8" s="93" t="s">
        <v>230</v>
      </c>
      <c r="C8" s="89">
        <v>-186.78269187999999</v>
      </c>
      <c r="D8" s="78">
        <v>29</v>
      </c>
      <c r="E8" s="91">
        <f t="shared" si="0"/>
        <v>-6.4407824786206893</v>
      </c>
      <c r="G8" s="60" t="s">
        <v>39</v>
      </c>
      <c r="H8" s="78">
        <v>-290.31716542999999</v>
      </c>
      <c r="I8" s="120">
        <f t="shared" si="1"/>
        <v>-0.45645074637928573</v>
      </c>
      <c r="K8" s="60" t="s">
        <v>39</v>
      </c>
      <c r="L8" s="78">
        <v>-290.57391066000002</v>
      </c>
      <c r="M8" s="120">
        <f t="shared" si="2"/>
        <v>-0.71314150637931206</v>
      </c>
      <c r="O8" s="60" t="s">
        <v>262</v>
      </c>
      <c r="P8" s="10">
        <v>-325.86297696000003</v>
      </c>
      <c r="Q8" s="120">
        <f t="shared" si="3"/>
        <v>-8.3313217413799379E-2</v>
      </c>
      <c r="S8" s="60" t="s">
        <v>281</v>
      </c>
      <c r="T8" s="10">
        <v>-303.92857921000001</v>
      </c>
      <c r="U8" s="120">
        <f t="shared" si="4"/>
        <v>-0.59822458551722946</v>
      </c>
      <c r="V8" s="2"/>
    </row>
    <row r="9" spans="1:22" x14ac:dyDescent="0.35">
      <c r="A9" s="60" t="s">
        <v>70</v>
      </c>
      <c r="B9" s="94" t="s">
        <v>230</v>
      </c>
      <c r="C9" s="78">
        <v>-11.2607152</v>
      </c>
      <c r="D9" s="78">
        <v>2</v>
      </c>
      <c r="E9" s="91">
        <f t="shared" si="0"/>
        <v>-5.6303576</v>
      </c>
      <c r="G9" s="60" t="s">
        <v>40</v>
      </c>
      <c r="H9" s="78">
        <v>-288.65566431000002</v>
      </c>
      <c r="I9" s="120">
        <f t="shared" si="1"/>
        <v>0.39462549499999344</v>
      </c>
      <c r="K9" s="60" t="s">
        <v>40</v>
      </c>
      <c r="L9" s="78">
        <v>-288.67754336000002</v>
      </c>
      <c r="M9" s="120">
        <f t="shared" si="2"/>
        <v>0.37280091500000712</v>
      </c>
      <c r="O9" s="60" t="s">
        <v>258</v>
      </c>
      <c r="P9" s="10">
        <v>-314.18466063</v>
      </c>
      <c r="Q9" s="120">
        <f t="shared" si="3"/>
        <v>4.3011792050000217</v>
      </c>
      <c r="S9" s="60" t="s">
        <v>282</v>
      </c>
      <c r="T9" s="10">
        <v>-297.95716340000001</v>
      </c>
      <c r="U9" s="120">
        <f t="shared" si="4"/>
        <v>2.1314917100000095</v>
      </c>
      <c r="V9" s="2"/>
    </row>
    <row r="10" spans="1:22" x14ac:dyDescent="0.35">
      <c r="A10" s="62" t="s">
        <v>71</v>
      </c>
      <c r="B10" s="68" t="s">
        <v>228</v>
      </c>
      <c r="C10" s="81">
        <v>-12.57005697</v>
      </c>
      <c r="D10" s="81">
        <v>4</v>
      </c>
      <c r="E10" s="92">
        <f t="shared" si="0"/>
        <v>-3.1425142424999999</v>
      </c>
      <c r="G10" s="62" t="s">
        <v>41</v>
      </c>
      <c r="H10" s="81">
        <v>-286.71628071999999</v>
      </c>
      <c r="I10" s="121">
        <f t="shared" si="1"/>
        <v>-0.15383427249997261</v>
      </c>
      <c r="K10" s="62" t="s">
        <v>41</v>
      </c>
      <c r="L10" s="81">
        <v>-286.33494626999999</v>
      </c>
      <c r="M10" s="121">
        <f t="shared" si="2"/>
        <v>0.22755464750003362</v>
      </c>
      <c r="O10" s="60" t="s">
        <v>252</v>
      </c>
      <c r="P10" s="10">
        <v>-293.53380658999998</v>
      </c>
      <c r="Q10" s="120">
        <f t="shared" si="3"/>
        <v>2.5614430275000366</v>
      </c>
      <c r="S10" s="60" t="s">
        <v>283</v>
      </c>
      <c r="T10" s="10">
        <v>-289.80631817</v>
      </c>
      <c r="U10" s="120">
        <f t="shared" si="4"/>
        <v>0.330963510000025</v>
      </c>
      <c r="V10" s="2"/>
    </row>
    <row r="11" spans="1:22" x14ac:dyDescent="0.35">
      <c r="A11" s="117" t="s">
        <v>272</v>
      </c>
      <c r="B11" s="108" t="s">
        <v>229</v>
      </c>
      <c r="C11" s="67">
        <v>-11.71659614</v>
      </c>
      <c r="D11" s="79">
        <v>2</v>
      </c>
      <c r="E11" s="118">
        <f t="shared" si="0"/>
        <v>-5.85829807</v>
      </c>
      <c r="O11" s="60" t="s">
        <v>273</v>
      </c>
      <c r="P11" s="10">
        <v>-330.03571839</v>
      </c>
      <c r="Q11" s="120">
        <f t="shared" si="3"/>
        <v>-9.498414324999974</v>
      </c>
      <c r="S11" s="60" t="s">
        <v>284</v>
      </c>
      <c r="T11" s="10">
        <v>-305.56842168999998</v>
      </c>
      <c r="U11" s="120">
        <f t="shared" si="4"/>
        <v>-4.5680046999999568</v>
      </c>
      <c r="V11" s="2"/>
    </row>
    <row r="12" spans="1:22" x14ac:dyDescent="0.35">
      <c r="A12" s="62" t="s">
        <v>271</v>
      </c>
      <c r="B12" s="68" t="s">
        <v>229</v>
      </c>
      <c r="C12" s="68">
        <v>-15.876067340000001</v>
      </c>
      <c r="D12" s="81">
        <v>2</v>
      </c>
      <c r="E12" s="92">
        <f t="shared" si="0"/>
        <v>-7.9380336700000003</v>
      </c>
      <c r="O12" s="62" t="s">
        <v>274</v>
      </c>
      <c r="P12" s="68">
        <v>-346.09720999000001</v>
      </c>
      <c r="Q12" s="121">
        <f t="shared" si="3"/>
        <v>-6.8422855249999834</v>
      </c>
      <c r="S12" s="62" t="s">
        <v>285</v>
      </c>
      <c r="T12" s="68">
        <v>-315.41948052999999</v>
      </c>
      <c r="U12" s="121">
        <f t="shared" si="4"/>
        <v>-6.1001211399999633</v>
      </c>
      <c r="V12" s="2"/>
    </row>
    <row r="13" spans="1:22" x14ac:dyDescent="0.35">
      <c r="H13"/>
    </row>
    <row r="14" spans="1:22" x14ac:dyDescent="0.35">
      <c r="H14"/>
      <c r="K14" s="122" t="s">
        <v>293</v>
      </c>
      <c r="L14" s="67" t="s">
        <v>221</v>
      </c>
      <c r="M14" s="119" t="s">
        <v>222</v>
      </c>
      <c r="N14">
        <v>0</v>
      </c>
      <c r="O14" s="10"/>
      <c r="P14" s="10"/>
    </row>
    <row r="15" spans="1:22" ht="15" customHeight="1" x14ac:dyDescent="0.35">
      <c r="K15" s="60" t="s">
        <v>218</v>
      </c>
      <c r="L15" s="78"/>
      <c r="M15" s="120"/>
      <c r="O15" s="10"/>
      <c r="P15" s="10"/>
    </row>
    <row r="16" spans="1:22" x14ac:dyDescent="0.35">
      <c r="H16"/>
      <c r="K16" s="60" t="s">
        <v>294</v>
      </c>
      <c r="L16" s="10"/>
      <c r="M16" s="120"/>
      <c r="O16" s="102"/>
      <c r="P16" s="10"/>
    </row>
    <row r="17" spans="8:16" x14ac:dyDescent="0.35">
      <c r="H17"/>
      <c r="K17" s="60" t="s">
        <v>295</v>
      </c>
      <c r="L17" s="10"/>
      <c r="M17" s="120"/>
      <c r="O17" s="10"/>
      <c r="P17" s="10"/>
    </row>
    <row r="18" spans="8:16" x14ac:dyDescent="0.35">
      <c r="K18" s="60" t="s">
        <v>296</v>
      </c>
      <c r="L18" s="10"/>
      <c r="M18" s="120"/>
      <c r="O18" s="93"/>
      <c r="P18" s="10"/>
    </row>
    <row r="19" spans="8:16" x14ac:dyDescent="0.35">
      <c r="H19"/>
      <c r="K19" s="60" t="s">
        <v>297</v>
      </c>
      <c r="L19" s="10"/>
      <c r="M19" s="120"/>
      <c r="O19" s="10"/>
      <c r="P19" s="10"/>
    </row>
    <row r="20" spans="8:16" x14ac:dyDescent="0.35">
      <c r="H20"/>
      <c r="K20" s="60" t="s">
        <v>298</v>
      </c>
      <c r="L20" s="10"/>
      <c r="M20" s="120"/>
      <c r="O20" s="10"/>
      <c r="P20" s="10"/>
    </row>
    <row r="21" spans="8:16" x14ac:dyDescent="0.35">
      <c r="K21" s="60" t="s">
        <v>299</v>
      </c>
      <c r="L21" s="10"/>
      <c r="M21" s="120"/>
      <c r="O21" s="94"/>
    </row>
    <row r="22" spans="8:16" x14ac:dyDescent="0.35">
      <c r="K22" s="60" t="s">
        <v>300</v>
      </c>
      <c r="L22" s="10"/>
      <c r="M22" s="120"/>
      <c r="O22" s="94"/>
    </row>
    <row r="23" spans="8:16" x14ac:dyDescent="0.35">
      <c r="H23"/>
      <c r="K23" s="60" t="s">
        <v>301</v>
      </c>
      <c r="L23" s="10"/>
      <c r="M23" s="120"/>
    </row>
    <row r="24" spans="8:16" x14ac:dyDescent="0.35">
      <c r="K24" s="62" t="s">
        <v>302</v>
      </c>
      <c r="L24" s="68"/>
      <c r="M24" s="121"/>
    </row>
  </sheetData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5429D5FE33B7548984DF905836047B3" ma:contentTypeVersion="9" ma:contentTypeDescription="Opret et nyt dokument." ma:contentTypeScope="" ma:versionID="7e1965033e14a9b9f769f72879762549">
  <xsd:schema xmlns:xsd="http://www.w3.org/2001/XMLSchema" xmlns:xs="http://www.w3.org/2001/XMLSchema" xmlns:p="http://schemas.microsoft.com/office/2006/metadata/properties" xmlns:ns3="eebcf155-6348-4997-bc90-363712a092bc" targetNamespace="http://schemas.microsoft.com/office/2006/metadata/properties" ma:root="true" ma:fieldsID="9e27a2cf6fe0e93b76bbaf3f1257a9c1" ns3:_="">
    <xsd:import namespace="eebcf155-6348-4997-bc90-363712a092b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bcf155-6348-4997-bc90-363712a092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C64DF6-BC4E-44D6-864E-817D67DDAB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bcf155-6348-4997-bc90-363712a092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0DCE08-1D73-48B5-BC9B-45C6F2C80090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eebcf155-6348-4997-bc90-363712a092bc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EB7AC00-9298-46DC-BAA4-F0A67146F44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sites</vt:lpstr>
      <vt:lpstr>doping-top</vt:lpstr>
      <vt:lpstr>doping-top-magnetic</vt:lpstr>
      <vt:lpstr>doping-subsurface</vt:lpstr>
      <vt:lpstr>doping-near</vt:lpstr>
      <vt:lpstr>doping-near-add</vt:lpstr>
      <vt:lpstr>doping-near-mag</vt:lpstr>
      <vt:lpstr>doping-near-mag-add</vt:lpstr>
      <vt:lpstr>stability</vt:lpstr>
      <vt:lpstr>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changzhiai</dc:creator>
  <cp:lastModifiedBy>Changzhi Ai</cp:lastModifiedBy>
  <dcterms:created xsi:type="dcterms:W3CDTF">2015-06-05T18:19:34Z</dcterms:created>
  <dcterms:modified xsi:type="dcterms:W3CDTF">2021-03-10T22:14:29Z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0x01010095429D5FE33B7548984DF905836047B3</vt:lpwstr>
  </property>
</Properties>
</file>