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PlotPackage\plotpackage\data\"/>
    </mc:Choice>
  </mc:AlternateContent>
  <bookViews>
    <workbookView xWindow="-120" yWindow="0" windowWidth="2270" windowHeight="0" tabRatio="761" firstSheet="9" activeTab="11"/>
  </bookViews>
  <sheets>
    <sheet name="sites" sheetId="18" r:id="rId1"/>
    <sheet name="doping-top-mag-para" sheetId="43" r:id="rId2"/>
    <sheet name="doping-top-mag" sheetId="24" r:id="rId3"/>
    <sheet name="doping-near-mag" sheetId="27" r:id="rId4"/>
    <sheet name="stability" sheetId="29" r:id="rId5"/>
    <sheet name="activity-single" sheetId="31" r:id="rId6"/>
    <sheet name="activity-overly" sheetId="32" r:id="rId7"/>
    <sheet name="activity-island" sheetId="34" r:id="rId8"/>
    <sheet name="activity-paral" sheetId="33" r:id="rId9"/>
    <sheet name="fix-paral" sheetId="35" r:id="rId10"/>
    <sheet name="fix2-paral" sheetId="37" r:id="rId11"/>
    <sheet name="top-new" sheetId="49" r:id="rId12"/>
    <sheet name="near-new" sheetId="44" r:id="rId13"/>
    <sheet name="island-new" sheetId="40" r:id="rId14"/>
    <sheet name="paral-new" sheetId="38" r:id="rId15"/>
    <sheet name="overly-new" sheetId="42" r:id="rId16"/>
    <sheet name="triangle" sheetId="46" r:id="rId17"/>
    <sheet name="line" sheetId="47" r:id="rId18"/>
    <sheet name="Ti_sites" sheetId="45" r:id="rId19"/>
    <sheet name="Sheet2" sheetId="51" r:id="rId20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2" i="45" l="1"/>
  <c r="U72" i="45"/>
  <c r="V72" i="45"/>
  <c r="W72" i="45"/>
  <c r="X72" i="45"/>
  <c r="T73" i="45"/>
  <c r="U73" i="45"/>
  <c r="V73" i="45"/>
  <c r="W73" i="45"/>
  <c r="X73" i="45"/>
  <c r="T74" i="45"/>
  <c r="U74" i="45"/>
  <c r="V74" i="45"/>
  <c r="W74" i="45"/>
  <c r="X74" i="45"/>
  <c r="T75" i="45"/>
  <c r="U75" i="45"/>
  <c r="V75" i="45"/>
  <c r="W75" i="45"/>
  <c r="X75" i="45"/>
  <c r="T76" i="45"/>
  <c r="U76" i="45"/>
  <c r="V76" i="45"/>
  <c r="W76" i="45"/>
  <c r="X76" i="45"/>
  <c r="U71" i="45"/>
  <c r="V71" i="45"/>
  <c r="W71" i="45"/>
  <c r="X71" i="45"/>
  <c r="T71" i="45"/>
  <c r="T63" i="45"/>
  <c r="U63" i="45"/>
  <c r="V63" i="45"/>
  <c r="W63" i="45"/>
  <c r="X63" i="45"/>
  <c r="T64" i="45"/>
  <c r="U64" i="45"/>
  <c r="V64" i="45"/>
  <c r="W64" i="45"/>
  <c r="X64" i="45"/>
  <c r="T65" i="45"/>
  <c r="U65" i="45"/>
  <c r="V65" i="45"/>
  <c r="W65" i="45"/>
  <c r="X65" i="45"/>
  <c r="T66" i="45"/>
  <c r="U66" i="45"/>
  <c r="V66" i="45"/>
  <c r="W66" i="45"/>
  <c r="X66" i="45"/>
  <c r="T67" i="45"/>
  <c r="U67" i="45"/>
  <c r="V67" i="45"/>
  <c r="W67" i="45"/>
  <c r="X67" i="45"/>
  <c r="U62" i="45"/>
  <c r="V62" i="45"/>
  <c r="W62" i="45"/>
  <c r="X62" i="45"/>
  <c r="T62" i="45"/>
  <c r="K71" i="45" l="1"/>
  <c r="K72" i="45"/>
  <c r="K73" i="45"/>
  <c r="K74" i="45"/>
  <c r="K75" i="45"/>
  <c r="J71" i="45"/>
  <c r="J72" i="45"/>
  <c r="J73" i="45"/>
  <c r="J74" i="45"/>
  <c r="J75" i="45"/>
  <c r="I71" i="45"/>
  <c r="I72" i="45"/>
  <c r="I73" i="45"/>
  <c r="I74" i="45"/>
  <c r="I75" i="45"/>
  <c r="H71" i="45"/>
  <c r="H72" i="45"/>
  <c r="H73" i="45"/>
  <c r="H74" i="45"/>
  <c r="H75" i="45"/>
  <c r="G71" i="45"/>
  <c r="G72" i="45"/>
  <c r="G73" i="45"/>
  <c r="G74" i="45"/>
  <c r="G75" i="45"/>
  <c r="H70" i="45"/>
  <c r="I70" i="45"/>
  <c r="J70" i="45"/>
  <c r="K70" i="45"/>
  <c r="G70" i="45"/>
  <c r="K63" i="45"/>
  <c r="K64" i="45"/>
  <c r="K65" i="45"/>
  <c r="K66" i="45"/>
  <c r="K67" i="45"/>
  <c r="J63" i="45"/>
  <c r="J64" i="45"/>
  <c r="J65" i="45"/>
  <c r="J66" i="45"/>
  <c r="J67" i="45"/>
  <c r="I63" i="45"/>
  <c r="I64" i="45"/>
  <c r="I65" i="45"/>
  <c r="I66" i="45"/>
  <c r="I67" i="45"/>
  <c r="H63" i="45"/>
  <c r="H64" i="45"/>
  <c r="H65" i="45"/>
  <c r="H66" i="45"/>
  <c r="H67" i="45"/>
  <c r="H62" i="45"/>
  <c r="I62" i="45"/>
  <c r="J62" i="45"/>
  <c r="K62" i="45"/>
  <c r="G63" i="45"/>
  <c r="G64" i="45"/>
  <c r="G65" i="45"/>
  <c r="G66" i="45"/>
  <c r="G67" i="45"/>
  <c r="G62" i="45"/>
  <c r="L23" i="49" l="1"/>
  <c r="L24" i="49"/>
  <c r="L25" i="49"/>
  <c r="L26" i="49"/>
  <c r="L27" i="49"/>
  <c r="L28" i="49"/>
  <c r="L29" i="49"/>
  <c r="L30" i="49"/>
  <c r="L31" i="49"/>
  <c r="L32" i="49"/>
  <c r="L33" i="49"/>
  <c r="L34" i="49"/>
  <c r="L35" i="49"/>
  <c r="L36" i="49"/>
  <c r="L37" i="49"/>
  <c r="L38" i="49"/>
  <c r="L22" i="49"/>
  <c r="K23" i="49"/>
  <c r="K24" i="49"/>
  <c r="K25" i="49"/>
  <c r="K26" i="49"/>
  <c r="K27" i="49"/>
  <c r="K28" i="49"/>
  <c r="K29" i="49"/>
  <c r="K30" i="49"/>
  <c r="K31" i="49"/>
  <c r="K32" i="49"/>
  <c r="K33" i="49"/>
  <c r="K34" i="49"/>
  <c r="K35" i="49"/>
  <c r="K36" i="49"/>
  <c r="K37" i="49"/>
  <c r="K38" i="49"/>
  <c r="K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22" i="49"/>
  <c r="V35" i="49"/>
  <c r="Y35" i="49" s="1"/>
  <c r="V34" i="49"/>
  <c r="Y34" i="49" s="1"/>
  <c r="V33" i="49"/>
  <c r="Y33" i="49" s="1"/>
  <c r="V32" i="49"/>
  <c r="Y32" i="49" s="1"/>
  <c r="Y31" i="49"/>
  <c r="Y28" i="49"/>
  <c r="W16" i="49" s="1"/>
  <c r="Y27" i="49"/>
  <c r="Y26" i="49"/>
  <c r="Y25" i="49"/>
  <c r="O19" i="49"/>
  <c r="N19" i="49"/>
  <c r="M19" i="49"/>
  <c r="L19" i="49"/>
  <c r="O18" i="49"/>
  <c r="N18" i="49"/>
  <c r="M18" i="49"/>
  <c r="L18" i="49"/>
  <c r="O17" i="49"/>
  <c r="N17" i="49"/>
  <c r="M17" i="49"/>
  <c r="L17" i="49"/>
  <c r="O16" i="49"/>
  <c r="N16" i="49"/>
  <c r="M16" i="49"/>
  <c r="L16" i="49"/>
  <c r="O15" i="49"/>
  <c r="N15" i="49"/>
  <c r="M15" i="49"/>
  <c r="L15" i="49"/>
  <c r="O14" i="49"/>
  <c r="N14" i="49"/>
  <c r="M14" i="49"/>
  <c r="L14" i="49"/>
  <c r="O13" i="49"/>
  <c r="N13" i="49"/>
  <c r="M13" i="49"/>
  <c r="L13" i="49"/>
  <c r="O12" i="49"/>
  <c r="N12" i="49"/>
  <c r="M12" i="49"/>
  <c r="L12" i="49"/>
  <c r="O11" i="49"/>
  <c r="N11" i="49"/>
  <c r="M11" i="49"/>
  <c r="L11" i="49"/>
  <c r="O10" i="49"/>
  <c r="N10" i="49"/>
  <c r="M10" i="49"/>
  <c r="L10" i="49"/>
  <c r="O9" i="49"/>
  <c r="N9" i="49"/>
  <c r="M9" i="49"/>
  <c r="L9" i="49"/>
  <c r="O8" i="49"/>
  <c r="N8" i="49"/>
  <c r="M8" i="49"/>
  <c r="L8" i="49"/>
  <c r="O7" i="49"/>
  <c r="N7" i="49"/>
  <c r="M7" i="49"/>
  <c r="L7" i="49"/>
  <c r="O6" i="49"/>
  <c r="N6" i="49"/>
  <c r="M6" i="49"/>
  <c r="L6" i="49"/>
  <c r="O5" i="49"/>
  <c r="N5" i="49"/>
  <c r="M5" i="49"/>
  <c r="L5" i="49"/>
  <c r="O4" i="49"/>
  <c r="N4" i="49"/>
  <c r="M4" i="49"/>
  <c r="L4" i="49"/>
  <c r="O3" i="49"/>
  <c r="N3" i="49"/>
  <c r="M3" i="49"/>
  <c r="L3" i="49"/>
  <c r="AA8" i="49" l="1"/>
  <c r="AA16" i="49"/>
  <c r="AA7" i="49"/>
  <c r="Q12" i="49"/>
  <c r="U12" i="49" s="1"/>
  <c r="Q8" i="49"/>
  <c r="Y8" i="49" s="1"/>
  <c r="AC8" i="49" s="1"/>
  <c r="Q9" i="49"/>
  <c r="Y9" i="49" s="1"/>
  <c r="Q17" i="49"/>
  <c r="Y17" i="49" s="1"/>
  <c r="Q16" i="49"/>
  <c r="Y16" i="49" s="1"/>
  <c r="W12" i="49"/>
  <c r="AA19" i="49"/>
  <c r="W4" i="49"/>
  <c r="W6" i="49"/>
  <c r="W14" i="49"/>
  <c r="W13" i="49"/>
  <c r="W5" i="49"/>
  <c r="AC16" i="49"/>
  <c r="R13" i="49"/>
  <c r="R5" i="49"/>
  <c r="R6" i="49"/>
  <c r="R15" i="49"/>
  <c r="R16" i="49"/>
  <c r="R8" i="49"/>
  <c r="R19" i="49"/>
  <c r="R11" i="49"/>
  <c r="R3" i="49"/>
  <c r="R18" i="49"/>
  <c r="R12" i="49"/>
  <c r="R4" i="49"/>
  <c r="R14" i="49"/>
  <c r="R7" i="49"/>
  <c r="R17" i="49"/>
  <c r="R9" i="49"/>
  <c r="R10" i="49"/>
  <c r="AB12" i="49"/>
  <c r="AB4" i="49"/>
  <c r="AB13" i="49"/>
  <c r="AB5" i="49"/>
  <c r="AB8" i="49"/>
  <c r="AB18" i="49"/>
  <c r="AB10" i="49"/>
  <c r="AB15" i="49"/>
  <c r="AB7" i="49"/>
  <c r="AB16" i="49"/>
  <c r="AB9" i="49"/>
  <c r="AB19" i="49"/>
  <c r="AB11" i="49"/>
  <c r="AB3" i="49"/>
  <c r="AB14" i="49"/>
  <c r="AB6" i="49"/>
  <c r="AB17" i="49"/>
  <c r="Q7" i="49"/>
  <c r="Q15" i="49"/>
  <c r="U17" i="49"/>
  <c r="W19" i="49"/>
  <c r="AA5" i="49"/>
  <c r="W10" i="49"/>
  <c r="AA13" i="49"/>
  <c r="U16" i="49"/>
  <c r="W18" i="49"/>
  <c r="Q5" i="49"/>
  <c r="W9" i="49"/>
  <c r="AA12" i="49"/>
  <c r="W17" i="49"/>
  <c r="Q3" i="49"/>
  <c r="W7" i="49"/>
  <c r="AA10" i="49"/>
  <c r="Q11" i="49"/>
  <c r="W15" i="49"/>
  <c r="AA18" i="49"/>
  <c r="Q19" i="49"/>
  <c r="AA15" i="49"/>
  <c r="W11" i="49"/>
  <c r="AA9" i="49"/>
  <c r="AC9" i="49" s="1"/>
  <c r="Q10" i="49"/>
  <c r="AA17" i="49"/>
  <c r="Q18" i="49"/>
  <c r="W3" i="49"/>
  <c r="AA6" i="49"/>
  <c r="AA14" i="49"/>
  <c r="Q6" i="49"/>
  <c r="Q14" i="49"/>
  <c r="AA4" i="49"/>
  <c r="Q13" i="49"/>
  <c r="AA3" i="49"/>
  <c r="Q4" i="49"/>
  <c r="W8" i="49"/>
  <c r="AA11" i="49"/>
  <c r="M3" i="38"/>
  <c r="AC17" i="49" l="1"/>
  <c r="U9" i="49"/>
  <c r="U8" i="49"/>
  <c r="Y12" i="49"/>
  <c r="AC12" i="49" s="1"/>
  <c r="U14" i="49"/>
  <c r="Y14" i="49"/>
  <c r="AC14" i="49" s="1"/>
  <c r="V9" i="49"/>
  <c r="Z9" i="49"/>
  <c r="V11" i="49"/>
  <c r="Z11" i="49"/>
  <c r="V13" i="49"/>
  <c r="Z13" i="49"/>
  <c r="U3" i="49"/>
  <c r="Y3" i="49"/>
  <c r="AC3" i="49" s="1"/>
  <c r="Z17" i="49"/>
  <c r="V17" i="49"/>
  <c r="V19" i="49"/>
  <c r="Z19" i="49"/>
  <c r="Z3" i="49"/>
  <c r="V3" i="49"/>
  <c r="V7" i="49"/>
  <c r="Z7" i="49"/>
  <c r="Z8" i="49"/>
  <c r="V8" i="49"/>
  <c r="Z10" i="49"/>
  <c r="V10" i="49"/>
  <c r="Y19" i="49"/>
  <c r="AC19" i="49" s="1"/>
  <c r="U19" i="49"/>
  <c r="Z14" i="49"/>
  <c r="V14" i="49"/>
  <c r="Z16" i="49"/>
  <c r="V16" i="49"/>
  <c r="U7" i="49"/>
  <c r="Y7" i="49"/>
  <c r="AC7" i="49" s="1"/>
  <c r="U6" i="49"/>
  <c r="Y6" i="49"/>
  <c r="AC6" i="49" s="1"/>
  <c r="V15" i="49"/>
  <c r="Z15" i="49"/>
  <c r="Z4" i="49"/>
  <c r="V4" i="49"/>
  <c r="Y13" i="49"/>
  <c r="AC13" i="49" s="1"/>
  <c r="U13" i="49"/>
  <c r="Y18" i="49"/>
  <c r="AC18" i="49" s="1"/>
  <c r="U18" i="49"/>
  <c r="Y5" i="49"/>
  <c r="AC5" i="49" s="1"/>
  <c r="U5" i="49"/>
  <c r="V12" i="49"/>
  <c r="Z12" i="49"/>
  <c r="V6" i="49"/>
  <c r="Z6" i="49"/>
  <c r="Y10" i="49"/>
  <c r="AC10" i="49" s="1"/>
  <c r="U10" i="49"/>
  <c r="U4" i="49"/>
  <c r="Y4" i="49"/>
  <c r="AC4" i="49" s="1"/>
  <c r="Y11" i="49"/>
  <c r="AC11" i="49" s="1"/>
  <c r="U11" i="49"/>
  <c r="U15" i="49"/>
  <c r="Y15" i="49"/>
  <c r="AC15" i="49" s="1"/>
  <c r="Z18" i="49"/>
  <c r="V18" i="49"/>
  <c r="V5" i="49"/>
  <c r="Z5" i="49"/>
  <c r="M3" i="44"/>
  <c r="M3" i="40"/>
  <c r="I24" i="47" l="1"/>
  <c r="M3" i="47"/>
  <c r="M3" i="46"/>
  <c r="AK47" i="29" l="1"/>
  <c r="AK48" i="29"/>
  <c r="AK49" i="29"/>
  <c r="AK50" i="29"/>
  <c r="AK51" i="29"/>
  <c r="AK52" i="29"/>
  <c r="AK53" i="29"/>
  <c r="AK54" i="29"/>
  <c r="AK55" i="29"/>
  <c r="AK56" i="29"/>
  <c r="AK57" i="29"/>
  <c r="AK58" i="29"/>
  <c r="AK59" i="29"/>
  <c r="AK60" i="29"/>
  <c r="AK61" i="29"/>
  <c r="AK46" i="29"/>
  <c r="AG47" i="29"/>
  <c r="AG48" i="29"/>
  <c r="AG49" i="29"/>
  <c r="AG50" i="29"/>
  <c r="AG51" i="29"/>
  <c r="AG52" i="29"/>
  <c r="AG53" i="29"/>
  <c r="AG54" i="29"/>
  <c r="AG55" i="29"/>
  <c r="AG56" i="29"/>
  <c r="AG57" i="29"/>
  <c r="AG58" i="29"/>
  <c r="AG59" i="29"/>
  <c r="AG60" i="29"/>
  <c r="AG61" i="29"/>
  <c r="AG46" i="29"/>
  <c r="AK29" i="29"/>
  <c r="AK30" i="29"/>
  <c r="AK31" i="29"/>
  <c r="AK32" i="29"/>
  <c r="AK33" i="29"/>
  <c r="AK34" i="29"/>
  <c r="AK35" i="29"/>
  <c r="AK36" i="29"/>
  <c r="AK37" i="29"/>
  <c r="AK38" i="29"/>
  <c r="AK39" i="29"/>
  <c r="AK40" i="29"/>
  <c r="AK41" i="29"/>
  <c r="AK42" i="29"/>
  <c r="AK43" i="29"/>
  <c r="AK28" i="29"/>
  <c r="AG29" i="29"/>
  <c r="AG30" i="29"/>
  <c r="AG31" i="29"/>
  <c r="AG32" i="29"/>
  <c r="AG33" i="29"/>
  <c r="AG34" i="29"/>
  <c r="AG35" i="29"/>
  <c r="AG36" i="29"/>
  <c r="AG37" i="29"/>
  <c r="AG38" i="29"/>
  <c r="AG39" i="29"/>
  <c r="AG40" i="29"/>
  <c r="AG41" i="29"/>
  <c r="AG42" i="29"/>
  <c r="AG43" i="29"/>
  <c r="AG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Q28" i="29"/>
  <c r="I28" i="29"/>
  <c r="V35" i="47" l="1"/>
  <c r="Y35" i="47" s="1"/>
  <c r="V34" i="47"/>
  <c r="Y34" i="47" s="1"/>
  <c r="V33" i="47"/>
  <c r="Y33" i="47" s="1"/>
  <c r="V32" i="47"/>
  <c r="Y32" i="47" s="1"/>
  <c r="Y31" i="47"/>
  <c r="Y28" i="47"/>
  <c r="W17" i="47" s="1"/>
  <c r="Y27" i="47"/>
  <c r="Y26" i="47"/>
  <c r="Y25" i="47"/>
  <c r="O19" i="47"/>
  <c r="N19" i="47"/>
  <c r="M19" i="47"/>
  <c r="L19" i="47"/>
  <c r="O18" i="47"/>
  <c r="N18" i="47"/>
  <c r="M18" i="47"/>
  <c r="L18" i="47"/>
  <c r="O17" i="47"/>
  <c r="N17" i="47"/>
  <c r="M17" i="47"/>
  <c r="L17" i="47"/>
  <c r="O16" i="47"/>
  <c r="N16" i="47"/>
  <c r="M16" i="47"/>
  <c r="L16" i="47"/>
  <c r="O15" i="47"/>
  <c r="N15" i="47"/>
  <c r="M15" i="47"/>
  <c r="L15" i="47"/>
  <c r="AB14" i="47"/>
  <c r="O14" i="47"/>
  <c r="N14" i="47"/>
  <c r="M14" i="47"/>
  <c r="L14" i="47"/>
  <c r="O13" i="47"/>
  <c r="N13" i="47"/>
  <c r="M13" i="47"/>
  <c r="L13" i="47"/>
  <c r="O12" i="47"/>
  <c r="N12" i="47"/>
  <c r="M12" i="47"/>
  <c r="L12" i="47"/>
  <c r="O11" i="47"/>
  <c r="N11" i="47"/>
  <c r="M11" i="47"/>
  <c r="L11" i="47"/>
  <c r="O10" i="47"/>
  <c r="N10" i="47"/>
  <c r="M10" i="47"/>
  <c r="L10" i="47"/>
  <c r="O9" i="47"/>
  <c r="N9" i="47"/>
  <c r="M9" i="47"/>
  <c r="L9" i="47"/>
  <c r="O8" i="47"/>
  <c r="N8" i="47"/>
  <c r="M8" i="47"/>
  <c r="L8" i="47"/>
  <c r="O7" i="47"/>
  <c r="N7" i="47"/>
  <c r="M7" i="47"/>
  <c r="L7" i="47"/>
  <c r="AB6" i="47"/>
  <c r="O6" i="47"/>
  <c r="N6" i="47"/>
  <c r="M6" i="47"/>
  <c r="L6" i="47"/>
  <c r="O5" i="47"/>
  <c r="N5" i="47"/>
  <c r="M5" i="47"/>
  <c r="L5" i="47"/>
  <c r="O4" i="47"/>
  <c r="N4" i="47"/>
  <c r="M4" i="47"/>
  <c r="L4" i="47"/>
  <c r="O3" i="47"/>
  <c r="N3" i="47"/>
  <c r="L3" i="47"/>
  <c r="Q19" i="47" l="1"/>
  <c r="Q6" i="47"/>
  <c r="Y6" i="47" s="1"/>
  <c r="AC6" i="47" s="1"/>
  <c r="Q14" i="47"/>
  <c r="Q18" i="47"/>
  <c r="U18" i="47" s="1"/>
  <c r="Q10" i="47"/>
  <c r="Y10" i="47" s="1"/>
  <c r="AC10" i="47" s="1"/>
  <c r="AA19" i="47"/>
  <c r="AA6" i="47"/>
  <c r="W8" i="47"/>
  <c r="W12" i="47"/>
  <c r="AA18" i="47"/>
  <c r="W4" i="47"/>
  <c r="W15" i="47"/>
  <c r="W16" i="47"/>
  <c r="W19" i="47"/>
  <c r="AB10" i="47"/>
  <c r="U10" i="47"/>
  <c r="U6" i="47"/>
  <c r="R19" i="47"/>
  <c r="Z19" i="47" s="1"/>
  <c r="R15" i="47"/>
  <c r="Z15" i="47" s="1"/>
  <c r="R11" i="47"/>
  <c r="Z11" i="47" s="1"/>
  <c r="R7" i="47"/>
  <c r="Z7" i="47" s="1"/>
  <c r="R13" i="47"/>
  <c r="Z13" i="47" s="1"/>
  <c r="R10" i="47"/>
  <c r="Z10" i="47" s="1"/>
  <c r="R6" i="47"/>
  <c r="Z6" i="47" s="1"/>
  <c r="R16" i="47"/>
  <c r="Z16" i="47" s="1"/>
  <c r="R12" i="47"/>
  <c r="Z12" i="47" s="1"/>
  <c r="R8" i="47"/>
  <c r="Z8" i="47" s="1"/>
  <c r="R4" i="47"/>
  <c r="Z4" i="47" s="1"/>
  <c r="R17" i="47"/>
  <c r="Z17" i="47" s="1"/>
  <c r="R9" i="47"/>
  <c r="Z9" i="47" s="1"/>
  <c r="R5" i="47"/>
  <c r="Z5" i="47" s="1"/>
  <c r="R18" i="47"/>
  <c r="Z18" i="47" s="1"/>
  <c r="R14" i="47"/>
  <c r="Z14" i="47" s="1"/>
  <c r="Y14" i="47"/>
  <c r="AC14" i="47" s="1"/>
  <c r="U14" i="47"/>
  <c r="U19" i="47"/>
  <c r="Y19" i="47"/>
  <c r="R3" i="47"/>
  <c r="Z3" i="47" s="1"/>
  <c r="AB19" i="47"/>
  <c r="AB15" i="47"/>
  <c r="AB11" i="47"/>
  <c r="AB7" i="47"/>
  <c r="AB3" i="47"/>
  <c r="AB17" i="47"/>
  <c r="AB18" i="47"/>
  <c r="AB16" i="47"/>
  <c r="AB12" i="47"/>
  <c r="AB8" i="47"/>
  <c r="AB4" i="47"/>
  <c r="AB13" i="47"/>
  <c r="AB9" i="47"/>
  <c r="AB5" i="47"/>
  <c r="AA5" i="47"/>
  <c r="AA9" i="47"/>
  <c r="AA13" i="47"/>
  <c r="AA17" i="47"/>
  <c r="Q5" i="47"/>
  <c r="W7" i="47"/>
  <c r="W11" i="47"/>
  <c r="Q13" i="47"/>
  <c r="Q17" i="47"/>
  <c r="AA4" i="47"/>
  <c r="AA8" i="47"/>
  <c r="AA12" i="47"/>
  <c r="Q4" i="47"/>
  <c r="W6" i="47"/>
  <c r="Q8" i="47"/>
  <c r="W10" i="47"/>
  <c r="Q12" i="47"/>
  <c r="W14" i="47"/>
  <c r="Q16" i="47"/>
  <c r="W18" i="47"/>
  <c r="AA3" i="47"/>
  <c r="AA7" i="47"/>
  <c r="AA11" i="47"/>
  <c r="AA15" i="47"/>
  <c r="Y18" i="47"/>
  <c r="AC18" i="47" s="1"/>
  <c r="W3" i="47"/>
  <c r="Q9" i="47"/>
  <c r="AA16" i="47"/>
  <c r="Q3" i="47"/>
  <c r="W5" i="47"/>
  <c r="Q7" i="47"/>
  <c r="W9" i="47"/>
  <c r="Q11" i="47"/>
  <c r="W13" i="47"/>
  <c r="Q15" i="47"/>
  <c r="AA10" i="47"/>
  <c r="AA14" i="47"/>
  <c r="V35" i="46"/>
  <c r="Y35" i="46" s="1"/>
  <c r="AB19" i="46" s="1"/>
  <c r="V34" i="46"/>
  <c r="Y34" i="46" s="1"/>
  <c r="V33" i="46"/>
  <c r="Y33" i="46" s="1"/>
  <c r="V32" i="46"/>
  <c r="Y32" i="46" s="1"/>
  <c r="AA9" i="46" s="1"/>
  <c r="Y31" i="46"/>
  <c r="Y28" i="46"/>
  <c r="Y27" i="46"/>
  <c r="Y26" i="46"/>
  <c r="Y25" i="46"/>
  <c r="AA12" i="46" s="1"/>
  <c r="AA7" i="46" l="1"/>
  <c r="AB4" i="46"/>
  <c r="AA17" i="46"/>
  <c r="AA15" i="46"/>
  <c r="AA5" i="46"/>
  <c r="AA3" i="46"/>
  <c r="AB5" i="46"/>
  <c r="AB10" i="46"/>
  <c r="AA13" i="46"/>
  <c r="AA18" i="46"/>
  <c r="AB12" i="46"/>
  <c r="AA10" i="46"/>
  <c r="AA8" i="46"/>
  <c r="AA16" i="46"/>
  <c r="AB9" i="46"/>
  <c r="AB13" i="46"/>
  <c r="AB18" i="46"/>
  <c r="AB8" i="46"/>
  <c r="AA11" i="46"/>
  <c r="AB6" i="46"/>
  <c r="AA14" i="46"/>
  <c r="AA19" i="46"/>
  <c r="AB7" i="46"/>
  <c r="AB17" i="46"/>
  <c r="AB15" i="46"/>
  <c r="AB3" i="46"/>
  <c r="AA6" i="46"/>
  <c r="AB11" i="46"/>
  <c r="AB16" i="46"/>
  <c r="AA4" i="46"/>
  <c r="AB14" i="46"/>
  <c r="AC9" i="47"/>
  <c r="AC19" i="47"/>
  <c r="AC13" i="47"/>
  <c r="V3" i="47"/>
  <c r="V18" i="47"/>
  <c r="V6" i="47"/>
  <c r="Y11" i="47"/>
  <c r="AC11" i="47" s="1"/>
  <c r="U11" i="47"/>
  <c r="U12" i="47"/>
  <c r="Y12" i="47"/>
  <c r="AC12" i="47" s="1"/>
  <c r="Y17" i="47"/>
  <c r="AC17" i="47" s="1"/>
  <c r="U17" i="47"/>
  <c r="V5" i="47"/>
  <c r="V10" i="47"/>
  <c r="Y13" i="47"/>
  <c r="U13" i="47"/>
  <c r="V9" i="47"/>
  <c r="V13" i="47"/>
  <c r="V17" i="47"/>
  <c r="V4" i="47"/>
  <c r="V11" i="47"/>
  <c r="Y3" i="47"/>
  <c r="AC3" i="47" s="1"/>
  <c r="U3" i="47"/>
  <c r="U4" i="47"/>
  <c r="Y4" i="47"/>
  <c r="AC4" i="47" s="1"/>
  <c r="U5" i="47"/>
  <c r="Y5" i="47"/>
  <c r="AC5" i="47" s="1"/>
  <c r="V8" i="47"/>
  <c r="V15" i="47"/>
  <c r="Y7" i="47"/>
  <c r="AC7" i="47" s="1"/>
  <c r="U7" i="47"/>
  <c r="U8" i="47"/>
  <c r="Y8" i="47"/>
  <c r="AC8" i="47" s="1"/>
  <c r="V7" i="47"/>
  <c r="V12" i="47"/>
  <c r="V19" i="47"/>
  <c r="Y15" i="47"/>
  <c r="AC15" i="47" s="1"/>
  <c r="U15" i="47"/>
  <c r="Y9" i="47"/>
  <c r="U9" i="47"/>
  <c r="U16" i="47"/>
  <c r="Y16" i="47"/>
  <c r="AC16" i="47" s="1"/>
  <c r="V14" i="47"/>
  <c r="V16" i="47"/>
  <c r="W19" i="46"/>
  <c r="R19" i="46"/>
  <c r="Q19" i="46"/>
  <c r="O19" i="46"/>
  <c r="N19" i="46"/>
  <c r="M19" i="46"/>
  <c r="L19" i="46"/>
  <c r="W18" i="46"/>
  <c r="R18" i="46"/>
  <c r="Q18" i="46"/>
  <c r="O18" i="46"/>
  <c r="N18" i="46"/>
  <c r="M18" i="46"/>
  <c r="L18" i="46"/>
  <c r="W17" i="46"/>
  <c r="R17" i="46"/>
  <c r="Q17" i="46"/>
  <c r="O17" i="46"/>
  <c r="N17" i="46"/>
  <c r="M17" i="46"/>
  <c r="L17" i="46"/>
  <c r="W16" i="46"/>
  <c r="R16" i="46"/>
  <c r="Q16" i="46"/>
  <c r="O16" i="46"/>
  <c r="N16" i="46"/>
  <c r="M16" i="46"/>
  <c r="L16" i="46"/>
  <c r="W15" i="46"/>
  <c r="R15" i="46"/>
  <c r="Q15" i="46"/>
  <c r="O15" i="46"/>
  <c r="N15" i="46"/>
  <c r="M15" i="46"/>
  <c r="L15" i="46"/>
  <c r="W14" i="46"/>
  <c r="R14" i="46"/>
  <c r="Q14" i="46"/>
  <c r="O14" i="46"/>
  <c r="N14" i="46"/>
  <c r="M14" i="46"/>
  <c r="L14" i="46"/>
  <c r="W13" i="46"/>
  <c r="R13" i="46"/>
  <c r="Q13" i="46"/>
  <c r="O13" i="46"/>
  <c r="N13" i="46"/>
  <c r="M13" i="46"/>
  <c r="L13" i="46"/>
  <c r="W12" i="46"/>
  <c r="R12" i="46"/>
  <c r="Q12" i="46"/>
  <c r="O12" i="46"/>
  <c r="N12" i="46"/>
  <c r="M12" i="46"/>
  <c r="L12" i="46"/>
  <c r="W11" i="46"/>
  <c r="R11" i="46"/>
  <c r="Q11" i="46"/>
  <c r="O11" i="46"/>
  <c r="N11" i="46"/>
  <c r="M11" i="46"/>
  <c r="L11" i="46"/>
  <c r="W10" i="46"/>
  <c r="R10" i="46"/>
  <c r="Q10" i="46"/>
  <c r="O10" i="46"/>
  <c r="N10" i="46"/>
  <c r="M10" i="46"/>
  <c r="L10" i="46"/>
  <c r="W9" i="46"/>
  <c r="R9" i="46"/>
  <c r="Q9" i="46"/>
  <c r="O9" i="46"/>
  <c r="N9" i="46"/>
  <c r="M9" i="46"/>
  <c r="L9" i="46"/>
  <c r="W8" i="46"/>
  <c r="R8" i="46"/>
  <c r="Q8" i="46"/>
  <c r="O8" i="46"/>
  <c r="N8" i="46"/>
  <c r="M8" i="46"/>
  <c r="L8" i="46"/>
  <c r="W7" i="46"/>
  <c r="R7" i="46"/>
  <c r="Q7" i="46"/>
  <c r="O7" i="46"/>
  <c r="N7" i="46"/>
  <c r="M7" i="46"/>
  <c r="L7" i="46"/>
  <c r="W6" i="46"/>
  <c r="R6" i="46"/>
  <c r="Q6" i="46"/>
  <c r="O6" i="46"/>
  <c r="N6" i="46"/>
  <c r="M6" i="46"/>
  <c r="L6" i="46"/>
  <c r="W5" i="46"/>
  <c r="R5" i="46"/>
  <c r="Q5" i="46"/>
  <c r="O5" i="46"/>
  <c r="N5" i="46"/>
  <c r="M5" i="46"/>
  <c r="L5" i="46"/>
  <c r="W4" i="46"/>
  <c r="R4" i="46"/>
  <c r="Q4" i="46"/>
  <c r="O4" i="46"/>
  <c r="N4" i="46"/>
  <c r="M4" i="46"/>
  <c r="L4" i="46"/>
  <c r="W3" i="46"/>
  <c r="R3" i="46"/>
  <c r="Q3" i="46"/>
  <c r="O3" i="46"/>
  <c r="N3" i="46"/>
  <c r="L3" i="46"/>
  <c r="U19" i="46" l="1"/>
  <c r="Y19" i="46"/>
  <c r="V11" i="46"/>
  <c r="Z11" i="46"/>
  <c r="U18" i="46"/>
  <c r="Y18" i="46"/>
  <c r="AC18" i="46" s="1"/>
  <c r="V19" i="46"/>
  <c r="Z19" i="46"/>
  <c r="U9" i="46"/>
  <c r="Y9" i="46"/>
  <c r="AC9" i="46" s="1"/>
  <c r="V10" i="46"/>
  <c r="Z10" i="46"/>
  <c r="U17" i="46"/>
  <c r="Y17" i="46"/>
  <c r="AC17" i="46" s="1"/>
  <c r="V18" i="46"/>
  <c r="Z18" i="46"/>
  <c r="AC19" i="46"/>
  <c r="V5" i="46"/>
  <c r="Z5" i="46"/>
  <c r="V13" i="46"/>
  <c r="Z13" i="46"/>
  <c r="V4" i="46"/>
  <c r="Z4" i="46"/>
  <c r="V12" i="46"/>
  <c r="Z12" i="46"/>
  <c r="V9" i="46"/>
  <c r="Z9" i="46"/>
  <c r="U15" i="46"/>
  <c r="Y15" i="46"/>
  <c r="AC15" i="46" s="1"/>
  <c r="V16" i="46"/>
  <c r="Z16" i="46"/>
  <c r="AC10" i="46"/>
  <c r="U4" i="46"/>
  <c r="Y4" i="46"/>
  <c r="AC4" i="46" s="1"/>
  <c r="U12" i="46"/>
  <c r="Y12" i="46"/>
  <c r="AC12" i="46" s="1"/>
  <c r="U3" i="46"/>
  <c r="Y3" i="46"/>
  <c r="AC3" i="46" s="1"/>
  <c r="U11" i="46"/>
  <c r="Y11" i="46"/>
  <c r="AC11" i="46" s="1"/>
  <c r="V3" i="46"/>
  <c r="Z3" i="46"/>
  <c r="U10" i="46"/>
  <c r="Y10" i="46"/>
  <c r="V8" i="46"/>
  <c r="Z8" i="46"/>
  <c r="U14" i="46"/>
  <c r="Y14" i="46"/>
  <c r="AC14" i="46" s="1"/>
  <c r="U8" i="46"/>
  <c r="Y8" i="46"/>
  <c r="AC8" i="46" s="1"/>
  <c r="U16" i="46"/>
  <c r="Y16" i="46"/>
  <c r="AC16" i="46" s="1"/>
  <c r="V17" i="46"/>
  <c r="Z17" i="46"/>
  <c r="U7" i="46"/>
  <c r="Y7" i="46"/>
  <c r="AC7" i="46" s="1"/>
  <c r="U6" i="46"/>
  <c r="Y6" i="46"/>
  <c r="AC6" i="46" s="1"/>
  <c r="V7" i="46"/>
  <c r="Z7" i="46"/>
  <c r="V15" i="46"/>
  <c r="Z15" i="46"/>
  <c r="U5" i="46"/>
  <c r="Y5" i="46"/>
  <c r="AC5" i="46" s="1"/>
  <c r="V6" i="46"/>
  <c r="Z6" i="46"/>
  <c r="U13" i="46"/>
  <c r="Y13" i="46"/>
  <c r="AC13" i="46" s="1"/>
  <c r="V14" i="46"/>
  <c r="Z14" i="46"/>
  <c r="V35" i="44"/>
  <c r="Y35" i="44" s="1"/>
  <c r="V34" i="44"/>
  <c r="Y34" i="44" s="1"/>
  <c r="V33" i="44"/>
  <c r="Y33" i="44" s="1"/>
  <c r="V32" i="44"/>
  <c r="Y32" i="44" s="1"/>
  <c r="Y31" i="44"/>
  <c r="Y28" i="44"/>
  <c r="Y27" i="44"/>
  <c r="W5" i="44" s="1"/>
  <c r="Y26" i="44"/>
  <c r="W13" i="44" s="1"/>
  <c r="Y25" i="44"/>
  <c r="O19" i="44"/>
  <c r="N19" i="44"/>
  <c r="M19" i="44"/>
  <c r="L19" i="44"/>
  <c r="O18" i="44"/>
  <c r="N18" i="44"/>
  <c r="M18" i="44"/>
  <c r="L18" i="44"/>
  <c r="O17" i="44"/>
  <c r="N17" i="44"/>
  <c r="M17" i="44"/>
  <c r="L17" i="44"/>
  <c r="O16" i="44"/>
  <c r="N16" i="44"/>
  <c r="M16" i="44"/>
  <c r="L16" i="44"/>
  <c r="O15" i="44"/>
  <c r="N15" i="44"/>
  <c r="M15" i="44"/>
  <c r="L15" i="44"/>
  <c r="O14" i="44"/>
  <c r="N14" i="44"/>
  <c r="M14" i="44"/>
  <c r="L14" i="44"/>
  <c r="O13" i="44"/>
  <c r="N13" i="44"/>
  <c r="M13" i="44"/>
  <c r="L13" i="44"/>
  <c r="O12" i="44"/>
  <c r="N12" i="44"/>
  <c r="M12" i="44"/>
  <c r="L12" i="44"/>
  <c r="O11" i="44"/>
  <c r="N11" i="44"/>
  <c r="M11" i="44"/>
  <c r="L11" i="44"/>
  <c r="O10" i="44"/>
  <c r="N10" i="44"/>
  <c r="M10" i="44"/>
  <c r="L10" i="44"/>
  <c r="O9" i="44"/>
  <c r="N9" i="44"/>
  <c r="M9" i="44"/>
  <c r="L9" i="44"/>
  <c r="O8" i="44"/>
  <c r="N8" i="44"/>
  <c r="M8" i="44"/>
  <c r="L8" i="44"/>
  <c r="W7" i="44"/>
  <c r="O7" i="44"/>
  <c r="N7" i="44"/>
  <c r="M7" i="44"/>
  <c r="L7" i="44"/>
  <c r="O6" i="44"/>
  <c r="N6" i="44"/>
  <c r="M6" i="44"/>
  <c r="L6" i="44"/>
  <c r="O5" i="44"/>
  <c r="N5" i="44"/>
  <c r="M5" i="44"/>
  <c r="L5" i="44"/>
  <c r="O4" i="44"/>
  <c r="N4" i="44"/>
  <c r="M4" i="44"/>
  <c r="L4" i="44"/>
  <c r="O3" i="44"/>
  <c r="N3" i="44"/>
  <c r="L3" i="44"/>
  <c r="W12" i="44" l="1"/>
  <c r="Q16" i="44"/>
  <c r="Q8" i="44"/>
  <c r="Q18" i="44"/>
  <c r="Q10" i="44"/>
  <c r="Q19" i="44"/>
  <c r="Q11" i="44"/>
  <c r="Q3" i="44"/>
  <c r="Q12" i="44"/>
  <c r="Q4" i="44"/>
  <c r="Q13" i="44"/>
  <c r="Q5" i="44"/>
  <c r="Q14" i="44"/>
  <c r="Q15" i="44"/>
  <c r="Q7" i="44"/>
  <c r="Q6" i="44"/>
  <c r="Q17" i="44"/>
  <c r="Q9" i="44"/>
  <c r="AB16" i="44"/>
  <c r="AB8" i="44"/>
  <c r="AB9" i="44"/>
  <c r="AB18" i="44"/>
  <c r="AB10" i="44"/>
  <c r="AB19" i="44"/>
  <c r="AB11" i="44"/>
  <c r="AB3" i="44"/>
  <c r="AB12" i="44"/>
  <c r="AB4" i="44"/>
  <c r="AB7" i="44"/>
  <c r="AB17" i="44"/>
  <c r="AB13" i="44"/>
  <c r="AB5" i="44"/>
  <c r="AB14" i="44"/>
  <c r="AB6" i="44"/>
  <c r="AB15" i="44"/>
  <c r="AA15" i="44"/>
  <c r="AA7" i="44"/>
  <c r="AA17" i="44"/>
  <c r="AA9" i="44"/>
  <c r="AA18" i="44"/>
  <c r="AA10" i="44"/>
  <c r="AA19" i="44"/>
  <c r="AA11" i="44"/>
  <c r="AA3" i="44"/>
  <c r="AA14" i="44"/>
  <c r="AA12" i="44"/>
  <c r="AA4" i="44"/>
  <c r="AA13" i="44"/>
  <c r="AA5" i="44"/>
  <c r="AA16" i="44"/>
  <c r="AA8" i="44"/>
  <c r="AA6" i="44"/>
  <c r="R17" i="44"/>
  <c r="Z17" i="44" s="1"/>
  <c r="R9" i="44"/>
  <c r="Z9" i="44" s="1"/>
  <c r="R18" i="44"/>
  <c r="Z18" i="44" s="1"/>
  <c r="R19" i="44"/>
  <c r="Z19" i="44" s="1"/>
  <c r="R11" i="44"/>
  <c r="Z11" i="44" s="1"/>
  <c r="R3" i="44"/>
  <c r="Z3" i="44" s="1"/>
  <c r="R12" i="44"/>
  <c r="Z12" i="44" s="1"/>
  <c r="R4" i="44"/>
  <c r="Z4" i="44" s="1"/>
  <c r="R13" i="44"/>
  <c r="Z13" i="44" s="1"/>
  <c r="R5" i="44"/>
  <c r="Z5" i="44" s="1"/>
  <c r="R10" i="44"/>
  <c r="Z10" i="44" s="1"/>
  <c r="R14" i="44"/>
  <c r="Z14" i="44" s="1"/>
  <c r="R6" i="44"/>
  <c r="Z6" i="44" s="1"/>
  <c r="R15" i="44"/>
  <c r="Z15" i="44" s="1"/>
  <c r="R7" i="44"/>
  <c r="Z7" i="44" s="1"/>
  <c r="R16" i="44"/>
  <c r="Z16" i="44" s="1"/>
  <c r="R8" i="44"/>
  <c r="Z8" i="44" s="1"/>
  <c r="W19" i="44"/>
  <c r="W11" i="44"/>
  <c r="W10" i="44"/>
  <c r="W18" i="44"/>
  <c r="W9" i="44"/>
  <c r="W17" i="44"/>
  <c r="W3" i="44"/>
  <c r="W8" i="44"/>
  <c r="W16" i="44"/>
  <c r="W15" i="44"/>
  <c r="W6" i="44"/>
  <c r="W14" i="44"/>
  <c r="W4" i="44"/>
  <c r="V7" i="44" l="1"/>
  <c r="V12" i="44"/>
  <c r="Y9" i="44"/>
  <c r="AC9" i="44" s="1"/>
  <c r="U9" i="44"/>
  <c r="U4" i="44"/>
  <c r="Y4" i="44"/>
  <c r="AC4" i="44" s="1"/>
  <c r="Y16" i="44"/>
  <c r="AC16" i="44" s="1"/>
  <c r="U16" i="44"/>
  <c r="V15" i="44"/>
  <c r="V3" i="44"/>
  <c r="Y17" i="44"/>
  <c r="AC17" i="44" s="1"/>
  <c r="U17" i="44"/>
  <c r="U12" i="44"/>
  <c r="Y12" i="44"/>
  <c r="AC12" i="44" s="1"/>
  <c r="V6" i="44"/>
  <c r="U3" i="44"/>
  <c r="Y3" i="44"/>
  <c r="AC3" i="44" s="1"/>
  <c r="V14" i="44"/>
  <c r="Y7" i="44"/>
  <c r="AC7" i="44" s="1"/>
  <c r="U7" i="44"/>
  <c r="U11" i="44"/>
  <c r="Y11" i="44"/>
  <c r="AC11" i="44" s="1"/>
  <c r="V10" i="44"/>
  <c r="V18" i="44"/>
  <c r="Y15" i="44"/>
  <c r="AC15" i="44" s="1"/>
  <c r="U15" i="44"/>
  <c r="U19" i="44"/>
  <c r="Y19" i="44"/>
  <c r="AC19" i="44" s="1"/>
  <c r="V11" i="44"/>
  <c r="V5" i="44"/>
  <c r="U14" i="44"/>
  <c r="Y14" i="44"/>
  <c r="AC14" i="44" s="1"/>
  <c r="V8" i="44"/>
  <c r="V13" i="44"/>
  <c r="V17" i="44"/>
  <c r="Y5" i="44"/>
  <c r="AC5" i="44" s="1"/>
  <c r="U5" i="44"/>
  <c r="U18" i="44"/>
  <c r="Y18" i="44"/>
  <c r="AC18" i="44" s="1"/>
  <c r="U6" i="44"/>
  <c r="Y6" i="44"/>
  <c r="AC6" i="44" s="1"/>
  <c r="V19" i="44"/>
  <c r="V9" i="44"/>
  <c r="U10" i="44"/>
  <c r="Y10" i="44"/>
  <c r="AC10" i="44" s="1"/>
  <c r="V16" i="44"/>
  <c r="V4" i="44"/>
  <c r="Y13" i="44"/>
  <c r="AC13" i="44" s="1"/>
  <c r="U13" i="44"/>
  <c r="Y8" i="44"/>
  <c r="AC8" i="44" s="1"/>
  <c r="U8" i="44"/>
  <c r="W17" i="42" l="1"/>
  <c r="W15" i="42"/>
  <c r="W13" i="42"/>
  <c r="W10" i="42"/>
  <c r="R10" i="42"/>
  <c r="R8" i="42"/>
  <c r="Z8" i="42" s="1"/>
  <c r="W5" i="42"/>
  <c r="W3" i="42"/>
  <c r="W14" i="38"/>
  <c r="W11" i="38"/>
  <c r="W9" i="38"/>
  <c r="W7" i="38"/>
  <c r="W5" i="38"/>
  <c r="W3" i="38"/>
  <c r="V35" i="42"/>
  <c r="Y35" i="42" s="1"/>
  <c r="V34" i="42"/>
  <c r="Y34" i="42" s="1"/>
  <c r="R17" i="42" s="1"/>
  <c r="V33" i="42"/>
  <c r="Y33" i="42" s="1"/>
  <c r="Q10" i="42" s="1"/>
  <c r="V32" i="42"/>
  <c r="Y32" i="42" s="1"/>
  <c r="Y31" i="42"/>
  <c r="Y28" i="42"/>
  <c r="W12" i="42" s="1"/>
  <c r="Y27" i="42"/>
  <c r="W16" i="42" s="1"/>
  <c r="Y26" i="42"/>
  <c r="Y25" i="42"/>
  <c r="W8" i="42" s="1"/>
  <c r="V35" i="38"/>
  <c r="Y35" i="38" s="1"/>
  <c r="V34" i="38"/>
  <c r="Y34" i="38" s="1"/>
  <c r="R11" i="38" s="1"/>
  <c r="V33" i="38"/>
  <c r="Y33" i="38" s="1"/>
  <c r="Q5" i="38" s="1"/>
  <c r="U5" i="38" s="1"/>
  <c r="V32" i="38"/>
  <c r="Y32" i="38" s="1"/>
  <c r="Y31" i="38"/>
  <c r="Y28" i="38"/>
  <c r="W13" i="38" s="1"/>
  <c r="Y27" i="38"/>
  <c r="W10" i="38" s="1"/>
  <c r="Y26" i="38"/>
  <c r="W6" i="38" s="1"/>
  <c r="Y25" i="38"/>
  <c r="W18" i="38" s="1"/>
  <c r="Y26" i="40"/>
  <c r="Y25" i="40"/>
  <c r="Y52" i="24"/>
  <c r="Z11" i="38" l="1"/>
  <c r="V11" i="38"/>
  <c r="R18" i="38"/>
  <c r="Q14" i="38"/>
  <c r="Q6" i="38"/>
  <c r="R14" i="38"/>
  <c r="Q10" i="38"/>
  <c r="R12" i="38"/>
  <c r="Q19" i="38"/>
  <c r="W12" i="38"/>
  <c r="R15" i="38"/>
  <c r="Q17" i="38"/>
  <c r="R19" i="38"/>
  <c r="R9" i="38"/>
  <c r="AB8" i="38"/>
  <c r="AB16" i="38"/>
  <c r="AB9" i="38"/>
  <c r="AB19" i="38"/>
  <c r="AB12" i="38"/>
  <c r="AB7" i="38"/>
  <c r="AB17" i="38"/>
  <c r="AB6" i="38"/>
  <c r="AB10" i="38"/>
  <c r="AB18" i="38"/>
  <c r="AB11" i="38"/>
  <c r="AB3" i="38"/>
  <c r="AB15" i="38"/>
  <c r="AB4" i="38"/>
  <c r="AB13" i="38"/>
  <c r="AB5" i="38"/>
  <c r="AB14" i="38"/>
  <c r="R10" i="38"/>
  <c r="W16" i="38"/>
  <c r="W4" i="38"/>
  <c r="AA6" i="38"/>
  <c r="AA14" i="38"/>
  <c r="AA7" i="38"/>
  <c r="AA15" i="38"/>
  <c r="AA10" i="38"/>
  <c r="AA9" i="38"/>
  <c r="AA13" i="38"/>
  <c r="AA8" i="38"/>
  <c r="AA16" i="38"/>
  <c r="AA17" i="38"/>
  <c r="AA18" i="38"/>
  <c r="AA11" i="38"/>
  <c r="AA19" i="38"/>
  <c r="AA4" i="38"/>
  <c r="AA12" i="38"/>
  <c r="AA3" i="38"/>
  <c r="AA5" i="38"/>
  <c r="R16" i="38"/>
  <c r="R4" i="38"/>
  <c r="Z4" i="38" s="1"/>
  <c r="Q3" i="38"/>
  <c r="Q7" i="38"/>
  <c r="Q13" i="38"/>
  <c r="R17" i="38"/>
  <c r="R3" i="38"/>
  <c r="R7" i="38"/>
  <c r="W8" i="38"/>
  <c r="Q11" i="38"/>
  <c r="R13" i="38"/>
  <c r="W15" i="38"/>
  <c r="W17" i="38"/>
  <c r="W19" i="38"/>
  <c r="Q4" i="38"/>
  <c r="R6" i="38"/>
  <c r="Q8" i="38"/>
  <c r="Q12" i="38"/>
  <c r="U12" i="38" s="1"/>
  <c r="R8" i="38"/>
  <c r="Q15" i="38"/>
  <c r="U15" i="38" s="1"/>
  <c r="R5" i="38"/>
  <c r="Q9" i="38"/>
  <c r="Q16" i="38"/>
  <c r="Q18" i="38"/>
  <c r="U10" i="42"/>
  <c r="Y10" i="42"/>
  <c r="V17" i="42"/>
  <c r="Z17" i="42"/>
  <c r="Q18" i="42"/>
  <c r="R6" i="42"/>
  <c r="Z6" i="42" s="1"/>
  <c r="R16" i="42"/>
  <c r="Q14" i="42"/>
  <c r="Y14" i="42" s="1"/>
  <c r="AC14" i="42" s="1"/>
  <c r="W18" i="42"/>
  <c r="V10" i="42"/>
  <c r="Z10" i="42"/>
  <c r="Q4" i="42"/>
  <c r="AB12" i="42"/>
  <c r="AB17" i="42"/>
  <c r="AB8" i="42"/>
  <c r="AB14" i="42"/>
  <c r="AB5" i="42"/>
  <c r="AB19" i="42"/>
  <c r="AB9" i="42"/>
  <c r="AB15" i="42"/>
  <c r="AB6" i="42"/>
  <c r="AB3" i="42"/>
  <c r="AB16" i="42"/>
  <c r="AB11" i="42"/>
  <c r="AB13" i="42"/>
  <c r="AB10" i="42"/>
  <c r="AB7" i="42"/>
  <c r="AB4" i="42"/>
  <c r="AB18" i="42"/>
  <c r="W6" i="42"/>
  <c r="W4" i="42"/>
  <c r="Q7" i="42"/>
  <c r="Q9" i="42"/>
  <c r="W11" i="42"/>
  <c r="R14" i="42"/>
  <c r="Q19" i="42"/>
  <c r="U19" i="42" s="1"/>
  <c r="AA18" i="42"/>
  <c r="AA9" i="42"/>
  <c r="AA4" i="42"/>
  <c r="AA15" i="42"/>
  <c r="AA3" i="42"/>
  <c r="AA11" i="42"/>
  <c r="AA5" i="42"/>
  <c r="AA19" i="42"/>
  <c r="AA12" i="42"/>
  <c r="AA6" i="42"/>
  <c r="AA16" i="42"/>
  <c r="AA13" i="42"/>
  <c r="AA10" i="42"/>
  <c r="AC10" i="42" s="1"/>
  <c r="AA17" i="42"/>
  <c r="AA8" i="42"/>
  <c r="AA14" i="42"/>
  <c r="AA7" i="42"/>
  <c r="R13" i="42"/>
  <c r="Z13" i="42" s="1"/>
  <c r="Q11" i="42"/>
  <c r="U11" i="42" s="1"/>
  <c r="R4" i="42"/>
  <c r="Z4" i="42" s="1"/>
  <c r="R11" i="42"/>
  <c r="Q5" i="42"/>
  <c r="R7" i="42"/>
  <c r="R9" i="42"/>
  <c r="Q12" i="42"/>
  <c r="U12" i="42" s="1"/>
  <c r="W14" i="42"/>
  <c r="R19" i="42"/>
  <c r="Q6" i="42"/>
  <c r="Q16" i="42"/>
  <c r="R18" i="42"/>
  <c r="Q3" i="42"/>
  <c r="R5" i="42"/>
  <c r="Z5" i="42" s="1"/>
  <c r="W7" i="42"/>
  <c r="W9" i="42"/>
  <c r="R12" i="42"/>
  <c r="Z12" i="42" s="1"/>
  <c r="Q15" i="42"/>
  <c r="Q17" i="42"/>
  <c r="W19" i="42"/>
  <c r="Q13" i="42"/>
  <c r="Y13" i="42" s="1"/>
  <c r="V8" i="42"/>
  <c r="R3" i="42"/>
  <c r="Q8" i="42"/>
  <c r="R15" i="42"/>
  <c r="Z15" i="42" s="1"/>
  <c r="V4" i="42"/>
  <c r="Y5" i="38"/>
  <c r="AC5" i="38" s="1"/>
  <c r="V4" i="38"/>
  <c r="U13" i="42"/>
  <c r="Y11" i="42"/>
  <c r="AC11" i="42" s="1"/>
  <c r="U14" i="42"/>
  <c r="U4" i="42"/>
  <c r="Y4" i="42"/>
  <c r="U14" i="38"/>
  <c r="Y14" i="38"/>
  <c r="AC14" i="38" s="1"/>
  <c r="Y12" i="38"/>
  <c r="AC12" i="38" s="1"/>
  <c r="Y13" i="38"/>
  <c r="AC13" i="38" s="1"/>
  <c r="U13" i="38"/>
  <c r="R14" i="40"/>
  <c r="Z14" i="40" s="1"/>
  <c r="R15" i="40"/>
  <c r="Z15" i="40" s="1"/>
  <c r="V35" i="40"/>
  <c r="Y35" i="40" s="1"/>
  <c r="V34" i="40"/>
  <c r="Y34" i="40" s="1"/>
  <c r="R7" i="40" s="1"/>
  <c r="Z7" i="40" s="1"/>
  <c r="V33" i="40"/>
  <c r="Y33" i="40" s="1"/>
  <c r="V32" i="40"/>
  <c r="Y32" i="40" s="1"/>
  <c r="Y28" i="40"/>
  <c r="Y27" i="40"/>
  <c r="Y31" i="40"/>
  <c r="AF196" i="43"/>
  <c r="U196" i="43"/>
  <c r="V196" i="43" s="1"/>
  <c r="AF195" i="43"/>
  <c r="V195" i="43"/>
  <c r="U195" i="43"/>
  <c r="AF194" i="43"/>
  <c r="U194" i="43"/>
  <c r="V194" i="43" s="1"/>
  <c r="AF193" i="43"/>
  <c r="U193" i="43"/>
  <c r="V193" i="43" s="1"/>
  <c r="AF192" i="43"/>
  <c r="V192" i="43"/>
  <c r="U192" i="43"/>
  <c r="AF191" i="43"/>
  <c r="U191" i="43"/>
  <c r="V191" i="43" s="1"/>
  <c r="AF190" i="43"/>
  <c r="U190" i="43"/>
  <c r="V190" i="43" s="1"/>
  <c r="AF189" i="43"/>
  <c r="V189" i="43"/>
  <c r="U189" i="43"/>
  <c r="AF188" i="43"/>
  <c r="U188" i="43"/>
  <c r="V188" i="43" s="1"/>
  <c r="U185" i="43"/>
  <c r="V185" i="43" s="1"/>
  <c r="U184" i="43"/>
  <c r="V184" i="43" s="1"/>
  <c r="U183" i="43"/>
  <c r="V183" i="43" s="1"/>
  <c r="U182" i="43"/>
  <c r="V182" i="43" s="1"/>
  <c r="U181" i="43"/>
  <c r="V181" i="43" s="1"/>
  <c r="U180" i="43"/>
  <c r="V180" i="43" s="1"/>
  <c r="U179" i="43"/>
  <c r="V179" i="43" s="1"/>
  <c r="U178" i="43"/>
  <c r="V178" i="43" s="1"/>
  <c r="V177" i="43"/>
  <c r="U177" i="43"/>
  <c r="U174" i="43"/>
  <c r="V174" i="43" s="1"/>
  <c r="U173" i="43"/>
  <c r="V173" i="43" s="1"/>
  <c r="U172" i="43"/>
  <c r="V172" i="43" s="1"/>
  <c r="U171" i="43"/>
  <c r="V171" i="43" s="1"/>
  <c r="V170" i="43"/>
  <c r="U170" i="43"/>
  <c r="U169" i="43"/>
  <c r="V169" i="43" s="1"/>
  <c r="U168" i="43"/>
  <c r="V168" i="43" s="1"/>
  <c r="U167" i="43"/>
  <c r="V167" i="43" s="1"/>
  <c r="U166" i="43"/>
  <c r="V166" i="43" s="1"/>
  <c r="U151" i="43"/>
  <c r="V151" i="43" s="1"/>
  <c r="AF146" i="43"/>
  <c r="U146" i="43"/>
  <c r="V146" i="43" s="1"/>
  <c r="AF145" i="43"/>
  <c r="U145" i="43"/>
  <c r="V145" i="43" s="1"/>
  <c r="AF144" i="43"/>
  <c r="U144" i="43"/>
  <c r="V144" i="43" s="1"/>
  <c r="AF143" i="43"/>
  <c r="U143" i="43"/>
  <c r="V143" i="43" s="1"/>
  <c r="AF142" i="43"/>
  <c r="V142" i="43"/>
  <c r="U142" i="43"/>
  <c r="AF141" i="43"/>
  <c r="U141" i="43"/>
  <c r="V141" i="43" s="1"/>
  <c r="AF140" i="43"/>
  <c r="U140" i="43"/>
  <c r="V140" i="43" s="1"/>
  <c r="AF139" i="43"/>
  <c r="U139" i="43"/>
  <c r="V139" i="43" s="1"/>
  <c r="AF138" i="43"/>
  <c r="U138" i="43"/>
  <c r="V138" i="43" s="1"/>
  <c r="U135" i="43"/>
  <c r="V135" i="43" s="1"/>
  <c r="V134" i="43"/>
  <c r="U134" i="43"/>
  <c r="U133" i="43"/>
  <c r="V133" i="43" s="1"/>
  <c r="U132" i="43"/>
  <c r="V132" i="43" s="1"/>
  <c r="V131" i="43"/>
  <c r="U131" i="43"/>
  <c r="V130" i="43"/>
  <c r="U130" i="43"/>
  <c r="U129" i="43"/>
  <c r="V129" i="43" s="1"/>
  <c r="U128" i="43"/>
  <c r="V128" i="43" s="1"/>
  <c r="U127" i="43"/>
  <c r="V127" i="43" s="1"/>
  <c r="V125" i="43"/>
  <c r="U125" i="43"/>
  <c r="U124" i="43"/>
  <c r="V124" i="43" s="1"/>
  <c r="U123" i="43"/>
  <c r="V123" i="43" s="1"/>
  <c r="U122" i="43"/>
  <c r="V122" i="43" s="1"/>
  <c r="V121" i="43"/>
  <c r="U121" i="43"/>
  <c r="U120" i="43"/>
  <c r="V120" i="43" s="1"/>
  <c r="V119" i="43"/>
  <c r="U119" i="43"/>
  <c r="U118" i="43"/>
  <c r="V118" i="43" s="1"/>
  <c r="V117" i="43"/>
  <c r="U117" i="43"/>
  <c r="U116" i="43"/>
  <c r="V116" i="43" s="1"/>
  <c r="U107" i="43"/>
  <c r="V107" i="43" s="1"/>
  <c r="U106" i="43"/>
  <c r="V106" i="43" s="1"/>
  <c r="U105" i="43"/>
  <c r="V105" i="43" s="1"/>
  <c r="U104" i="43"/>
  <c r="V104" i="43" s="1"/>
  <c r="V103" i="43"/>
  <c r="U103" i="43"/>
  <c r="U102" i="43"/>
  <c r="V102" i="43" s="1"/>
  <c r="U101" i="43"/>
  <c r="V101" i="43" s="1"/>
  <c r="AF97" i="43"/>
  <c r="U97" i="43"/>
  <c r="V97" i="43" s="1"/>
  <c r="T97" i="43"/>
  <c r="AF96" i="43"/>
  <c r="U96" i="43"/>
  <c r="V96" i="43" s="1"/>
  <c r="T96" i="43"/>
  <c r="AF95" i="43"/>
  <c r="U95" i="43"/>
  <c r="V95" i="43" s="1"/>
  <c r="T95" i="43"/>
  <c r="AF94" i="43"/>
  <c r="U94" i="43"/>
  <c r="V94" i="43" s="1"/>
  <c r="T94" i="43"/>
  <c r="AF93" i="43"/>
  <c r="U93" i="43"/>
  <c r="V93" i="43" s="1"/>
  <c r="T93" i="43"/>
  <c r="AF92" i="43"/>
  <c r="U92" i="43"/>
  <c r="V92" i="43" s="1"/>
  <c r="T92" i="43"/>
  <c r="AF91" i="43"/>
  <c r="U91" i="43"/>
  <c r="V91" i="43" s="1"/>
  <c r="T91" i="43"/>
  <c r="AF90" i="43"/>
  <c r="U90" i="43"/>
  <c r="V90" i="43" s="1"/>
  <c r="T90" i="43"/>
  <c r="AF89" i="43"/>
  <c r="T89" i="43"/>
  <c r="U89" i="43" s="1"/>
  <c r="V89" i="43" s="1"/>
  <c r="T86" i="43"/>
  <c r="U86" i="43" s="1"/>
  <c r="V86" i="43" s="1"/>
  <c r="U85" i="43"/>
  <c r="V85" i="43" s="1"/>
  <c r="T85" i="43"/>
  <c r="T84" i="43"/>
  <c r="U84" i="43" s="1"/>
  <c r="V84" i="43" s="1"/>
  <c r="T83" i="43"/>
  <c r="U83" i="43" s="1"/>
  <c r="V83" i="43" s="1"/>
  <c r="U82" i="43"/>
  <c r="V82" i="43" s="1"/>
  <c r="T82" i="43"/>
  <c r="U81" i="43"/>
  <c r="V81" i="43" s="1"/>
  <c r="T81" i="43"/>
  <c r="T80" i="43"/>
  <c r="U80" i="43" s="1"/>
  <c r="V80" i="43" s="1"/>
  <c r="T79" i="43"/>
  <c r="U79" i="43" s="1"/>
  <c r="V79" i="43" s="1"/>
  <c r="V78" i="43"/>
  <c r="T78" i="43"/>
  <c r="U78" i="43" s="1"/>
  <c r="T76" i="43"/>
  <c r="U76" i="43" s="1"/>
  <c r="V76" i="43" s="1"/>
  <c r="AF75" i="43"/>
  <c r="T75" i="43"/>
  <c r="U75" i="43" s="1"/>
  <c r="V75" i="43" s="1"/>
  <c r="S75" i="43"/>
  <c r="T74" i="43"/>
  <c r="U74" i="43" s="1"/>
  <c r="V74" i="43" s="1"/>
  <c r="T73" i="43"/>
  <c r="U73" i="43" s="1"/>
  <c r="V73" i="43" s="1"/>
  <c r="X73" i="43" s="1"/>
  <c r="T72" i="43"/>
  <c r="U72" i="43" s="1"/>
  <c r="V72" i="43" s="1"/>
  <c r="U71" i="43"/>
  <c r="V71" i="43" s="1"/>
  <c r="T71" i="43"/>
  <c r="U70" i="43"/>
  <c r="V70" i="43" s="1"/>
  <c r="T70" i="43"/>
  <c r="T69" i="43"/>
  <c r="U69" i="43" s="1"/>
  <c r="V69" i="43" s="1"/>
  <c r="V68" i="43"/>
  <c r="T68" i="43"/>
  <c r="U68" i="43" s="1"/>
  <c r="K68" i="43"/>
  <c r="J68" i="43"/>
  <c r="I68" i="43"/>
  <c r="U67" i="43"/>
  <c r="V67" i="43" s="1"/>
  <c r="T67" i="43"/>
  <c r="K67" i="43"/>
  <c r="J67" i="43"/>
  <c r="I67" i="43"/>
  <c r="K66" i="43"/>
  <c r="J66" i="43"/>
  <c r="I66" i="43"/>
  <c r="T65" i="43"/>
  <c r="U65" i="43" s="1"/>
  <c r="V65" i="43" s="1"/>
  <c r="K65" i="43"/>
  <c r="J65" i="43"/>
  <c r="I65" i="43"/>
  <c r="U64" i="43"/>
  <c r="V64" i="43" s="1"/>
  <c r="T64" i="43"/>
  <c r="K64" i="43"/>
  <c r="J64" i="43"/>
  <c r="I64" i="43"/>
  <c r="U63" i="43"/>
  <c r="V63" i="43" s="1"/>
  <c r="T63" i="43"/>
  <c r="K63" i="43"/>
  <c r="J63" i="43"/>
  <c r="I63" i="43"/>
  <c r="T62" i="43"/>
  <c r="U62" i="43" s="1"/>
  <c r="V62" i="43" s="1"/>
  <c r="K62" i="43"/>
  <c r="J62" i="43"/>
  <c r="I62" i="43"/>
  <c r="V61" i="43"/>
  <c r="T61" i="43"/>
  <c r="U61" i="43" s="1"/>
  <c r="K61" i="43"/>
  <c r="J61" i="43"/>
  <c r="I61" i="43"/>
  <c r="U60" i="43"/>
  <c r="V60" i="43" s="1"/>
  <c r="T60" i="43"/>
  <c r="T59" i="43"/>
  <c r="U59" i="43" s="1"/>
  <c r="V59" i="43" s="1"/>
  <c r="T58" i="43"/>
  <c r="U58" i="43" s="1"/>
  <c r="V58" i="43" s="1"/>
  <c r="U57" i="43"/>
  <c r="V57" i="43" s="1"/>
  <c r="T57" i="43"/>
  <c r="T56" i="43"/>
  <c r="U56" i="43" s="1"/>
  <c r="V56" i="43" s="1"/>
  <c r="U55" i="43"/>
  <c r="V55" i="43" s="1"/>
  <c r="T55" i="43"/>
  <c r="T54" i="43"/>
  <c r="U54" i="43" s="1"/>
  <c r="V54" i="43" s="1"/>
  <c r="U53" i="43"/>
  <c r="V53" i="43" s="1"/>
  <c r="X53" i="43" s="1"/>
  <c r="X102" i="43" s="1"/>
  <c r="T53" i="43"/>
  <c r="U52" i="43"/>
  <c r="V52" i="43" s="1"/>
  <c r="T52" i="43"/>
  <c r="AF47" i="43"/>
  <c r="V47" i="43"/>
  <c r="AF46" i="43"/>
  <c r="V46" i="43"/>
  <c r="AF45" i="43"/>
  <c r="V45" i="43"/>
  <c r="AF44" i="43"/>
  <c r="V44" i="43"/>
  <c r="AF43" i="43"/>
  <c r="V43" i="43"/>
  <c r="AF42" i="43"/>
  <c r="V42" i="43"/>
  <c r="AF41" i="43"/>
  <c r="V41" i="43"/>
  <c r="AF40" i="43"/>
  <c r="V40" i="43"/>
  <c r="AF39" i="43"/>
  <c r="V39" i="43"/>
  <c r="V36" i="43"/>
  <c r="V35" i="43"/>
  <c r="V34" i="43"/>
  <c r="V33" i="43"/>
  <c r="V32" i="43"/>
  <c r="V31" i="43"/>
  <c r="V30" i="43"/>
  <c r="V29" i="43"/>
  <c r="V28" i="43"/>
  <c r="V25" i="43"/>
  <c r="V24" i="43"/>
  <c r="V23" i="43"/>
  <c r="V22" i="43"/>
  <c r="V21" i="43"/>
  <c r="V20" i="43"/>
  <c r="V19" i="43"/>
  <c r="V18" i="43"/>
  <c r="V17" i="43"/>
  <c r="I13" i="43"/>
  <c r="I12" i="43"/>
  <c r="I11" i="43"/>
  <c r="G11" i="43"/>
  <c r="G10" i="43"/>
  <c r="I10" i="43" s="1"/>
  <c r="Y22" i="43" s="1"/>
  <c r="V8" i="43"/>
  <c r="V7" i="43"/>
  <c r="V6" i="43"/>
  <c r="I6" i="43"/>
  <c r="V5" i="43"/>
  <c r="H5" i="43"/>
  <c r="I5" i="43" s="1"/>
  <c r="C21" i="43" s="1"/>
  <c r="V4" i="43"/>
  <c r="G4" i="43"/>
  <c r="H4" i="43" s="1"/>
  <c r="I4" i="43" s="1"/>
  <c r="V3" i="43"/>
  <c r="I3" i="43"/>
  <c r="V2" i="43"/>
  <c r="I2" i="43"/>
  <c r="AB17" i="40" l="1"/>
  <c r="AB12" i="40"/>
  <c r="AB7" i="40"/>
  <c r="AB4" i="40"/>
  <c r="AB14" i="40"/>
  <c r="AB3" i="40"/>
  <c r="AB16" i="40"/>
  <c r="AB18" i="40"/>
  <c r="AB8" i="40"/>
  <c r="AB9" i="40"/>
  <c r="AB19" i="40"/>
  <c r="AB11" i="40"/>
  <c r="AB6" i="40"/>
  <c r="AB13" i="40"/>
  <c r="AB15" i="40"/>
  <c r="AB10" i="40"/>
  <c r="AB5" i="40"/>
  <c r="R16" i="40"/>
  <c r="Z16" i="40" s="1"/>
  <c r="R6" i="40"/>
  <c r="Z6" i="40" s="1"/>
  <c r="R11" i="40"/>
  <c r="Z11" i="40" s="1"/>
  <c r="R10" i="40"/>
  <c r="Z10" i="40" s="1"/>
  <c r="R3" i="40"/>
  <c r="Z3" i="40" s="1"/>
  <c r="R19" i="40"/>
  <c r="Z19" i="40" s="1"/>
  <c r="R9" i="40"/>
  <c r="Z9" i="40" s="1"/>
  <c r="AA4" i="40"/>
  <c r="AA14" i="40"/>
  <c r="AA9" i="40"/>
  <c r="AA3" i="40"/>
  <c r="AA16" i="40"/>
  <c r="AA11" i="40"/>
  <c r="AA6" i="40"/>
  <c r="AA17" i="40"/>
  <c r="AA12" i="40"/>
  <c r="AA7" i="40"/>
  <c r="AA19" i="40"/>
  <c r="AA10" i="40"/>
  <c r="AA15" i="40"/>
  <c r="AA5" i="40"/>
  <c r="AA18" i="40"/>
  <c r="AA13" i="40"/>
  <c r="AA8" i="40"/>
  <c r="R18" i="40"/>
  <c r="Z18" i="40" s="1"/>
  <c r="R8" i="40"/>
  <c r="Z8" i="40" s="1"/>
  <c r="R17" i="40"/>
  <c r="Z17" i="40" s="1"/>
  <c r="V5" i="38"/>
  <c r="Z5" i="38"/>
  <c r="Z10" i="38"/>
  <c r="V10" i="38"/>
  <c r="V12" i="38"/>
  <c r="Z12" i="38"/>
  <c r="Z8" i="38"/>
  <c r="V8" i="38"/>
  <c r="V13" i="38"/>
  <c r="Z13" i="38"/>
  <c r="Y3" i="38"/>
  <c r="AC3" i="38" s="1"/>
  <c r="U3" i="38"/>
  <c r="V9" i="38"/>
  <c r="Z9" i="38"/>
  <c r="V14" i="38"/>
  <c r="Z14" i="38"/>
  <c r="U11" i="38"/>
  <c r="Y11" i="38"/>
  <c r="AC11" i="38" s="1"/>
  <c r="Z19" i="38"/>
  <c r="V19" i="38"/>
  <c r="U6" i="38"/>
  <c r="Y6" i="38"/>
  <c r="AC6" i="38" s="1"/>
  <c r="Y15" i="38"/>
  <c r="AC15" i="38" s="1"/>
  <c r="Y8" i="38"/>
  <c r="AC8" i="38" s="1"/>
  <c r="U8" i="38"/>
  <c r="Z16" i="38"/>
  <c r="V16" i="38"/>
  <c r="U17" i="38"/>
  <c r="Y17" i="38"/>
  <c r="AC17" i="38" s="1"/>
  <c r="U18" i="38"/>
  <c r="Y18" i="38"/>
  <c r="AC18" i="38" s="1"/>
  <c r="Z15" i="38"/>
  <c r="V15" i="38"/>
  <c r="Z18" i="38"/>
  <c r="V18" i="38"/>
  <c r="Y7" i="38"/>
  <c r="AC7" i="38" s="1"/>
  <c r="U7" i="38"/>
  <c r="U10" i="38"/>
  <c r="Y10" i="38"/>
  <c r="AC10" i="38" s="1"/>
  <c r="Z7" i="38"/>
  <c r="V7" i="38"/>
  <c r="Y16" i="38"/>
  <c r="AC16" i="38" s="1"/>
  <c r="U16" i="38"/>
  <c r="Y4" i="38"/>
  <c r="AC4" i="38" s="1"/>
  <c r="U4" i="38"/>
  <c r="Z3" i="38"/>
  <c r="V3" i="38"/>
  <c r="Z6" i="38"/>
  <c r="V6" i="38"/>
  <c r="U9" i="38"/>
  <c r="Y9" i="38"/>
  <c r="AC9" i="38" s="1"/>
  <c r="V17" i="38"/>
  <c r="Z17" i="38"/>
  <c r="U19" i="38"/>
  <c r="Y19" i="38"/>
  <c r="AC19" i="38" s="1"/>
  <c r="U6" i="42"/>
  <c r="Y6" i="42"/>
  <c r="AC4" i="42"/>
  <c r="V15" i="42"/>
  <c r="Z3" i="42"/>
  <c r="V3" i="42"/>
  <c r="AC18" i="42"/>
  <c r="U18" i="42"/>
  <c r="Y18" i="42"/>
  <c r="V19" i="42"/>
  <c r="Z19" i="42"/>
  <c r="Y8" i="42"/>
  <c r="AC8" i="42" s="1"/>
  <c r="U8" i="42"/>
  <c r="AC6" i="42"/>
  <c r="V13" i="42"/>
  <c r="V12" i="42"/>
  <c r="V9" i="42"/>
  <c r="Z9" i="42"/>
  <c r="U15" i="42"/>
  <c r="Y15" i="42"/>
  <c r="AC15" i="42" s="1"/>
  <c r="Z16" i="42"/>
  <c r="V16" i="42"/>
  <c r="Y19" i="42"/>
  <c r="AC19" i="42" s="1"/>
  <c r="V6" i="42"/>
  <c r="Y12" i="42"/>
  <c r="AC12" i="42" s="1"/>
  <c r="AC13" i="42"/>
  <c r="U3" i="42"/>
  <c r="Y3" i="42"/>
  <c r="AC3" i="42" s="1"/>
  <c r="V7" i="42"/>
  <c r="Z7" i="42"/>
  <c r="V14" i="42"/>
  <c r="Z14" i="42"/>
  <c r="U7" i="42"/>
  <c r="Y7" i="42"/>
  <c r="AC7" i="42" s="1"/>
  <c r="V5" i="42"/>
  <c r="V18" i="42"/>
  <c r="Z18" i="42"/>
  <c r="Y5" i="42"/>
  <c r="AC5" i="42" s="1"/>
  <c r="U5" i="42"/>
  <c r="U17" i="42"/>
  <c r="Y17" i="42"/>
  <c r="AC17" i="42" s="1"/>
  <c r="Y16" i="42"/>
  <c r="AC16" i="42" s="1"/>
  <c r="U16" i="42"/>
  <c r="V11" i="42"/>
  <c r="Z11" i="42"/>
  <c r="U9" i="42"/>
  <c r="Y9" i="42"/>
  <c r="AC9" i="42" s="1"/>
  <c r="V10" i="40"/>
  <c r="V11" i="40"/>
  <c r="W8" i="40"/>
  <c r="W16" i="40"/>
  <c r="W9" i="40"/>
  <c r="W17" i="40"/>
  <c r="V13" i="40"/>
  <c r="W10" i="40"/>
  <c r="W18" i="40"/>
  <c r="V6" i="40"/>
  <c r="V14" i="40"/>
  <c r="W11" i="40"/>
  <c r="W19" i="40"/>
  <c r="V7" i="40"/>
  <c r="V15" i="40"/>
  <c r="W4" i="40"/>
  <c r="W12" i="40"/>
  <c r="W3" i="40"/>
  <c r="V16" i="40"/>
  <c r="W5" i="40"/>
  <c r="W13" i="40"/>
  <c r="V9" i="40"/>
  <c r="V17" i="40"/>
  <c r="W6" i="40"/>
  <c r="W14" i="40"/>
  <c r="V18" i="40"/>
  <c r="W7" i="40"/>
  <c r="W15" i="40"/>
  <c r="R13" i="40"/>
  <c r="Z13" i="40" s="1"/>
  <c r="R5" i="40"/>
  <c r="Z5" i="40" s="1"/>
  <c r="R12" i="40"/>
  <c r="Z12" i="40" s="1"/>
  <c r="R4" i="40"/>
  <c r="Z4" i="40" s="1"/>
  <c r="Q8" i="40"/>
  <c r="Q10" i="40"/>
  <c r="Q18" i="40"/>
  <c r="Q19" i="40"/>
  <c r="Q11" i="40"/>
  <c r="Q3" i="40"/>
  <c r="Q4" i="40"/>
  <c r="Q12" i="40"/>
  <c r="Q5" i="40"/>
  <c r="Q13" i="40"/>
  <c r="Q6" i="40"/>
  <c r="Q14" i="40"/>
  <c r="Q7" i="40"/>
  <c r="Q15" i="40"/>
  <c r="Q17" i="40"/>
  <c r="Q16" i="40"/>
  <c r="Q9" i="40"/>
  <c r="Y20" i="43"/>
  <c r="X56" i="43"/>
  <c r="X105" i="43" s="1"/>
  <c r="X74" i="43"/>
  <c r="X96" i="43"/>
  <c r="Y75" i="43"/>
  <c r="Y97" i="43"/>
  <c r="X52" i="43"/>
  <c r="X101" i="43" s="1"/>
  <c r="X70" i="43"/>
  <c r="X80" i="43"/>
  <c r="X85" i="43"/>
  <c r="X91" i="43"/>
  <c r="Y90" i="43"/>
  <c r="AB72" i="43"/>
  <c r="AB81" i="43"/>
  <c r="AB93" i="43"/>
  <c r="Y5" i="43"/>
  <c r="Y21" i="43"/>
  <c r="Y36" i="43"/>
  <c r="Y45" i="43"/>
  <c r="X57" i="43"/>
  <c r="X106" i="43" s="1"/>
  <c r="X86" i="43"/>
  <c r="X94" i="43"/>
  <c r="Y56" i="43"/>
  <c r="Y70" i="43"/>
  <c r="Y83" i="43"/>
  <c r="Y94" i="43"/>
  <c r="AB82" i="43"/>
  <c r="AB90" i="43"/>
  <c r="Y2" i="43"/>
  <c r="AB97" i="43"/>
  <c r="AB80" i="43"/>
  <c r="Y67" i="43"/>
  <c r="Z91" i="43"/>
  <c r="Z90" i="43"/>
  <c r="AB89" i="43"/>
  <c r="Z80" i="43"/>
  <c r="Y76" i="43"/>
  <c r="Z69" i="43"/>
  <c r="Z57" i="43"/>
  <c r="Y54" i="43"/>
  <c r="Y80" i="43"/>
  <c r="Y84" i="43"/>
  <c r="AB79" i="43"/>
  <c r="Y85" i="43"/>
  <c r="Z79" i="43"/>
  <c r="X58" i="43"/>
  <c r="X107" i="43" s="1"/>
  <c r="X64" i="43"/>
  <c r="X71" i="43"/>
  <c r="X75" i="43"/>
  <c r="X81" i="43"/>
  <c r="AG89" i="43"/>
  <c r="X97" i="43"/>
  <c r="Y57" i="43"/>
  <c r="Y78" i="43"/>
  <c r="Y91" i="43"/>
  <c r="AB94" i="43"/>
  <c r="Y43" i="43"/>
  <c r="Y46" i="43"/>
  <c r="Y58" i="43"/>
  <c r="AB71" i="43"/>
  <c r="X92" i="43"/>
  <c r="Y79" i="43"/>
  <c r="Y95" i="43"/>
  <c r="AB68" i="43"/>
  <c r="AB75" i="43"/>
  <c r="AB91" i="43"/>
  <c r="Y19" i="43"/>
  <c r="Y24" i="43"/>
  <c r="Y30" i="43"/>
  <c r="Y34" i="43"/>
  <c r="Y41" i="43"/>
  <c r="X60" i="43"/>
  <c r="AB67" i="43"/>
  <c r="X79" i="43"/>
  <c r="Y69" i="43"/>
  <c r="Y93" i="43"/>
  <c r="AB96" i="43"/>
  <c r="Y28" i="43"/>
  <c r="Y35" i="43"/>
  <c r="X62" i="43"/>
  <c r="Z74" i="43"/>
  <c r="Y3" i="43"/>
  <c r="Y6" i="43"/>
  <c r="Y17" i="43"/>
  <c r="Y23" i="43"/>
  <c r="Y31" i="43"/>
  <c r="Y40" i="43"/>
  <c r="X54" i="43"/>
  <c r="X103" i="43" s="1"/>
  <c r="X59" i="43"/>
  <c r="X61" i="43"/>
  <c r="X68" i="43"/>
  <c r="X72" i="43"/>
  <c r="X76" i="43"/>
  <c r="X82" i="43"/>
  <c r="X95" i="43"/>
  <c r="Y52" i="43"/>
  <c r="Y92" i="43"/>
  <c r="AB69" i="43"/>
  <c r="AB85" i="43"/>
  <c r="AB95" i="43"/>
  <c r="C20" i="43"/>
  <c r="F21" i="43" s="1"/>
  <c r="X100" i="43" s="1"/>
  <c r="Y7" i="43"/>
  <c r="Y32" i="43"/>
  <c r="X63" i="43"/>
  <c r="Z68" i="43"/>
  <c r="X83" i="43"/>
  <c r="X90" i="43"/>
  <c r="Y53" i="43"/>
  <c r="Y73" i="43"/>
  <c r="Y86" i="43"/>
  <c r="Y96" i="43"/>
  <c r="AB70" i="43"/>
  <c r="AB78" i="43"/>
  <c r="AB86" i="43"/>
  <c r="AB92" i="43"/>
  <c r="Y4" i="43"/>
  <c r="Y8" i="43"/>
  <c r="Y25" i="43"/>
  <c r="Y33" i="43"/>
  <c r="Y44" i="43"/>
  <c r="X55" i="43"/>
  <c r="X104" i="43" s="1"/>
  <c r="X65" i="43"/>
  <c r="X69" i="43"/>
  <c r="X78" i="43"/>
  <c r="X84" i="43"/>
  <c r="X93" i="43"/>
  <c r="Y68" i="43"/>
  <c r="Y74" i="43"/>
  <c r="Y89" i="43"/>
  <c r="Y72" i="43"/>
  <c r="Y82" i="43"/>
  <c r="AB52" i="43"/>
  <c r="Z82" i="43"/>
  <c r="Z72" i="43"/>
  <c r="Z83" i="43"/>
  <c r="Z73" i="43"/>
  <c r="Z56" i="43"/>
  <c r="Y29" i="43"/>
  <c r="Z58" i="43"/>
  <c r="Z53" i="43"/>
  <c r="Z55" i="43"/>
  <c r="Z70" i="43"/>
  <c r="Z81" i="43"/>
  <c r="X89" i="43"/>
  <c r="AH89" i="43" s="1"/>
  <c r="Z78" i="43"/>
  <c r="Z84" i="43"/>
  <c r="Y55" i="43"/>
  <c r="Y104" i="43" s="1"/>
  <c r="AB73" i="43"/>
  <c r="C24" i="43"/>
  <c r="Y18" i="43"/>
  <c r="Z52" i="43"/>
  <c r="Z89" i="43"/>
  <c r="AB74" i="43"/>
  <c r="Y47" i="43"/>
  <c r="X67" i="43"/>
  <c r="Z92" i="43"/>
  <c r="Z93" i="43"/>
  <c r="Z94" i="43"/>
  <c r="Z95" i="43"/>
  <c r="Z96" i="43"/>
  <c r="Z97" i="43"/>
  <c r="C22" i="43"/>
  <c r="G21" i="43" s="1"/>
  <c r="Y100" i="43" s="1"/>
  <c r="Z54" i="43"/>
  <c r="Z76" i="43"/>
  <c r="Y71" i="43"/>
  <c r="Y81" i="43"/>
  <c r="Y39" i="43"/>
  <c r="Y42" i="43"/>
  <c r="Z67" i="43"/>
  <c r="Z71" i="43"/>
  <c r="Z75" i="43"/>
  <c r="Z86" i="43"/>
  <c r="AB83" i="43"/>
  <c r="AB84" i="43"/>
  <c r="Z85" i="43"/>
  <c r="K28" i="33"/>
  <c r="U10" i="33"/>
  <c r="P28" i="33"/>
  <c r="K52" i="34"/>
  <c r="U28" i="34"/>
  <c r="P34" i="34"/>
  <c r="T31" i="31"/>
  <c r="T32" i="31"/>
  <c r="T33" i="31"/>
  <c r="T34" i="31"/>
  <c r="T35" i="31"/>
  <c r="T36" i="31"/>
  <c r="T37" i="31"/>
  <c r="T38" i="31"/>
  <c r="O31" i="31"/>
  <c r="O32" i="31"/>
  <c r="O33" i="31"/>
  <c r="O34" i="31"/>
  <c r="O35" i="31"/>
  <c r="O36" i="31"/>
  <c r="O37" i="31"/>
  <c r="O38" i="31"/>
  <c r="J31" i="31"/>
  <c r="J32" i="31"/>
  <c r="J33" i="31"/>
  <c r="J34" i="31"/>
  <c r="J35" i="31"/>
  <c r="J36" i="31"/>
  <c r="J37" i="31"/>
  <c r="J38" i="31"/>
  <c r="U3" i="40" l="1"/>
  <c r="Y3" i="40"/>
  <c r="AC3" i="40" s="1"/>
  <c r="U16" i="40"/>
  <c r="Y16" i="40"/>
  <c r="AC16" i="40" s="1"/>
  <c r="U12" i="40"/>
  <c r="Y12" i="40"/>
  <c r="AC12" i="40" s="1"/>
  <c r="V4" i="40"/>
  <c r="U7" i="40"/>
  <c r="Y7" i="40"/>
  <c r="AC7" i="40" s="1"/>
  <c r="U11" i="40"/>
  <c r="Y11" i="40"/>
  <c r="AC11" i="40" s="1"/>
  <c r="V5" i="40"/>
  <c r="V19" i="40"/>
  <c r="U14" i="40"/>
  <c r="Y14" i="40"/>
  <c r="AC14" i="40" s="1"/>
  <c r="U15" i="40"/>
  <c r="Y15" i="40"/>
  <c r="AC15" i="40" s="1"/>
  <c r="U6" i="40"/>
  <c r="Y6" i="40"/>
  <c r="AC6" i="40" s="1"/>
  <c r="U18" i="40"/>
  <c r="Y18" i="40"/>
  <c r="AC18" i="40" s="1"/>
  <c r="U17" i="40"/>
  <c r="Y17" i="40"/>
  <c r="AC17" i="40" s="1"/>
  <c r="U13" i="40"/>
  <c r="Y13" i="40"/>
  <c r="AC13" i="40" s="1"/>
  <c r="U10" i="40"/>
  <c r="Y10" i="40"/>
  <c r="AC10" i="40" s="1"/>
  <c r="V8" i="40"/>
  <c r="V3" i="40"/>
  <c r="U9" i="40"/>
  <c r="Y9" i="40"/>
  <c r="AC9" i="40" s="1"/>
  <c r="U8" i="40"/>
  <c r="Y8" i="40"/>
  <c r="AC8" i="40" s="1"/>
  <c r="V12" i="40"/>
  <c r="U4" i="40"/>
  <c r="Y4" i="40"/>
  <c r="AC4" i="40" s="1"/>
  <c r="U5" i="40"/>
  <c r="Y5" i="40"/>
  <c r="AC5" i="40" s="1"/>
  <c r="U19" i="40"/>
  <c r="Y19" i="40"/>
  <c r="AC19" i="40" s="1"/>
  <c r="Y103" i="43"/>
  <c r="Y105" i="43"/>
  <c r="Y102" i="43"/>
  <c r="Y106" i="43"/>
  <c r="Y107" i="43"/>
  <c r="Y101" i="43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46" i="29"/>
  <c r="Q31" i="29"/>
  <c r="Q29" i="29"/>
  <c r="Q30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O25" i="42"/>
  <c r="O26" i="42"/>
  <c r="O27" i="42"/>
  <c r="O28" i="42"/>
  <c r="O29" i="42"/>
  <c r="O30" i="42"/>
  <c r="O31" i="42"/>
  <c r="O32" i="42"/>
  <c r="O33" i="42"/>
  <c r="O34" i="42"/>
  <c r="O35" i="42"/>
  <c r="O36" i="42"/>
  <c r="O37" i="42"/>
  <c r="O38" i="42"/>
  <c r="O39" i="42"/>
  <c r="O40" i="42"/>
  <c r="O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24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24" i="42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39" i="40"/>
  <c r="N40" i="40"/>
  <c r="N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24" i="40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24" i="38"/>
  <c r="M25" i="38"/>
  <c r="M26" i="38"/>
  <c r="M27" i="38"/>
  <c r="M28" i="38"/>
  <c r="M29" i="38"/>
  <c r="M30" i="38"/>
  <c r="M31" i="38"/>
  <c r="M32" i="38"/>
  <c r="M33" i="38"/>
  <c r="M34" i="38"/>
  <c r="M35" i="38"/>
  <c r="M36" i="38"/>
  <c r="M37" i="38"/>
  <c r="M38" i="38"/>
  <c r="M39" i="38"/>
  <c r="M40" i="38"/>
  <c r="M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24" i="38"/>
  <c r="E29" i="35"/>
  <c r="O19" i="42"/>
  <c r="N19" i="42"/>
  <c r="M19" i="42"/>
  <c r="L19" i="42"/>
  <c r="O18" i="42"/>
  <c r="N18" i="42"/>
  <c r="M18" i="42"/>
  <c r="L18" i="42"/>
  <c r="O17" i="42"/>
  <c r="N17" i="42"/>
  <c r="M17" i="42"/>
  <c r="L17" i="42"/>
  <c r="O16" i="42"/>
  <c r="N16" i="42"/>
  <c r="M16" i="42"/>
  <c r="L16" i="42"/>
  <c r="O15" i="42"/>
  <c r="N15" i="42"/>
  <c r="M15" i="42"/>
  <c r="L15" i="42"/>
  <c r="O14" i="42"/>
  <c r="N14" i="42"/>
  <c r="M14" i="42"/>
  <c r="L14" i="42"/>
  <c r="O13" i="42"/>
  <c r="N13" i="42"/>
  <c r="M13" i="42"/>
  <c r="L13" i="42"/>
  <c r="O12" i="42"/>
  <c r="N12" i="42"/>
  <c r="M12" i="42"/>
  <c r="L12" i="42"/>
  <c r="O11" i="42"/>
  <c r="N11" i="42"/>
  <c r="M11" i="42"/>
  <c r="L11" i="42"/>
  <c r="O10" i="42"/>
  <c r="N10" i="42"/>
  <c r="M10" i="42"/>
  <c r="L10" i="42"/>
  <c r="O9" i="42"/>
  <c r="N9" i="42"/>
  <c r="M9" i="42"/>
  <c r="L9" i="42"/>
  <c r="O8" i="42"/>
  <c r="N8" i="42"/>
  <c r="M8" i="42"/>
  <c r="L8" i="42"/>
  <c r="O7" i="42"/>
  <c r="N7" i="42"/>
  <c r="M7" i="42"/>
  <c r="L7" i="42"/>
  <c r="O6" i="42"/>
  <c r="N6" i="42"/>
  <c r="M6" i="42"/>
  <c r="L6" i="42"/>
  <c r="O5" i="42"/>
  <c r="N5" i="42"/>
  <c r="M5" i="42"/>
  <c r="L5" i="42"/>
  <c r="O4" i="42"/>
  <c r="N4" i="42"/>
  <c r="M4" i="42"/>
  <c r="L4" i="42"/>
  <c r="O3" i="42"/>
  <c r="N3" i="42"/>
  <c r="M3" i="42"/>
  <c r="L3" i="42"/>
  <c r="AC47" i="29"/>
  <c r="AC48" i="29"/>
  <c r="AC49" i="29"/>
  <c r="AC50" i="29"/>
  <c r="AC51" i="29"/>
  <c r="AC52" i="29"/>
  <c r="AC54" i="29"/>
  <c r="AC55" i="29"/>
  <c r="AC56" i="29"/>
  <c r="AC57" i="29"/>
  <c r="AC58" i="29"/>
  <c r="AC59" i="29"/>
  <c r="AC60" i="29"/>
  <c r="AC61" i="29"/>
  <c r="AC46" i="29"/>
  <c r="U47" i="29"/>
  <c r="U48" i="29"/>
  <c r="U49" i="29"/>
  <c r="U50" i="29"/>
  <c r="U51" i="29"/>
  <c r="U52" i="29"/>
  <c r="U54" i="29"/>
  <c r="U55" i="29"/>
  <c r="U56" i="29"/>
  <c r="U57" i="29"/>
  <c r="U58" i="29"/>
  <c r="U59" i="29"/>
  <c r="U60" i="29"/>
  <c r="U61" i="29"/>
  <c r="U46" i="29"/>
  <c r="AC29" i="29"/>
  <c r="AC30" i="29"/>
  <c r="AC31" i="29"/>
  <c r="AC32" i="29"/>
  <c r="AC33" i="29"/>
  <c r="AC34" i="29"/>
  <c r="AC36" i="29"/>
  <c r="AC37" i="29"/>
  <c r="AC38" i="29"/>
  <c r="AC39" i="29"/>
  <c r="AC40" i="29"/>
  <c r="AC41" i="29"/>
  <c r="AC42" i="29"/>
  <c r="AC43" i="29"/>
  <c r="AC28" i="29"/>
  <c r="U29" i="29"/>
  <c r="U30" i="29"/>
  <c r="U31" i="29"/>
  <c r="U32" i="29"/>
  <c r="U33" i="29"/>
  <c r="U34" i="29"/>
  <c r="U36" i="29"/>
  <c r="U37" i="29"/>
  <c r="U38" i="29"/>
  <c r="U39" i="29"/>
  <c r="U40" i="29"/>
  <c r="U41" i="29"/>
  <c r="U42" i="29"/>
  <c r="U43" i="29"/>
  <c r="U28" i="29"/>
  <c r="E28" i="29"/>
  <c r="E29" i="29"/>
  <c r="E30" i="29"/>
  <c r="E31" i="29"/>
  <c r="E32" i="29"/>
  <c r="E33" i="29"/>
  <c r="E34" i="29"/>
  <c r="E35" i="29"/>
  <c r="AC35" i="29" s="1"/>
  <c r="AC53" i="29" s="1"/>
  <c r="E36" i="29"/>
  <c r="E37" i="29"/>
  <c r="E38" i="29"/>
  <c r="E39" i="29"/>
  <c r="E40" i="29"/>
  <c r="E41" i="29"/>
  <c r="E42" i="29"/>
  <c r="E43" i="29"/>
  <c r="E27" i="29"/>
  <c r="O19" i="40"/>
  <c r="N19" i="40"/>
  <c r="M19" i="40"/>
  <c r="L19" i="40"/>
  <c r="O18" i="40"/>
  <c r="N18" i="40"/>
  <c r="M18" i="40"/>
  <c r="L18" i="40"/>
  <c r="O17" i="40"/>
  <c r="N17" i="40"/>
  <c r="M17" i="40"/>
  <c r="L17" i="40"/>
  <c r="O16" i="40"/>
  <c r="N16" i="40"/>
  <c r="M16" i="40"/>
  <c r="L16" i="40"/>
  <c r="O15" i="40"/>
  <c r="N15" i="40"/>
  <c r="M15" i="40"/>
  <c r="L15" i="40"/>
  <c r="O14" i="40"/>
  <c r="N14" i="40"/>
  <c r="M14" i="40"/>
  <c r="L14" i="40"/>
  <c r="O13" i="40"/>
  <c r="N13" i="40"/>
  <c r="M13" i="40"/>
  <c r="L13" i="40"/>
  <c r="O12" i="40"/>
  <c r="N12" i="40"/>
  <c r="M12" i="40"/>
  <c r="L12" i="40"/>
  <c r="O11" i="40"/>
  <c r="N11" i="40"/>
  <c r="M11" i="40"/>
  <c r="L11" i="40"/>
  <c r="O10" i="40"/>
  <c r="N10" i="40"/>
  <c r="M10" i="40"/>
  <c r="L10" i="40"/>
  <c r="O9" i="40"/>
  <c r="N9" i="40"/>
  <c r="M9" i="40"/>
  <c r="L9" i="40"/>
  <c r="O8" i="40"/>
  <c r="N8" i="40"/>
  <c r="M8" i="40"/>
  <c r="L8" i="40"/>
  <c r="O7" i="40"/>
  <c r="N7" i="40"/>
  <c r="M7" i="40"/>
  <c r="L7" i="40"/>
  <c r="O6" i="40"/>
  <c r="N6" i="40"/>
  <c r="M6" i="40"/>
  <c r="L6" i="40"/>
  <c r="O5" i="40"/>
  <c r="N5" i="40"/>
  <c r="M5" i="40"/>
  <c r="L5" i="40"/>
  <c r="O4" i="40"/>
  <c r="N4" i="40"/>
  <c r="M4" i="40"/>
  <c r="L4" i="40"/>
  <c r="O3" i="40"/>
  <c r="N3" i="40"/>
  <c r="L3" i="40"/>
  <c r="T37" i="35"/>
  <c r="T30" i="35"/>
  <c r="T31" i="35"/>
  <c r="T32" i="35"/>
  <c r="T33" i="35"/>
  <c r="T34" i="35"/>
  <c r="T35" i="35"/>
  <c r="T36" i="35"/>
  <c r="T29" i="35"/>
  <c r="O30" i="35"/>
  <c r="O31" i="35"/>
  <c r="O32" i="35"/>
  <c r="O33" i="35"/>
  <c r="O34" i="35"/>
  <c r="O35" i="35"/>
  <c r="O36" i="35"/>
  <c r="O37" i="35"/>
  <c r="O29" i="35"/>
  <c r="J30" i="35"/>
  <c r="J31" i="35"/>
  <c r="J32" i="35"/>
  <c r="J33" i="35"/>
  <c r="J34" i="35"/>
  <c r="J35" i="35"/>
  <c r="J36" i="35"/>
  <c r="J37" i="35"/>
  <c r="J29" i="35"/>
  <c r="E30" i="35"/>
  <c r="E31" i="35"/>
  <c r="E32" i="35"/>
  <c r="E33" i="35"/>
  <c r="E34" i="35"/>
  <c r="E35" i="35"/>
  <c r="E36" i="35"/>
  <c r="E37" i="35"/>
  <c r="AH89" i="24"/>
  <c r="AG89" i="24"/>
  <c r="AF40" i="24"/>
  <c r="AF41" i="24"/>
  <c r="AF42" i="24"/>
  <c r="AF43" i="24"/>
  <c r="AF44" i="24"/>
  <c r="AF45" i="24"/>
  <c r="AF46" i="24"/>
  <c r="AF47" i="24"/>
  <c r="AF39" i="24"/>
  <c r="AF189" i="24"/>
  <c r="AF190" i="24"/>
  <c r="AF191" i="24"/>
  <c r="AF192" i="24"/>
  <c r="AF193" i="24"/>
  <c r="AF194" i="24"/>
  <c r="AF195" i="24"/>
  <c r="AF196" i="24"/>
  <c r="AF188" i="24"/>
  <c r="AF139" i="24"/>
  <c r="AF140" i="24"/>
  <c r="AF141" i="24"/>
  <c r="AF142" i="24"/>
  <c r="AF143" i="24"/>
  <c r="AF144" i="24"/>
  <c r="AF145" i="24"/>
  <c r="AF146" i="24"/>
  <c r="AF138" i="24"/>
  <c r="AF90" i="24"/>
  <c r="AF91" i="24"/>
  <c r="AF92" i="24"/>
  <c r="AF93" i="24"/>
  <c r="AF94" i="24"/>
  <c r="AF95" i="24"/>
  <c r="AF96" i="24"/>
  <c r="AF97" i="24"/>
  <c r="AF89" i="24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3" i="38"/>
  <c r="X75" i="24"/>
  <c r="Y58" i="33"/>
  <c r="Y57" i="33"/>
  <c r="Y57" i="34"/>
  <c r="Y58" i="34"/>
  <c r="Y21" i="32"/>
  <c r="Y22" i="32"/>
  <c r="Y19" i="32"/>
  <c r="Y20" i="32"/>
  <c r="T19" i="32"/>
  <c r="Y15" i="27"/>
  <c r="Y10" i="27"/>
  <c r="Y11" i="27"/>
  <c r="V10" i="27"/>
  <c r="V11" i="27"/>
  <c r="AF75" i="24"/>
  <c r="U35" i="29" l="1"/>
  <c r="U53" i="29" s="1"/>
  <c r="T24" i="37"/>
  <c r="O24" i="37"/>
  <c r="J24" i="37"/>
  <c r="E24" i="37"/>
  <c r="T23" i="37"/>
  <c r="O23" i="37"/>
  <c r="J23" i="37"/>
  <c r="E23" i="37"/>
  <c r="T22" i="37"/>
  <c r="O22" i="37"/>
  <c r="J22" i="37"/>
  <c r="E22" i="37"/>
  <c r="T21" i="37"/>
  <c r="O21" i="37"/>
  <c r="J21" i="37"/>
  <c r="E21" i="37"/>
  <c r="T20" i="37"/>
  <c r="O20" i="37"/>
  <c r="J20" i="37"/>
  <c r="E20" i="37"/>
  <c r="T19" i="37"/>
  <c r="O19" i="37"/>
  <c r="J19" i="37"/>
  <c r="E19" i="37"/>
  <c r="T18" i="37"/>
  <c r="O18" i="37"/>
  <c r="J18" i="37"/>
  <c r="E18" i="37"/>
  <c r="T17" i="37"/>
  <c r="O17" i="37"/>
  <c r="J17" i="37"/>
  <c r="E17" i="37"/>
  <c r="T16" i="37"/>
  <c r="O16" i="37"/>
  <c r="J16" i="37"/>
  <c r="E16" i="37"/>
  <c r="T15" i="37"/>
  <c r="O15" i="37"/>
  <c r="J15" i="37"/>
  <c r="E15" i="37"/>
  <c r="T14" i="35"/>
  <c r="T15" i="35"/>
  <c r="T16" i="35"/>
  <c r="T17" i="35"/>
  <c r="T18" i="35"/>
  <c r="T19" i="35"/>
  <c r="T20" i="35"/>
  <c r="T21" i="35"/>
  <c r="T22" i="35"/>
  <c r="O15" i="35"/>
  <c r="O16" i="35"/>
  <c r="O17" i="35"/>
  <c r="O18" i="35"/>
  <c r="O19" i="35"/>
  <c r="O20" i="35"/>
  <c r="O21" i="35"/>
  <c r="O22" i="35"/>
  <c r="O14" i="35"/>
  <c r="J15" i="35"/>
  <c r="J16" i="35"/>
  <c r="J17" i="35"/>
  <c r="J18" i="35"/>
  <c r="J19" i="35"/>
  <c r="J20" i="35"/>
  <c r="J21" i="35"/>
  <c r="J22" i="35"/>
  <c r="J14" i="35"/>
  <c r="E15" i="35"/>
  <c r="E16" i="35"/>
  <c r="E17" i="35"/>
  <c r="E18" i="35"/>
  <c r="E19" i="35"/>
  <c r="E20" i="35"/>
  <c r="E21" i="35"/>
  <c r="E22" i="35"/>
  <c r="E14" i="35"/>
  <c r="I6" i="24" l="1"/>
  <c r="AB52" i="24"/>
  <c r="Y34" i="27"/>
  <c r="Y35" i="27"/>
  <c r="X34" i="27"/>
  <c r="X35" i="27"/>
  <c r="Z22" i="27"/>
  <c r="Z23" i="27"/>
  <c r="Y22" i="27"/>
  <c r="Y23" i="27"/>
  <c r="X22" i="27"/>
  <c r="X23" i="27"/>
  <c r="V34" i="27"/>
  <c r="V35" i="27"/>
  <c r="U34" i="27"/>
  <c r="U35" i="27"/>
  <c r="V22" i="27"/>
  <c r="V23" i="27"/>
  <c r="U22" i="27"/>
  <c r="U23" i="27"/>
  <c r="T22" i="27"/>
  <c r="T23" i="27"/>
  <c r="AB21" i="27"/>
  <c r="AB14" i="27"/>
  <c r="AB16" i="27"/>
  <c r="AB17" i="27"/>
  <c r="AB18" i="27"/>
  <c r="AB19" i="27"/>
  <c r="AB20" i="27"/>
  <c r="AB22" i="27"/>
  <c r="AB23" i="27"/>
  <c r="AB15" i="27"/>
  <c r="V40" i="27"/>
  <c r="V41" i="27"/>
  <c r="V42" i="27"/>
  <c r="V43" i="27"/>
  <c r="V44" i="27"/>
  <c r="V45" i="27"/>
  <c r="V46" i="27"/>
  <c r="V47" i="27"/>
  <c r="V39" i="27"/>
  <c r="I7" i="27"/>
  <c r="X74" i="24" l="1"/>
  <c r="V25" i="24" l="1"/>
  <c r="Y25" i="24" s="1"/>
  <c r="M12" i="29"/>
  <c r="M11" i="29"/>
  <c r="I11" i="29"/>
  <c r="I12" i="29"/>
  <c r="T57" i="33"/>
  <c r="T58" i="33"/>
  <c r="O57" i="33"/>
  <c r="O58" i="33"/>
  <c r="J57" i="33"/>
  <c r="J58" i="33"/>
  <c r="T57" i="34"/>
  <c r="T58" i="34"/>
  <c r="O57" i="34"/>
  <c r="O58" i="34"/>
  <c r="J57" i="34"/>
  <c r="J58" i="34"/>
  <c r="T20" i="32"/>
  <c r="T21" i="32"/>
  <c r="T22" i="32"/>
  <c r="O21" i="32"/>
  <c r="O22" i="32"/>
  <c r="J19" i="32"/>
  <c r="J20" i="32"/>
  <c r="J21" i="32"/>
  <c r="J22" i="32"/>
  <c r="S75" i="24"/>
  <c r="T75" i="24" s="1"/>
  <c r="U75" i="24" s="1"/>
  <c r="V75" i="24" s="1"/>
  <c r="U174" i="24"/>
  <c r="Y4" i="33" l="1"/>
  <c r="Y5" i="33"/>
  <c r="Y6" i="33"/>
  <c r="Y7" i="33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Y35" i="33"/>
  <c r="Y36" i="33"/>
  <c r="Y37" i="33"/>
  <c r="Y38" i="33"/>
  <c r="Y39" i="33"/>
  <c r="Y40" i="33"/>
  <c r="Y41" i="33"/>
  <c r="Y42" i="33"/>
  <c r="Y43" i="33"/>
  <c r="Y44" i="33"/>
  <c r="Y45" i="33"/>
  <c r="Y46" i="33"/>
  <c r="Y47" i="33"/>
  <c r="Y48" i="33"/>
  <c r="Y49" i="33"/>
  <c r="Y50" i="33"/>
  <c r="Y51" i="33"/>
  <c r="Y52" i="33"/>
  <c r="Y53" i="33"/>
  <c r="Y54" i="33"/>
  <c r="Y55" i="33"/>
  <c r="Y56" i="33"/>
  <c r="Y3" i="33"/>
  <c r="T4" i="33"/>
  <c r="T5" i="33"/>
  <c r="T6" i="33"/>
  <c r="T7" i="33"/>
  <c r="T8" i="33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T50" i="33"/>
  <c r="T51" i="33"/>
  <c r="T52" i="33"/>
  <c r="T53" i="33"/>
  <c r="T54" i="33"/>
  <c r="T55" i="33"/>
  <c r="T56" i="33"/>
  <c r="T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3" i="33"/>
  <c r="Y4" i="34"/>
  <c r="Y5" i="34"/>
  <c r="Y6" i="34"/>
  <c r="Y7" i="34"/>
  <c r="Y8" i="34"/>
  <c r="Y9" i="34"/>
  <c r="Y10" i="34"/>
  <c r="Y11" i="34"/>
  <c r="Y12" i="34"/>
  <c r="Y13" i="34"/>
  <c r="Y14" i="34"/>
  <c r="Y15" i="34"/>
  <c r="Y16" i="34"/>
  <c r="Y1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4" i="34"/>
  <c r="Y35" i="34"/>
  <c r="Y36" i="34"/>
  <c r="Y37" i="34"/>
  <c r="Y38" i="34"/>
  <c r="Y39" i="34"/>
  <c r="Y40" i="34"/>
  <c r="Y41" i="34"/>
  <c r="Y42" i="34"/>
  <c r="Y43" i="34"/>
  <c r="Y44" i="34"/>
  <c r="Y45" i="34"/>
  <c r="Y46" i="34"/>
  <c r="Y47" i="34"/>
  <c r="Y48" i="34"/>
  <c r="Y49" i="34"/>
  <c r="Y50" i="34"/>
  <c r="Y51" i="34"/>
  <c r="Y52" i="34"/>
  <c r="Y53" i="34"/>
  <c r="Y54" i="34"/>
  <c r="Y55" i="34"/>
  <c r="Y56" i="34"/>
  <c r="Y3" i="34"/>
  <c r="T4" i="34"/>
  <c r="T5" i="34"/>
  <c r="T6" i="34"/>
  <c r="T7" i="34"/>
  <c r="T8" i="34"/>
  <c r="T9" i="34"/>
  <c r="T10" i="34"/>
  <c r="T11" i="34"/>
  <c r="T12" i="34"/>
  <c r="T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T48" i="34"/>
  <c r="T49" i="34"/>
  <c r="T50" i="34"/>
  <c r="T51" i="34"/>
  <c r="T52" i="34"/>
  <c r="T53" i="34"/>
  <c r="T54" i="34"/>
  <c r="T55" i="34"/>
  <c r="T56" i="34"/>
  <c r="T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3" i="34"/>
  <c r="Y4" i="32"/>
  <c r="Y5" i="32"/>
  <c r="Y6" i="32"/>
  <c r="Y7" i="32"/>
  <c r="Y8" i="32"/>
  <c r="Y9" i="32"/>
  <c r="Y10" i="32"/>
  <c r="Y11" i="32"/>
  <c r="Y12" i="32"/>
  <c r="Y13" i="32"/>
  <c r="Y14" i="32"/>
  <c r="Y15" i="32"/>
  <c r="Y16" i="32"/>
  <c r="Y17" i="32"/>
  <c r="Y18" i="32"/>
  <c r="Y3" i="32"/>
  <c r="T4" i="32"/>
  <c r="T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3" i="32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3" i="32"/>
  <c r="AB97" i="24"/>
  <c r="AB78" i="24"/>
  <c r="AB79" i="24"/>
  <c r="AB80" i="24"/>
  <c r="AB81" i="24"/>
  <c r="AB82" i="24"/>
  <c r="AB83" i="24"/>
  <c r="AB84" i="24"/>
  <c r="AB85" i="24"/>
  <c r="AB86" i="24"/>
  <c r="AB89" i="24"/>
  <c r="AB90" i="24"/>
  <c r="AB91" i="24"/>
  <c r="AB92" i="24"/>
  <c r="AB93" i="24"/>
  <c r="AB94" i="24"/>
  <c r="AB95" i="24"/>
  <c r="AB96" i="24"/>
  <c r="AB67" i="24"/>
  <c r="AB68" i="24"/>
  <c r="AB69" i="24"/>
  <c r="AB70" i="24"/>
  <c r="AB71" i="24"/>
  <c r="AB72" i="24"/>
  <c r="AB73" i="24"/>
  <c r="AB74" i="24"/>
  <c r="U189" i="24"/>
  <c r="U190" i="24"/>
  <c r="U191" i="24"/>
  <c r="V191" i="24" s="1"/>
  <c r="U192" i="24"/>
  <c r="V192" i="24" s="1"/>
  <c r="U193" i="24"/>
  <c r="V193" i="24" s="1"/>
  <c r="U194" i="24"/>
  <c r="U195" i="24"/>
  <c r="V195" i="24" s="1"/>
  <c r="U196" i="24"/>
  <c r="U188" i="24"/>
  <c r="U178" i="24"/>
  <c r="U179" i="24"/>
  <c r="V179" i="24" s="1"/>
  <c r="U180" i="24"/>
  <c r="U181" i="24"/>
  <c r="V181" i="24" s="1"/>
  <c r="U182" i="24"/>
  <c r="U183" i="24"/>
  <c r="V183" i="24" s="1"/>
  <c r="U184" i="24"/>
  <c r="V184" i="24" s="1"/>
  <c r="U185" i="24"/>
  <c r="U177" i="24"/>
  <c r="U168" i="24"/>
  <c r="V168" i="24" s="1"/>
  <c r="U169" i="24"/>
  <c r="U170" i="24"/>
  <c r="U171" i="24"/>
  <c r="U172" i="24"/>
  <c r="V172" i="24" s="1"/>
  <c r="U173" i="24"/>
  <c r="V173" i="24" s="1"/>
  <c r="U167" i="24"/>
  <c r="V170" i="24"/>
  <c r="V171" i="24"/>
  <c r="U166" i="24"/>
  <c r="V196" i="24"/>
  <c r="V194" i="24"/>
  <c r="V190" i="24"/>
  <c r="V189" i="24"/>
  <c r="V188" i="24"/>
  <c r="V185" i="24"/>
  <c r="V182" i="24"/>
  <c r="V180" i="24"/>
  <c r="V178" i="24"/>
  <c r="V177" i="24"/>
  <c r="V174" i="24"/>
  <c r="AB75" i="24" s="1"/>
  <c r="V169" i="24"/>
  <c r="V167" i="24"/>
  <c r="V166" i="24"/>
  <c r="U151" i="24"/>
  <c r="V151" i="24" s="1"/>
  <c r="AC17" i="29" l="1"/>
  <c r="AC18" i="29"/>
  <c r="AC19" i="29"/>
  <c r="AC20" i="29"/>
  <c r="AC21" i="29"/>
  <c r="AC22" i="29"/>
  <c r="AC23" i="29"/>
  <c r="AC24" i="29"/>
  <c r="AC16" i="29"/>
  <c r="Q23" i="29"/>
  <c r="Q24" i="29"/>
  <c r="U23" i="29"/>
  <c r="U24" i="29"/>
  <c r="Y17" i="29"/>
  <c r="Y18" i="29"/>
  <c r="Y19" i="29"/>
  <c r="Y20" i="29"/>
  <c r="Y21" i="29"/>
  <c r="Y22" i="29"/>
  <c r="Y23" i="29"/>
  <c r="Y24" i="29"/>
  <c r="Y16" i="29"/>
  <c r="U17" i="29"/>
  <c r="U18" i="29"/>
  <c r="U19" i="29"/>
  <c r="U20" i="29"/>
  <c r="U21" i="29"/>
  <c r="U22" i="29"/>
  <c r="U16" i="29"/>
  <c r="Q17" i="29"/>
  <c r="Q18" i="29"/>
  <c r="Q19" i="29"/>
  <c r="Q20" i="29"/>
  <c r="Q21" i="29"/>
  <c r="Q22" i="29"/>
  <c r="Q16" i="29"/>
  <c r="M17" i="29"/>
  <c r="M18" i="29"/>
  <c r="M19" i="29"/>
  <c r="M20" i="29"/>
  <c r="M21" i="29"/>
  <c r="M22" i="29"/>
  <c r="M16" i="29"/>
  <c r="I17" i="29"/>
  <c r="I18" i="29"/>
  <c r="I19" i="29"/>
  <c r="I20" i="29"/>
  <c r="I21" i="29"/>
  <c r="I22" i="29"/>
  <c r="I16" i="29"/>
  <c r="Y17" i="24" l="1"/>
  <c r="Y18" i="24"/>
  <c r="Y19" i="24"/>
  <c r="Y20" i="24"/>
  <c r="Y21" i="24"/>
  <c r="Y22" i="24"/>
  <c r="Y23" i="24"/>
  <c r="Y24" i="24"/>
  <c r="Y28" i="24"/>
  <c r="Y29" i="24"/>
  <c r="Y30" i="24"/>
  <c r="Y31" i="24"/>
  <c r="Y32" i="24"/>
  <c r="Y33" i="24"/>
  <c r="Y34" i="24"/>
  <c r="Y35" i="24"/>
  <c r="Y36" i="24"/>
  <c r="Y39" i="24"/>
  <c r="Y40" i="24"/>
  <c r="Y41" i="24"/>
  <c r="Y42" i="24"/>
  <c r="Y43" i="24"/>
  <c r="Y44" i="24"/>
  <c r="Y45" i="24"/>
  <c r="Y46" i="24"/>
  <c r="Y47" i="24"/>
  <c r="V17" i="24"/>
  <c r="V18" i="24"/>
  <c r="V19" i="24"/>
  <c r="V20" i="24"/>
  <c r="V21" i="24"/>
  <c r="V22" i="24"/>
  <c r="V23" i="24"/>
  <c r="V24" i="24"/>
  <c r="V28" i="24"/>
  <c r="V29" i="24"/>
  <c r="V30" i="24"/>
  <c r="V31" i="24"/>
  <c r="V32" i="24"/>
  <c r="V33" i="24"/>
  <c r="V34" i="24"/>
  <c r="V35" i="24"/>
  <c r="V36" i="24"/>
  <c r="V39" i="24"/>
  <c r="V40" i="24"/>
  <c r="V41" i="24"/>
  <c r="V42" i="24"/>
  <c r="V43" i="24"/>
  <c r="V44" i="24"/>
  <c r="V45" i="24"/>
  <c r="V46" i="24"/>
  <c r="V47" i="24"/>
  <c r="AC5" i="29"/>
  <c r="AC6" i="29"/>
  <c r="AC7" i="29"/>
  <c r="AC8" i="29"/>
  <c r="AC9" i="29"/>
  <c r="AC10" i="29"/>
  <c r="AC11" i="29"/>
  <c r="AC12" i="29"/>
  <c r="AC4" i="29"/>
  <c r="U138" i="24"/>
  <c r="V138" i="24" s="1"/>
  <c r="U139" i="24"/>
  <c r="V139" i="24" s="1"/>
  <c r="U140" i="24"/>
  <c r="V140" i="24" s="1"/>
  <c r="U141" i="24"/>
  <c r="V141" i="24" s="1"/>
  <c r="U142" i="24"/>
  <c r="V142" i="24" s="1"/>
  <c r="U143" i="24"/>
  <c r="V143" i="24" s="1"/>
  <c r="U144" i="24"/>
  <c r="V144" i="24" s="1"/>
  <c r="U145" i="24"/>
  <c r="V145" i="24" s="1"/>
  <c r="U146" i="24"/>
  <c r="V146" i="24" s="1"/>
  <c r="T89" i="24"/>
  <c r="U89" i="24" s="1"/>
  <c r="V89" i="24" s="1"/>
  <c r="T90" i="24"/>
  <c r="U90" i="24" s="1"/>
  <c r="V90" i="24" s="1"/>
  <c r="T91" i="24"/>
  <c r="U91" i="24" s="1"/>
  <c r="V91" i="24" s="1"/>
  <c r="T92" i="24"/>
  <c r="U92" i="24" s="1"/>
  <c r="V92" i="24" s="1"/>
  <c r="T93" i="24"/>
  <c r="U93" i="24" s="1"/>
  <c r="V93" i="24" s="1"/>
  <c r="T94" i="24"/>
  <c r="U94" i="24" s="1"/>
  <c r="V94" i="24" s="1"/>
  <c r="T95" i="24"/>
  <c r="U95" i="24" s="1"/>
  <c r="V95" i="24" s="1"/>
  <c r="T96" i="24"/>
  <c r="U96" i="24" s="1"/>
  <c r="V96" i="24" s="1"/>
  <c r="T97" i="24"/>
  <c r="U97" i="24" s="1"/>
  <c r="V97" i="24" s="1"/>
  <c r="V131" i="24"/>
  <c r="V133" i="24"/>
  <c r="U127" i="24"/>
  <c r="V127" i="24" s="1"/>
  <c r="U128" i="24"/>
  <c r="V128" i="24" s="1"/>
  <c r="U129" i="24"/>
  <c r="V129" i="24" s="1"/>
  <c r="U130" i="24"/>
  <c r="V130" i="24" s="1"/>
  <c r="U131" i="24"/>
  <c r="U132" i="24"/>
  <c r="V132" i="24" s="1"/>
  <c r="U133" i="24"/>
  <c r="U134" i="24"/>
  <c r="V134" i="24" s="1"/>
  <c r="U135" i="24"/>
  <c r="V135" i="24" s="1"/>
  <c r="T78" i="24"/>
  <c r="U78" i="24" s="1"/>
  <c r="V78" i="24" s="1"/>
  <c r="T79" i="24"/>
  <c r="U79" i="24" s="1"/>
  <c r="V79" i="24" s="1"/>
  <c r="U123" i="24"/>
  <c r="V123" i="24" s="1"/>
  <c r="U124" i="24"/>
  <c r="V124" i="24" s="1"/>
  <c r="U125" i="24"/>
  <c r="V125" i="24" s="1"/>
  <c r="T81" i="24" l="1"/>
  <c r="U81" i="24" s="1"/>
  <c r="V81" i="24" s="1"/>
  <c r="T82" i="24"/>
  <c r="U82" i="24" s="1"/>
  <c r="V82" i="24" s="1"/>
  <c r="T83" i="24"/>
  <c r="U83" i="24" s="1"/>
  <c r="V83" i="24" s="1"/>
  <c r="T84" i="24"/>
  <c r="U84" i="24" s="1"/>
  <c r="V84" i="24" s="1"/>
  <c r="T85" i="24"/>
  <c r="U85" i="24" s="1"/>
  <c r="V85" i="24" s="1"/>
  <c r="T86" i="24"/>
  <c r="U86" i="24" s="1"/>
  <c r="V86" i="24" s="1"/>
  <c r="T80" i="24"/>
  <c r="U80" i="24" s="1"/>
  <c r="V80" i="24" s="1"/>
  <c r="T76" i="24"/>
  <c r="U76" i="24" s="1"/>
  <c r="V76" i="24" s="1"/>
  <c r="V122" i="24"/>
  <c r="U116" i="24"/>
  <c r="V116" i="24" s="1"/>
  <c r="U117" i="24"/>
  <c r="V117" i="24" s="1"/>
  <c r="U118" i="24"/>
  <c r="V118" i="24" s="1"/>
  <c r="U119" i="24"/>
  <c r="V119" i="24" s="1"/>
  <c r="U120" i="24"/>
  <c r="V120" i="24" s="1"/>
  <c r="U121" i="24"/>
  <c r="V121" i="24" s="1"/>
  <c r="U122" i="24"/>
  <c r="E11" i="29" l="1"/>
  <c r="E12" i="29"/>
  <c r="T74" i="24"/>
  <c r="U74" i="24" s="1"/>
  <c r="V74" i="24" s="1"/>
  <c r="T59" i="24" l="1"/>
  <c r="U59" i="24" s="1"/>
  <c r="V59" i="24" s="1"/>
  <c r="T60" i="24"/>
  <c r="U60" i="24" s="1"/>
  <c r="V60" i="24" s="1"/>
  <c r="T61" i="24"/>
  <c r="U61" i="24" s="1"/>
  <c r="V61" i="24" s="1"/>
  <c r="T62" i="24"/>
  <c r="U62" i="24" s="1"/>
  <c r="V62" i="24" s="1"/>
  <c r="T63" i="24"/>
  <c r="U63" i="24" s="1"/>
  <c r="V63" i="24" s="1"/>
  <c r="T64" i="24"/>
  <c r="U64" i="24" s="1"/>
  <c r="V64" i="24" s="1"/>
  <c r="T65" i="24"/>
  <c r="U65" i="24" s="1"/>
  <c r="V65" i="24" s="1"/>
  <c r="T67" i="24"/>
  <c r="U67" i="24" s="1"/>
  <c r="V67" i="24" s="1"/>
  <c r="T68" i="24"/>
  <c r="U68" i="24" s="1"/>
  <c r="V68" i="24" s="1"/>
  <c r="T69" i="24"/>
  <c r="U69" i="24" s="1"/>
  <c r="V69" i="24" s="1"/>
  <c r="T70" i="24"/>
  <c r="U70" i="24" s="1"/>
  <c r="V70" i="24" s="1"/>
  <c r="T71" i="24"/>
  <c r="U71" i="24" s="1"/>
  <c r="V71" i="24" s="1"/>
  <c r="T72" i="24"/>
  <c r="U72" i="24" s="1"/>
  <c r="V72" i="24" s="1"/>
  <c r="T73" i="24"/>
  <c r="U73" i="24" s="1"/>
  <c r="V73" i="24" s="1"/>
  <c r="K62" i="24" l="1"/>
  <c r="K63" i="24"/>
  <c r="K64" i="24"/>
  <c r="K65" i="24"/>
  <c r="K66" i="24"/>
  <c r="K67" i="24"/>
  <c r="K68" i="24"/>
  <c r="K61" i="24"/>
  <c r="J62" i="24"/>
  <c r="J63" i="24"/>
  <c r="J64" i="24"/>
  <c r="J65" i="24"/>
  <c r="J66" i="24"/>
  <c r="J67" i="24"/>
  <c r="J68" i="24"/>
  <c r="J61" i="24"/>
  <c r="I62" i="24"/>
  <c r="I63" i="24"/>
  <c r="I64" i="24"/>
  <c r="I65" i="24"/>
  <c r="I66" i="24"/>
  <c r="I67" i="24"/>
  <c r="I68" i="24"/>
  <c r="I61" i="24"/>
  <c r="I3" i="24"/>
  <c r="G4" i="24"/>
  <c r="H4" i="24" s="1"/>
  <c r="I4" i="24" s="1"/>
  <c r="H5" i="24"/>
  <c r="I5" i="24" s="1"/>
  <c r="J40" i="31"/>
  <c r="J41" i="31"/>
  <c r="T39" i="31"/>
  <c r="T40" i="31"/>
  <c r="T41" i="31"/>
  <c r="T42" i="31"/>
  <c r="O39" i="31"/>
  <c r="O40" i="31"/>
  <c r="O41" i="31"/>
  <c r="O42" i="31"/>
  <c r="J39" i="31"/>
  <c r="J42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" i="31"/>
  <c r="O8" i="31"/>
  <c r="O4" i="31"/>
  <c r="O5" i="31"/>
  <c r="O6" i="31"/>
  <c r="O7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" i="31"/>
  <c r="E4" i="29"/>
  <c r="E5" i="29"/>
  <c r="E6" i="29"/>
  <c r="E7" i="29"/>
  <c r="E8" i="29"/>
  <c r="E9" i="29"/>
  <c r="E10" i="29"/>
  <c r="E3" i="29"/>
  <c r="I4" i="29" l="1"/>
  <c r="Q11" i="29"/>
  <c r="Q12" i="29"/>
  <c r="Y12" i="29"/>
  <c r="U12" i="29"/>
  <c r="Y11" i="29"/>
  <c r="U11" i="29"/>
  <c r="I10" i="29"/>
  <c r="Y10" i="29"/>
  <c r="U10" i="29"/>
  <c r="Q10" i="29"/>
  <c r="Y4" i="29"/>
  <c r="U4" i="29"/>
  <c r="Q4" i="29"/>
  <c r="I7" i="29"/>
  <c r="I9" i="29"/>
  <c r="Y9" i="29"/>
  <c r="U9" i="29"/>
  <c r="Q9" i="29"/>
  <c r="I8" i="29"/>
  <c r="Y8" i="29"/>
  <c r="U8" i="29"/>
  <c r="Q8" i="29"/>
  <c r="M7" i="29"/>
  <c r="Y7" i="29"/>
  <c r="U7" i="29"/>
  <c r="Q7" i="29"/>
  <c r="M6" i="29"/>
  <c r="Y6" i="29"/>
  <c r="U6" i="29"/>
  <c r="Q6" i="29"/>
  <c r="M5" i="29"/>
  <c r="Y5" i="29"/>
  <c r="U5" i="29"/>
  <c r="Q5" i="29"/>
  <c r="I5" i="29"/>
  <c r="I6" i="29"/>
  <c r="M4" i="29"/>
  <c r="M10" i="29"/>
  <c r="M9" i="29"/>
  <c r="M8" i="29"/>
  <c r="F9" i="18" l="1"/>
  <c r="N10" i="18"/>
  <c r="N9" i="18"/>
  <c r="F5" i="18"/>
  <c r="N5" i="18"/>
  <c r="N4" i="18"/>
  <c r="J5" i="18"/>
  <c r="J4" i="18"/>
  <c r="Y26" i="27"/>
  <c r="U33" i="27" l="1"/>
  <c r="V33" i="27" s="1"/>
  <c r="U32" i="27"/>
  <c r="V32" i="27" s="1"/>
  <c r="U31" i="27"/>
  <c r="V31" i="27" s="1"/>
  <c r="U30" i="27"/>
  <c r="V30" i="27" s="1"/>
  <c r="U29" i="27"/>
  <c r="V29" i="27" s="1"/>
  <c r="U28" i="27"/>
  <c r="V28" i="27" s="1"/>
  <c r="U27" i="27"/>
  <c r="V27" i="27" s="1"/>
  <c r="T21" i="27"/>
  <c r="U21" i="27" s="1"/>
  <c r="V21" i="27" s="1"/>
  <c r="T20" i="27"/>
  <c r="U20" i="27" s="1"/>
  <c r="V20" i="27" s="1"/>
  <c r="T19" i="27"/>
  <c r="U19" i="27" s="1"/>
  <c r="V19" i="27" s="1"/>
  <c r="T18" i="27"/>
  <c r="U18" i="27" s="1"/>
  <c r="V18" i="27" s="1"/>
  <c r="T17" i="27"/>
  <c r="U17" i="27" s="1"/>
  <c r="V17" i="27" s="1"/>
  <c r="I14" i="27"/>
  <c r="T16" i="27"/>
  <c r="U16" i="27" s="1"/>
  <c r="V16" i="27" s="1"/>
  <c r="I13" i="27"/>
  <c r="T15" i="27"/>
  <c r="U15" i="27" s="1"/>
  <c r="V15" i="27" s="1"/>
  <c r="G12" i="27"/>
  <c r="I12" i="27" s="1"/>
  <c r="G11" i="27"/>
  <c r="I11" i="27" s="1"/>
  <c r="V9" i="27"/>
  <c r="V8" i="27"/>
  <c r="V7" i="27"/>
  <c r="V6" i="27"/>
  <c r="H6" i="27"/>
  <c r="I6" i="27" s="1"/>
  <c r="V5" i="27"/>
  <c r="G5" i="27"/>
  <c r="H5" i="27" s="1"/>
  <c r="I5" i="27" s="1"/>
  <c r="V4" i="27"/>
  <c r="Y4" i="27" s="1"/>
  <c r="I4" i="27"/>
  <c r="V3" i="27"/>
  <c r="I3" i="27"/>
  <c r="Z16" i="27" l="1"/>
  <c r="Z17" i="27"/>
  <c r="Y5" i="27"/>
  <c r="Z15" i="27"/>
  <c r="Z21" i="27"/>
  <c r="C25" i="27"/>
  <c r="Z18" i="27"/>
  <c r="Y8" i="27"/>
  <c r="Y3" i="27"/>
  <c r="Y18" i="27"/>
  <c r="X19" i="27"/>
  <c r="X31" i="27" s="1"/>
  <c r="C22" i="27"/>
  <c r="X15" i="27"/>
  <c r="X27" i="27" s="1"/>
  <c r="X20" i="27"/>
  <c r="X32" i="27" s="1"/>
  <c r="Y21" i="27"/>
  <c r="Y6" i="27"/>
  <c r="X21" i="27"/>
  <c r="X33" i="27" s="1"/>
  <c r="C21" i="27"/>
  <c r="G22" i="27" s="1"/>
  <c r="X26" i="27" s="1"/>
  <c r="X16" i="27"/>
  <c r="X28" i="27" s="1"/>
  <c r="C23" i="27"/>
  <c r="Y16" i="27"/>
  <c r="Y28" i="27" s="1"/>
  <c r="X18" i="27"/>
  <c r="X30" i="27" s="1"/>
  <c r="Y20" i="27"/>
  <c r="Y32" i="27" s="1"/>
  <c r="Y7" i="27"/>
  <c r="Y27" i="27"/>
  <c r="Y9" i="27"/>
  <c r="X17" i="27"/>
  <c r="X29" i="27" s="1"/>
  <c r="Y17" i="27"/>
  <c r="Y29" i="27" s="1"/>
  <c r="Y19" i="27"/>
  <c r="Z20" i="27"/>
  <c r="Z19" i="27"/>
  <c r="U107" i="24"/>
  <c r="V107" i="24" s="1"/>
  <c r="U106" i="24"/>
  <c r="V106" i="24" s="1"/>
  <c r="U105" i="24"/>
  <c r="V105" i="24" s="1"/>
  <c r="U104" i="24"/>
  <c r="V104" i="24" s="1"/>
  <c r="U103" i="24"/>
  <c r="V103" i="24" s="1"/>
  <c r="U102" i="24"/>
  <c r="V102" i="24" s="1"/>
  <c r="U101" i="24"/>
  <c r="V101" i="24" s="1"/>
  <c r="T58" i="24"/>
  <c r="U58" i="24" s="1"/>
  <c r="V58" i="24" s="1"/>
  <c r="T57" i="24"/>
  <c r="U57" i="24" s="1"/>
  <c r="V57" i="24" s="1"/>
  <c r="T56" i="24"/>
  <c r="U56" i="24" s="1"/>
  <c r="V56" i="24" s="1"/>
  <c r="T55" i="24"/>
  <c r="U55" i="24" s="1"/>
  <c r="V55" i="24" s="1"/>
  <c r="T54" i="24"/>
  <c r="U54" i="24" s="1"/>
  <c r="V54" i="24" s="1"/>
  <c r="I13" i="24"/>
  <c r="T53" i="24"/>
  <c r="U53" i="24" s="1"/>
  <c r="V53" i="24" s="1"/>
  <c r="I12" i="24"/>
  <c r="T52" i="24"/>
  <c r="U52" i="24" s="1"/>
  <c r="V52" i="24" s="1"/>
  <c r="G11" i="24"/>
  <c r="I11" i="24" s="1"/>
  <c r="G10" i="24"/>
  <c r="I10" i="24" s="1"/>
  <c r="V8" i="24"/>
  <c r="V7" i="24"/>
  <c r="V6" i="24"/>
  <c r="V5" i="24"/>
  <c r="V4" i="24"/>
  <c r="V3" i="24"/>
  <c r="V2" i="24"/>
  <c r="I2" i="24"/>
  <c r="Z68" i="24" l="1"/>
  <c r="Z76" i="24"/>
  <c r="Z85" i="24"/>
  <c r="Z95" i="24"/>
  <c r="Z86" i="24"/>
  <c r="Z70" i="24"/>
  <c r="Z79" i="24"/>
  <c r="Z89" i="24"/>
  <c r="Z97" i="24"/>
  <c r="Z73" i="24"/>
  <c r="Z74" i="24"/>
  <c r="Z83" i="24"/>
  <c r="Z75" i="24"/>
  <c r="Z84" i="24"/>
  <c r="Z69" i="24"/>
  <c r="Z71" i="24"/>
  <c r="Z80" i="24"/>
  <c r="Z90" i="24"/>
  <c r="Z92" i="24"/>
  <c r="Z93" i="24"/>
  <c r="Z67" i="24"/>
  <c r="Z94" i="24"/>
  <c r="Z78" i="24"/>
  <c r="Z96" i="24"/>
  <c r="Z72" i="24"/>
  <c r="Z81" i="24"/>
  <c r="Z91" i="24"/>
  <c r="Z82" i="24"/>
  <c r="Y82" i="24"/>
  <c r="Y75" i="24"/>
  <c r="Y76" i="24"/>
  <c r="Y89" i="24"/>
  <c r="Y95" i="24"/>
  <c r="Y80" i="24"/>
  <c r="Y78" i="24"/>
  <c r="Y83" i="24"/>
  <c r="Y94" i="24"/>
  <c r="Y96" i="24"/>
  <c r="Y91" i="24"/>
  <c r="Y90" i="24"/>
  <c r="Y93" i="24"/>
  <c r="Y79" i="24"/>
  <c r="Y92" i="24"/>
  <c r="Y97" i="24"/>
  <c r="Y73" i="24"/>
  <c r="Y85" i="24"/>
  <c r="Y86" i="24"/>
  <c r="Y84" i="24"/>
  <c r="Y74" i="24"/>
  <c r="Y81" i="24"/>
  <c r="Y71" i="24"/>
  <c r="Y67" i="24"/>
  <c r="Y68" i="24"/>
  <c r="Y69" i="24"/>
  <c r="Y72" i="24"/>
  <c r="Y70" i="24"/>
  <c r="X90" i="24"/>
  <c r="X89" i="24"/>
  <c r="X92" i="24"/>
  <c r="X78" i="24"/>
  <c r="X95" i="24"/>
  <c r="X79" i="24"/>
  <c r="X97" i="24"/>
  <c r="X93" i="24"/>
  <c r="X96" i="24"/>
  <c r="X91" i="24"/>
  <c r="X94" i="24"/>
  <c r="X84" i="24"/>
  <c r="X85" i="24"/>
  <c r="X76" i="24"/>
  <c r="X81" i="24"/>
  <c r="X82" i="24"/>
  <c r="X86" i="24"/>
  <c r="X80" i="24"/>
  <c r="X83" i="24"/>
  <c r="X60" i="24"/>
  <c r="X70" i="24"/>
  <c r="X63" i="24"/>
  <c r="X68" i="24"/>
  <c r="X69" i="24"/>
  <c r="X72" i="24"/>
  <c r="X67" i="24"/>
  <c r="X65" i="24"/>
  <c r="X64" i="24"/>
  <c r="X62" i="24"/>
  <c r="X73" i="24"/>
  <c r="X61" i="24"/>
  <c r="X59" i="24"/>
  <c r="X71" i="24"/>
  <c r="Y2" i="24"/>
  <c r="Y58" i="24"/>
  <c r="X58" i="24"/>
  <c r="X107" i="24" s="1"/>
  <c r="Y101" i="24"/>
  <c r="Y53" i="24"/>
  <c r="Y7" i="24"/>
  <c r="Z57" i="24"/>
  <c r="Y54" i="24"/>
  <c r="Y3" i="24"/>
  <c r="X53" i="24"/>
  <c r="X102" i="24" s="1"/>
  <c r="Y8" i="24"/>
  <c r="X54" i="24"/>
  <c r="X103" i="24" s="1"/>
  <c r="Y33" i="27"/>
  <c r="Y31" i="27"/>
  <c r="H22" i="27"/>
  <c r="Y30" i="27"/>
  <c r="C24" i="24"/>
  <c r="Y55" i="24"/>
  <c r="X55" i="24"/>
  <c r="X104" i="24" s="1"/>
  <c r="X56" i="24"/>
  <c r="X105" i="24" s="1"/>
  <c r="X52" i="24"/>
  <c r="X101" i="24" s="1"/>
  <c r="X57" i="24"/>
  <c r="X106" i="24" s="1"/>
  <c r="Y56" i="24"/>
  <c r="Z58" i="24"/>
  <c r="Z54" i="24"/>
  <c r="Z52" i="24"/>
  <c r="Z55" i="24"/>
  <c r="Z56" i="24"/>
  <c r="Y6" i="24"/>
  <c r="Z53" i="24"/>
  <c r="C20" i="24"/>
  <c r="F21" i="24" s="1"/>
  <c r="X100" i="24" s="1"/>
  <c r="Y4" i="24"/>
  <c r="C21" i="24"/>
  <c r="Y5" i="24"/>
  <c r="Y57" i="24"/>
  <c r="C22" i="24"/>
  <c r="Y107" i="24" l="1"/>
  <c r="Y102" i="24"/>
  <c r="Y106" i="24"/>
  <c r="G21" i="24"/>
  <c r="Y100" i="24" s="1"/>
  <c r="Y103" i="24"/>
  <c r="Y104" i="24"/>
  <c r="Y105" i="24"/>
</calcChain>
</file>

<file path=xl/sharedStrings.xml><?xml version="1.0" encoding="utf-8"?>
<sst xmlns="http://schemas.openxmlformats.org/spreadsheetml/2006/main" count="3473" uniqueCount="478">
  <si>
    <t>*</t>
  </si>
  <si>
    <t>-</t>
  </si>
  <si>
    <t>*HOCO</t>
  </si>
  <si>
    <t>*CO</t>
  </si>
  <si>
    <t>H2</t>
  </si>
  <si>
    <t>CO2</t>
  </si>
  <si>
    <t>H2O</t>
  </si>
  <si>
    <t>CO</t>
  </si>
  <si>
    <t>h-ni</t>
  </si>
  <si>
    <t>h-co</t>
  </si>
  <si>
    <t>h-v</t>
  </si>
  <si>
    <t>h-cr</t>
  </si>
  <si>
    <t>h-mn</t>
  </si>
  <si>
    <t>h-fe</t>
  </si>
  <si>
    <t>h-pt</t>
  </si>
  <si>
    <t>E_pot</t>
  </si>
  <si>
    <t>E_ZPE</t>
  </si>
  <si>
    <t>Cv_harm</t>
  </si>
  <si>
    <t>-T*S</t>
  </si>
  <si>
    <t>Free energy</t>
  </si>
  <si>
    <t>hoco-ni</t>
  </si>
  <si>
    <t>hoco-co</t>
  </si>
  <si>
    <t>hoco-v</t>
  </si>
  <si>
    <t>hoco-cr</t>
  </si>
  <si>
    <t>hoco-mn</t>
  </si>
  <si>
    <t>hoco-fe</t>
  </si>
  <si>
    <t>hoco-pt</t>
  </si>
  <si>
    <t>co-ni</t>
  </si>
  <si>
    <t>co-co</t>
  </si>
  <si>
    <t>co-v</t>
  </si>
  <si>
    <t>co-cr</t>
  </si>
  <si>
    <t>co-mn</t>
  </si>
  <si>
    <t>co-fe</t>
  </si>
  <si>
    <t>co-pt</t>
  </si>
  <si>
    <t>pure-ni</t>
  </si>
  <si>
    <t>pure-co</t>
  </si>
  <si>
    <t>pure-v</t>
  </si>
  <si>
    <t>pure-cr</t>
  </si>
  <si>
    <t>pure-mn</t>
  </si>
  <si>
    <t>pure-fe</t>
  </si>
  <si>
    <t>pure-pt</t>
  </si>
  <si>
    <t>clean surface</t>
  </si>
  <si>
    <t>Cv_trans</t>
  </si>
  <si>
    <t>Cv_rot</t>
  </si>
  <si>
    <t>Cv_vib</t>
  </si>
  <si>
    <t>C_v -&gt; C_p</t>
  </si>
  <si>
    <t>C_Ideal_gas</t>
  </si>
  <si>
    <t>Overbinding correction</t>
  </si>
  <si>
    <t>suface111</t>
  </si>
  <si>
    <t>*H</t>
  </si>
  <si>
    <t>Solvent correction</t>
  </si>
  <si>
    <t>C_Ideal_gas:</t>
  </si>
  <si>
    <t>final energy</t>
  </si>
  <si>
    <t>1.*HOCO step</t>
  </si>
  <si>
    <t>2.*CO step</t>
  </si>
  <si>
    <t>3.CO step</t>
  </si>
  <si>
    <t>HER:</t>
  </si>
  <si>
    <t>doping CO2RR</t>
  </si>
  <si>
    <t>undoped HER: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</si>
  <si>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</si>
  <si>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ni</t>
  </si>
  <si>
    <t>co</t>
  </si>
  <si>
    <t>v</t>
  </si>
  <si>
    <t>cr</t>
  </si>
  <si>
    <t>mn</t>
  </si>
  <si>
    <t>fe</t>
  </si>
  <si>
    <t>pt</t>
  </si>
  <si>
    <t>pure</t>
  </si>
  <si>
    <t>CO adsorption</t>
  </si>
  <si>
    <t>slab-bridge</t>
  </si>
  <si>
    <t>slab-hollow</t>
  </si>
  <si>
    <t>slab-hollow2</t>
  </si>
  <si>
    <t>slab-top</t>
  </si>
  <si>
    <t>H adsorption</t>
  </si>
  <si>
    <t>HOCO adsorption</t>
  </si>
  <si>
    <t xml:space="preserve">cd </t>
  </si>
  <si>
    <t>most stable sites: top</t>
  </si>
  <si>
    <t>most stable sites: hollow</t>
  </si>
  <si>
    <t>d band center for all atoms</t>
  </si>
  <si>
    <t>d band center for atom 53</t>
  </si>
  <si>
    <t>Pure</t>
  </si>
  <si>
    <t>Doping Ni</t>
  </si>
  <si>
    <t>Doping Co</t>
  </si>
  <si>
    <t>Doping V</t>
  </si>
  <si>
    <t>Doping Cr</t>
  </si>
  <si>
    <t>Doping Mn</t>
  </si>
  <si>
    <t>Doping Fe</t>
  </si>
  <si>
    <t>Doping Pt</t>
  </si>
  <si>
    <t>species</t>
  </si>
  <si>
    <t>d band center for surface</t>
  </si>
  <si>
    <t>atom53 for up and down</t>
  </si>
  <si>
    <t>surface using ase</t>
  </si>
  <si>
    <t>surface with up and down</t>
  </si>
  <si>
    <t>atom 53 with up and down</t>
  </si>
  <si>
    <t>surface for up and down using shell</t>
  </si>
  <si>
    <t>atom from side case</t>
  </si>
  <si>
    <t>with spin cosidering up and down</t>
  </si>
  <si>
    <t>OH adsorption</t>
  </si>
  <si>
    <t>Pure surface</t>
  </si>
  <si>
    <t>HOCO</t>
  </si>
  <si>
    <t>ni-h</t>
  </si>
  <si>
    <t>top</t>
  </si>
  <si>
    <t>top2</t>
  </si>
  <si>
    <t>top3</t>
  </si>
  <si>
    <t>hollow</t>
  </si>
  <si>
    <t>co-h</t>
  </si>
  <si>
    <t>v-h</t>
  </si>
  <si>
    <t>cr-h</t>
  </si>
  <si>
    <t>mn-h</t>
  </si>
  <si>
    <t>fe-h</t>
  </si>
  <si>
    <t>pt-h</t>
  </si>
  <si>
    <t>ni-hoco</t>
  </si>
  <si>
    <t>co-hoco</t>
  </si>
  <si>
    <t>v-hoco</t>
  </si>
  <si>
    <t>cr-hoco</t>
  </si>
  <si>
    <t>mn-hoco</t>
  </si>
  <si>
    <t>fe-hoco</t>
  </si>
  <si>
    <t>pt-hoco</t>
  </si>
  <si>
    <t>ni-co</t>
  </si>
  <si>
    <t>v-co</t>
  </si>
  <si>
    <t>cr-co</t>
  </si>
  <si>
    <t>mn-co</t>
  </si>
  <si>
    <t>fe-co</t>
  </si>
  <si>
    <t>pt-co</t>
  </si>
  <si>
    <t>pd</t>
  </si>
  <si>
    <t>pure metal</t>
  </si>
  <si>
    <t>energy per atom</t>
  </si>
  <si>
    <t>pure-surface</t>
  </si>
  <si>
    <t>surface-first layer</t>
  </si>
  <si>
    <t xml:space="preserve"> energy</t>
  </si>
  <si>
    <t>energy</t>
  </si>
  <si>
    <t>doping formation energy</t>
  </si>
  <si>
    <t>atom number</t>
  </si>
  <si>
    <t>sites</t>
  </si>
  <si>
    <t>surface E_pot</t>
  </si>
  <si>
    <t>binding energy</t>
  </si>
  <si>
    <r>
      <rPr>
        <sz val="11"/>
        <color rgb="FFFF0000"/>
        <rFont val="Calibri"/>
        <family val="2"/>
        <scheme val="minor"/>
      </rPr>
      <t>surface</t>
    </r>
    <r>
      <rPr>
        <sz val="11"/>
        <color theme="1"/>
        <rFont val="Calibri"/>
        <family val="2"/>
        <scheme val="minor"/>
      </rPr>
      <t>-first layer</t>
    </r>
  </si>
  <si>
    <t>fcc</t>
  </si>
  <si>
    <t>hcp</t>
  </si>
  <si>
    <t>bcc</t>
  </si>
  <si>
    <t>surface doping</t>
  </si>
  <si>
    <t>pure-h</t>
  </si>
  <si>
    <t>pure-hoco</t>
  </si>
  <si>
    <t>E_h</t>
  </si>
  <si>
    <t>doped ni</t>
  </si>
  <si>
    <t>doped co</t>
  </si>
  <si>
    <t>doped v</t>
  </si>
  <si>
    <t>doped cr</t>
  </si>
  <si>
    <t>doped mn</t>
  </si>
  <si>
    <t>doped fe</t>
  </si>
  <si>
    <t>doped pt</t>
  </si>
  <si>
    <t>E_surface</t>
  </si>
  <si>
    <t>E_hoco</t>
  </si>
  <si>
    <t>E_co</t>
  </si>
  <si>
    <t>potential energy</t>
  </si>
  <si>
    <t>h</t>
  </si>
  <si>
    <t>hoco</t>
  </si>
  <si>
    <t>crystall structure</t>
  </si>
  <si>
    <t>co-whole layer</t>
  </si>
  <si>
    <t>pt-whole-layer</t>
  </si>
  <si>
    <t>co-second layer</t>
  </si>
  <si>
    <t>alloy-co-pt</t>
  </si>
  <si>
    <t>alloy-co-pd</t>
  </si>
  <si>
    <t>alloy-2-co-pd</t>
  </si>
  <si>
    <t>co-1doped-rotate</t>
  </si>
  <si>
    <t>fe-whole layer</t>
  </si>
  <si>
    <t>more in first layer</t>
  </si>
  <si>
    <t>co-ilands</t>
  </si>
  <si>
    <t>ni-whole layer</t>
  </si>
  <si>
    <t>mn-whole layer</t>
  </si>
  <si>
    <t>v-whole layer</t>
  </si>
  <si>
    <t>cr-whole layer</t>
  </si>
  <si>
    <t>overlayer-surface</t>
  </si>
  <si>
    <t>pt-un-rotate-whole-layer</t>
  </si>
  <si>
    <t>cr-whole-layer</t>
  </si>
  <si>
    <t>/home/energy/changai/PdH/doping-top-magnetic-m/co/hoco-co/test/whole_layer</t>
  </si>
  <si>
    <t>ti-whole layer</t>
  </si>
  <si>
    <t>hf-whole layer</t>
  </si>
  <si>
    <t>hf</t>
  </si>
  <si>
    <t>ti</t>
  </si>
  <si>
    <t>ti-whole-layer</t>
  </si>
  <si>
    <t>hf-whole-layer</t>
  </si>
  <si>
    <t>pd-whole layer</t>
  </si>
  <si>
    <t>pd-whole-layer</t>
  </si>
  <si>
    <t>co-island</t>
  </si>
  <si>
    <t>ni-island</t>
  </si>
  <si>
    <t>v-island</t>
  </si>
  <si>
    <t>cr-island</t>
  </si>
  <si>
    <t>mn-island</t>
  </si>
  <si>
    <t>fe-island</t>
  </si>
  <si>
    <t>pt-island</t>
  </si>
  <si>
    <t>ti-island</t>
  </si>
  <si>
    <t>hf-island</t>
  </si>
  <si>
    <t>pd-island</t>
  </si>
  <si>
    <t>Island</t>
  </si>
  <si>
    <t>subsurface-single-atom</t>
  </si>
  <si>
    <t>alloy-4u-3d</t>
  </si>
  <si>
    <t>alloy-1u-3d</t>
  </si>
  <si>
    <t>doping-5u</t>
  </si>
  <si>
    <t>sub-whole-layer</t>
  </si>
  <si>
    <t>ni-sub</t>
  </si>
  <si>
    <t>co-sub</t>
  </si>
  <si>
    <t>v-sub</t>
  </si>
  <si>
    <t>cr-sub</t>
  </si>
  <si>
    <t>mn-sub</t>
  </si>
  <si>
    <t>fe-sub</t>
  </si>
  <si>
    <t>pt-sub</t>
  </si>
  <si>
    <t>ti-sub</t>
  </si>
  <si>
    <t>hf-sub</t>
  </si>
  <si>
    <t>ni-paral</t>
  </si>
  <si>
    <t>co-paral</t>
  </si>
  <si>
    <t>v-paral</t>
  </si>
  <si>
    <t>cr-paral</t>
  </si>
  <si>
    <t>mn-paral</t>
  </si>
  <si>
    <t>fe-paral</t>
  </si>
  <si>
    <t>pt-paral</t>
  </si>
  <si>
    <t>ti-paral</t>
  </si>
  <si>
    <t>hf-paral</t>
  </si>
  <si>
    <t>pd-paral</t>
  </si>
  <si>
    <t>parallelogram</t>
  </si>
  <si>
    <t>/home/energy/changai/PdH/doping-top-magnetic-m/co/hoco-co/test</t>
  </si>
  <si>
    <r>
      <t>doping for single atom(</t>
    </r>
    <r>
      <rPr>
        <b/>
        <sz val="11"/>
        <color rgb="FFFF0000"/>
        <rFont val="Calibri"/>
        <family val="2"/>
        <scheme val="minor"/>
      </rPr>
      <t>near site or top side</t>
    </r>
    <r>
      <rPr>
        <sz val="11"/>
        <color theme="1"/>
        <rFont val="Calibri"/>
        <family val="2"/>
        <scheme val="minor"/>
      </rPr>
      <t>)</t>
    </r>
  </si>
  <si>
    <t>overlayer doping</t>
  </si>
  <si>
    <t>island doping</t>
  </si>
  <si>
    <t>parallelogram doping</t>
  </si>
  <si>
    <t>singe atom doping for near sites</t>
  </si>
  <si>
    <t>~/PdH/doping-top-magnetic-m/co/hoco-co/test/ilands/ni-hoco/surface/activity/h/slab-top3</t>
  </si>
  <si>
    <t>surface-island</t>
  </si>
  <si>
    <t>slab-top1</t>
  </si>
  <si>
    <t>slab-top2</t>
  </si>
  <si>
    <t>slab-top3</t>
  </si>
  <si>
    <t>slab-top4</t>
  </si>
  <si>
    <t>slab-hollow1</t>
  </si>
  <si>
    <t>ti-co</t>
  </si>
  <si>
    <t>hf-co</t>
  </si>
  <si>
    <t>ti-hoco</t>
  </si>
  <si>
    <t>hf-hoco</t>
  </si>
  <si>
    <t>ti-h</t>
  </si>
  <si>
    <t>hf-h</t>
  </si>
  <si>
    <t>slab-hollow3</t>
  </si>
  <si>
    <t>ni-oh</t>
  </si>
  <si>
    <t>co-oh</t>
  </si>
  <si>
    <t>v-oh</t>
  </si>
  <si>
    <t>cr-oh</t>
  </si>
  <si>
    <t>mn-oh</t>
  </si>
  <si>
    <t>fe-oh</t>
  </si>
  <si>
    <t>pt-oh</t>
  </si>
  <si>
    <t>ti-oh</t>
  </si>
  <si>
    <t>hf-oh</t>
  </si>
  <si>
    <t>oh</t>
  </si>
  <si>
    <t>surface</t>
  </si>
  <si>
    <t>*OH step</t>
  </si>
  <si>
    <t>pure-ti</t>
  </si>
  <si>
    <t>pure-hf</t>
  </si>
  <si>
    <t>h-ti</t>
  </si>
  <si>
    <t>h-hf</t>
  </si>
  <si>
    <t>hoco-ti</t>
  </si>
  <si>
    <t>hoco-hf</t>
  </si>
  <si>
    <t>co-ti</t>
  </si>
  <si>
    <t>co-hf</t>
  </si>
  <si>
    <t>oh-ni</t>
  </si>
  <si>
    <t>oh-co</t>
  </si>
  <si>
    <t>oh-v</t>
  </si>
  <si>
    <t>oh-cr</t>
  </si>
  <si>
    <t>oh-mn</t>
  </si>
  <si>
    <t>oh-fe</t>
  </si>
  <si>
    <t>oh-pt</t>
  </si>
  <si>
    <t>oh-ti</t>
  </si>
  <si>
    <t>oh-hf</t>
  </si>
  <si>
    <t>*OH</t>
  </si>
  <si>
    <r>
      <rPr>
        <sz val="11"/>
        <color rgb="FFFF0000"/>
        <rFont val="Calibri"/>
        <family val="2"/>
        <scheme val="minor"/>
      </rPr>
      <t>top</t>
    </r>
    <r>
      <rPr>
        <sz val="11"/>
        <color theme="1"/>
        <rFont val="Calibri"/>
        <family val="2"/>
        <scheme val="minor"/>
      </rPr>
      <t xml:space="preserve"> single atom doping (</t>
    </r>
    <r>
      <rPr>
        <sz val="11"/>
        <color rgb="FFFF0000"/>
        <rFont val="Calibri"/>
        <family val="2"/>
        <scheme val="minor"/>
      </rPr>
      <t>not used</t>
    </r>
    <r>
      <rPr>
        <sz val="11"/>
        <color theme="1"/>
        <rFont val="Calibri"/>
        <family val="2"/>
        <scheme val="minor"/>
      </rPr>
      <t>)</t>
    </r>
  </si>
  <si>
    <t>surf-ni</t>
  </si>
  <si>
    <t>surf-co</t>
  </si>
  <si>
    <t>surf-v</t>
  </si>
  <si>
    <t>surf-cr</t>
  </si>
  <si>
    <t>surf-mn</t>
  </si>
  <si>
    <t>surf-fe</t>
  </si>
  <si>
    <t>surf-pt</t>
  </si>
  <si>
    <t>surf-ti</t>
  </si>
  <si>
    <t>surf-hf</t>
  </si>
  <si>
    <t>surf-paral</t>
  </si>
  <si>
    <t>hoco-paral</t>
  </si>
  <si>
    <t>h-paral</t>
  </si>
  <si>
    <t>oh-paral</t>
  </si>
  <si>
    <t>~/PdH/doping-top-magnetic-m/co/hoco-co/test/parallelogram/pt/surface/fix_slab/co</t>
  </si>
  <si>
    <t>surface-fix</t>
  </si>
  <si>
    <t>/home/energy/changai/PdH/doping-top-magnetic-m/paral</t>
  </si>
  <si>
    <t>fix all surface atoms for parallelogram case, initial structures are the same</t>
  </si>
  <si>
    <t>pure-oh</t>
  </si>
  <si>
    <t>hollow(top2)</t>
  </si>
  <si>
    <t>hollow(top)</t>
  </si>
  <si>
    <t>top(??? 2bond)</t>
  </si>
  <si>
    <t>hollow(top 2bond)</t>
  </si>
  <si>
    <t>hollow(structure distortion)</t>
  </si>
  <si>
    <t>most stable is top site</t>
  </si>
  <si>
    <t>slab-hollow(structure distortion)</t>
  </si>
  <si>
    <t>slab-hollow(bridge)</t>
  </si>
  <si>
    <t>slab-top(distortion)</t>
  </si>
  <si>
    <t>slab-hollow(distortion)</t>
  </si>
  <si>
    <t>slab-hollow(H up)</t>
  </si>
  <si>
    <t>top is stable</t>
  </si>
  <si>
    <t>slab-hollow(little distortion)</t>
  </si>
  <si>
    <t>slab-hollow(top)</t>
  </si>
  <si>
    <t>slab-top(little distortion)</t>
  </si>
  <si>
    <t>slab-hollow(to H2O)</t>
  </si>
  <si>
    <t>top is stable(most of them are distortion)</t>
  </si>
  <si>
    <t>slab-hollow(top and distortion)</t>
  </si>
  <si>
    <t>slab-hollow(top distortion)</t>
  </si>
  <si>
    <t>slab-top2(to H2)</t>
  </si>
  <si>
    <t>slab-hollow2(top3)</t>
  </si>
  <si>
    <t>slab-top1(H distortion)</t>
  </si>
  <si>
    <t>slab-top2(H distortion)</t>
  </si>
  <si>
    <t>slab-top3(H2 distortion)</t>
  </si>
  <si>
    <t>slab-top4(H away and distortion)</t>
  </si>
  <si>
    <t>slab-hollow1(H distortion)</t>
  </si>
  <si>
    <t>slab-hollow2(H away and distortion)</t>
  </si>
  <si>
    <t>slab-hollow1(H away)</t>
  </si>
  <si>
    <t>slab-hollow2(H distortion)</t>
  </si>
  <si>
    <t>slab-hollow2(to H2)</t>
  </si>
  <si>
    <t>slab-hollow1(to H2)</t>
  </si>
  <si>
    <t>slab-hollow1(H away and bridge)</t>
  </si>
  <si>
    <t>slab-hollow2(little H distortion)</t>
  </si>
  <si>
    <t>slab-top3(H distortion)</t>
  </si>
  <si>
    <t>slab-hollow2(top1)</t>
  </si>
  <si>
    <t>slab-hollow1(top2or4 bridge)</t>
  </si>
  <si>
    <t>slab-hollow2(bridge 1or 6)</t>
  </si>
  <si>
    <t>slab-top3(top2)</t>
  </si>
  <si>
    <t>slab-hollow1(top2)</t>
  </si>
  <si>
    <t>slab-top3(top1)</t>
  </si>
  <si>
    <t>slab-top3(top1 and H distortion)</t>
  </si>
  <si>
    <t>slab-top4(CO away)</t>
  </si>
  <si>
    <t>slab-top3(CO away)</t>
  </si>
  <si>
    <t>slab-hollow2(top2)</t>
  </si>
  <si>
    <t>slab-hollow2(bridge 1or 3)</t>
  </si>
  <si>
    <t>slab-top3(away)</t>
  </si>
  <si>
    <t>slab-top4(away)</t>
  </si>
  <si>
    <t>top1  is stable</t>
  </si>
  <si>
    <r>
      <t>ni-oh(</t>
    </r>
    <r>
      <rPr>
        <sz val="11"/>
        <color rgb="FFFF0000"/>
        <rFont val="Calibri"/>
        <family val="2"/>
        <scheme val="minor"/>
      </rPr>
      <t>CO</t>
    </r>
    <r>
      <rPr>
        <sz val="11"/>
        <color theme="1"/>
        <rFont val="Calibri"/>
        <family val="2"/>
        <scheme val="minor"/>
      </rPr>
      <t>)</t>
    </r>
  </si>
  <si>
    <t>slab-hollow1(top3)</t>
  </si>
  <si>
    <t>slab-top2(distortion)</t>
  </si>
  <si>
    <t>slab-top3(hollow2)</t>
  </si>
  <si>
    <t>slab-hollow2(bridge 1or6)</t>
  </si>
  <si>
    <t>slab-hollow1(top2 and H distortion)</t>
  </si>
  <si>
    <t>slab-top2(Cr distortion)</t>
  </si>
  <si>
    <t>slab-hollow2(top2 and Cr distortion)</t>
  </si>
  <si>
    <t>slab-hollow1(top2 and distortion)</t>
  </si>
  <si>
    <t>slab-top3(bridge 1or3)</t>
  </si>
  <si>
    <t>slab-hollow2(distortion)</t>
  </si>
  <si>
    <t>top1 is stable</t>
  </si>
  <si>
    <t>slab-hollow1(bridge 4or1)</t>
  </si>
  <si>
    <t>slab-hollow2(bridge 1or 5)</t>
  </si>
  <si>
    <t>slab-hollow3(hollow2or3or6)</t>
  </si>
  <si>
    <t>slab-hollow1(top1)</t>
  </si>
  <si>
    <t>slab-hollow2(bridge1or5)</t>
  </si>
  <si>
    <t>slab-hollow3(bridge2or3or6)</t>
  </si>
  <si>
    <t>slab-hollow3(top1)</t>
  </si>
  <si>
    <t>slab-hollow2(top1left)</t>
  </si>
  <si>
    <t>slab-hollow1(bridge4or1)</t>
  </si>
  <si>
    <t>slab-hollow3(bridge1or2 and H distortion)</t>
  </si>
  <si>
    <t>slab-top2(away)</t>
  </si>
  <si>
    <t>slab-hollow1(top1 left)</t>
  </si>
  <si>
    <t>slab-hollow1(top1 top)</t>
  </si>
  <si>
    <t>top1 or left is stable</t>
  </si>
  <si>
    <t>slab-hollow3(to H2O)</t>
  </si>
  <si>
    <t>slab-hollow2(distortion and bridge1or5)</t>
  </si>
  <si>
    <t>slab-hollow3(bridge2or6)</t>
  </si>
  <si>
    <t>slab-hollow1(distortion and bridge1or4or5)</t>
  </si>
  <si>
    <t>slab-hollow2(distortion bridge1or5)</t>
  </si>
  <si>
    <t>slab-hollow3(distortion top1)</t>
  </si>
  <si>
    <t>slab-top3(distortion)</t>
  </si>
  <si>
    <t>slab-hollow3(distortion)</t>
  </si>
  <si>
    <t>slab-top3(little distortion)</t>
  </si>
  <si>
    <t>slab-hollow1(distortion)</t>
  </si>
  <si>
    <t>slab-hollow3(H distortion)</t>
  </si>
  <si>
    <t>slab-top1(distortion)</t>
  </si>
  <si>
    <t>slab-top2(to H2O)</t>
  </si>
  <si>
    <t>slab-hollow2(bridge1or5 and distortion)</t>
  </si>
  <si>
    <t>slab-hollow3(top1 and distortion)</t>
  </si>
  <si>
    <t>top1 or hollow1</t>
  </si>
  <si>
    <t>slab-hollow3(top2)</t>
  </si>
  <si>
    <t>slab-hollow3(bridge1or2)</t>
  </si>
  <si>
    <t>slab-hollow3(distortion 1or2)</t>
  </si>
  <si>
    <t>slab-hollow3(top1 right)</t>
  </si>
  <si>
    <t>slab-hollow2(top1 left)</t>
  </si>
  <si>
    <t>pure-surf</t>
  </si>
  <si>
    <t>distortion energy</t>
  </si>
  <si>
    <t>distorted surface</t>
  </si>
  <si>
    <t>Pd</t>
  </si>
  <si>
    <t>Sc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</si>
  <si>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</si>
  <si>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</si>
  <si>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</si>
  <si>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</si>
  <si>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</si>
  <si>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</si>
  <si>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</si>
  <si>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</si>
  <si>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</si>
  <si>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</si>
  <si>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</si>
  <si>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</si>
  <si>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</si>
  <si>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</si>
  <si>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</si>
  <si>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S</t>
  </si>
  <si>
    <t>fix all surface atoms for parallelogram case (add adsrobates on the each optimized surface)</t>
  </si>
  <si>
    <t>paral-new</t>
  </si>
  <si>
    <t>/home/energy/changai/PdH/doping-top-magnetic-m/pure/pure-pure/stability/pure-metal</t>
  </si>
  <si>
    <t>island-new</t>
  </si>
  <si>
    <t>/home/energy/changai/PdH/paral</t>
  </si>
  <si>
    <t>(remove adsorbates and fix surface)</t>
  </si>
  <si>
    <t>(Corrected)</t>
  </si>
  <si>
    <t>overlay-new</t>
  </si>
  <si>
    <t>most of them are top2 or top</t>
  </si>
  <si>
    <t>most stable is hollow or top</t>
  </si>
  <si>
    <t>Corr. free energy</t>
  </si>
  <si>
    <t>Corrected free energy</t>
  </si>
  <si>
    <t>G(*HOCO)</t>
  </si>
  <si>
    <t>G(*CO)</t>
  </si>
  <si>
    <t>* + CO2</t>
  </si>
  <si>
    <t>* + CO</t>
  </si>
  <si>
    <t>Free energy diagram (four steps)</t>
  </si>
  <si>
    <t>ΔG(H*)</t>
  </si>
  <si>
    <t>ΔG(OH*)</t>
  </si>
  <si>
    <t>ΔG(HOCO*)</t>
  </si>
  <si>
    <t>ΔG(CO*)</t>
  </si>
  <si>
    <t>binding energy (ΔE(x))</t>
  </si>
  <si>
    <t>ΔG(HOCO*)-ΔG(H*)</t>
  </si>
  <si>
    <t xml:space="preserve">del_ele = ['Sc', 'Zn', 'Y', 'Zr'] </t>
  </si>
  <si>
    <t>del_ele = ['Zn', 'Y', 'Zr', 'Sc']</t>
  </si>
  <si>
    <t>del_ele = ['Zn', 'Y', 'V', 'Nb', 'Ti', 'Zr', 'Sc']</t>
  </si>
  <si>
    <t>Line</t>
  </si>
  <si>
    <t>H</t>
  </si>
  <si>
    <t>OH</t>
  </si>
  <si>
    <t>hollow1</t>
  </si>
  <si>
    <t>hollow2</t>
  </si>
  <si>
    <t>Triangle</t>
  </si>
  <si>
    <t>hollow3</t>
  </si>
  <si>
    <t>Parallelogram</t>
  </si>
  <si>
    <t>hollow4</t>
  </si>
  <si>
    <t>singel</t>
  </si>
  <si>
    <t>hollow1(top)</t>
  </si>
  <si>
    <t>hollow2(top3)</t>
  </si>
  <si>
    <t>hollow2(top)</t>
  </si>
  <si>
    <t>top2(bridge)</t>
  </si>
  <si>
    <t>hollow1(bridge)</t>
  </si>
  <si>
    <t>hollow4(top2)</t>
  </si>
  <si>
    <t>hollow4(top)</t>
  </si>
  <si>
    <t>hollow2(bridge)</t>
  </si>
  <si>
    <t>hollow1(top2)</t>
  </si>
  <si>
    <t>hollow3(top)</t>
  </si>
  <si>
    <t>top(bridge)</t>
  </si>
  <si>
    <t>top2(top)</t>
  </si>
  <si>
    <t>top3(hollow)</t>
  </si>
  <si>
    <t>Overlayer</t>
  </si>
  <si>
    <t>top4</t>
  </si>
  <si>
    <t>hollow2(top2)</t>
  </si>
  <si>
    <t>hollow1(top1)</t>
  </si>
  <si>
    <t>top3(top)</t>
  </si>
  <si>
    <t>near-new</t>
  </si>
  <si>
    <t>island</t>
  </si>
  <si>
    <t>paral</t>
  </si>
  <si>
    <t>overlayer</t>
  </si>
  <si>
    <t>near</t>
  </si>
  <si>
    <t>line-new</t>
  </si>
  <si>
    <t>triangle-new</t>
  </si>
  <si>
    <t>line</t>
  </si>
  <si>
    <t>triangle</t>
  </si>
  <si>
    <t>Formation energy /atom</t>
  </si>
  <si>
    <t>Near for comparison</t>
  </si>
  <si>
    <t>Sc HOCO* charge</t>
  </si>
  <si>
    <t>Single</t>
  </si>
  <si>
    <t>Parall.</t>
  </si>
  <si>
    <t>Ti HOCO* charge</t>
  </si>
  <si>
    <t>Ti CO* charge</t>
  </si>
  <si>
    <t>Sc CO* charge</t>
  </si>
  <si>
    <t>d band</t>
  </si>
  <si>
    <t>HOCO*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</si>
</sst>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1" tint="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7" borderId="26" applyNumberFormat="0" applyAlignment="0" applyProtection="0"/>
  </cellStyleXfs>
  <cellXfs count="247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0" xfId="0" applyFill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 applyFill="1"/>
    <xf numFmtId="0" fontId="0" fillId="2" borderId="4" xfId="0" applyFill="1" applyBorder="1"/>
    <xf numFmtId="164" fontId="0" fillId="0" borderId="0" xfId="0" applyNumberFormat="1" applyBorder="1"/>
    <xf numFmtId="0" fontId="0" fillId="0" borderId="4" xfId="0" applyFont="1" applyFill="1" applyBorder="1"/>
    <xf numFmtId="0" fontId="0" fillId="0" borderId="4" xfId="0" applyFill="1" applyBorder="1"/>
    <xf numFmtId="0" fontId="0" fillId="0" borderId="7" xfId="0" applyFont="1" applyBorder="1" applyAlignment="1">
      <alignment horizontal="left" vertical="center"/>
    </xf>
    <xf numFmtId="0" fontId="0" fillId="0" borderId="0" xfId="0" applyFont="1"/>
    <xf numFmtId="49" fontId="0" fillId="0" borderId="0" xfId="0" applyNumberForma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8" xfId="0" applyBorder="1" applyAlignment="1">
      <alignment horizontal="left"/>
    </xf>
    <xf numFmtId="0" fontId="2" fillId="0" borderId="18" xfId="0" applyFont="1" applyBorder="1"/>
    <xf numFmtId="0" fontId="2" fillId="0" borderId="18" xfId="0" applyFont="1" applyBorder="1" applyAlignment="1">
      <alignment horizontal="left"/>
    </xf>
    <xf numFmtId="0" fontId="0" fillId="0" borderId="18" xfId="0" applyFill="1" applyBorder="1"/>
    <xf numFmtId="0" fontId="0" fillId="0" borderId="18" xfId="0" applyFill="1" applyBorder="1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5" fillId="0" borderId="11" xfId="0" applyFont="1" applyFill="1" applyBorder="1"/>
    <xf numFmtId="0" fontId="0" fillId="0" borderId="12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5" fillId="0" borderId="0" xfId="0" applyFont="1" applyFill="1" applyBorder="1"/>
    <xf numFmtId="0" fontId="0" fillId="0" borderId="0" xfId="0" applyFill="1" applyBorder="1"/>
    <xf numFmtId="0" fontId="0" fillId="0" borderId="18" xfId="0" applyFont="1" applyBorder="1"/>
    <xf numFmtId="0" fontId="0" fillId="0" borderId="18" xfId="0" applyFont="1" applyBorder="1" applyAlignment="1">
      <alignment horizontal="left"/>
    </xf>
    <xf numFmtId="0" fontId="0" fillId="0" borderId="0" xfId="0" applyBorder="1" applyAlignment="1"/>
    <xf numFmtId="0" fontId="0" fillId="0" borderId="18" xfId="0" applyBorder="1" applyAlignment="1"/>
    <xf numFmtId="0" fontId="0" fillId="0" borderId="20" xfId="0" applyBorder="1" applyAlignment="1">
      <alignment horizontal="left" vertical="top"/>
    </xf>
    <xf numFmtId="0" fontId="0" fillId="2" borderId="0" xfId="0" applyFill="1" applyBorder="1"/>
    <xf numFmtId="0" fontId="0" fillId="0" borderId="0" xfId="0" applyFont="1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6" xfId="0" applyFont="1" applyFill="1" applyBorder="1"/>
    <xf numFmtId="0" fontId="2" fillId="0" borderId="16" xfId="0" applyFont="1" applyBorder="1"/>
    <xf numFmtId="0" fontId="2" fillId="0" borderId="0" xfId="0" applyFont="1" applyBorder="1"/>
    <xf numFmtId="0" fontId="0" fillId="2" borderId="11" xfId="0" applyFill="1" applyBorder="1"/>
    <xf numFmtId="0" fontId="0" fillId="0" borderId="13" xfId="0" applyFill="1" applyBorder="1"/>
    <xf numFmtId="0" fontId="2" fillId="0" borderId="17" xfId="0" applyFont="1" applyBorder="1"/>
    <xf numFmtId="0" fontId="2" fillId="0" borderId="0" xfId="0" applyFont="1" applyFill="1" applyBorder="1"/>
    <xf numFmtId="0" fontId="0" fillId="0" borderId="17" xfId="0" applyFont="1" applyFill="1" applyBorder="1"/>
    <xf numFmtId="0" fontId="0" fillId="0" borderId="9" xfId="0" applyFill="1" applyBorder="1"/>
    <xf numFmtId="0" fontId="0" fillId="0" borderId="10" xfId="0" applyFont="1" applyBorder="1" applyAlignment="1">
      <alignment horizontal="left"/>
    </xf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9" xfId="0" applyFont="1" applyBorder="1"/>
    <xf numFmtId="0" fontId="0" fillId="0" borderId="16" xfId="0" applyFont="1" applyBorder="1"/>
    <xf numFmtId="0" fontId="0" fillId="0" borderId="0" xfId="0" applyFont="1" applyAlignment="1"/>
    <xf numFmtId="0" fontId="2" fillId="0" borderId="16" xfId="0" applyFon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49" fontId="0" fillId="4" borderId="2" xfId="0" applyNumberFormat="1" applyFill="1" applyBorder="1"/>
    <xf numFmtId="0" fontId="2" fillId="4" borderId="3" xfId="0" applyFont="1" applyFill="1" applyBorder="1"/>
    <xf numFmtId="0" fontId="0" fillId="0" borderId="17" xfId="0" applyFill="1" applyBorder="1"/>
    <xf numFmtId="0" fontId="2" fillId="0" borderId="17" xfId="0" applyFont="1" applyFill="1" applyBorder="1"/>
    <xf numFmtId="0" fontId="4" fillId="0" borderId="0" xfId="0" applyFont="1" applyBorder="1"/>
    <xf numFmtId="0" fontId="0" fillId="2" borderId="0" xfId="0" applyFill="1" applyBorder="1" applyAlignment="1">
      <alignment horizontal="left"/>
    </xf>
    <xf numFmtId="0" fontId="2" fillId="2" borderId="12" xfId="0" applyFont="1" applyFill="1" applyBorder="1"/>
    <xf numFmtId="0" fontId="0" fillId="2" borderId="13" xfId="0" applyFill="1" applyBorder="1"/>
    <xf numFmtId="0" fontId="0" fillId="2" borderId="17" xfId="0" applyFill="1" applyBorder="1"/>
    <xf numFmtId="0" fontId="2" fillId="2" borderId="14" xfId="0" applyFont="1" applyFill="1" applyBorder="1"/>
    <xf numFmtId="0" fontId="0" fillId="0" borderId="15" xfId="0" applyBorder="1" applyAlignment="1">
      <alignment horizontal="left"/>
    </xf>
    <xf numFmtId="164" fontId="5" fillId="0" borderId="0" xfId="0" applyNumberFormat="1" applyFont="1" applyBorder="1"/>
    <xf numFmtId="164" fontId="5" fillId="0" borderId="0" xfId="0" applyNumberFormat="1" applyFont="1" applyFill="1" applyBorder="1"/>
    <xf numFmtId="164" fontId="0" fillId="0" borderId="0" xfId="0" applyNumberFormat="1" applyFill="1" applyBorder="1"/>
    <xf numFmtId="0" fontId="0" fillId="0" borderId="18" xfId="0" applyBorder="1" applyAlignment="1">
      <alignment horizontal="center"/>
    </xf>
    <xf numFmtId="0" fontId="1" fillId="0" borderId="0" xfId="0" applyFont="1" applyFill="1"/>
    <xf numFmtId="0" fontId="1" fillId="0" borderId="11" xfId="0" applyFont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/>
    <xf numFmtId="0" fontId="2" fillId="0" borderId="8" xfId="0" applyFont="1" applyFill="1" applyBorder="1"/>
    <xf numFmtId="0" fontId="0" fillId="2" borderId="18" xfId="0" applyFont="1" applyFill="1" applyBorder="1"/>
    <xf numFmtId="0" fontId="0" fillId="2" borderId="18" xfId="0" applyFill="1" applyBorder="1"/>
    <xf numFmtId="0" fontId="0" fillId="0" borderId="18" xfId="0" applyFont="1" applyFill="1" applyBorder="1"/>
    <xf numFmtId="0" fontId="0" fillId="0" borderId="11" xfId="0" applyFont="1" applyFill="1" applyBorder="1"/>
    <xf numFmtId="0" fontId="2" fillId="2" borderId="18" xfId="0" applyFont="1" applyFill="1" applyBorder="1"/>
    <xf numFmtId="164" fontId="0" fillId="0" borderId="18" xfId="0" applyNumberFormat="1" applyFont="1" applyBorder="1"/>
    <xf numFmtId="164" fontId="0" fillId="0" borderId="18" xfId="0" applyNumberFormat="1" applyBorder="1" applyAlignment="1">
      <alignment horizontal="left"/>
    </xf>
    <xf numFmtId="164" fontId="0" fillId="0" borderId="18" xfId="0" applyNumberFormat="1" applyBorder="1"/>
    <xf numFmtId="164" fontId="2" fillId="0" borderId="18" xfId="0" applyNumberFormat="1" applyFont="1" applyBorder="1"/>
    <xf numFmtId="164" fontId="2" fillId="0" borderId="18" xfId="0" applyNumberFormat="1" applyFont="1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4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center"/>
    </xf>
    <xf numFmtId="0" fontId="0" fillId="4" borderId="1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6" xfId="0" applyFill="1" applyBorder="1"/>
    <xf numFmtId="0" fontId="0" fillId="0" borderId="25" xfId="0" applyFill="1" applyBorder="1"/>
    <xf numFmtId="0" fontId="5" fillId="0" borderId="24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Border="1"/>
    <xf numFmtId="0" fontId="0" fillId="0" borderId="24" xfId="0" applyBorder="1" applyAlignment="1">
      <alignment horizontal="left"/>
    </xf>
    <xf numFmtId="0" fontId="2" fillId="0" borderId="24" xfId="0" applyFont="1" applyBorder="1"/>
    <xf numFmtId="0" fontId="2" fillId="0" borderId="24" xfId="0" applyFont="1" applyBorder="1" applyAlignment="1">
      <alignment horizontal="left"/>
    </xf>
    <xf numFmtId="0" fontId="0" fillId="0" borderId="15" xfId="0" applyFont="1" applyBorder="1"/>
    <xf numFmtId="0" fontId="0" fillId="0" borderId="15" xfId="0" applyFont="1" applyBorder="1" applyAlignment="1">
      <alignment horizontal="left"/>
    </xf>
    <xf numFmtId="0" fontId="2" fillId="0" borderId="15" xfId="0" applyFont="1" applyBorder="1"/>
    <xf numFmtId="0" fontId="2" fillId="0" borderId="15" xfId="0" applyFont="1" applyBorder="1" applyAlignment="1">
      <alignment horizontal="left"/>
    </xf>
    <xf numFmtId="0" fontId="0" fillId="0" borderId="25" xfId="0" applyBorder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/>
    <xf numFmtId="0" fontId="2" fillId="2" borderId="0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6" borderId="0" xfId="0" applyFill="1"/>
    <xf numFmtId="0" fontId="0" fillId="0" borderId="0" xfId="0" applyAlignment="1">
      <alignment horizontal="center"/>
    </xf>
    <xf numFmtId="0" fontId="0" fillId="0" borderId="24" xfId="0" applyFont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8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Font="1" applyBorder="1" applyAlignment="1">
      <alignment horizontal="left" vertical="center"/>
    </xf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2" fillId="4" borderId="0" xfId="0" applyFont="1" applyFill="1"/>
    <xf numFmtId="0" fontId="0" fillId="4" borderId="18" xfId="0" applyFill="1" applyBorder="1" applyAlignment="1">
      <alignment horizontal="left" vertical="top"/>
    </xf>
    <xf numFmtId="0" fontId="0" fillId="4" borderId="1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8" xfId="0" applyFill="1" applyBorder="1" applyAlignment="1">
      <alignment horizontal="left" vertical="top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Alignment="1">
      <alignment vertical="center"/>
    </xf>
    <xf numFmtId="0" fontId="0" fillId="8" borderId="18" xfId="0" applyFill="1" applyBorder="1" applyAlignment="1">
      <alignment wrapText="1"/>
    </xf>
    <xf numFmtId="0" fontId="0" fillId="8" borderId="18" xfId="0" applyFill="1" applyBorder="1"/>
    <xf numFmtId="0" fontId="2" fillId="0" borderId="18" xfId="0" applyFont="1" applyFill="1" applyBorder="1"/>
    <xf numFmtId="0" fontId="2" fillId="0" borderId="18" xfId="0" applyFont="1" applyBorder="1" applyAlignment="1">
      <alignment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2" fontId="0" fillId="0" borderId="18" xfId="0" applyNumberFormat="1" applyBorder="1"/>
    <xf numFmtId="2" fontId="2" fillId="0" borderId="18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ont="1" applyFill="1"/>
    <xf numFmtId="0" fontId="9" fillId="0" borderId="26" xfId="1" applyFont="1" applyFill="1" applyAlignment="1">
      <alignment horizontal="left"/>
    </xf>
    <xf numFmtId="0" fontId="10" fillId="0" borderId="0" xfId="0" applyFont="1"/>
    <xf numFmtId="0" fontId="10" fillId="0" borderId="0" xfId="0" applyFont="1" applyFill="1"/>
    <xf numFmtId="0" fontId="0" fillId="2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/>
    </xf>
    <xf numFmtId="0" fontId="0" fillId="4" borderId="1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64" fontId="0" fillId="0" borderId="2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5" fillId="0" borderId="18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d 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Sheet2!$L$2:$L$22</c:f>
              <c:numCache>
                <c:formatCode>General</c:formatCode>
                <c:ptCount val="21"/>
                <c:pt idx="0">
                  <c:v>0.84399999999999997</c:v>
                </c:pt>
                <c:pt idx="1">
                  <c:v>0.54500000000000004</c:v>
                </c:pt>
                <c:pt idx="2">
                  <c:v>0.50900000000000001</c:v>
                </c:pt>
                <c:pt idx="3">
                  <c:v>0.496</c:v>
                </c:pt>
                <c:pt idx="4">
                  <c:v>0.20499999999999999</c:v>
                </c:pt>
              </c:numCache>
            </c:numRef>
          </c:xVal>
          <c:yVal>
            <c:numRef>
              <c:f>Sheet2!$M$2:$M$22</c:f>
              <c:numCache>
                <c:formatCode>General</c:formatCode>
                <c:ptCount val="21"/>
                <c:pt idx="0">
                  <c:v>-1.899</c:v>
                </c:pt>
                <c:pt idx="1">
                  <c:v>-1.7949999999999999</c:v>
                </c:pt>
                <c:pt idx="2">
                  <c:v>-1.7450000000000001</c:v>
                </c:pt>
                <c:pt idx="3">
                  <c:v>-1.7430000000000001</c:v>
                </c:pt>
                <c:pt idx="4">
                  <c:v>-1.7050000000000001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6-45ED-A920-75B7BF32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76760"/>
        <c:axId val="510979056"/>
      </c:scatterChart>
      <c:valAx>
        <c:axId val="51097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9056"/>
        <c:crosses val="autoZero"/>
        <c:crossBetween val="midCat"/>
      </c:valAx>
      <c:valAx>
        <c:axId val="5109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30</xdr:row>
      <xdr:rowOff>29884</xdr:rowOff>
    </xdr:from>
    <xdr:to>
      <xdr:col>12</xdr:col>
      <xdr:colOff>91892</xdr:colOff>
      <xdr:row>51</xdr:row>
      <xdr:rowOff>178484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5685119"/>
          <a:ext cx="7450422" cy="409307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278595</xdr:colOff>
      <xdr:row>29</xdr:row>
      <xdr:rowOff>31801</xdr:rowOff>
    </xdr:from>
    <xdr:to>
      <xdr:col>14</xdr:col>
      <xdr:colOff>63501</xdr:colOff>
      <xdr:row>39</xdr:row>
      <xdr:rowOff>126399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4995" y="5372151"/>
          <a:ext cx="2832906" cy="1936098"/>
        </a:xfrm>
        <a:prstGeom prst="rect">
          <a:avLst/>
        </a:prstGeom>
      </xdr:spPr>
    </xdr:pic>
    <xdr:clientData/>
  </xdr:twoCellAnchor>
  <xdr:twoCellAnchor editAs="oneCell">
    <xdr:from>
      <xdr:col>4</xdr:col>
      <xdr:colOff>194360</xdr:colOff>
      <xdr:row>26</xdr:row>
      <xdr:rowOff>82551</xdr:rowOff>
    </xdr:from>
    <xdr:to>
      <xdr:col>9</xdr:col>
      <xdr:colOff>69850</xdr:colOff>
      <xdr:row>37</xdr:row>
      <xdr:rowOff>178718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2760" y="4870451"/>
          <a:ext cx="2923490" cy="21218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20171</xdr:rowOff>
    </xdr:from>
    <xdr:to>
      <xdr:col>4</xdr:col>
      <xdr:colOff>308684</xdr:colOff>
      <xdr:row>26</xdr:row>
      <xdr:rowOff>139732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08406"/>
          <a:ext cx="2759037" cy="1987208"/>
        </a:xfrm>
        <a:prstGeom prst="rect">
          <a:avLst/>
        </a:prstGeom>
      </xdr:spPr>
    </xdr:pic>
    <xdr:clientData/>
  </xdr:twoCellAnchor>
  <xdr:twoCellAnchor editAs="oneCell">
    <xdr:from>
      <xdr:col>14</xdr:col>
      <xdr:colOff>300032</xdr:colOff>
      <xdr:row>32</xdr:row>
      <xdr:rowOff>12700</xdr:rowOff>
    </xdr:from>
    <xdr:to>
      <xdr:col>19</xdr:col>
      <xdr:colOff>95940</xdr:colOff>
      <xdr:row>43</xdr:row>
      <xdr:rowOff>62840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34432" y="5905500"/>
          <a:ext cx="2843908" cy="2075790"/>
        </a:xfrm>
        <a:prstGeom prst="rect">
          <a:avLst/>
        </a:prstGeom>
      </xdr:spPr>
    </xdr:pic>
    <xdr:clientData/>
  </xdr:twoCellAnchor>
  <xdr:twoCellAnchor editAs="oneCell">
    <xdr:from>
      <xdr:col>19</xdr:col>
      <xdr:colOff>328707</xdr:colOff>
      <xdr:row>34</xdr:row>
      <xdr:rowOff>14941</xdr:rowOff>
    </xdr:from>
    <xdr:to>
      <xdr:col>24</xdr:col>
      <xdr:colOff>134470</xdr:colOff>
      <xdr:row>44</xdr:row>
      <xdr:rowOff>124024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67883" y="6364941"/>
          <a:ext cx="2868705" cy="1976730"/>
        </a:xfrm>
        <a:prstGeom prst="rect">
          <a:avLst/>
        </a:prstGeom>
      </xdr:spPr>
    </xdr:pic>
    <xdr:clientData/>
  </xdr:twoCellAnchor>
  <xdr:twoCellAnchor editAs="oneCell">
    <xdr:from>
      <xdr:col>24</xdr:col>
      <xdr:colOff>397753</xdr:colOff>
      <xdr:row>35</xdr:row>
      <xdr:rowOff>129453</xdr:rowOff>
    </xdr:from>
    <xdr:to>
      <xdr:col>29</xdr:col>
      <xdr:colOff>328706</xdr:colOff>
      <xdr:row>46</xdr:row>
      <xdr:rowOff>52566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99871" y="6666218"/>
          <a:ext cx="2993894" cy="19775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2</xdr:row>
      <xdr:rowOff>127000</xdr:rowOff>
    </xdr:from>
    <xdr:to>
      <xdr:col>21</xdr:col>
      <xdr:colOff>520700</xdr:colOff>
      <xdr:row>17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495300</xdr:colOff>
      <xdr:row>2</xdr:row>
      <xdr:rowOff>118663</xdr:rowOff>
    </xdr:from>
    <xdr:to>
      <xdr:col>28</xdr:col>
      <xdr:colOff>211812</xdr:colOff>
      <xdr:row>18</xdr:row>
      <xdr:rowOff>142283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7300" y="486963"/>
          <a:ext cx="4593312" cy="2976370"/>
        </a:xfrm>
        <a:prstGeom prst="rect">
          <a:avLst/>
        </a:prstGeom>
      </xdr:spPr>
    </xdr:pic>
    <xdr:clientData/>
  </xdr:twoCellAnchor>
  <xdr:twoCellAnchor editAs="oneCell">
    <xdr:from>
      <xdr:col>20</xdr:col>
      <xdr:colOff>323850</xdr:colOff>
      <xdr:row>2</xdr:row>
      <xdr:rowOff>55163</xdr:rowOff>
    </xdr:from>
    <xdr:to>
      <xdr:col>28</xdr:col>
      <xdr:colOff>152266</xdr:colOff>
      <xdr:row>18</xdr:row>
      <xdr:rowOff>83357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15850" y="423463"/>
          <a:ext cx="4705216" cy="29809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448619</xdr:colOff>
      <xdr:row>24</xdr:row>
      <xdr:rowOff>71784</xdr:rowOff>
    </xdr:from>
    <xdr:to>
      <xdr:col>10</xdr:col>
      <xdr:colOff>539097</xdr:colOff>
      <xdr:row>36</xdr:row>
      <xdr:rowOff>71783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5576" y="4445001"/>
          <a:ext cx="3127434" cy="21866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434786</xdr:colOff>
      <xdr:row>2</xdr:row>
      <xdr:rowOff>74706</xdr:rowOff>
    </xdr:from>
    <xdr:to>
      <xdr:col>33</xdr:col>
      <xdr:colOff>560006</xdr:colOff>
      <xdr:row>20</xdr:row>
      <xdr:rowOff>138747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9492" y="448235"/>
          <a:ext cx="5025926" cy="3425806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23</xdr:row>
      <xdr:rowOff>0</xdr:rowOff>
    </xdr:from>
    <xdr:to>
      <xdr:col>25</xdr:col>
      <xdr:colOff>25400</xdr:colOff>
      <xdr:row>25</xdr:row>
      <xdr:rowOff>107950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14630400" y="4235450"/>
          <a:ext cx="635000" cy="476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/home/energy/changai/PdH/triangle/test/island/Ti/top3/CO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247762</xdr:colOff>
      <xdr:row>1</xdr:row>
      <xdr:rowOff>156882</xdr:rowOff>
    </xdr:from>
    <xdr:to>
      <xdr:col>33</xdr:col>
      <xdr:colOff>506728</xdr:colOff>
      <xdr:row>20</xdr:row>
      <xdr:rowOff>103401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2468" y="343647"/>
          <a:ext cx="5159672" cy="3495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42</xdr:row>
      <xdr:rowOff>0</xdr:rowOff>
    </xdr:from>
    <xdr:to>
      <xdr:col>15</xdr:col>
      <xdr:colOff>468522</xdr:colOff>
      <xdr:row>66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1" y="7759700"/>
          <a:ext cx="7783721" cy="4572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565151</xdr:colOff>
      <xdr:row>42</xdr:row>
      <xdr:rowOff>6350</xdr:rowOff>
    </xdr:from>
    <xdr:to>
      <xdr:col>28</xdr:col>
      <xdr:colOff>424072</xdr:colOff>
      <xdr:row>66</xdr:row>
      <xdr:rowOff>158750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9151" y="7766050"/>
          <a:ext cx="7783721" cy="457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42</xdr:row>
      <xdr:rowOff>0</xdr:rowOff>
    </xdr:from>
    <xdr:to>
      <xdr:col>15</xdr:col>
      <xdr:colOff>468522</xdr:colOff>
      <xdr:row>66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1" y="7759700"/>
          <a:ext cx="7783721" cy="4572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565151</xdr:colOff>
      <xdr:row>42</xdr:row>
      <xdr:rowOff>6350</xdr:rowOff>
    </xdr:from>
    <xdr:to>
      <xdr:col>28</xdr:col>
      <xdr:colOff>424072</xdr:colOff>
      <xdr:row>66</xdr:row>
      <xdr:rowOff>158750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9151" y="7766050"/>
          <a:ext cx="7783721" cy="457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545352</xdr:colOff>
      <xdr:row>40</xdr:row>
      <xdr:rowOff>104586</xdr:rowOff>
    </xdr:from>
    <xdr:to>
      <xdr:col>14</xdr:col>
      <xdr:colOff>365426</xdr:colOff>
      <xdr:row>65</xdr:row>
      <xdr:rowOff>7469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940" y="7605057"/>
          <a:ext cx="7783721" cy="4572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41</xdr:row>
      <xdr:rowOff>0</xdr:rowOff>
    </xdr:from>
    <xdr:to>
      <xdr:col>28</xdr:col>
      <xdr:colOff>457047</xdr:colOff>
      <xdr:row>65</xdr:row>
      <xdr:rowOff>89647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1413" y="7687235"/>
          <a:ext cx="7808105" cy="4572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41</xdr:row>
      <xdr:rowOff>0</xdr:rowOff>
    </xdr:from>
    <xdr:to>
      <xdr:col>12</xdr:col>
      <xdr:colOff>117044</xdr:colOff>
      <xdr:row>60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7575550"/>
          <a:ext cx="6213043" cy="3657600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41</xdr:row>
      <xdr:rowOff>19050</xdr:rowOff>
    </xdr:from>
    <xdr:to>
      <xdr:col>24</xdr:col>
      <xdr:colOff>150941</xdr:colOff>
      <xdr:row>60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7594600"/>
          <a:ext cx="6265991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workbookViewId="0">
      <selection activeCell="J14" sqref="J14"/>
    </sheetView>
  </sheetViews>
  <sheetFormatPr defaultRowHeight="14.5" x14ac:dyDescent="0.35"/>
  <cols>
    <col min="10" max="11" width="11.6328125" customWidth="1"/>
  </cols>
  <sheetData>
    <row r="1" spans="1:19" x14ac:dyDescent="0.35">
      <c r="A1" s="42" t="s">
        <v>97</v>
      </c>
      <c r="B1" s="42"/>
      <c r="D1" s="44" t="s">
        <v>74</v>
      </c>
      <c r="E1" s="51"/>
      <c r="F1" s="45"/>
      <c r="H1" s="44" t="s">
        <v>73</v>
      </c>
      <c r="I1" s="51"/>
      <c r="J1" s="45"/>
      <c r="L1" s="44" t="s">
        <v>68</v>
      </c>
      <c r="M1" s="51"/>
      <c r="N1" s="45"/>
      <c r="O1" t="s">
        <v>98</v>
      </c>
      <c r="R1" s="3"/>
      <c r="S1" s="4" t="s">
        <v>15</v>
      </c>
    </row>
    <row r="2" spans="1:19" x14ac:dyDescent="0.35">
      <c r="A2" s="42" t="s">
        <v>69</v>
      </c>
      <c r="B2" s="43">
        <v>-295.03363999999999</v>
      </c>
      <c r="C2" s="113"/>
      <c r="D2" s="114" t="s">
        <v>69</v>
      </c>
      <c r="E2" s="115">
        <v>-307.70132734999999</v>
      </c>
      <c r="F2" s="116"/>
      <c r="H2" s="114" t="s">
        <v>69</v>
      </c>
      <c r="I2" s="115">
        <v>-289.23657838999998</v>
      </c>
      <c r="J2" s="116"/>
      <c r="K2" s="33"/>
      <c r="L2" s="114" t="s">
        <v>69</v>
      </c>
      <c r="M2" s="115">
        <v>-298.12</v>
      </c>
      <c r="N2" s="47"/>
      <c r="O2">
        <v>-285.37498649000003</v>
      </c>
      <c r="R2" s="5" t="s">
        <v>4</v>
      </c>
      <c r="S2" s="6">
        <v>-7.1580000000000004</v>
      </c>
    </row>
    <row r="3" spans="1:19" x14ac:dyDescent="0.35">
      <c r="A3" s="42" t="s">
        <v>70</v>
      </c>
      <c r="B3" s="42">
        <v>-294.94146000000001</v>
      </c>
      <c r="C3" s="113"/>
      <c r="D3" s="114" t="s">
        <v>70</v>
      </c>
      <c r="E3" s="102">
        <v>-307.92287864000002</v>
      </c>
      <c r="F3" s="116"/>
      <c r="H3" s="114" t="s">
        <v>70</v>
      </c>
      <c r="I3" s="115">
        <v>-289.19640650000002</v>
      </c>
      <c r="J3" s="116"/>
      <c r="K3" s="33"/>
      <c r="L3" s="114" t="s">
        <v>70</v>
      </c>
      <c r="M3" s="115">
        <v>-293.96300000000002</v>
      </c>
      <c r="N3" s="47"/>
      <c r="R3" s="5" t="s">
        <v>5</v>
      </c>
      <c r="S3" s="6">
        <v>-18.459</v>
      </c>
    </row>
    <row r="4" spans="1:19" x14ac:dyDescent="0.35">
      <c r="A4" s="42" t="s">
        <v>71</v>
      </c>
      <c r="B4" s="42">
        <v>-292.59739999999999</v>
      </c>
      <c r="D4" s="114" t="s">
        <v>71</v>
      </c>
      <c r="E4" s="115">
        <v>-307.01793189</v>
      </c>
      <c r="F4" s="116"/>
      <c r="H4" s="46" t="s">
        <v>71</v>
      </c>
      <c r="I4" s="81">
        <v>-288.61107693000002</v>
      </c>
      <c r="J4" s="117">
        <f>I4-O2-S2*0.5</f>
        <v>0.34290956000000206</v>
      </c>
      <c r="K4" s="28"/>
      <c r="L4" s="46" t="s">
        <v>71</v>
      </c>
      <c r="M4" s="6">
        <v>-297.65800000000002</v>
      </c>
      <c r="N4" s="47">
        <f>M4-O2-S5</f>
        <v>-0.16501350999998898</v>
      </c>
      <c r="R4" s="5" t="s">
        <v>6</v>
      </c>
      <c r="S4" s="6">
        <v>-12.833</v>
      </c>
    </row>
    <row r="5" spans="1:19" ht="15" thickBot="1" x14ac:dyDescent="0.4">
      <c r="A5" s="42" t="s">
        <v>72</v>
      </c>
      <c r="B5" s="42">
        <v>-292.68900000000002</v>
      </c>
      <c r="C5" s="33"/>
      <c r="D5" s="46" t="s">
        <v>72</v>
      </c>
      <c r="E5" s="6">
        <v>-307.02001959</v>
      </c>
      <c r="F5" s="47">
        <f>E5-O2-S3-0.5*S2</f>
        <v>0.39296690000002199</v>
      </c>
      <c r="H5" s="46" t="s">
        <v>72</v>
      </c>
      <c r="I5" s="6">
        <v>-288.55343106999999</v>
      </c>
      <c r="J5" s="117">
        <f>I5-O2-S2*0.5</f>
        <v>0.40055542000003852</v>
      </c>
      <c r="K5" s="28"/>
      <c r="L5" s="46" t="s">
        <v>72</v>
      </c>
      <c r="M5" s="6">
        <v>-297.85300000000001</v>
      </c>
      <c r="N5" s="47">
        <f>M5-O2-S5</f>
        <v>-0.36001350999998216</v>
      </c>
      <c r="R5" s="8" t="s">
        <v>7</v>
      </c>
      <c r="S5" s="9">
        <v>-12.118</v>
      </c>
    </row>
    <row r="6" spans="1:19" x14ac:dyDescent="0.35">
      <c r="A6" s="42"/>
      <c r="B6" s="42"/>
      <c r="D6" s="46"/>
      <c r="E6" s="6"/>
      <c r="F6" s="47"/>
      <c r="H6" s="46"/>
      <c r="I6" s="6"/>
      <c r="J6" s="47"/>
      <c r="L6" s="46"/>
      <c r="M6" s="6"/>
      <c r="N6" s="47"/>
      <c r="R6" s="37" t="s">
        <v>99</v>
      </c>
      <c r="S6">
        <v>-19.651435169999999</v>
      </c>
    </row>
    <row r="7" spans="1:19" x14ac:dyDescent="0.35">
      <c r="A7" s="42" t="s">
        <v>76</v>
      </c>
      <c r="B7" s="42"/>
      <c r="D7" s="48" t="s">
        <v>76</v>
      </c>
      <c r="E7" s="52"/>
      <c r="F7" s="49"/>
      <c r="H7" s="48" t="s">
        <v>77</v>
      </c>
      <c r="I7" s="52"/>
      <c r="J7" s="49"/>
      <c r="L7" s="48" t="s">
        <v>76</v>
      </c>
      <c r="M7" s="52"/>
      <c r="N7" s="49"/>
    </row>
    <row r="9" spans="1:19" x14ac:dyDescent="0.35">
      <c r="F9">
        <f>E5-O2-S6</f>
        <v>-1.9935979299999786</v>
      </c>
      <c r="N9">
        <f>M4-O2-S3+S4-S2</f>
        <v>0.5009864900000105</v>
      </c>
    </row>
    <row r="10" spans="1:19" x14ac:dyDescent="0.35">
      <c r="N10">
        <f>M5-O2-S3+S4-S2</f>
        <v>0.30598649000001732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85" zoomScaleNormal="85" workbookViewId="0">
      <selection activeCell="I7" sqref="I7"/>
    </sheetView>
  </sheetViews>
  <sheetFormatPr defaultRowHeight="14.5" x14ac:dyDescent="0.35"/>
  <sheetData>
    <row r="1" spans="1:21" x14ac:dyDescent="0.35">
      <c r="A1" s="242" t="s">
        <v>405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</row>
    <row r="2" spans="1:21" x14ac:dyDescent="0.35">
      <c r="A2" s="57" t="s">
        <v>280</v>
      </c>
      <c r="B2" s="57"/>
      <c r="D2" s="57" t="s">
        <v>281</v>
      </c>
      <c r="E2" s="57" t="s">
        <v>15</v>
      </c>
      <c r="F2" s="57" t="s">
        <v>19</v>
      </c>
      <c r="I2" s="57" t="s">
        <v>210</v>
      </c>
      <c r="J2" s="57" t="s">
        <v>15</v>
      </c>
      <c r="K2" s="57" t="s">
        <v>19</v>
      </c>
      <c r="N2" s="57" t="s">
        <v>282</v>
      </c>
      <c r="O2" s="57" t="s">
        <v>15</v>
      </c>
      <c r="P2" s="57" t="s">
        <v>19</v>
      </c>
      <c r="S2" s="57" t="s">
        <v>283</v>
      </c>
      <c r="T2" s="57" t="s">
        <v>15</v>
      </c>
      <c r="U2" s="57" t="s">
        <v>19</v>
      </c>
    </row>
    <row r="3" spans="1:21" x14ac:dyDescent="0.35">
      <c r="A3" s="57" t="s">
        <v>271</v>
      </c>
      <c r="B3" s="57">
        <v>-286.77292557999999</v>
      </c>
      <c r="D3" s="57" t="s">
        <v>111</v>
      </c>
      <c r="E3" s="57">
        <v>-307.48763165000003</v>
      </c>
      <c r="F3" s="57">
        <v>-306.93</v>
      </c>
      <c r="I3" s="57" t="s">
        <v>118</v>
      </c>
      <c r="J3" s="57">
        <v>-298.52774777000002</v>
      </c>
      <c r="K3" s="57">
        <v>-298.38499999999999</v>
      </c>
      <c r="N3" s="57" t="s">
        <v>100</v>
      </c>
      <c r="O3" s="57">
        <v>-289.72740420000002</v>
      </c>
      <c r="P3" s="57">
        <v>-289.524</v>
      </c>
      <c r="S3" s="57" t="s">
        <v>240</v>
      </c>
      <c r="T3" s="57">
        <v>-294.47763937000002</v>
      </c>
      <c r="U3" s="57">
        <v>-294.11</v>
      </c>
    </row>
    <row r="4" spans="1:21" x14ac:dyDescent="0.35">
      <c r="A4" s="57" t="s">
        <v>272</v>
      </c>
      <c r="B4" s="123">
        <v>-292.29262495</v>
      </c>
      <c r="D4" s="57" t="s">
        <v>112</v>
      </c>
      <c r="E4" s="57">
        <v>-313.03525882999998</v>
      </c>
      <c r="F4" s="57">
        <v>-312.495</v>
      </c>
      <c r="I4" s="57" t="s">
        <v>28</v>
      </c>
      <c r="J4" s="57">
        <v>-304.38038655999998</v>
      </c>
      <c r="K4" s="57">
        <v>-304.226</v>
      </c>
      <c r="N4" s="57" t="s">
        <v>105</v>
      </c>
      <c r="O4" s="57">
        <v>-295.45495111999998</v>
      </c>
      <c r="P4" s="57">
        <v>-295.274</v>
      </c>
      <c r="S4" s="57" t="s">
        <v>241</v>
      </c>
      <c r="T4" s="57">
        <v>-299.73230496000002</v>
      </c>
      <c r="U4" s="57">
        <v>-299.37099999999998</v>
      </c>
    </row>
    <row r="5" spans="1:21" x14ac:dyDescent="0.35">
      <c r="A5" s="57" t="s">
        <v>273</v>
      </c>
      <c r="B5" s="57">
        <v>-304.23203192</v>
      </c>
      <c r="D5" s="57" t="s">
        <v>113</v>
      </c>
      <c r="E5" s="57">
        <v>-324.73790294000003</v>
      </c>
      <c r="F5" s="57">
        <v>-324.17500000000001</v>
      </c>
      <c r="I5" s="57" t="s">
        <v>119</v>
      </c>
      <c r="J5" s="57">
        <v>-316.55868951000002</v>
      </c>
      <c r="K5" s="57">
        <v>-316.39</v>
      </c>
      <c r="N5" s="57" t="s">
        <v>106</v>
      </c>
      <c r="O5" s="57">
        <v>-307.15207000999999</v>
      </c>
      <c r="P5" s="57">
        <v>-306.96699999999998</v>
      </c>
      <c r="S5" s="57" t="s">
        <v>242</v>
      </c>
      <c r="T5" s="57">
        <v>-312.15850848000002</v>
      </c>
      <c r="U5" s="57">
        <v>-311.81200000000001</v>
      </c>
    </row>
    <row r="6" spans="1:21" x14ac:dyDescent="0.35">
      <c r="A6" s="57" t="s">
        <v>274</v>
      </c>
      <c r="B6" s="57">
        <v>-305.32996900000001</v>
      </c>
      <c r="D6" s="57" t="s">
        <v>114</v>
      </c>
      <c r="E6" s="57">
        <v>-322.33198707999998</v>
      </c>
      <c r="F6" s="57">
        <v>-321.76</v>
      </c>
      <c r="I6" s="57" t="s">
        <v>120</v>
      </c>
      <c r="J6" s="57">
        <v>-317.71501997000001</v>
      </c>
      <c r="K6" s="57">
        <v>-317.55</v>
      </c>
      <c r="N6" s="57" t="s">
        <v>107</v>
      </c>
      <c r="O6" s="57">
        <v>-308.12787307999997</v>
      </c>
      <c r="P6" s="57">
        <v>-307.94200000000001</v>
      </c>
      <c r="S6" s="57" t="s">
        <v>243</v>
      </c>
      <c r="T6" s="57">
        <v>-309.50815621999999</v>
      </c>
      <c r="U6" s="57">
        <v>-309.16300000000001</v>
      </c>
    </row>
    <row r="7" spans="1:21" x14ac:dyDescent="0.35">
      <c r="A7" s="57" t="s">
        <v>275</v>
      </c>
      <c r="B7" s="57">
        <v>-303.72885626999999</v>
      </c>
      <c r="D7" s="57" t="s">
        <v>115</v>
      </c>
      <c r="E7" s="57">
        <v>-318.51731498999999</v>
      </c>
      <c r="F7" s="57">
        <v>-317.94900000000001</v>
      </c>
      <c r="I7" s="123" t="s">
        <v>121</v>
      </c>
      <c r="J7" s="57">
        <v>-315.96839795</v>
      </c>
      <c r="K7" s="57">
        <v>-315.935</v>
      </c>
      <c r="N7" s="57" t="s">
        <v>108</v>
      </c>
      <c r="O7" s="57">
        <v>-306.40583350000003</v>
      </c>
      <c r="P7" s="57">
        <v>-306.22800000000001</v>
      </c>
      <c r="S7" s="57" t="s">
        <v>244</v>
      </c>
      <c r="T7" s="57">
        <v>-311.92666300000002</v>
      </c>
      <c r="U7" s="57">
        <v>-311.56</v>
      </c>
    </row>
    <row r="8" spans="1:21" x14ac:dyDescent="0.35">
      <c r="A8" s="57" t="s">
        <v>276</v>
      </c>
      <c r="B8" s="57">
        <v>-298.08965210999997</v>
      </c>
      <c r="D8" s="57" t="s">
        <v>116</v>
      </c>
      <c r="E8" s="57">
        <v>-316.19049081000003</v>
      </c>
      <c r="F8" s="57">
        <v>-315.62700000000001</v>
      </c>
      <c r="I8" s="57" t="s">
        <v>122</v>
      </c>
      <c r="J8" s="57">
        <v>-308.07893634999999</v>
      </c>
      <c r="K8" s="57">
        <v>-307.904</v>
      </c>
      <c r="N8" s="57" t="s">
        <v>109</v>
      </c>
      <c r="O8" s="57">
        <v>-300.99596935</v>
      </c>
      <c r="P8" s="57">
        <v>-300.80700000000002</v>
      </c>
      <c r="S8" s="57" t="s">
        <v>245</v>
      </c>
      <c r="T8" s="57">
        <v>-303.04093349999999</v>
      </c>
      <c r="U8" s="57">
        <v>-302.70800000000003</v>
      </c>
    </row>
    <row r="9" spans="1:21" x14ac:dyDescent="0.35">
      <c r="A9" s="57" t="s">
        <v>277</v>
      </c>
      <c r="B9" s="57">
        <v>-289.62326739999997</v>
      </c>
      <c r="D9" s="57" t="s">
        <v>117</v>
      </c>
      <c r="E9" s="57">
        <v>-310.22389036999999</v>
      </c>
      <c r="F9" s="57">
        <v>-309.68400000000003</v>
      </c>
      <c r="I9" s="123" t="s">
        <v>123</v>
      </c>
      <c r="J9" s="57">
        <v>-301.85482617000002</v>
      </c>
      <c r="K9" s="57"/>
      <c r="N9" s="57" t="s">
        <v>110</v>
      </c>
      <c r="O9" s="57">
        <v>-292.48825935000002</v>
      </c>
      <c r="P9" s="57">
        <v>-292.27100000000002</v>
      </c>
      <c r="S9" s="57" t="s">
        <v>246</v>
      </c>
      <c r="T9" s="57">
        <v>-297.10242006999999</v>
      </c>
      <c r="U9" s="57">
        <v>-296.77199999999999</v>
      </c>
    </row>
    <row r="10" spans="1:21" x14ac:dyDescent="0.35">
      <c r="A10" s="57" t="s">
        <v>278</v>
      </c>
      <c r="B10" s="57">
        <v>-305.32341589999999</v>
      </c>
      <c r="D10" s="57" t="s">
        <v>235</v>
      </c>
      <c r="E10" s="57">
        <v>-326.20801134999999</v>
      </c>
      <c r="F10" s="57">
        <v>-325.666</v>
      </c>
      <c r="I10" s="57" t="s">
        <v>233</v>
      </c>
      <c r="J10" s="57">
        <v>-317.90622557</v>
      </c>
      <c r="K10" s="57">
        <v>-317.74799999999999</v>
      </c>
      <c r="N10" s="57" t="s">
        <v>237</v>
      </c>
      <c r="O10" s="57">
        <v>-308.12936223999998</v>
      </c>
      <c r="P10" s="57">
        <v>-307.947</v>
      </c>
      <c r="S10" s="57" t="s">
        <v>247</v>
      </c>
      <c r="T10" s="57">
        <v>-313.94893363</v>
      </c>
      <c r="U10" s="57">
        <v>-313.59800000000001</v>
      </c>
    </row>
    <row r="11" spans="1:21" x14ac:dyDescent="0.35">
      <c r="A11" s="57" t="s">
        <v>279</v>
      </c>
      <c r="B11" s="57">
        <v>-315.22997623999998</v>
      </c>
      <c r="D11" s="57" t="s">
        <v>236</v>
      </c>
      <c r="E11" s="57">
        <v>-335.96978546999998</v>
      </c>
      <c r="F11" s="57">
        <v>-335.40600000000001</v>
      </c>
      <c r="I11" s="57" t="s">
        <v>234</v>
      </c>
      <c r="J11" s="57">
        <v>-327.71075109999998</v>
      </c>
      <c r="K11" s="57">
        <v>-327.56599999999997</v>
      </c>
      <c r="N11" s="57" t="s">
        <v>238</v>
      </c>
      <c r="O11" s="57">
        <v>-317.78776490000001</v>
      </c>
      <c r="P11" s="57">
        <v>-317.60700000000003</v>
      </c>
      <c r="S11" s="57" t="s">
        <v>248</v>
      </c>
      <c r="T11" s="57">
        <v>-323.76369519999997</v>
      </c>
      <c r="U11" s="57">
        <v>-323.43200000000002</v>
      </c>
    </row>
    <row r="13" spans="1:21" x14ac:dyDescent="0.35">
      <c r="A13" s="57"/>
      <c r="B13" s="58" t="s">
        <v>15</v>
      </c>
      <c r="D13" s="57" t="s">
        <v>281</v>
      </c>
      <c r="E13" s="57" t="s">
        <v>135</v>
      </c>
      <c r="I13" s="57" t="s">
        <v>210</v>
      </c>
      <c r="J13" s="57" t="s">
        <v>135</v>
      </c>
      <c r="N13" s="57" t="s">
        <v>282</v>
      </c>
      <c r="O13" s="57" t="s">
        <v>135</v>
      </c>
      <c r="S13" s="57" t="s">
        <v>283</v>
      </c>
      <c r="T13" s="57" t="s">
        <v>135</v>
      </c>
    </row>
    <row r="14" spans="1:21" x14ac:dyDescent="0.35">
      <c r="A14" s="63" t="s">
        <v>4</v>
      </c>
      <c r="B14" s="58">
        <v>-7.1580000000000004</v>
      </c>
      <c r="D14" s="57" t="s">
        <v>111</v>
      </c>
      <c r="E14" s="57">
        <f t="shared" ref="E14:E22" si="0">E3-B3-$B$15-0.5*$B$14</f>
        <v>1.323293929999966</v>
      </c>
      <c r="F14" t="s">
        <v>404</v>
      </c>
      <c r="I14" s="57" t="s">
        <v>118</v>
      </c>
      <c r="J14" s="57">
        <f t="shared" ref="J14:J22" si="1">J3-B3-$B$17</f>
        <v>0.36317780999997318</v>
      </c>
      <c r="N14" s="57" t="s">
        <v>100</v>
      </c>
      <c r="O14" s="57">
        <f t="shared" ref="O14:O22" si="2">O3-B3-0.5*$B$14</f>
        <v>0.62452137999996848</v>
      </c>
      <c r="S14" s="57" t="s">
        <v>240</v>
      </c>
      <c r="T14" s="57">
        <f t="shared" ref="T14:T22" si="3">T3-B3-$B$16+0.5*$B$14</f>
        <v>1.549286209999972</v>
      </c>
    </row>
    <row r="15" spans="1:21" x14ac:dyDescent="0.35">
      <c r="A15" s="63" t="s">
        <v>5</v>
      </c>
      <c r="B15" s="58">
        <v>-18.459</v>
      </c>
      <c r="D15" s="57" t="s">
        <v>112</v>
      </c>
      <c r="E15" s="57">
        <f t="shared" si="0"/>
        <v>1.2953661200000286</v>
      </c>
      <c r="F15" t="s">
        <v>404</v>
      </c>
      <c r="I15" s="57" t="s">
        <v>28</v>
      </c>
      <c r="J15" s="57">
        <f t="shared" si="1"/>
        <v>3.0238390000027593E-2</v>
      </c>
      <c r="N15" s="57" t="s">
        <v>105</v>
      </c>
      <c r="O15" s="57">
        <f t="shared" si="2"/>
        <v>0.41667383000002856</v>
      </c>
      <c r="S15" s="57" t="s">
        <v>241</v>
      </c>
      <c r="T15" s="57">
        <f t="shared" si="3"/>
        <v>1.8143199899999822</v>
      </c>
    </row>
    <row r="16" spans="1:21" x14ac:dyDescent="0.35">
      <c r="A16" s="63" t="s">
        <v>6</v>
      </c>
      <c r="B16" s="58">
        <v>-12.833</v>
      </c>
      <c r="D16" s="57" t="s">
        <v>113</v>
      </c>
      <c r="E16" s="57">
        <f t="shared" si="0"/>
        <v>1.5321289799999707</v>
      </c>
      <c r="F16" t="s">
        <v>404</v>
      </c>
      <c r="I16" s="57" t="s">
        <v>119</v>
      </c>
      <c r="J16" s="57">
        <f t="shared" si="1"/>
        <v>-0.20865759000002448</v>
      </c>
      <c r="N16" s="57" t="s">
        <v>106</v>
      </c>
      <c r="O16" s="57">
        <f t="shared" si="2"/>
        <v>0.65896191000000881</v>
      </c>
      <c r="S16" s="57" t="s">
        <v>242</v>
      </c>
      <c r="T16" s="57">
        <f t="shared" si="3"/>
        <v>1.327523439999974</v>
      </c>
    </row>
    <row r="17" spans="1:22" x14ac:dyDescent="0.35">
      <c r="A17" s="63" t="s">
        <v>7</v>
      </c>
      <c r="B17" s="58">
        <v>-12.118</v>
      </c>
      <c r="D17" s="57" t="s">
        <v>114</v>
      </c>
      <c r="E17" s="57">
        <f t="shared" si="0"/>
        <v>5.0359819200000295</v>
      </c>
      <c r="F17" t="s">
        <v>404</v>
      </c>
      <c r="I17" s="57" t="s">
        <v>120</v>
      </c>
      <c r="J17" s="57">
        <f t="shared" si="1"/>
        <v>-0.26705097000000855</v>
      </c>
      <c r="N17" s="57" t="s">
        <v>107</v>
      </c>
      <c r="O17" s="57">
        <f t="shared" si="2"/>
        <v>0.78109592000003358</v>
      </c>
      <c r="S17" s="57" t="s">
        <v>243</v>
      </c>
      <c r="T17" s="123">
        <f t="shared" si="3"/>
        <v>5.0758127800000157</v>
      </c>
    </row>
    <row r="18" spans="1:22" x14ac:dyDescent="0.35">
      <c r="D18" s="57" t="s">
        <v>115</v>
      </c>
      <c r="E18" s="57">
        <f t="shared" si="0"/>
        <v>7.2495412800000061</v>
      </c>
      <c r="F18" t="s">
        <v>404</v>
      </c>
      <c r="I18" s="61" t="s">
        <v>121</v>
      </c>
      <c r="J18" s="57">
        <f t="shared" si="1"/>
        <v>-0.12154168000000176</v>
      </c>
      <c r="N18" s="57" t="s">
        <v>108</v>
      </c>
      <c r="O18" s="57">
        <f t="shared" si="2"/>
        <v>0.90202276999996611</v>
      </c>
      <c r="S18" s="57" t="s">
        <v>244</v>
      </c>
      <c r="T18" s="57">
        <f t="shared" si="3"/>
        <v>1.0561932699999752</v>
      </c>
      <c r="V18" t="s">
        <v>104</v>
      </c>
    </row>
    <row r="19" spans="1:22" x14ac:dyDescent="0.35">
      <c r="D19" s="57" t="s">
        <v>116</v>
      </c>
      <c r="E19" s="57">
        <f t="shared" si="0"/>
        <v>3.9371612999999459</v>
      </c>
      <c r="F19" t="s">
        <v>404</v>
      </c>
      <c r="I19" s="61" t="s">
        <v>122</v>
      </c>
      <c r="J19" s="57">
        <f t="shared" si="1"/>
        <v>2.1287157599999826</v>
      </c>
      <c r="N19" s="57" t="s">
        <v>109</v>
      </c>
      <c r="O19" s="57">
        <f t="shared" si="2"/>
        <v>0.67268275999997895</v>
      </c>
      <c r="S19" s="57" t="s">
        <v>245</v>
      </c>
      <c r="T19" s="57">
        <f t="shared" si="3"/>
        <v>4.3027186099999799</v>
      </c>
    </row>
    <row r="20" spans="1:22" x14ac:dyDescent="0.35">
      <c r="D20" s="57" t="s">
        <v>117</v>
      </c>
      <c r="E20" s="57">
        <f t="shared" si="0"/>
        <v>1.4373770299999822</v>
      </c>
      <c r="F20" t="s">
        <v>404</v>
      </c>
      <c r="I20" s="61" t="s">
        <v>123</v>
      </c>
      <c r="J20" s="57">
        <f t="shared" si="1"/>
        <v>-0.11355877000004888</v>
      </c>
      <c r="N20" s="57" t="s">
        <v>110</v>
      </c>
      <c r="O20" s="57">
        <f t="shared" si="2"/>
        <v>0.71400804999995371</v>
      </c>
      <c r="S20" s="57" t="s">
        <v>246</v>
      </c>
      <c r="T20" s="57">
        <f t="shared" si="3"/>
        <v>1.774847329999981</v>
      </c>
      <c r="V20" t="s">
        <v>104</v>
      </c>
    </row>
    <row r="21" spans="1:22" x14ac:dyDescent="0.35">
      <c r="D21" s="57" t="s">
        <v>235</v>
      </c>
      <c r="E21" s="57">
        <f t="shared" si="0"/>
        <v>1.1534045499999936</v>
      </c>
      <c r="F21" t="s">
        <v>404</v>
      </c>
      <c r="I21" s="57" t="s">
        <v>233</v>
      </c>
      <c r="J21" s="57">
        <f t="shared" si="1"/>
        <v>-0.46480967000001705</v>
      </c>
      <c r="N21" s="57" t="s">
        <v>237</v>
      </c>
      <c r="O21" s="57">
        <f t="shared" si="2"/>
        <v>0.77305366000000886</v>
      </c>
      <c r="S21" s="57" t="s">
        <v>247</v>
      </c>
      <c r="T21" s="57">
        <f t="shared" si="3"/>
        <v>0.62848226999998724</v>
      </c>
    </row>
    <row r="22" spans="1:22" x14ac:dyDescent="0.35">
      <c r="D22" s="57" t="s">
        <v>236</v>
      </c>
      <c r="E22" s="57">
        <f t="shared" si="0"/>
        <v>1.2981907700000082</v>
      </c>
      <c r="F22" t="s">
        <v>404</v>
      </c>
      <c r="I22" s="57" t="s">
        <v>234</v>
      </c>
      <c r="J22" s="57">
        <f t="shared" si="1"/>
        <v>-0.36277485999999648</v>
      </c>
      <c r="N22" s="57" t="s">
        <v>238</v>
      </c>
      <c r="O22" s="57">
        <f t="shared" si="2"/>
        <v>1.0212113399999718</v>
      </c>
      <c r="S22" s="57" t="s">
        <v>248</v>
      </c>
      <c r="T22" s="57">
        <f t="shared" si="3"/>
        <v>0.72028104000001258</v>
      </c>
    </row>
    <row r="24" spans="1:22" x14ac:dyDescent="0.35">
      <c r="A24" t="s">
        <v>284</v>
      </c>
    </row>
    <row r="28" spans="1:22" x14ac:dyDescent="0.35">
      <c r="B28" s="42" t="s">
        <v>285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2" x14ac:dyDescent="0.35">
      <c r="B29" s="42">
        <v>-286.77203635000001</v>
      </c>
      <c r="C29" s="42"/>
      <c r="D29" s="42"/>
      <c r="E29" s="42">
        <f t="shared" ref="E29:E37" si="4">E3-B29-$B$15-0.5*$B$14</f>
        <v>1.3224046999999817</v>
      </c>
      <c r="F29" s="42"/>
      <c r="G29" s="42"/>
      <c r="H29" s="42"/>
      <c r="I29" s="42"/>
      <c r="J29" s="42">
        <f t="shared" ref="J29:J37" si="5">J3-B29-$B$17</f>
        <v>0.36228857999998887</v>
      </c>
      <c r="K29" s="42"/>
      <c r="L29" s="42"/>
      <c r="M29" s="42"/>
      <c r="N29" s="42"/>
      <c r="O29" s="42">
        <f t="shared" ref="O29:O37" si="6">O3-B29-0.5*$B$14</f>
        <v>0.62363214999998418</v>
      </c>
      <c r="P29" s="42"/>
      <c r="Q29" s="42"/>
      <c r="R29" s="42"/>
      <c r="S29" s="42"/>
      <c r="T29" s="42">
        <f t="shared" ref="T29:T37" si="7">T3-B29-$B$16+0.5*$B$14</f>
        <v>1.5483969799999877</v>
      </c>
    </row>
    <row r="30" spans="1:22" x14ac:dyDescent="0.35">
      <c r="B30" s="42">
        <v>-292.25314063000002</v>
      </c>
      <c r="C30" s="42"/>
      <c r="D30" s="42"/>
      <c r="E30" s="42">
        <f t="shared" si="4"/>
        <v>1.2558818000000431</v>
      </c>
      <c r="F30" s="42"/>
      <c r="G30" s="42"/>
      <c r="H30" s="42"/>
      <c r="I30" s="42"/>
      <c r="J30" s="42">
        <f t="shared" si="5"/>
        <v>-9.2459299999578803E-3</v>
      </c>
      <c r="K30" s="42"/>
      <c r="L30" s="42"/>
      <c r="M30" s="42"/>
      <c r="N30" s="42"/>
      <c r="O30" s="42">
        <f t="shared" si="6"/>
        <v>0.37718951000004308</v>
      </c>
      <c r="P30" s="42"/>
      <c r="Q30" s="42"/>
      <c r="R30" s="42"/>
      <c r="S30" s="42"/>
      <c r="T30" s="42">
        <f t="shared" si="7"/>
        <v>1.7748356699999968</v>
      </c>
    </row>
    <row r="31" spans="1:22" x14ac:dyDescent="0.35">
      <c r="B31" s="42">
        <v>-304.01562200000001</v>
      </c>
      <c r="C31" s="42"/>
      <c r="D31" s="42"/>
      <c r="E31" s="42">
        <f t="shared" si="4"/>
        <v>1.3157190599999811</v>
      </c>
      <c r="F31" s="42"/>
      <c r="G31" s="42"/>
      <c r="H31" s="42"/>
      <c r="I31" s="42"/>
      <c r="J31" s="42">
        <f t="shared" si="5"/>
        <v>-0.42506751000001408</v>
      </c>
      <c r="K31" s="42"/>
      <c r="L31" s="42"/>
      <c r="M31" s="42"/>
      <c r="N31" s="42"/>
      <c r="O31" s="42">
        <f t="shared" si="6"/>
        <v>0.44255199000001921</v>
      </c>
      <c r="P31" s="42"/>
      <c r="Q31" s="42"/>
      <c r="R31" s="42"/>
      <c r="S31" s="42"/>
      <c r="T31" s="42">
        <f t="shared" si="7"/>
        <v>1.1111135199999844</v>
      </c>
    </row>
    <row r="32" spans="1:22" x14ac:dyDescent="0.35">
      <c r="B32" s="42">
        <v>-305.32997587</v>
      </c>
      <c r="C32" s="42"/>
      <c r="D32" s="42"/>
      <c r="E32" s="42">
        <f t="shared" si="4"/>
        <v>5.0359887900000224</v>
      </c>
      <c r="F32" s="42"/>
      <c r="G32" s="42"/>
      <c r="H32" s="42"/>
      <c r="I32" s="42"/>
      <c r="J32" s="42">
        <f t="shared" si="5"/>
        <v>-0.26704410000001566</v>
      </c>
      <c r="K32" s="42"/>
      <c r="L32" s="42"/>
      <c r="M32" s="42"/>
      <c r="N32" s="42"/>
      <c r="O32" s="42">
        <f t="shared" si="6"/>
        <v>0.78110279000002647</v>
      </c>
      <c r="P32" s="42"/>
      <c r="Q32" s="42"/>
      <c r="R32" s="42"/>
      <c r="S32" s="42"/>
      <c r="T32" s="42">
        <f t="shared" si="7"/>
        <v>5.0758196500000086</v>
      </c>
    </row>
    <row r="33" spans="2:20" x14ac:dyDescent="0.35">
      <c r="B33" s="42">
        <v>-303.72881118999999</v>
      </c>
      <c r="C33" s="42"/>
      <c r="D33" s="42"/>
      <c r="E33" s="42">
        <f t="shared" si="4"/>
        <v>7.2494961999999994</v>
      </c>
      <c r="F33" s="42"/>
      <c r="G33" s="42"/>
      <c r="H33" s="42"/>
      <c r="I33" s="42"/>
      <c r="J33" s="42">
        <f t="shared" si="5"/>
        <v>-0.12158676000000845</v>
      </c>
      <c r="K33" s="42"/>
      <c r="L33" s="42"/>
      <c r="M33" s="42"/>
      <c r="N33" s="42"/>
      <c r="O33" s="42">
        <f t="shared" si="6"/>
        <v>0.90197768999995942</v>
      </c>
      <c r="P33" s="42"/>
      <c r="Q33" s="42"/>
      <c r="R33" s="42"/>
      <c r="S33" s="42"/>
      <c r="T33" s="42">
        <f t="shared" si="7"/>
        <v>1.0561481899999685</v>
      </c>
    </row>
    <row r="34" spans="2:20" x14ac:dyDescent="0.35">
      <c r="B34" s="42">
        <v>-298.08966650000002</v>
      </c>
      <c r="C34" s="42"/>
      <c r="D34" s="42"/>
      <c r="E34" s="42">
        <f t="shared" si="4"/>
        <v>3.9371756899999926</v>
      </c>
      <c r="F34" s="42"/>
      <c r="G34" s="42"/>
      <c r="H34" s="42"/>
      <c r="I34" s="42"/>
      <c r="J34" s="42">
        <f t="shared" si="5"/>
        <v>2.1287301500000293</v>
      </c>
      <c r="K34" s="42"/>
      <c r="L34" s="42"/>
      <c r="M34" s="42"/>
      <c r="N34" s="42"/>
      <c r="O34" s="42">
        <f t="shared" si="6"/>
        <v>0.67269715000002561</v>
      </c>
      <c r="P34" s="42"/>
      <c r="Q34" s="42"/>
      <c r="R34" s="42"/>
      <c r="S34" s="42"/>
      <c r="T34" s="42">
        <f t="shared" si="7"/>
        <v>4.3027330000000266</v>
      </c>
    </row>
    <row r="35" spans="2:20" x14ac:dyDescent="0.35">
      <c r="B35" s="42">
        <v>-289.62317131999998</v>
      </c>
      <c r="C35" s="42"/>
      <c r="D35" s="42"/>
      <c r="E35" s="42">
        <f t="shared" si="4"/>
        <v>1.4372809499999906</v>
      </c>
      <c r="F35" s="42"/>
      <c r="G35" s="42"/>
      <c r="H35" s="42"/>
      <c r="I35" s="42"/>
      <c r="J35" s="42">
        <f t="shared" si="5"/>
        <v>-0.1136548500000405</v>
      </c>
      <c r="K35" s="42"/>
      <c r="L35" s="42"/>
      <c r="M35" s="42"/>
      <c r="N35" s="42"/>
      <c r="O35" s="42">
        <f t="shared" si="6"/>
        <v>0.71391196999996209</v>
      </c>
      <c r="P35" s="42"/>
      <c r="Q35" s="42"/>
      <c r="R35" s="42"/>
      <c r="S35" s="42"/>
      <c r="T35" s="42">
        <f t="shared" si="7"/>
        <v>1.7747512499999893</v>
      </c>
    </row>
    <row r="36" spans="2:20" x14ac:dyDescent="0.35">
      <c r="B36" s="42">
        <v>-305.32337968000002</v>
      </c>
      <c r="C36" s="42"/>
      <c r="D36" s="42"/>
      <c r="E36" s="42">
        <f t="shared" si="4"/>
        <v>1.1533683300000237</v>
      </c>
      <c r="F36" s="42"/>
      <c r="G36" s="42"/>
      <c r="H36" s="42"/>
      <c r="I36" s="42"/>
      <c r="J36" s="42">
        <f t="shared" si="5"/>
        <v>-0.46484588999998699</v>
      </c>
      <c r="K36" s="42"/>
      <c r="L36" s="42"/>
      <c r="M36" s="42"/>
      <c r="N36" s="42"/>
      <c r="O36" s="42">
        <f t="shared" si="6"/>
        <v>0.77301744000003891</v>
      </c>
      <c r="P36" s="42"/>
      <c r="Q36" s="42"/>
      <c r="R36" s="42"/>
      <c r="S36" s="42"/>
      <c r="T36" s="42">
        <f t="shared" si="7"/>
        <v>0.6284460500000173</v>
      </c>
    </row>
    <row r="37" spans="2:20" x14ac:dyDescent="0.35">
      <c r="B37" s="42">
        <v>-315.22986322999998</v>
      </c>
      <c r="C37" s="42"/>
      <c r="D37" s="42"/>
      <c r="E37" s="42">
        <f t="shared" si="4"/>
        <v>1.2980777600000013</v>
      </c>
      <c r="F37" s="42"/>
      <c r="G37" s="42"/>
      <c r="H37" s="42"/>
      <c r="I37" s="42"/>
      <c r="J37" s="42">
        <f t="shared" si="5"/>
        <v>-0.36288787000000333</v>
      </c>
      <c r="K37" s="42"/>
      <c r="L37" s="42"/>
      <c r="M37" s="42"/>
      <c r="N37" s="42"/>
      <c r="O37" s="42">
        <f t="shared" si="6"/>
        <v>1.021098329999965</v>
      </c>
      <c r="P37" s="42"/>
      <c r="Q37" s="42"/>
      <c r="R37" s="42"/>
      <c r="S37" s="42"/>
      <c r="T37" s="42">
        <f t="shared" si="7"/>
        <v>0.72016803000000573</v>
      </c>
    </row>
  </sheetData>
  <mergeCells count="1">
    <mergeCell ref="A1:U1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selection activeCell="M21" sqref="M21"/>
    </sheetView>
  </sheetViews>
  <sheetFormatPr defaultRowHeight="14.5" x14ac:dyDescent="0.35"/>
  <sheetData>
    <row r="1" spans="1:21" x14ac:dyDescent="0.35">
      <c r="A1" s="242" t="s">
        <v>287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</row>
    <row r="2" spans="1:21" x14ac:dyDescent="0.35">
      <c r="A2" s="57" t="s">
        <v>280</v>
      </c>
      <c r="B2" s="57"/>
      <c r="D2" s="57" t="s">
        <v>281</v>
      </c>
      <c r="E2" s="57" t="s">
        <v>15</v>
      </c>
      <c r="F2" s="57" t="s">
        <v>19</v>
      </c>
      <c r="I2" s="57" t="s">
        <v>210</v>
      </c>
      <c r="J2" s="57" t="s">
        <v>15</v>
      </c>
      <c r="K2" s="57" t="s">
        <v>19</v>
      </c>
      <c r="N2" s="57" t="s">
        <v>282</v>
      </c>
      <c r="O2" s="57" t="s">
        <v>15</v>
      </c>
      <c r="P2" s="57" t="s">
        <v>19</v>
      </c>
      <c r="S2" s="57" t="s">
        <v>283</v>
      </c>
      <c r="T2" s="57" t="s">
        <v>15</v>
      </c>
      <c r="U2" s="57" t="s">
        <v>19</v>
      </c>
    </row>
    <row r="3" spans="1:21" x14ac:dyDescent="0.35">
      <c r="A3" s="57" t="s">
        <v>271</v>
      </c>
      <c r="B3" s="57">
        <v>-285.69882160999998</v>
      </c>
      <c r="D3" s="57" t="s">
        <v>111</v>
      </c>
      <c r="E3" s="57">
        <v>-306.64378390000002</v>
      </c>
      <c r="F3" s="57"/>
      <c r="I3" s="57" t="s">
        <v>118</v>
      </c>
      <c r="J3" s="57">
        <v>-297.99750186</v>
      </c>
      <c r="K3" s="57"/>
      <c r="N3" s="57" t="s">
        <v>100</v>
      </c>
      <c r="O3" s="57">
        <v>-288.69555358999997</v>
      </c>
      <c r="P3" s="57"/>
      <c r="S3" s="57" t="s">
        <v>240</v>
      </c>
      <c r="T3" s="57">
        <v>-293.40510145000002</v>
      </c>
      <c r="U3" s="57"/>
    </row>
    <row r="4" spans="1:21" x14ac:dyDescent="0.35">
      <c r="A4" s="57" t="s">
        <v>272</v>
      </c>
      <c r="B4" s="57">
        <v>-289.96144344999999</v>
      </c>
      <c r="D4" s="57" t="s">
        <v>112</v>
      </c>
      <c r="E4" s="57">
        <v>-311.31922766000002</v>
      </c>
      <c r="F4" s="57"/>
      <c r="I4" s="57" t="s">
        <v>28</v>
      </c>
      <c r="J4" s="57">
        <v>-303.00993268000002</v>
      </c>
      <c r="K4" s="57"/>
      <c r="N4" s="57" t="s">
        <v>105</v>
      </c>
      <c r="O4" s="57">
        <v>-293.40056814000002</v>
      </c>
      <c r="P4" s="57"/>
      <c r="S4" s="57" t="s">
        <v>241</v>
      </c>
      <c r="T4" s="57">
        <v>-298.07799533000002</v>
      </c>
      <c r="U4" s="57"/>
    </row>
    <row r="5" spans="1:21" x14ac:dyDescent="0.35">
      <c r="A5" s="57" t="s">
        <v>273</v>
      </c>
      <c r="B5" s="57">
        <v>-302.32128119999999</v>
      </c>
      <c r="D5" s="57" t="s">
        <v>113</v>
      </c>
      <c r="E5" s="57">
        <v>-323.91260898000002</v>
      </c>
      <c r="F5" s="57"/>
      <c r="I5" s="57" t="s">
        <v>119</v>
      </c>
      <c r="J5" s="57">
        <v>-315.63102132</v>
      </c>
      <c r="K5" s="57"/>
      <c r="N5" s="57" t="s">
        <v>106</v>
      </c>
      <c r="O5" s="57">
        <v>-305.72012006</v>
      </c>
      <c r="P5" s="57"/>
      <c r="S5" s="57" t="s">
        <v>242</v>
      </c>
      <c r="T5" s="57">
        <v>-311.53095499</v>
      </c>
      <c r="U5" s="57"/>
    </row>
    <row r="6" spans="1:21" x14ac:dyDescent="0.35">
      <c r="A6" s="57" t="s">
        <v>274</v>
      </c>
      <c r="B6" s="57">
        <v>-300.47922075999998</v>
      </c>
      <c r="D6" s="57" t="s">
        <v>114</v>
      </c>
      <c r="E6" s="57">
        <v>-322.10550640999998</v>
      </c>
      <c r="F6" s="57"/>
      <c r="I6" s="57" t="s">
        <v>120</v>
      </c>
      <c r="J6" s="57">
        <v>-314.06387855000003</v>
      </c>
      <c r="K6" s="57"/>
      <c r="N6" s="57" t="s">
        <v>107</v>
      </c>
      <c r="O6" s="57">
        <v>-304.02589806999998</v>
      </c>
      <c r="P6" s="57"/>
      <c r="S6" s="57" t="s">
        <v>243</v>
      </c>
      <c r="T6" s="57">
        <v>-309.24744621999997</v>
      </c>
      <c r="U6" s="57"/>
    </row>
    <row r="7" spans="1:21" x14ac:dyDescent="0.35">
      <c r="A7" s="57" t="s">
        <v>275</v>
      </c>
      <c r="B7" s="57">
        <v>-296.87128173999997</v>
      </c>
      <c r="D7" s="57" t="s">
        <v>115</v>
      </c>
      <c r="E7" s="57">
        <v>-318.49748826000001</v>
      </c>
      <c r="F7" s="57"/>
      <c r="I7" s="61" t="s">
        <v>121</v>
      </c>
      <c r="J7" s="57">
        <v>-310.54028829999999</v>
      </c>
      <c r="K7" s="57"/>
      <c r="N7" s="57" t="s">
        <v>108</v>
      </c>
      <c r="O7" s="57">
        <v>-300.47675451999999</v>
      </c>
      <c r="P7" s="57"/>
      <c r="S7" s="57" t="s">
        <v>244</v>
      </c>
      <c r="T7" s="57">
        <v>-305.48170260000001</v>
      </c>
      <c r="U7" s="57"/>
    </row>
    <row r="8" spans="1:21" x14ac:dyDescent="0.35">
      <c r="A8" s="57" t="s">
        <v>276</v>
      </c>
      <c r="B8" s="57">
        <v>-293.48355843000002</v>
      </c>
      <c r="D8" s="57" t="s">
        <v>116</v>
      </c>
      <c r="E8" s="57">
        <v>-315.05658259</v>
      </c>
      <c r="F8" s="57"/>
      <c r="I8" s="61" t="s">
        <v>122</v>
      </c>
      <c r="J8" s="57">
        <v>-307.01492438000002</v>
      </c>
      <c r="K8" s="57"/>
      <c r="N8" s="57" t="s">
        <v>109</v>
      </c>
      <c r="O8" s="57">
        <v>-297.09217753000001</v>
      </c>
      <c r="P8" s="57"/>
      <c r="S8" s="57" t="s">
        <v>245</v>
      </c>
      <c r="T8" s="57">
        <v>-301.88907384999999</v>
      </c>
      <c r="U8" s="57"/>
    </row>
    <row r="9" spans="1:21" x14ac:dyDescent="0.35">
      <c r="A9" s="57" t="s">
        <v>277</v>
      </c>
      <c r="B9" s="57">
        <v>-288.92092193000002</v>
      </c>
      <c r="D9" s="57" t="s">
        <v>117</v>
      </c>
      <c r="E9" s="57">
        <v>-309.86088855000003</v>
      </c>
      <c r="F9" s="57"/>
      <c r="I9" s="61" t="s">
        <v>123</v>
      </c>
      <c r="J9" s="57">
        <v>-300.36344968999998</v>
      </c>
      <c r="K9" s="57"/>
      <c r="N9" s="57" t="s">
        <v>110</v>
      </c>
      <c r="O9" s="57">
        <v>-291.99306753000002</v>
      </c>
      <c r="P9" s="57"/>
      <c r="S9" s="57" t="s">
        <v>246</v>
      </c>
      <c r="T9" s="57">
        <v>-296.28289998999998</v>
      </c>
      <c r="U9" s="57"/>
    </row>
    <row r="10" spans="1:21" x14ac:dyDescent="0.35">
      <c r="A10" s="57" t="s">
        <v>278</v>
      </c>
      <c r="B10" s="57">
        <v>-303.94786008</v>
      </c>
      <c r="D10" s="57" t="s">
        <v>235</v>
      </c>
      <c r="E10" s="57">
        <v>-325.40210676999999</v>
      </c>
      <c r="F10" s="57"/>
      <c r="I10" s="57" t="s">
        <v>233</v>
      </c>
      <c r="J10" s="57">
        <v>-316.90769641999998</v>
      </c>
      <c r="K10" s="57"/>
      <c r="N10" s="57" t="s">
        <v>237</v>
      </c>
      <c r="O10" s="57">
        <v>-307.01279600999999</v>
      </c>
      <c r="P10" s="57"/>
      <c r="S10" s="57" t="s">
        <v>247</v>
      </c>
      <c r="T10" s="57">
        <v>-313.33278228</v>
      </c>
      <c r="U10" s="57"/>
    </row>
    <row r="11" spans="1:21" x14ac:dyDescent="0.35">
      <c r="A11" s="57" t="s">
        <v>279</v>
      </c>
      <c r="B11" s="57">
        <v>-311.39602830000001</v>
      </c>
      <c r="D11" s="57" t="s">
        <v>236</v>
      </c>
      <c r="E11" s="57">
        <v>-333.26973958999997</v>
      </c>
      <c r="F11" s="57"/>
      <c r="I11" s="57" t="s">
        <v>234</v>
      </c>
      <c r="J11" s="57">
        <v>-324.42525273000001</v>
      </c>
      <c r="K11" s="57"/>
      <c r="N11" s="57" t="s">
        <v>238</v>
      </c>
      <c r="O11" s="57">
        <v>-314.54933770000002</v>
      </c>
      <c r="P11" s="57"/>
      <c r="S11" s="57" t="s">
        <v>248</v>
      </c>
      <c r="T11" s="57">
        <v>-321.23510870000001</v>
      </c>
      <c r="U11" s="57"/>
    </row>
    <row r="12" spans="1:21" x14ac:dyDescent="0.35">
      <c r="A12" s="140" t="s">
        <v>384</v>
      </c>
      <c r="B12" s="6">
        <v>-285.37079412000003</v>
      </c>
      <c r="D12" s="61" t="s">
        <v>142</v>
      </c>
      <c r="E12" s="57">
        <v>-306.1656471</v>
      </c>
      <c r="F12" s="57"/>
      <c r="I12" s="61" t="s">
        <v>35</v>
      </c>
      <c r="J12" s="57">
        <v>-297.57565183999998</v>
      </c>
      <c r="K12" s="57"/>
      <c r="N12" s="61" t="s">
        <v>141</v>
      </c>
      <c r="O12" s="57">
        <v>-288.14648734999997</v>
      </c>
      <c r="P12" s="57"/>
      <c r="S12" s="61" t="s">
        <v>288</v>
      </c>
      <c r="T12" s="57">
        <v>-292.01090850999998</v>
      </c>
      <c r="U12" s="57"/>
    </row>
    <row r="14" spans="1:21" x14ac:dyDescent="0.35">
      <c r="A14" s="57"/>
      <c r="B14" s="58" t="s">
        <v>15</v>
      </c>
      <c r="D14" s="57" t="s">
        <v>281</v>
      </c>
      <c r="E14" s="57" t="s">
        <v>135</v>
      </c>
      <c r="I14" s="57" t="s">
        <v>210</v>
      </c>
      <c r="J14" s="57" t="s">
        <v>135</v>
      </c>
      <c r="N14" s="57" t="s">
        <v>282</v>
      </c>
      <c r="O14" s="57" t="s">
        <v>135</v>
      </c>
      <c r="S14" s="57" t="s">
        <v>283</v>
      </c>
      <c r="T14" s="57" t="s">
        <v>135</v>
      </c>
    </row>
    <row r="15" spans="1:21" x14ac:dyDescent="0.35">
      <c r="A15" s="63" t="s">
        <v>4</v>
      </c>
      <c r="B15" s="58">
        <v>-7.1580000000000004</v>
      </c>
      <c r="D15" s="57" t="s">
        <v>111</v>
      </c>
      <c r="E15" s="57">
        <f t="shared" ref="E15:E24" si="0">E3-B3-$B$16-0.5*$B$15</f>
        <v>1.0930377099999649</v>
      </c>
      <c r="I15" s="57" t="s">
        <v>118</v>
      </c>
      <c r="J15" s="57">
        <f t="shared" ref="J15:J24" si="1">J3-B3-$B$18</f>
        <v>-0.18068025000001775</v>
      </c>
      <c r="N15" s="57" t="s">
        <v>100</v>
      </c>
      <c r="O15" s="57">
        <f t="shared" ref="O15:O24" si="2">O3-B3-0.5*$B$15</f>
        <v>0.58226802000000744</v>
      </c>
      <c r="S15" s="57" t="s">
        <v>240</v>
      </c>
      <c r="T15" s="57">
        <f t="shared" ref="T15:T24" si="3">T3-B3-$B$17+0.5*$B$15</f>
        <v>1.5477201599999639</v>
      </c>
    </row>
    <row r="16" spans="1:21" x14ac:dyDescent="0.35">
      <c r="A16" s="63" t="s">
        <v>5</v>
      </c>
      <c r="B16" s="58">
        <v>-18.459</v>
      </c>
      <c r="D16" s="57" t="s">
        <v>112</v>
      </c>
      <c r="E16" s="57">
        <f t="shared" si="0"/>
        <v>0.6802157899999659</v>
      </c>
      <c r="I16" s="57" t="s">
        <v>28</v>
      </c>
      <c r="J16" s="57">
        <f t="shared" si="1"/>
        <v>-0.93048923000002937</v>
      </c>
      <c r="N16" s="57" t="s">
        <v>105</v>
      </c>
      <c r="O16" s="57">
        <f t="shared" si="2"/>
        <v>0.13987530999997189</v>
      </c>
      <c r="S16" s="57" t="s">
        <v>241</v>
      </c>
      <c r="T16" s="57">
        <f t="shared" si="3"/>
        <v>1.1374481199999686</v>
      </c>
    </row>
    <row r="17" spans="1:20" x14ac:dyDescent="0.35">
      <c r="A17" s="63" t="s">
        <v>6</v>
      </c>
      <c r="B17" s="58">
        <v>-12.833</v>
      </c>
      <c r="D17" s="57" t="s">
        <v>113</v>
      </c>
      <c r="E17" s="57">
        <f t="shared" si="0"/>
        <v>0.44667221999997109</v>
      </c>
      <c r="I17" s="57" t="s">
        <v>119</v>
      </c>
      <c r="J17" s="57">
        <f t="shared" si="1"/>
        <v>-1.1917401200000146</v>
      </c>
      <c r="N17" s="57" t="s">
        <v>106</v>
      </c>
      <c r="O17" s="57">
        <f t="shared" si="2"/>
        <v>0.18016113999998806</v>
      </c>
      <c r="S17" s="57" t="s">
        <v>242</v>
      </c>
      <c r="T17" s="57">
        <f t="shared" si="3"/>
        <v>4.4326209999989263E-2</v>
      </c>
    </row>
    <row r="18" spans="1:20" x14ac:dyDescent="0.35">
      <c r="A18" s="63" t="s">
        <v>7</v>
      </c>
      <c r="B18" s="58">
        <v>-12.118</v>
      </c>
      <c r="D18" s="57" t="s">
        <v>114</v>
      </c>
      <c r="E18" s="57">
        <f t="shared" si="0"/>
        <v>0.41171435000000001</v>
      </c>
      <c r="I18" s="57" t="s">
        <v>120</v>
      </c>
      <c r="J18" s="57">
        <f t="shared" si="1"/>
        <v>-1.4666577900000508</v>
      </c>
      <c r="N18" s="57" t="s">
        <v>107</v>
      </c>
      <c r="O18" s="57">
        <f t="shared" si="2"/>
        <v>3.2322689999993326E-2</v>
      </c>
      <c r="S18" s="57" t="s">
        <v>243</v>
      </c>
      <c r="T18" s="57">
        <f t="shared" si="3"/>
        <v>0.48577454000000353</v>
      </c>
    </row>
    <row r="19" spans="1:20" x14ac:dyDescent="0.35">
      <c r="D19" s="57" t="s">
        <v>115</v>
      </c>
      <c r="E19" s="57">
        <f t="shared" si="0"/>
        <v>0.41179347999996052</v>
      </c>
      <c r="I19" s="61" t="s">
        <v>121</v>
      </c>
      <c r="J19" s="57">
        <f t="shared" si="1"/>
        <v>-1.5510065600000136</v>
      </c>
      <c r="N19" s="57" t="s">
        <v>108</v>
      </c>
      <c r="O19" s="57">
        <f t="shared" si="2"/>
        <v>-2.6472780000013518E-2</v>
      </c>
      <c r="S19" s="57" t="s">
        <v>244</v>
      </c>
      <c r="T19" s="57">
        <f t="shared" si="3"/>
        <v>0.64357913999996663</v>
      </c>
    </row>
    <row r="20" spans="1:20" x14ac:dyDescent="0.35">
      <c r="D20" s="57" t="s">
        <v>116</v>
      </c>
      <c r="E20" s="57">
        <f t="shared" si="0"/>
        <v>0.46497584000001124</v>
      </c>
      <c r="I20" s="61" t="s">
        <v>122</v>
      </c>
      <c r="J20" s="57">
        <f t="shared" si="1"/>
        <v>-1.4133659500000082</v>
      </c>
      <c r="N20" s="57" t="s">
        <v>109</v>
      </c>
      <c r="O20" s="57">
        <f t="shared" si="2"/>
        <v>-2.9619099999998344E-2</v>
      </c>
      <c r="S20" s="57" t="s">
        <v>245</v>
      </c>
      <c r="T20" s="57">
        <f t="shared" si="3"/>
        <v>0.84848458000002802</v>
      </c>
    </row>
    <row r="21" spans="1:20" x14ac:dyDescent="0.35">
      <c r="D21" s="57" t="s">
        <v>117</v>
      </c>
      <c r="E21" s="57">
        <f t="shared" si="0"/>
        <v>1.0980333799999928</v>
      </c>
      <c r="I21" s="61" t="s">
        <v>123</v>
      </c>
      <c r="J21" s="57">
        <f t="shared" si="1"/>
        <v>0.67547224000003858</v>
      </c>
      <c r="N21" s="57" t="s">
        <v>110</v>
      </c>
      <c r="O21" s="57">
        <f t="shared" si="2"/>
        <v>0.50685440000000126</v>
      </c>
      <c r="S21" s="57" t="s">
        <v>246</v>
      </c>
      <c r="T21" s="57">
        <f t="shared" si="3"/>
        <v>1.8920219400000442</v>
      </c>
    </row>
    <row r="22" spans="1:20" x14ac:dyDescent="0.35">
      <c r="D22" s="57" t="s">
        <v>235</v>
      </c>
      <c r="E22" s="57">
        <f t="shared" si="0"/>
        <v>0.58375331000000896</v>
      </c>
      <c r="I22" s="57" t="s">
        <v>233</v>
      </c>
      <c r="J22" s="57">
        <f t="shared" si="1"/>
        <v>-0.84183633999998086</v>
      </c>
      <c r="N22" s="57" t="s">
        <v>237</v>
      </c>
      <c r="O22" s="57">
        <f t="shared" si="2"/>
        <v>0.51406407000001009</v>
      </c>
      <c r="S22" s="57" t="s">
        <v>247</v>
      </c>
      <c r="T22" s="57">
        <f t="shared" si="3"/>
        <v>-0.13092220000000543</v>
      </c>
    </row>
    <row r="23" spans="1:20" x14ac:dyDescent="0.35">
      <c r="D23" s="57" t="s">
        <v>236</v>
      </c>
      <c r="E23" s="57">
        <f t="shared" si="0"/>
        <v>0.16428871000003964</v>
      </c>
      <c r="I23" s="57" t="s">
        <v>234</v>
      </c>
      <c r="J23" s="57">
        <f t="shared" si="1"/>
        <v>-0.91122442999999897</v>
      </c>
      <c r="N23" s="57" t="s">
        <v>238</v>
      </c>
      <c r="O23" s="57">
        <f t="shared" si="2"/>
        <v>0.42569059999998826</v>
      </c>
      <c r="S23" s="57" t="s">
        <v>248</v>
      </c>
      <c r="T23" s="57">
        <f t="shared" si="3"/>
        <v>-0.58508040000000028</v>
      </c>
    </row>
    <row r="24" spans="1:20" x14ac:dyDescent="0.35">
      <c r="D24" s="61" t="s">
        <v>142</v>
      </c>
      <c r="E24" s="57">
        <f t="shared" si="0"/>
        <v>1.2431470200000265</v>
      </c>
      <c r="I24" s="61" t="s">
        <v>35</v>
      </c>
      <c r="J24" s="57">
        <f t="shared" si="1"/>
        <v>-8.6857719999949623E-2</v>
      </c>
      <c r="N24" s="61" t="s">
        <v>141</v>
      </c>
      <c r="O24" s="57">
        <f t="shared" si="2"/>
        <v>0.80330677000005535</v>
      </c>
      <c r="S24" s="61" t="s">
        <v>288</v>
      </c>
      <c r="T24" s="57">
        <f t="shared" si="3"/>
        <v>2.6138856100000489</v>
      </c>
    </row>
    <row r="26" spans="1:20" x14ac:dyDescent="0.35">
      <c r="A26" t="s">
        <v>286</v>
      </c>
    </row>
  </sheetData>
  <mergeCells count="1">
    <mergeCell ref="A1:U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8"/>
  <sheetViews>
    <sheetView tabSelected="1" topLeftCell="K1" zoomScaleNormal="100" workbookViewId="0">
      <selection activeCell="Y18" sqref="Y18"/>
    </sheetView>
  </sheetViews>
  <sheetFormatPr defaultRowHeight="14.5" x14ac:dyDescent="0.35"/>
  <sheetData>
    <row r="1" spans="2:29" x14ac:dyDescent="0.35">
      <c r="L1" s="212" t="s">
        <v>135</v>
      </c>
      <c r="M1" s="212"/>
      <c r="N1" s="212"/>
      <c r="O1" s="212"/>
      <c r="Q1" s="244" t="s">
        <v>416</v>
      </c>
      <c r="R1" s="244"/>
      <c r="T1" s="212" t="s">
        <v>421</v>
      </c>
      <c r="U1" s="212"/>
      <c r="V1" s="212"/>
      <c r="W1" s="212"/>
    </row>
    <row r="2" spans="2:29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206" t="s">
        <v>417</v>
      </c>
      <c r="R2" s="161" t="s">
        <v>418</v>
      </c>
      <c r="T2" s="206" t="s">
        <v>419</v>
      </c>
      <c r="U2" s="206" t="s">
        <v>2</v>
      </c>
      <c r="V2" s="206" t="s">
        <v>3</v>
      </c>
      <c r="W2" s="206" t="s">
        <v>420</v>
      </c>
      <c r="Y2" s="206" t="s">
        <v>424</v>
      </c>
      <c r="Z2" s="206" t="s">
        <v>425</v>
      </c>
      <c r="AA2" s="206" t="s">
        <v>422</v>
      </c>
      <c r="AB2" s="206" t="s">
        <v>423</v>
      </c>
      <c r="AC2" s="206" t="s">
        <v>427</v>
      </c>
    </row>
    <row r="3" spans="2:29" x14ac:dyDescent="0.35">
      <c r="B3" t="s">
        <v>387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">
        <f>D3+$Y$33</f>
        <v>-306.49320599000004</v>
      </c>
      <c r="R3" s="1">
        <f>E3+$Y$34</f>
        <v>-297.84147833000003</v>
      </c>
      <c r="T3" s="205">
        <v>0</v>
      </c>
      <c r="U3" s="206">
        <f>Q3-C3-0.5*$Y$25-$Y$26</f>
        <v>0.84367677999994584</v>
      </c>
      <c r="V3" s="168">
        <f>R3+$Y$27-C3-$Y$25-$Y$26</f>
        <v>0.21640443999995185</v>
      </c>
      <c r="W3" s="206">
        <f>$Y$28+$Y$27-$Y$26-$Y$25</f>
        <v>0.12300000000000111</v>
      </c>
      <c r="X3" t="s">
        <v>387</v>
      </c>
      <c r="Y3" s="1">
        <f>Q3-C3-0.5*$Y$25-$Y$26</f>
        <v>0.84367677999994584</v>
      </c>
      <c r="Z3" s="1">
        <f>R3+$Y$27-$Y$26-$Y$25-C3</f>
        <v>0.21640443999996251</v>
      </c>
      <c r="AA3" s="1">
        <f>F3+$Y$32-C3-0.5*$Y$25</f>
        <v>0.55585154999999808</v>
      </c>
      <c r="AB3" s="1">
        <f>G3+$Y$35+0.5*$Y$25-C3-$Y$27</f>
        <v>1.8122290899999616</v>
      </c>
      <c r="AC3" s="1">
        <f>Y3-AA3</f>
        <v>0.28782522999994775</v>
      </c>
    </row>
    <row r="4" spans="2:29" s="33" customFormat="1" x14ac:dyDescent="0.35">
      <c r="B4" s="33" t="s">
        <v>388</v>
      </c>
      <c r="C4" s="33">
        <v>-289.72874337000002</v>
      </c>
      <c r="D4" s="33">
        <v>-311.10903218999999</v>
      </c>
      <c r="E4" s="33">
        <v>-302.39947102999997</v>
      </c>
      <c r="F4" s="33">
        <v>-292.04405753999998</v>
      </c>
      <c r="G4" s="33">
        <v>-299.59827001000002</v>
      </c>
      <c r="I4" s="189" t="s">
        <v>5</v>
      </c>
      <c r="J4" s="62">
        <v>-18.459</v>
      </c>
      <c r="L4" s="33">
        <f t="shared" ref="L4:L19" si="0">D4-C4-$J$4-0.5*$J$3</f>
        <v>0.65771118000002415</v>
      </c>
      <c r="M4" s="33">
        <f t="shared" ref="M4:M19" si="1">E4-C4-$J$6</f>
        <v>-0.55272765999995421</v>
      </c>
      <c r="N4" s="33">
        <f t="shared" ref="N4:N19" si="2">F4-C4-0.5*$J$3</f>
        <v>1.2636858300000351</v>
      </c>
      <c r="O4" s="33">
        <f t="shared" ref="O4:O19" si="3">G4-C4-$J$5+0.5*$J$3</f>
        <v>-0.61552664000000368</v>
      </c>
      <c r="Q4" s="190">
        <f t="shared" ref="Q4:Q18" si="4">D4+$Y$33</f>
        <v>-310.62303219</v>
      </c>
      <c r="R4" s="190">
        <f t="shared" ref="R4:R19" si="5">E4+$Y$34</f>
        <v>-302.38947102999998</v>
      </c>
      <c r="T4" s="191">
        <v>0</v>
      </c>
      <c r="U4" s="192">
        <f t="shared" ref="U4:U19" si="6">Q4-C4-0.5*$Y$25-$Y$26</f>
        <v>1.0717111800000154</v>
      </c>
      <c r="V4" s="193">
        <f t="shared" ref="V4:V19" si="7">R4+$Y$27-C4-$Y$25-$Y$26</f>
        <v>2.6272340000037531E-2</v>
      </c>
      <c r="W4" s="192">
        <f>$Y$28+$Y$27-$Y$26-$Y$25</f>
        <v>0.12300000000000111</v>
      </c>
      <c r="X4" s="33" t="s">
        <v>388</v>
      </c>
      <c r="Y4" s="190">
        <f t="shared" ref="Y4:Y19" si="8">Q4-C4-0.5*$Y$25-$Y$26</f>
        <v>1.0717111800000154</v>
      </c>
      <c r="Z4" s="1">
        <f t="shared" ref="Z4:Z19" si="9">R4+$Y$27-$Y$26-$Y$25-C4</f>
        <v>2.6272340000048189E-2</v>
      </c>
      <c r="AA4" s="190">
        <f t="shared" ref="AA4:AA19" si="10">F4+$Y$32-C4-0.5*$Y$25</f>
        <v>1.4216858300000563</v>
      </c>
      <c r="AB4" s="190">
        <f t="shared" ref="AB4:AB19" si="11">G4+$Y$35+0.5*$Y$25-C4-$Y$27</f>
        <v>-0.28252664000001282</v>
      </c>
      <c r="AC4" s="190">
        <f t="shared" ref="AC4:AC19" si="12">Y4-AA4</f>
        <v>-0.34997465000004091</v>
      </c>
    </row>
    <row r="5" spans="2:29" s="33" customFormat="1" x14ac:dyDescent="0.35">
      <c r="B5" s="33" t="s">
        <v>389</v>
      </c>
      <c r="C5" s="33">
        <v>-290.57792719999998</v>
      </c>
      <c r="D5" s="194">
        <v>-312.11340293000001</v>
      </c>
      <c r="E5" s="33">
        <v>-303.48218107999998</v>
      </c>
      <c r="F5" s="33">
        <v>-293.46353908999998</v>
      </c>
      <c r="G5" s="33">
        <v>-300.15546705999998</v>
      </c>
      <c r="I5" s="189" t="s">
        <v>6</v>
      </c>
      <c r="J5" s="62">
        <v>-12.833</v>
      </c>
      <c r="L5" s="33">
        <f t="shared" si="0"/>
        <v>0.50252426999996969</v>
      </c>
      <c r="M5" s="33">
        <f t="shared" si="1"/>
        <v>-0.78625387999999852</v>
      </c>
      <c r="N5" s="33">
        <f t="shared" si="2"/>
        <v>0.69338810999999323</v>
      </c>
      <c r="O5" s="33">
        <f t="shared" si="3"/>
        <v>-0.32353986000000168</v>
      </c>
      <c r="Q5" s="190">
        <f t="shared" si="4"/>
        <v>-311.62740293000002</v>
      </c>
      <c r="R5" s="190">
        <f t="shared" si="5"/>
        <v>-303.47218107999998</v>
      </c>
      <c r="T5" s="191">
        <v>0</v>
      </c>
      <c r="U5" s="192">
        <f t="shared" si="6"/>
        <v>0.91652426999996095</v>
      </c>
      <c r="V5" s="193">
        <f t="shared" si="7"/>
        <v>-0.20725388000000677</v>
      </c>
      <c r="W5" s="192">
        <f t="shared" ref="W5:W19" si="13">$Y$28+$Y$27-$Y$26-$Y$25</f>
        <v>0.12300000000000111</v>
      </c>
      <c r="X5" s="33" t="s">
        <v>389</v>
      </c>
      <c r="Y5" s="190">
        <f t="shared" si="8"/>
        <v>0.91652426999996095</v>
      </c>
      <c r="Z5" s="1">
        <f t="shared" si="9"/>
        <v>-0.20725387999999612</v>
      </c>
      <c r="AA5" s="190">
        <f t="shared" si="10"/>
        <v>0.85138811000001446</v>
      </c>
      <c r="AB5" s="190">
        <f t="shared" si="11"/>
        <v>9.4601399999891811E-3</v>
      </c>
      <c r="AC5" s="190">
        <f t="shared" si="12"/>
        <v>6.5136159999946486E-2</v>
      </c>
    </row>
    <row r="6" spans="2:29" x14ac:dyDescent="0.35">
      <c r="B6" t="s">
        <v>390</v>
      </c>
      <c r="C6">
        <v>-290.01870248</v>
      </c>
      <c r="D6">
        <v>-311.63327561</v>
      </c>
      <c r="E6">
        <v>-303.15909555000002</v>
      </c>
      <c r="F6">
        <v>-293.28590991999999</v>
      </c>
      <c r="G6">
        <v>-299.51503895000002</v>
      </c>
      <c r="I6" s="63" t="s">
        <v>7</v>
      </c>
      <c r="J6" s="58">
        <v>-12.118</v>
      </c>
      <c r="L6">
        <f t="shared" si="0"/>
        <v>0.42342687000000323</v>
      </c>
      <c r="M6">
        <f t="shared" si="1"/>
        <v>-1.0223930700000157</v>
      </c>
      <c r="N6">
        <f t="shared" si="2"/>
        <v>0.31179256000000732</v>
      </c>
      <c r="O6">
        <f t="shared" si="3"/>
        <v>-0.24233647000001701</v>
      </c>
      <c r="Q6" s="1">
        <f t="shared" si="4"/>
        <v>-311.14727561000001</v>
      </c>
      <c r="R6" s="1">
        <f t="shared" si="5"/>
        <v>-303.14909555000003</v>
      </c>
      <c r="T6" s="205">
        <v>0</v>
      </c>
      <c r="U6" s="206">
        <f t="shared" si="6"/>
        <v>0.83742686999999449</v>
      </c>
      <c r="V6" s="168">
        <f t="shared" si="7"/>
        <v>-0.44339307000002393</v>
      </c>
      <c r="W6" s="206">
        <f t="shared" si="13"/>
        <v>0.12300000000000111</v>
      </c>
      <c r="X6" t="s">
        <v>390</v>
      </c>
      <c r="Y6" s="1">
        <f t="shared" si="8"/>
        <v>0.83742686999999449</v>
      </c>
      <c r="Z6" s="1">
        <f t="shared" si="9"/>
        <v>-0.44339307000001327</v>
      </c>
      <c r="AA6" s="1">
        <f t="shared" si="10"/>
        <v>0.46979256000002856</v>
      </c>
      <c r="AB6" s="1">
        <f>G6+$Y$35+0.5*$Y$25-C6-$Y$27</f>
        <v>9.0663529999973846E-2</v>
      </c>
      <c r="AC6" s="1">
        <f t="shared" si="12"/>
        <v>0.36763430999996594</v>
      </c>
    </row>
    <row r="7" spans="2:29" x14ac:dyDescent="0.35">
      <c r="B7" t="s">
        <v>391</v>
      </c>
      <c r="C7">
        <v>-288.80757864999998</v>
      </c>
      <c r="D7">
        <v>-310.35414704999999</v>
      </c>
      <c r="E7" s="33">
        <v>-302.53336610000002</v>
      </c>
      <c r="F7">
        <v>-292.46439965000002</v>
      </c>
      <c r="G7">
        <v>-297.62446527999998</v>
      </c>
      <c r="L7">
        <f t="shared" si="0"/>
        <v>0.49143159999998742</v>
      </c>
      <c r="M7">
        <f t="shared" si="1"/>
        <v>-1.6077874500000409</v>
      </c>
      <c r="N7">
        <f t="shared" si="2"/>
        <v>-7.7821000000036111E-2</v>
      </c>
      <c r="O7">
        <f t="shared" si="3"/>
        <v>0.43711337000000094</v>
      </c>
      <c r="Q7" s="1">
        <f t="shared" si="4"/>
        <v>-309.86814705</v>
      </c>
      <c r="R7" s="1">
        <f t="shared" si="5"/>
        <v>-302.52336610000003</v>
      </c>
      <c r="T7" s="205">
        <v>0</v>
      </c>
      <c r="U7" s="206">
        <f t="shared" si="6"/>
        <v>0.90543159999997869</v>
      </c>
      <c r="V7" s="168">
        <f t="shared" si="7"/>
        <v>-1.0287874500000491</v>
      </c>
      <c r="W7" s="206">
        <f t="shared" si="13"/>
        <v>0.12300000000000111</v>
      </c>
      <c r="X7" t="s">
        <v>391</v>
      </c>
      <c r="Y7" s="1">
        <f t="shared" si="8"/>
        <v>0.90543159999997869</v>
      </c>
      <c r="Z7" s="1">
        <f t="shared" si="9"/>
        <v>-1.0287874500000385</v>
      </c>
      <c r="AA7" s="1">
        <f t="shared" si="10"/>
        <v>8.0178999999985123E-2</v>
      </c>
      <c r="AB7" s="1">
        <f t="shared" si="11"/>
        <v>0.7701133699999918</v>
      </c>
      <c r="AC7" s="1">
        <f t="shared" si="12"/>
        <v>0.82525259999999356</v>
      </c>
    </row>
    <row r="8" spans="2:29" x14ac:dyDescent="0.35">
      <c r="B8" t="s">
        <v>392</v>
      </c>
      <c r="C8">
        <v>-288.0872263</v>
      </c>
      <c r="D8">
        <v>-309.70531328999999</v>
      </c>
      <c r="E8">
        <v>-301.66473439999999</v>
      </c>
      <c r="F8">
        <v>-291.78900777000001</v>
      </c>
      <c r="G8">
        <v>-296.53138658</v>
      </c>
      <c r="L8">
        <f t="shared" si="0"/>
        <v>0.41991301000000503</v>
      </c>
      <c r="M8">
        <f t="shared" si="1"/>
        <v>-1.4595080999999883</v>
      </c>
      <c r="N8">
        <f t="shared" si="2"/>
        <v>-0.12278147000001427</v>
      </c>
      <c r="O8">
        <f t="shared" si="3"/>
        <v>0.80983971999999449</v>
      </c>
      <c r="Q8" s="1">
        <f t="shared" si="4"/>
        <v>-309.21931329</v>
      </c>
      <c r="R8" s="1">
        <f t="shared" si="5"/>
        <v>-301.6547344</v>
      </c>
      <c r="T8" s="205">
        <v>0</v>
      </c>
      <c r="U8" s="206">
        <f t="shared" si="6"/>
        <v>0.83391300999999629</v>
      </c>
      <c r="V8" s="168">
        <f t="shared" si="7"/>
        <v>-0.88050809999999657</v>
      </c>
      <c r="W8" s="206">
        <f t="shared" si="13"/>
        <v>0.12300000000000111</v>
      </c>
      <c r="X8" t="s">
        <v>392</v>
      </c>
      <c r="Y8" s="1">
        <f t="shared" si="8"/>
        <v>0.83391300999999629</v>
      </c>
      <c r="Z8" s="1">
        <f t="shared" si="9"/>
        <v>-0.88050809999998592</v>
      </c>
      <c r="AA8" s="1">
        <f t="shared" si="10"/>
        <v>3.5218530000006965E-2</v>
      </c>
      <c r="AB8" s="1">
        <f t="shared" si="11"/>
        <v>1.1428397199999853</v>
      </c>
      <c r="AC8" s="1">
        <f t="shared" si="12"/>
        <v>0.79869447999998933</v>
      </c>
    </row>
    <row r="9" spans="2:29" x14ac:dyDescent="0.35">
      <c r="B9" t="s">
        <v>393</v>
      </c>
      <c r="C9">
        <v>-287.21830326999998</v>
      </c>
      <c r="D9">
        <v>-308.65148756000002</v>
      </c>
      <c r="E9">
        <v>-300.29497135000003</v>
      </c>
      <c r="F9">
        <v>-290.65937566000002</v>
      </c>
      <c r="G9">
        <v>-295.26758140999999</v>
      </c>
      <c r="L9">
        <f t="shared" si="0"/>
        <v>0.60481570999995737</v>
      </c>
      <c r="M9">
        <f t="shared" si="1"/>
        <v>-0.95866808000004688</v>
      </c>
      <c r="N9">
        <f t="shared" si="2"/>
        <v>0.13792760999995535</v>
      </c>
      <c r="O9">
        <f t="shared" si="3"/>
        <v>1.2047218599999874</v>
      </c>
      <c r="Q9" s="1">
        <f t="shared" si="4"/>
        <v>-308.16548756000003</v>
      </c>
      <c r="R9" s="1">
        <f t="shared" si="5"/>
        <v>-300.28497135000003</v>
      </c>
      <c r="T9" s="205">
        <v>0</v>
      </c>
      <c r="U9" s="206">
        <f t="shared" si="6"/>
        <v>1.0188157099999486</v>
      </c>
      <c r="V9" s="168">
        <f t="shared" si="7"/>
        <v>-0.37966808000005514</v>
      </c>
      <c r="W9" s="206">
        <f t="shared" si="13"/>
        <v>0.12300000000000111</v>
      </c>
      <c r="X9" t="s">
        <v>393</v>
      </c>
      <c r="Y9" s="1">
        <f t="shared" si="8"/>
        <v>1.0188157099999486</v>
      </c>
      <c r="Z9" s="1">
        <f t="shared" si="9"/>
        <v>-0.37966808000004448</v>
      </c>
      <c r="AA9" s="1">
        <f t="shared" si="10"/>
        <v>0.29592760999997658</v>
      </c>
      <c r="AB9" s="1">
        <f t="shared" si="11"/>
        <v>1.5377218599999782</v>
      </c>
      <c r="AC9" s="1">
        <f t="shared" si="12"/>
        <v>0.72288809999997206</v>
      </c>
    </row>
    <row r="10" spans="2:29" x14ac:dyDescent="0.35">
      <c r="B10" t="s">
        <v>394</v>
      </c>
      <c r="C10">
        <v>-285.89770778000002</v>
      </c>
      <c r="D10">
        <v>-307.28894695999998</v>
      </c>
      <c r="E10">
        <v>-298.43838144</v>
      </c>
      <c r="F10">
        <v>-288.85217785999998</v>
      </c>
      <c r="G10">
        <v>-293.84213395</v>
      </c>
      <c r="L10">
        <f t="shared" si="0"/>
        <v>0.64676082000004298</v>
      </c>
      <c r="M10">
        <f t="shared" si="1"/>
        <v>-0.42267365999998141</v>
      </c>
      <c r="N10">
        <f t="shared" si="2"/>
        <v>0.6245299200000356</v>
      </c>
      <c r="O10">
        <f t="shared" si="3"/>
        <v>1.3095738300000144</v>
      </c>
      <c r="Q10" s="1">
        <f t="shared" si="4"/>
        <v>-306.80294695999999</v>
      </c>
      <c r="R10" s="1">
        <f t="shared" si="5"/>
        <v>-298.42838144000001</v>
      </c>
      <c r="T10" s="205">
        <v>0</v>
      </c>
      <c r="U10" s="206">
        <f t="shared" si="6"/>
        <v>1.0607608200000342</v>
      </c>
      <c r="V10" s="168">
        <f t="shared" si="7"/>
        <v>0.15632634000001033</v>
      </c>
      <c r="W10" s="206">
        <f t="shared" si="13"/>
        <v>0.12300000000000111</v>
      </c>
      <c r="X10" t="s">
        <v>394</v>
      </c>
      <c r="Y10" s="1">
        <f t="shared" si="8"/>
        <v>1.0607608200000342</v>
      </c>
      <c r="Z10" s="1">
        <f t="shared" si="9"/>
        <v>0.15632634000002099</v>
      </c>
      <c r="AA10" s="1">
        <f t="shared" si="10"/>
        <v>0.78252992000005683</v>
      </c>
      <c r="AB10" s="1">
        <f t="shared" si="11"/>
        <v>1.6425738300000052</v>
      </c>
      <c r="AC10" s="1">
        <f t="shared" si="12"/>
        <v>0.27823089999997741</v>
      </c>
    </row>
    <row r="11" spans="2:29" s="33" customFormat="1" x14ac:dyDescent="0.35">
      <c r="B11" s="33" t="s">
        <v>395</v>
      </c>
      <c r="C11" s="33">
        <v>-284.05826666000002</v>
      </c>
      <c r="D11" s="33">
        <v>-304.91998559000001</v>
      </c>
      <c r="E11" s="33">
        <v>-296.36700737000001</v>
      </c>
      <c r="F11" s="194">
        <v>-286.28259909000002</v>
      </c>
      <c r="G11" s="33">
        <v>-291.83052964000001</v>
      </c>
      <c r="L11" s="33">
        <f t="shared" si="0"/>
        <v>1.1762810700000048</v>
      </c>
      <c r="M11" s="33">
        <f t="shared" si="1"/>
        <v>-0.19074070999999471</v>
      </c>
      <c r="N11" s="33">
        <f t="shared" si="2"/>
        <v>1.3546675699999962</v>
      </c>
      <c r="O11" s="33">
        <f t="shared" si="3"/>
        <v>1.4817370200000064</v>
      </c>
      <c r="Q11" s="190">
        <f t="shared" si="4"/>
        <v>-304.43398559000002</v>
      </c>
      <c r="R11" s="190">
        <f t="shared" si="5"/>
        <v>-296.35700737000002</v>
      </c>
      <c r="T11" s="191">
        <v>0</v>
      </c>
      <c r="U11" s="192">
        <f t="shared" si="6"/>
        <v>1.5902810699999961</v>
      </c>
      <c r="V11" s="193">
        <f t="shared" si="7"/>
        <v>0.38825928999999704</v>
      </c>
      <c r="W11" s="192">
        <f t="shared" si="13"/>
        <v>0.12300000000000111</v>
      </c>
      <c r="X11" s="33" t="s">
        <v>395</v>
      </c>
      <c r="Y11" s="190">
        <f t="shared" si="8"/>
        <v>1.5902810699999961</v>
      </c>
      <c r="Z11" s="1">
        <f t="shared" si="9"/>
        <v>0.3882592900000077</v>
      </c>
      <c r="AA11" s="190">
        <f t="shared" si="10"/>
        <v>1.5126675700000174</v>
      </c>
      <c r="AB11" s="190">
        <f t="shared" si="11"/>
        <v>1.8147370199999973</v>
      </c>
      <c r="AC11" s="190">
        <f t="shared" si="12"/>
        <v>7.7613499999978686E-2</v>
      </c>
    </row>
    <row r="12" spans="2:29" s="33" customFormat="1" x14ac:dyDescent="0.35">
      <c r="B12" s="33" t="s">
        <v>396</v>
      </c>
      <c r="C12" s="33">
        <v>-281.80560274999999</v>
      </c>
      <c r="D12" s="33">
        <v>-302.65284528000001</v>
      </c>
      <c r="E12" s="33">
        <v>-294.03528560000001</v>
      </c>
      <c r="F12" s="33">
        <v>-284.3042873</v>
      </c>
      <c r="G12" s="33">
        <v>-290.38895095999999</v>
      </c>
      <c r="L12" s="33">
        <f t="shared" si="0"/>
        <v>1.190757469999983</v>
      </c>
      <c r="M12" s="33">
        <f t="shared" si="1"/>
        <v>-0.1116828500000171</v>
      </c>
      <c r="N12" s="33">
        <f t="shared" si="2"/>
        <v>1.080315449999993</v>
      </c>
      <c r="O12" s="33">
        <f t="shared" si="3"/>
        <v>0.67065179000000308</v>
      </c>
      <c r="Q12" s="190">
        <f t="shared" si="4"/>
        <v>-302.16684528000002</v>
      </c>
      <c r="R12" s="190">
        <f t="shared" si="5"/>
        <v>-294.02528560000002</v>
      </c>
      <c r="T12" s="191">
        <v>0</v>
      </c>
      <c r="U12" s="192">
        <f t="shared" si="6"/>
        <v>1.6047574699999743</v>
      </c>
      <c r="V12" s="193">
        <f t="shared" si="7"/>
        <v>0.46731714999997465</v>
      </c>
      <c r="W12" s="192">
        <f t="shared" si="13"/>
        <v>0.12300000000000111</v>
      </c>
      <c r="X12" s="33" t="s">
        <v>396</v>
      </c>
      <c r="Y12" s="190">
        <f t="shared" si="8"/>
        <v>1.6047574699999743</v>
      </c>
      <c r="Z12" s="1">
        <f t="shared" si="9"/>
        <v>0.4673171499999853</v>
      </c>
      <c r="AA12" s="190">
        <f t="shared" si="10"/>
        <v>1.2383154500000142</v>
      </c>
      <c r="AB12" s="190">
        <f t="shared" si="11"/>
        <v>1.0036517899999939</v>
      </c>
      <c r="AC12" s="190">
        <f t="shared" si="12"/>
        <v>0.36644201999996007</v>
      </c>
    </row>
    <row r="13" spans="2:29" s="33" customFormat="1" x14ac:dyDescent="0.35">
      <c r="B13" s="33" t="s">
        <v>397</v>
      </c>
      <c r="C13" s="33">
        <v>-290.40232599000001</v>
      </c>
      <c r="D13" s="33">
        <v>-311.96724952</v>
      </c>
      <c r="E13" s="33">
        <v>-303.07013769999998</v>
      </c>
      <c r="F13" s="33">
        <v>-292.75838126999997</v>
      </c>
      <c r="G13" s="33">
        <v>-300.45615774999999</v>
      </c>
      <c r="L13" s="33">
        <f t="shared" si="0"/>
        <v>0.47307647000001252</v>
      </c>
      <c r="M13" s="33">
        <f t="shared" si="1"/>
        <v>-0.54981170999996642</v>
      </c>
      <c r="N13" s="33">
        <f t="shared" si="2"/>
        <v>1.2229447200000361</v>
      </c>
      <c r="O13" s="33">
        <f t="shared" si="3"/>
        <v>-0.79983175999998002</v>
      </c>
      <c r="Q13" s="190">
        <f t="shared" si="4"/>
        <v>-311.48124952000001</v>
      </c>
      <c r="R13" s="190">
        <f t="shared" si="5"/>
        <v>-303.06013769999998</v>
      </c>
      <c r="T13" s="191">
        <v>0</v>
      </c>
      <c r="U13" s="192">
        <f t="shared" si="6"/>
        <v>0.88707647000000378</v>
      </c>
      <c r="V13" s="193">
        <f t="shared" si="7"/>
        <v>2.9188290000025319E-2</v>
      </c>
      <c r="W13" s="192">
        <f t="shared" si="13"/>
        <v>0.12300000000000111</v>
      </c>
      <c r="X13" s="33" t="s">
        <v>397</v>
      </c>
      <c r="Y13" s="190">
        <f t="shared" si="8"/>
        <v>0.88707647000000378</v>
      </c>
      <c r="Z13" s="1">
        <f t="shared" si="9"/>
        <v>2.9188290000035977E-2</v>
      </c>
      <c r="AA13" s="190">
        <f t="shared" si="10"/>
        <v>1.3809447200000573</v>
      </c>
      <c r="AB13" s="190">
        <f t="shared" si="11"/>
        <v>-0.46683175999998916</v>
      </c>
      <c r="AC13" s="190">
        <f t="shared" si="12"/>
        <v>-0.49386825000005352</v>
      </c>
    </row>
    <row r="14" spans="2:29" s="33" customFormat="1" x14ac:dyDescent="0.35">
      <c r="B14" s="33" t="s">
        <v>398</v>
      </c>
      <c r="C14" s="33">
        <v>-291.25230219000002</v>
      </c>
      <c r="D14" s="194">
        <v>-312.94027140999998</v>
      </c>
      <c r="E14" s="194">
        <v>-304.18736374999997</v>
      </c>
      <c r="F14" s="33">
        <v>-294.13007235999999</v>
      </c>
      <c r="G14" s="33">
        <v>-301.34279067</v>
      </c>
      <c r="L14" s="33">
        <f t="shared" si="0"/>
        <v>0.35003078000004306</v>
      </c>
      <c r="M14" s="33">
        <f t="shared" si="1"/>
        <v>-0.81706155999995111</v>
      </c>
      <c r="N14" s="33">
        <f t="shared" si="2"/>
        <v>0.70122983000003769</v>
      </c>
      <c r="O14" s="33">
        <f t="shared" si="3"/>
        <v>-0.83648847999997633</v>
      </c>
      <c r="Q14" s="190">
        <f t="shared" si="4"/>
        <v>-312.45427140999999</v>
      </c>
      <c r="R14" s="190">
        <f t="shared" si="5"/>
        <v>-304.17736374999998</v>
      </c>
      <c r="T14" s="191">
        <v>0</v>
      </c>
      <c r="U14" s="192">
        <f t="shared" si="6"/>
        <v>0.76403078000003433</v>
      </c>
      <c r="V14" s="193">
        <f t="shared" si="7"/>
        <v>-0.23806155999995937</v>
      </c>
      <c r="W14" s="192">
        <f t="shared" si="13"/>
        <v>0.12300000000000111</v>
      </c>
      <c r="X14" s="33" t="s">
        <v>398</v>
      </c>
      <c r="Y14" s="190">
        <f t="shared" si="8"/>
        <v>0.76403078000003433</v>
      </c>
      <c r="Z14" s="1">
        <f t="shared" si="9"/>
        <v>-0.23806155999994871</v>
      </c>
      <c r="AA14" s="190">
        <f t="shared" si="10"/>
        <v>0.85922983000005893</v>
      </c>
      <c r="AB14" s="190">
        <f t="shared" si="11"/>
        <v>-0.50348847999998547</v>
      </c>
      <c r="AC14" s="190">
        <f t="shared" si="12"/>
        <v>-9.5199050000024599E-2</v>
      </c>
    </row>
    <row r="15" spans="2:29" s="33" customFormat="1" x14ac:dyDescent="0.35">
      <c r="B15" s="33" t="s">
        <v>399</v>
      </c>
      <c r="C15" s="33">
        <v>-291.10294408999999</v>
      </c>
      <c r="D15" s="194">
        <v>-312.80041827000002</v>
      </c>
      <c r="E15" s="33">
        <v>-304.23032598999998</v>
      </c>
      <c r="F15" s="33">
        <v>-294.37135448999999</v>
      </c>
      <c r="G15" s="33">
        <v>-300.77057896000002</v>
      </c>
      <c r="L15" s="33">
        <f t="shared" si="0"/>
        <v>0.340525819999971</v>
      </c>
      <c r="M15" s="33">
        <f t="shared" si="1"/>
        <v>-1.0093818999999886</v>
      </c>
      <c r="N15" s="33">
        <f t="shared" si="2"/>
        <v>0.31058960000000679</v>
      </c>
      <c r="O15" s="33">
        <f t="shared" si="3"/>
        <v>-0.41363487000002896</v>
      </c>
      <c r="Q15" s="190">
        <f t="shared" si="4"/>
        <v>-312.31441827000003</v>
      </c>
      <c r="R15" s="190">
        <f t="shared" si="5"/>
        <v>-304.22032598999999</v>
      </c>
      <c r="T15" s="191">
        <v>0</v>
      </c>
      <c r="U15" s="192">
        <f t="shared" si="6"/>
        <v>0.75452581999996227</v>
      </c>
      <c r="V15" s="193">
        <f t="shared" si="7"/>
        <v>-0.43038189999999688</v>
      </c>
      <c r="W15" s="192">
        <f t="shared" si="13"/>
        <v>0.12300000000000111</v>
      </c>
      <c r="X15" s="33" t="s">
        <v>399</v>
      </c>
      <c r="Y15" s="190">
        <f t="shared" si="8"/>
        <v>0.75452581999996227</v>
      </c>
      <c r="Z15" s="1">
        <f t="shared" si="9"/>
        <v>-0.43038189999998622</v>
      </c>
      <c r="AA15" s="190">
        <f t="shared" si="10"/>
        <v>0.46858960000002803</v>
      </c>
      <c r="AB15" s="190">
        <f t="shared" si="11"/>
        <v>-8.0634870000038106E-2</v>
      </c>
      <c r="AC15" s="190">
        <f t="shared" si="12"/>
        <v>0.28593621999993424</v>
      </c>
    </row>
    <row r="16" spans="2:29" s="33" customFormat="1" x14ac:dyDescent="0.35">
      <c r="B16" s="33" t="s">
        <v>400</v>
      </c>
      <c r="C16" s="33">
        <v>-290.87909450000001</v>
      </c>
      <c r="D16" s="33">
        <v>-312.48252503999998</v>
      </c>
      <c r="E16" s="33">
        <v>-304.30123667999999</v>
      </c>
      <c r="F16" s="33">
        <v>-294.47077015999997</v>
      </c>
      <c r="G16" s="33">
        <v>-300.06447415000002</v>
      </c>
      <c r="L16" s="33">
        <f t="shared" si="0"/>
        <v>0.43456946000002317</v>
      </c>
      <c r="M16" s="33">
        <f t="shared" si="1"/>
        <v>-1.3041421799999799</v>
      </c>
      <c r="N16" s="33">
        <f t="shared" si="2"/>
        <v>-1.2675659999964228E-2</v>
      </c>
      <c r="O16" s="33">
        <f t="shared" si="3"/>
        <v>6.8620349999984231E-2</v>
      </c>
      <c r="Q16" s="190">
        <f t="shared" si="4"/>
        <v>-311.99652503999999</v>
      </c>
      <c r="R16" s="190">
        <f t="shared" si="5"/>
        <v>-304.29123668</v>
      </c>
      <c r="T16" s="191">
        <v>0</v>
      </c>
      <c r="U16" s="192">
        <f t="shared" si="6"/>
        <v>0.84856946000001443</v>
      </c>
      <c r="V16" s="193">
        <f t="shared" si="7"/>
        <v>-0.7251421799999882</v>
      </c>
      <c r="W16" s="192">
        <f t="shared" si="13"/>
        <v>0.12300000000000111</v>
      </c>
      <c r="X16" s="33" t="s">
        <v>400</v>
      </c>
      <c r="Y16" s="190">
        <f t="shared" si="8"/>
        <v>0.84856946000001443</v>
      </c>
      <c r="Z16" s="1">
        <f t="shared" si="9"/>
        <v>-0.72514217999997754</v>
      </c>
      <c r="AA16" s="190">
        <f t="shared" si="10"/>
        <v>0.14532434000005701</v>
      </c>
      <c r="AB16" s="190">
        <f t="shared" si="11"/>
        <v>0.40162034999997509</v>
      </c>
      <c r="AC16" s="190">
        <f t="shared" si="12"/>
        <v>0.70324511999995742</v>
      </c>
    </row>
    <row r="17" spans="2:29" s="33" customFormat="1" x14ac:dyDescent="0.35">
      <c r="B17" s="33" t="s">
        <v>401</v>
      </c>
      <c r="C17" s="33">
        <v>-289.12599057</v>
      </c>
      <c r="D17" s="33">
        <v>-310.90920698999997</v>
      </c>
      <c r="E17" s="33">
        <v>-302.66419612999999</v>
      </c>
      <c r="F17" s="33">
        <v>-292.93559548000002</v>
      </c>
      <c r="G17" s="33">
        <v>-297.46014337999998</v>
      </c>
      <c r="L17" s="33">
        <f t="shared" si="0"/>
        <v>0.25478358000002599</v>
      </c>
      <c r="M17" s="33">
        <f t="shared" si="1"/>
        <v>-1.4202055599999941</v>
      </c>
      <c r="N17" s="33">
        <f t="shared" si="2"/>
        <v>-0.23060491000001848</v>
      </c>
      <c r="O17" s="33">
        <f t="shared" si="3"/>
        <v>0.91984719000002224</v>
      </c>
      <c r="Q17" s="190">
        <f t="shared" si="4"/>
        <v>-310.42320698999998</v>
      </c>
      <c r="R17" s="190">
        <f t="shared" si="5"/>
        <v>-302.65419613</v>
      </c>
      <c r="T17" s="191">
        <v>0</v>
      </c>
      <c r="U17" s="192">
        <f t="shared" si="6"/>
        <v>0.66878358000001725</v>
      </c>
      <c r="V17" s="193">
        <f t="shared" si="7"/>
        <v>-0.84120556000000235</v>
      </c>
      <c r="W17" s="192">
        <f t="shared" si="13"/>
        <v>0.12300000000000111</v>
      </c>
      <c r="X17" s="33" t="s">
        <v>401</v>
      </c>
      <c r="Y17" s="190">
        <f t="shared" si="8"/>
        <v>0.66878358000001725</v>
      </c>
      <c r="Z17" s="1">
        <f t="shared" si="9"/>
        <v>-0.84120555999999169</v>
      </c>
      <c r="AA17" s="190">
        <f t="shared" si="10"/>
        <v>-7.2604909999997247E-2</v>
      </c>
      <c r="AB17" s="190">
        <f t="shared" si="11"/>
        <v>1.2528471900000131</v>
      </c>
      <c r="AC17" s="190">
        <f t="shared" si="12"/>
        <v>0.7413884900000145</v>
      </c>
    </row>
    <row r="18" spans="2:29" s="33" customFormat="1" x14ac:dyDescent="0.35">
      <c r="B18" s="33" t="s">
        <v>402</v>
      </c>
      <c r="C18" s="33">
        <v>-287.8558931</v>
      </c>
      <c r="D18" s="33">
        <v>-309.31956858000001</v>
      </c>
      <c r="E18" s="33">
        <v>-300.63872105000002</v>
      </c>
      <c r="F18" s="33">
        <v>-291.23032010999998</v>
      </c>
      <c r="G18" s="33">
        <v>-295.61054895000001</v>
      </c>
      <c r="L18" s="33">
        <f t="shared" si="0"/>
        <v>0.57432451999999357</v>
      </c>
      <c r="M18" s="33">
        <f t="shared" si="1"/>
        <v>-0.66482795000001182</v>
      </c>
      <c r="N18" s="33">
        <f t="shared" si="2"/>
        <v>0.20457299000002349</v>
      </c>
      <c r="O18" s="33">
        <f t="shared" si="3"/>
        <v>1.499344149999994</v>
      </c>
      <c r="Q18" s="190">
        <f t="shared" si="4"/>
        <v>-308.83356858000002</v>
      </c>
      <c r="R18" s="190">
        <f t="shared" si="5"/>
        <v>-300.62872105000002</v>
      </c>
      <c r="T18" s="191">
        <v>0</v>
      </c>
      <c r="U18" s="192">
        <f t="shared" si="6"/>
        <v>0.98832451999998483</v>
      </c>
      <c r="V18" s="193">
        <f t="shared" si="7"/>
        <v>-8.5827950000020081E-2</v>
      </c>
      <c r="W18" s="192">
        <f t="shared" si="13"/>
        <v>0.12300000000000111</v>
      </c>
      <c r="X18" s="33" t="s">
        <v>402</v>
      </c>
      <c r="Y18" s="190">
        <f t="shared" si="8"/>
        <v>0.98832451999998483</v>
      </c>
      <c r="Z18" s="1">
        <f t="shared" si="9"/>
        <v>-8.5827950000009423E-2</v>
      </c>
      <c r="AA18" s="190">
        <f t="shared" si="10"/>
        <v>0.36257299000004473</v>
      </c>
      <c r="AB18" s="190">
        <f t="shared" si="11"/>
        <v>1.8323441499999849</v>
      </c>
      <c r="AC18" s="190">
        <f t="shared" si="12"/>
        <v>0.6257515299999401</v>
      </c>
    </row>
    <row r="19" spans="2:29" s="33" customFormat="1" x14ac:dyDescent="0.35">
      <c r="B19" s="33" t="s">
        <v>403</v>
      </c>
      <c r="C19" s="33">
        <v>-282.91038247</v>
      </c>
      <c r="D19" s="33">
        <v>-303.53196452999998</v>
      </c>
      <c r="E19" s="33">
        <v>-295.13385649999998</v>
      </c>
      <c r="F19" s="33">
        <v>-284.86731689999999</v>
      </c>
      <c r="G19" s="33">
        <v>-290.19438043999997</v>
      </c>
      <c r="L19" s="33">
        <f t="shared" si="0"/>
        <v>1.4164179400000196</v>
      </c>
      <c r="M19" s="33">
        <f t="shared" si="1"/>
        <v>-0.10547402999997679</v>
      </c>
      <c r="N19" s="33">
        <f t="shared" si="2"/>
        <v>1.6220655700000104</v>
      </c>
      <c r="O19" s="33">
        <f t="shared" si="3"/>
        <v>1.9700020300000269</v>
      </c>
      <c r="Q19" s="190">
        <f>D19+$Y$33</f>
        <v>-303.04596452999999</v>
      </c>
      <c r="R19" s="190">
        <f t="shared" si="5"/>
        <v>-295.12385649999999</v>
      </c>
      <c r="T19" s="191">
        <v>0</v>
      </c>
      <c r="U19" s="192">
        <f t="shared" si="6"/>
        <v>1.8304179400000109</v>
      </c>
      <c r="V19" s="193">
        <f t="shared" si="7"/>
        <v>0.47352597000001495</v>
      </c>
      <c r="W19" s="192">
        <f t="shared" si="13"/>
        <v>0.12300000000000111</v>
      </c>
      <c r="X19" s="33" t="s">
        <v>403</v>
      </c>
      <c r="Y19" s="190">
        <f t="shared" si="8"/>
        <v>1.8304179400000109</v>
      </c>
      <c r="Z19" s="1">
        <f t="shared" si="9"/>
        <v>0.47352597000002561</v>
      </c>
      <c r="AA19" s="190">
        <f t="shared" si="10"/>
        <v>1.7800655700000316</v>
      </c>
      <c r="AB19" s="190">
        <f t="shared" si="11"/>
        <v>2.3030020300000178</v>
      </c>
      <c r="AC19" s="190">
        <f t="shared" si="12"/>
        <v>5.0352369999979274E-2</v>
      </c>
    </row>
    <row r="21" spans="2:29" x14ac:dyDescent="0.35">
      <c r="B21" s="209" t="s">
        <v>469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09"/>
    </row>
    <row r="22" spans="2:29" x14ac:dyDescent="0.35">
      <c r="B22" s="209" t="s">
        <v>387</v>
      </c>
      <c r="C22" s="209">
        <v>-285.37088276999998</v>
      </c>
      <c r="D22" s="209">
        <v>-306.97920599000003</v>
      </c>
      <c r="E22" s="209">
        <v>-297.85147833000002</v>
      </c>
      <c r="F22" s="209">
        <v>-288.55203122</v>
      </c>
      <c r="G22" s="209">
        <v>-293.14565368000001</v>
      </c>
      <c r="H22" s="209"/>
      <c r="I22" s="209">
        <f>D3-D22</f>
        <v>0</v>
      </c>
      <c r="J22" s="209">
        <f>E3-E22</f>
        <v>0</v>
      </c>
      <c r="K22" s="209">
        <f>F3-F22</f>
        <v>0</v>
      </c>
      <c r="L22" s="209">
        <f>G3-G22</f>
        <v>0</v>
      </c>
    </row>
    <row r="23" spans="2:29" ht="15" thickBot="1" x14ac:dyDescent="0.4">
      <c r="B23" s="210" t="s">
        <v>388</v>
      </c>
      <c r="C23" s="210">
        <v>-289.72878039</v>
      </c>
      <c r="D23" s="210">
        <v>-310.94645362</v>
      </c>
      <c r="E23" s="210">
        <v>-301.80689167999998</v>
      </c>
      <c r="F23" s="210">
        <v>-292.52977946999999</v>
      </c>
      <c r="G23" s="210">
        <v>-297.24018111999999</v>
      </c>
      <c r="H23" s="210"/>
      <c r="I23" s="209">
        <f t="shared" ref="I23:I38" si="14">D4-D23</f>
        <v>-0.16257856999999376</v>
      </c>
      <c r="J23" s="209">
        <f t="shared" ref="J23:J38" si="15">E4-E23</f>
        <v>-0.59257934999999407</v>
      </c>
      <c r="K23" s="209">
        <f t="shared" ref="K23:K38" si="16">F4-F23</f>
        <v>0.48572193000001107</v>
      </c>
      <c r="L23" s="209">
        <f t="shared" ref="L23:L38" si="17">G4-G23</f>
        <v>-2.3580888900000332</v>
      </c>
      <c r="M23" s="33"/>
      <c r="N23" s="33"/>
      <c r="O23" s="33"/>
      <c r="P23" s="33"/>
      <c r="Q23" s="215" t="s">
        <v>59</v>
      </c>
      <c r="R23" s="215"/>
      <c r="S23" s="215"/>
      <c r="T23" s="215"/>
      <c r="U23" s="215"/>
      <c r="V23" s="215"/>
      <c r="W23" s="215"/>
      <c r="X23" s="215"/>
      <c r="Y23" s="215"/>
    </row>
    <row r="24" spans="2:29" x14ac:dyDescent="0.35">
      <c r="B24" s="210" t="s">
        <v>389</v>
      </c>
      <c r="C24" s="210">
        <v>-290.57799397000002</v>
      </c>
      <c r="D24" s="210">
        <v>-311.84679146000002</v>
      </c>
      <c r="E24" s="210">
        <v>-302.71613323000003</v>
      </c>
      <c r="F24" s="210">
        <v>-293.43402985</v>
      </c>
      <c r="G24" s="210">
        <v>-298.11586378999999</v>
      </c>
      <c r="H24" s="210"/>
      <c r="I24" s="209">
        <f t="shared" si="14"/>
        <v>-0.26661146999998664</v>
      </c>
      <c r="J24" s="209">
        <f t="shared" si="15"/>
        <v>-0.7660478499999499</v>
      </c>
      <c r="K24" s="209">
        <f t="shared" si="16"/>
        <v>-2.9509239999981673E-2</v>
      </c>
      <c r="L24" s="209">
        <f t="shared" si="17"/>
        <v>-2.0396032699999864</v>
      </c>
      <c r="M24" s="33"/>
      <c r="N24" s="33"/>
      <c r="O24" s="33"/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2:29" x14ac:dyDescent="0.35">
      <c r="B25" s="209" t="s">
        <v>390</v>
      </c>
      <c r="C25" s="210">
        <v>-290.01891615</v>
      </c>
      <c r="D25" s="210">
        <v>-311.30846394000002</v>
      </c>
      <c r="E25" s="210">
        <v>-302.31293206999999</v>
      </c>
      <c r="F25" s="210">
        <v>-292.91376056000001</v>
      </c>
      <c r="G25" s="210">
        <v>-297.48614644999998</v>
      </c>
      <c r="H25" s="210"/>
      <c r="I25" s="209">
        <f t="shared" si="14"/>
        <v>-0.32481166999997413</v>
      </c>
      <c r="J25" s="209">
        <f t="shared" si="15"/>
        <v>-0.84616348000002972</v>
      </c>
      <c r="K25" s="209">
        <f t="shared" si="16"/>
        <v>-0.37214935999998033</v>
      </c>
      <c r="L25" s="209">
        <f t="shared" si="17"/>
        <v>-2.0288925000000404</v>
      </c>
      <c r="M25" s="33"/>
      <c r="N25" s="33"/>
      <c r="O25" s="33"/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2:29" x14ac:dyDescent="0.35">
      <c r="B26" s="209" t="s">
        <v>391</v>
      </c>
      <c r="C26" s="210">
        <v>-288.80649880999999</v>
      </c>
      <c r="D26" s="210">
        <v>-310.23755596000001</v>
      </c>
      <c r="E26" s="210">
        <v>-301.16627189000002</v>
      </c>
      <c r="F26" s="210">
        <v>-291.80330758999997</v>
      </c>
      <c r="G26" s="210">
        <v>-297.21557665</v>
      </c>
      <c r="H26" s="210"/>
      <c r="I26" s="209">
        <f t="shared" si="14"/>
        <v>-0.1165910899999858</v>
      </c>
      <c r="J26" s="209">
        <f t="shared" si="15"/>
        <v>-1.3670942100000048</v>
      </c>
      <c r="K26" s="209">
        <f t="shared" si="16"/>
        <v>-0.66109206000004406</v>
      </c>
      <c r="L26" s="209">
        <f t="shared" si="17"/>
        <v>-0.40888862999997855</v>
      </c>
      <c r="M26" s="33"/>
      <c r="N26" s="33"/>
      <c r="O26" s="33"/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2:29" x14ac:dyDescent="0.35">
      <c r="B27" s="209" t="s">
        <v>392</v>
      </c>
      <c r="C27" s="210">
        <v>-288.08652043000001</v>
      </c>
      <c r="D27" s="210">
        <v>-309.54353398000001</v>
      </c>
      <c r="E27" s="210">
        <v>-301.53232579000002</v>
      </c>
      <c r="F27" s="210">
        <v>-291.11774306000001</v>
      </c>
      <c r="G27" s="210">
        <v>-296.50818415999998</v>
      </c>
      <c r="H27" s="210"/>
      <c r="I27" s="209">
        <f t="shared" si="14"/>
        <v>-0.1617793099999858</v>
      </c>
      <c r="J27" s="209">
        <f t="shared" si="15"/>
        <v>-0.13240860999997039</v>
      </c>
      <c r="K27" s="209">
        <f t="shared" si="16"/>
        <v>-0.67126471000000265</v>
      </c>
      <c r="L27" s="209">
        <f t="shared" si="17"/>
        <v>-2.3202420000018265E-2</v>
      </c>
      <c r="M27" s="33"/>
      <c r="N27" s="33"/>
      <c r="O27" s="33"/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2:29" ht="15" thickBot="1" x14ac:dyDescent="0.4">
      <c r="B28" s="209" t="s">
        <v>393</v>
      </c>
      <c r="C28" s="210">
        <v>-287.21730401000002</v>
      </c>
      <c r="D28" s="210">
        <v>-308.67793078</v>
      </c>
      <c r="E28" s="210">
        <v>-299.58837609</v>
      </c>
      <c r="F28" s="210">
        <v>-290.26485644000002</v>
      </c>
      <c r="G28" s="210">
        <v>-295.14196083000002</v>
      </c>
      <c r="H28" s="210"/>
      <c r="I28" s="209">
        <f t="shared" si="14"/>
        <v>2.6443219999976009E-2</v>
      </c>
      <c r="J28" s="209">
        <f t="shared" si="15"/>
        <v>-0.7065952600000287</v>
      </c>
      <c r="K28" s="209">
        <f t="shared" si="16"/>
        <v>-0.3945192200000065</v>
      </c>
      <c r="L28" s="209">
        <f t="shared" si="17"/>
        <v>-0.12562057999997478</v>
      </c>
      <c r="M28" s="33"/>
      <c r="N28" s="33"/>
      <c r="O28" s="33"/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2:29" ht="15" thickBot="1" x14ac:dyDescent="0.4">
      <c r="B29" s="209" t="s">
        <v>394</v>
      </c>
      <c r="C29" s="210">
        <v>-285.89713876000002</v>
      </c>
      <c r="D29" s="210">
        <v>-307.36919023000002</v>
      </c>
      <c r="E29" s="210">
        <v>-298.26936704000002</v>
      </c>
      <c r="F29" s="210">
        <v>-288.94556853</v>
      </c>
      <c r="G29" s="210">
        <v>-293.54883004999999</v>
      </c>
      <c r="H29" s="210"/>
      <c r="I29" s="209">
        <f t="shared" si="14"/>
        <v>8.0243270000039502E-2</v>
      </c>
      <c r="J29" s="209">
        <f t="shared" si="15"/>
        <v>-0.16901439999998047</v>
      </c>
      <c r="K29" s="209">
        <f t="shared" si="16"/>
        <v>9.3390670000019327E-2</v>
      </c>
      <c r="L29" s="209">
        <f t="shared" si="17"/>
        <v>-0.29330390000001216</v>
      </c>
      <c r="M29" s="33"/>
      <c r="N29" s="33"/>
      <c r="O29" s="33"/>
    </row>
    <row r="30" spans="2:29" x14ac:dyDescent="0.35">
      <c r="B30" s="210" t="s">
        <v>395</v>
      </c>
      <c r="C30" s="210">
        <v>-284.05846545000003</v>
      </c>
      <c r="D30" s="210">
        <v>-305.45087348999999</v>
      </c>
      <c r="E30" s="210">
        <v>-296.31079741999997</v>
      </c>
      <c r="F30" s="210">
        <v>-287.06213087999998</v>
      </c>
      <c r="G30" s="210">
        <v>-291.64642712</v>
      </c>
      <c r="H30" s="210"/>
      <c r="I30" s="209">
        <f t="shared" si="14"/>
        <v>0.53088789999998198</v>
      </c>
      <c r="J30" s="209">
        <f t="shared" si="15"/>
        <v>-5.6209950000038589E-2</v>
      </c>
      <c r="K30" s="209">
        <f t="shared" si="16"/>
        <v>0.77953178999996453</v>
      </c>
      <c r="L30" s="209">
        <f t="shared" si="17"/>
        <v>-0.18410252000001037</v>
      </c>
      <c r="M30" s="33"/>
      <c r="N30" s="33"/>
      <c r="O30" s="33"/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2:29" x14ac:dyDescent="0.35">
      <c r="B31" s="210" t="s">
        <v>396</v>
      </c>
      <c r="C31" s="210">
        <v>-281.80555425</v>
      </c>
      <c r="D31" s="210">
        <v>-303.15249657999999</v>
      </c>
      <c r="E31" s="210">
        <v>-294.03713852999999</v>
      </c>
      <c r="F31" s="210">
        <v>-284.77380281000001</v>
      </c>
      <c r="G31" s="210">
        <v>-289.77057454999999</v>
      </c>
      <c r="H31" s="210"/>
      <c r="I31" s="209">
        <f t="shared" si="14"/>
        <v>0.49965129999998226</v>
      </c>
      <c r="J31" s="209">
        <f t="shared" si="15"/>
        <v>1.8529299999840987E-3</v>
      </c>
      <c r="K31" s="209">
        <f t="shared" si="16"/>
        <v>0.46951551000000791</v>
      </c>
      <c r="L31" s="209">
        <f t="shared" si="17"/>
        <v>-0.61837640999999621</v>
      </c>
      <c r="M31" s="33"/>
      <c r="N31" s="33"/>
      <c r="O31" s="33"/>
      <c r="Q31" s="29" t="s">
        <v>0</v>
      </c>
      <c r="R31" s="164" t="s">
        <v>1</v>
      </c>
      <c r="S31" s="164" t="s">
        <v>1</v>
      </c>
      <c r="T31" s="164" t="s">
        <v>1</v>
      </c>
      <c r="U31" s="164" t="s">
        <v>1</v>
      </c>
      <c r="V31" s="164" t="s">
        <v>1</v>
      </c>
      <c r="W31" s="164"/>
      <c r="X31" s="164"/>
      <c r="Y31" s="165" t="str">
        <f>V31</f>
        <v>-</v>
      </c>
    </row>
    <row r="32" spans="2:29" x14ac:dyDescent="0.35">
      <c r="B32" s="210" t="s">
        <v>397</v>
      </c>
      <c r="C32" s="210">
        <v>-290.40178452999999</v>
      </c>
      <c r="D32" s="210">
        <v>-311.60409980999998</v>
      </c>
      <c r="E32" s="210">
        <v>-302.70202631000001</v>
      </c>
      <c r="F32" s="210">
        <v>-293.20155218000002</v>
      </c>
      <c r="G32" s="210">
        <v>-300.45672643</v>
      </c>
      <c r="H32" s="210"/>
      <c r="I32" s="209">
        <f t="shared" si="14"/>
        <v>-0.36314971000001606</v>
      </c>
      <c r="J32" s="209">
        <f t="shared" si="15"/>
        <v>-0.36811138999996729</v>
      </c>
      <c r="K32" s="209">
        <f t="shared" si="16"/>
        <v>0.44317091000004893</v>
      </c>
      <c r="L32" s="209">
        <f t="shared" si="17"/>
        <v>5.6868000001486507E-4</v>
      </c>
      <c r="M32" s="33"/>
      <c r="N32" s="33"/>
      <c r="O32" s="33"/>
      <c r="Q32" s="29" t="s">
        <v>49</v>
      </c>
      <c r="R32" s="164">
        <v>0</v>
      </c>
      <c r="S32" s="164">
        <v>0.19</v>
      </c>
      <c r="T32" s="164">
        <v>3.0000000000000001E-3</v>
      </c>
      <c r="U32" s="164">
        <v>-4.0000000000000001E-3</v>
      </c>
      <c r="V32" s="164">
        <f>R32+S32+T32+U32</f>
        <v>0.189</v>
      </c>
      <c r="W32" s="164"/>
      <c r="X32" s="164"/>
      <c r="Y32" s="165">
        <f>V32</f>
        <v>0.189</v>
      </c>
    </row>
    <row r="33" spans="2:25" x14ac:dyDescent="0.35">
      <c r="B33" s="210" t="s">
        <v>398</v>
      </c>
      <c r="C33" s="210">
        <v>-291.25272654999998</v>
      </c>
      <c r="D33" s="210">
        <v>-312.48031650000001</v>
      </c>
      <c r="E33" s="210">
        <v>-303.39078296999998</v>
      </c>
      <c r="F33" s="210">
        <v>-294.04356602000001</v>
      </c>
      <c r="G33" s="210">
        <v>-301.35750301000002</v>
      </c>
      <c r="H33" s="210"/>
      <c r="I33" s="209">
        <f t="shared" si="14"/>
        <v>-0.45995490999996491</v>
      </c>
      <c r="J33" s="209">
        <f t="shared" si="15"/>
        <v>-0.79658077999999932</v>
      </c>
      <c r="K33" s="209">
        <f t="shared" si="16"/>
        <v>-8.650633999997126E-2</v>
      </c>
      <c r="L33" s="209">
        <f t="shared" si="17"/>
        <v>1.4712340000016866E-2</v>
      </c>
      <c r="M33" s="33"/>
      <c r="N33" s="33"/>
      <c r="O33" s="33"/>
      <c r="Q33" s="29" t="s">
        <v>2</v>
      </c>
      <c r="R33" s="164">
        <v>0</v>
      </c>
      <c r="S33" s="164">
        <v>0.65700000000000003</v>
      </c>
      <c r="T33" s="164">
        <v>9.0999999999999998E-2</v>
      </c>
      <c r="U33" s="164">
        <v>-0.16200000000000001</v>
      </c>
      <c r="V33" s="164">
        <f>R33+S33+T33+U33</f>
        <v>0.58599999999999997</v>
      </c>
      <c r="W33" s="164">
        <v>0.15</v>
      </c>
      <c r="X33" s="164">
        <v>-0.25</v>
      </c>
      <c r="Y33" s="165">
        <f>V33+W33+X33</f>
        <v>0.48599999999999999</v>
      </c>
    </row>
    <row r="34" spans="2:25" x14ac:dyDescent="0.35">
      <c r="B34" s="210" t="s">
        <v>399</v>
      </c>
      <c r="C34" s="210">
        <v>-291.10284324000003</v>
      </c>
      <c r="D34" s="210">
        <v>-312.30969335999998</v>
      </c>
      <c r="E34" s="210">
        <v>-303.44110720999998</v>
      </c>
      <c r="F34" s="210">
        <v>-294.82247804999997</v>
      </c>
      <c r="G34" s="210">
        <v>-298.53994583999997</v>
      </c>
      <c r="H34" s="210"/>
      <c r="I34" s="209">
        <f t="shared" si="14"/>
        <v>-0.49072491000003993</v>
      </c>
      <c r="J34" s="209">
        <f t="shared" si="15"/>
        <v>-0.78921877999999879</v>
      </c>
      <c r="K34" s="209">
        <f t="shared" si="16"/>
        <v>0.45112355999998499</v>
      </c>
      <c r="L34" s="209">
        <f t="shared" si="17"/>
        <v>-2.23063312000005</v>
      </c>
      <c r="M34" s="33"/>
      <c r="N34" s="33"/>
      <c r="O34" s="33"/>
      <c r="Q34" s="29" t="s">
        <v>3</v>
      </c>
      <c r="R34" s="164">
        <v>0</v>
      </c>
      <c r="S34" s="164">
        <v>0.186</v>
      </c>
      <c r="T34" s="164">
        <v>0.08</v>
      </c>
      <c r="U34" s="164">
        <v>-0.156</v>
      </c>
      <c r="V34" s="178">
        <f>R34+S34+T34+U34</f>
        <v>0.11000000000000001</v>
      </c>
      <c r="W34" s="164"/>
      <c r="X34" s="164">
        <v>-0.1</v>
      </c>
      <c r="Y34" s="165">
        <f>V34+X34</f>
        <v>1.0000000000000009E-2</v>
      </c>
    </row>
    <row r="35" spans="2:25" ht="15" thickBot="1" x14ac:dyDescent="0.4">
      <c r="B35" s="210" t="s">
        <v>400</v>
      </c>
      <c r="C35" s="209">
        <v>-290.87906548000001</v>
      </c>
      <c r="D35" s="209">
        <v>-312.10297494999998</v>
      </c>
      <c r="E35" s="209">
        <v>-303.19185814999997</v>
      </c>
      <c r="F35" s="209">
        <v>-293.72608688999998</v>
      </c>
      <c r="G35" s="209">
        <v>-298.48950258999997</v>
      </c>
      <c r="H35" s="209"/>
      <c r="I35" s="209">
        <f t="shared" si="14"/>
        <v>-0.37955009000000928</v>
      </c>
      <c r="J35" s="209">
        <f t="shared" si="15"/>
        <v>-1.109378530000015</v>
      </c>
      <c r="K35" s="209">
        <f t="shared" si="16"/>
        <v>-0.7446832699999959</v>
      </c>
      <c r="L35" s="209">
        <f t="shared" si="17"/>
        <v>-1.5749715600000513</v>
      </c>
      <c r="Q35" s="176" t="s">
        <v>269</v>
      </c>
      <c r="R35" s="166">
        <v>0</v>
      </c>
      <c r="S35" s="166">
        <v>0.35499999999999998</v>
      </c>
      <c r="T35" s="166">
        <v>5.6000000000000001E-2</v>
      </c>
      <c r="U35" s="166">
        <v>-0.10299999999999999</v>
      </c>
      <c r="V35" s="166">
        <f>R35+S35+T35+U35</f>
        <v>0.308</v>
      </c>
      <c r="W35" s="166"/>
      <c r="X35" s="166"/>
      <c r="Y35" s="167">
        <f>V35</f>
        <v>0.308</v>
      </c>
    </row>
    <row r="36" spans="2:25" x14ac:dyDescent="0.35">
      <c r="B36" s="210" t="s">
        <v>401</v>
      </c>
      <c r="C36" s="209">
        <v>-289.12630478</v>
      </c>
      <c r="D36" s="209">
        <v>-310.49549517999998</v>
      </c>
      <c r="E36" s="209">
        <v>-302.50935191999997</v>
      </c>
      <c r="F36" s="209">
        <v>-292.09711908999998</v>
      </c>
      <c r="G36" s="209">
        <v>-297.61359564999998</v>
      </c>
      <c r="H36" s="209"/>
      <c r="I36" s="209">
        <f t="shared" si="14"/>
        <v>-0.41371180999999524</v>
      </c>
      <c r="J36" s="209">
        <f t="shared" si="15"/>
        <v>-0.15484421000002158</v>
      </c>
      <c r="K36" s="209">
        <f t="shared" si="16"/>
        <v>-0.83847639000003937</v>
      </c>
      <c r="L36" s="209">
        <f t="shared" si="17"/>
        <v>0.1534522700000025</v>
      </c>
    </row>
    <row r="37" spans="2:25" x14ac:dyDescent="0.35">
      <c r="B37" s="210" t="s">
        <v>402</v>
      </c>
      <c r="C37" s="209">
        <v>-287.85565303999999</v>
      </c>
      <c r="D37" s="209">
        <v>-309.23520615000001</v>
      </c>
      <c r="E37" s="209">
        <v>-300.17442376000002</v>
      </c>
      <c r="F37" s="209">
        <v>-290.79423321000002</v>
      </c>
      <c r="G37" s="209">
        <v>-295.39384224000003</v>
      </c>
      <c r="H37" s="209"/>
      <c r="I37" s="209">
        <f t="shared" si="14"/>
        <v>-8.4362429999998767E-2</v>
      </c>
      <c r="J37" s="209">
        <f t="shared" si="15"/>
        <v>-0.46429728999999043</v>
      </c>
      <c r="K37" s="209">
        <f t="shared" si="16"/>
        <v>-0.43608689999996386</v>
      </c>
      <c r="L37" s="209">
        <f t="shared" si="17"/>
        <v>-0.21670670999998265</v>
      </c>
    </row>
    <row r="38" spans="2:25" x14ac:dyDescent="0.35">
      <c r="B38" s="210" t="s">
        <v>403</v>
      </c>
      <c r="C38" s="209">
        <v>-282.91044780999999</v>
      </c>
      <c r="D38" s="209">
        <v>-304.27268715000002</v>
      </c>
      <c r="E38" s="209">
        <v>-295.12494998</v>
      </c>
      <c r="F38" s="209">
        <v>-285.88606148999997</v>
      </c>
      <c r="G38" s="209">
        <v>-290.49107335999997</v>
      </c>
      <c r="H38" s="209"/>
      <c r="I38" s="209">
        <f t="shared" si="14"/>
        <v>0.7407226200000423</v>
      </c>
      <c r="J38" s="209">
        <f t="shared" si="15"/>
        <v>-8.9065199999822653E-3</v>
      </c>
      <c r="K38" s="209">
        <f t="shared" si="16"/>
        <v>1.018744589999983</v>
      </c>
      <c r="L38" s="209">
        <f t="shared" si="17"/>
        <v>0.29669291999999814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M1" zoomScaleNormal="100" workbookViewId="0">
      <selection activeCell="X3" sqref="X3:X19"/>
    </sheetView>
  </sheetViews>
  <sheetFormatPr defaultRowHeight="14.5" x14ac:dyDescent="0.35"/>
  <sheetData>
    <row r="1" spans="2:29" x14ac:dyDescent="0.35">
      <c r="L1" s="212" t="s">
        <v>135</v>
      </c>
      <c r="M1" s="212"/>
      <c r="N1" s="212"/>
      <c r="O1" s="212"/>
      <c r="Q1" s="244" t="s">
        <v>416</v>
      </c>
      <c r="R1" s="244"/>
      <c r="T1" s="212" t="s">
        <v>421</v>
      </c>
      <c r="U1" s="212"/>
      <c r="V1" s="212"/>
      <c r="W1" s="212"/>
    </row>
    <row r="2" spans="2:29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188" t="s">
        <v>417</v>
      </c>
      <c r="R2" s="161" t="s">
        <v>418</v>
      </c>
      <c r="T2" s="188" t="s">
        <v>419</v>
      </c>
      <c r="U2" s="188" t="s">
        <v>2</v>
      </c>
      <c r="V2" s="188" t="s">
        <v>3</v>
      </c>
      <c r="W2" s="188" t="s">
        <v>420</v>
      </c>
      <c r="Y2" s="188" t="s">
        <v>424</v>
      </c>
      <c r="Z2" s="188" t="s">
        <v>425</v>
      </c>
      <c r="AA2" s="188" t="s">
        <v>422</v>
      </c>
      <c r="AB2" s="188" t="s">
        <v>423</v>
      </c>
      <c r="AC2" s="188" t="s">
        <v>427</v>
      </c>
    </row>
    <row r="3" spans="2:29" x14ac:dyDescent="0.35">
      <c r="B3" t="s">
        <v>387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">
        <f>D3+$Y$33</f>
        <v>-306.49320599000004</v>
      </c>
      <c r="R3" s="1">
        <f>E3+$Y$34</f>
        <v>-297.84147833000003</v>
      </c>
      <c r="T3" s="187">
        <v>0</v>
      </c>
      <c r="U3" s="188">
        <f>Q3-C3-0.5*$Y$25-$Y$26</f>
        <v>0.84367677999994584</v>
      </c>
      <c r="V3" s="168">
        <f>R3+$Y$27-C3-$Y$25-$Y$26</f>
        <v>0.21640443999995185</v>
      </c>
      <c r="W3" s="188">
        <f>$Y$28+$Y$27-$Y$26-$Y$25</f>
        <v>0.12300000000000111</v>
      </c>
      <c r="X3" t="s">
        <v>387</v>
      </c>
      <c r="Y3" s="1">
        <f>Q3-C3-0.5*$Y$25-$Y$26</f>
        <v>0.84367677999994584</v>
      </c>
      <c r="Z3" s="1">
        <f>R3+$Y$27-$Y$26-$Y$25-C3</f>
        <v>0.21640443999996251</v>
      </c>
      <c r="AA3" s="1">
        <f>F3+$Y$32-C3-0.5*$Y$25</f>
        <v>0.55585154999999808</v>
      </c>
      <c r="AB3" s="1">
        <f>G3+$Y$35+0.5*$Y$25-C3-$Y$27</f>
        <v>1.8122290899999616</v>
      </c>
      <c r="AC3" s="1">
        <f>Y3-AA3</f>
        <v>0.28782522999994775</v>
      </c>
    </row>
    <row r="4" spans="2:29" s="33" customFormat="1" x14ac:dyDescent="0.35">
      <c r="B4" s="33" t="s">
        <v>388</v>
      </c>
      <c r="C4" s="33">
        <v>-289.72878039</v>
      </c>
      <c r="D4" s="33">
        <v>-310.94645362</v>
      </c>
      <c r="E4" s="33">
        <v>-301.80689167999998</v>
      </c>
      <c r="F4" s="33">
        <v>-292.52977946999999</v>
      </c>
      <c r="G4" s="33">
        <v>-297.24018111999999</v>
      </c>
      <c r="I4" s="189" t="s">
        <v>5</v>
      </c>
      <c r="J4" s="62">
        <v>-18.459</v>
      </c>
      <c r="L4" s="33">
        <f t="shared" ref="L4:L19" si="0">D4-C4-$J$4-0.5*$J$3</f>
        <v>0.82032676999999721</v>
      </c>
      <c r="M4" s="33">
        <f t="shared" ref="M4:M19" si="1">E4-C4-$J$6</f>
        <v>3.9888710000019145E-2</v>
      </c>
      <c r="N4" s="33">
        <f t="shared" ref="N4:N19" si="2">F4-C4-0.5*$J$3</f>
        <v>0.77800092000000332</v>
      </c>
      <c r="O4" s="33">
        <f t="shared" ref="O4:O19" si="3">G4-C4-$J$5+0.5*$J$3</f>
        <v>1.7425992700000088</v>
      </c>
      <c r="Q4" s="190">
        <f t="shared" ref="Q4:Q18" si="4">D4+$Y$33</f>
        <v>-310.46045362000001</v>
      </c>
      <c r="R4" s="190">
        <f t="shared" ref="R4:R19" si="5">E4+$Y$34</f>
        <v>-301.79689167999999</v>
      </c>
      <c r="T4" s="191">
        <v>0</v>
      </c>
      <c r="U4" s="192">
        <f t="shared" ref="U4:U19" si="6">Q4-C4-0.5*$Y$25-$Y$26</f>
        <v>1.2343267699999885</v>
      </c>
      <c r="V4" s="193">
        <f t="shared" ref="V4:V19" si="7">R4+$Y$27-C4-$Y$25-$Y$26</f>
        <v>0.61888871000001089</v>
      </c>
      <c r="W4" s="192">
        <f>$Y$28+$Y$27-$Y$26-$Y$25</f>
        <v>0.12300000000000111</v>
      </c>
      <c r="X4" s="33" t="s">
        <v>388</v>
      </c>
      <c r="Y4" s="190">
        <f t="shared" ref="Y4:Y19" si="8">Q4-C4-0.5*$Y$25-$Y$26</f>
        <v>1.2343267699999885</v>
      </c>
      <c r="Z4" s="1">
        <f t="shared" ref="Z4:Z19" si="9">R4+$Y$27-$Y$26-$Y$25-C4</f>
        <v>0.61888871000002155</v>
      </c>
      <c r="AA4" s="190">
        <f t="shared" ref="AA4:AA19" si="10">F4+$Y$32-C4-0.5*$Y$25</f>
        <v>0.93600092000002455</v>
      </c>
      <c r="AB4" s="190">
        <f t="shared" ref="AB4:AB19" si="11">G4+$Y$35+0.5*$Y$25-C4-$Y$27</f>
        <v>2.0755992699999997</v>
      </c>
      <c r="AC4" s="190">
        <f t="shared" ref="AC4:AC19" si="12">Y4-AA4</f>
        <v>0.29832584999996392</v>
      </c>
    </row>
    <row r="5" spans="2:29" s="33" customFormat="1" x14ac:dyDescent="0.35">
      <c r="B5" s="33" t="s">
        <v>389</v>
      </c>
      <c r="C5" s="33">
        <v>-290.57799397000002</v>
      </c>
      <c r="D5" s="33">
        <v>-311.84679146000002</v>
      </c>
      <c r="E5" s="33">
        <v>-302.71613323000003</v>
      </c>
      <c r="F5" s="33">
        <v>-293.43402985</v>
      </c>
      <c r="G5" s="33">
        <v>-298.11586378999999</v>
      </c>
      <c r="I5" s="189" t="s">
        <v>6</v>
      </c>
      <c r="J5" s="62">
        <v>-12.833</v>
      </c>
      <c r="L5" s="33">
        <f t="shared" si="0"/>
        <v>0.76920251000000261</v>
      </c>
      <c r="M5" s="33">
        <f t="shared" si="1"/>
        <v>-2.0139260000002324E-2</v>
      </c>
      <c r="N5" s="33">
        <f t="shared" si="2"/>
        <v>0.72296412000002119</v>
      </c>
      <c r="O5" s="33">
        <f t="shared" si="3"/>
        <v>1.716130180000031</v>
      </c>
      <c r="Q5" s="190">
        <f t="shared" si="4"/>
        <v>-311.36079146000003</v>
      </c>
      <c r="R5" s="190">
        <f t="shared" si="5"/>
        <v>-302.70613323000003</v>
      </c>
      <c r="T5" s="191">
        <v>0</v>
      </c>
      <c r="U5" s="192">
        <f t="shared" si="6"/>
        <v>1.1832025099999939</v>
      </c>
      <c r="V5" s="193">
        <f t="shared" si="7"/>
        <v>0.55886073999998942</v>
      </c>
      <c r="W5" s="192">
        <f t="shared" ref="W5:W19" si="13">$Y$28+$Y$27-$Y$26-$Y$25</f>
        <v>0.12300000000000111</v>
      </c>
      <c r="X5" s="33" t="s">
        <v>389</v>
      </c>
      <c r="Y5" s="190">
        <f t="shared" si="8"/>
        <v>1.1832025099999939</v>
      </c>
      <c r="Z5" s="1">
        <f t="shared" si="9"/>
        <v>0.55886074000000008</v>
      </c>
      <c r="AA5" s="190">
        <f t="shared" si="10"/>
        <v>0.88096412000004243</v>
      </c>
      <c r="AB5" s="190">
        <f t="shared" si="11"/>
        <v>2.0491301800000219</v>
      </c>
      <c r="AC5" s="190">
        <f t="shared" si="12"/>
        <v>0.30223838999995145</v>
      </c>
    </row>
    <row r="6" spans="2:29" x14ac:dyDescent="0.35">
      <c r="B6" t="s">
        <v>390</v>
      </c>
      <c r="C6">
        <v>-290.01891615</v>
      </c>
      <c r="D6">
        <v>-311.30846394000002</v>
      </c>
      <c r="E6">
        <v>-302.31293206999999</v>
      </c>
      <c r="F6">
        <v>-292.91376056000001</v>
      </c>
      <c r="G6">
        <v>-297.48614644999998</v>
      </c>
      <c r="I6" s="63" t="s">
        <v>7</v>
      </c>
      <c r="J6" s="58">
        <v>-12.118</v>
      </c>
      <c r="L6">
        <f t="shared" si="0"/>
        <v>0.74845220999997109</v>
      </c>
      <c r="M6">
        <f t="shared" si="1"/>
        <v>-0.17601591999999222</v>
      </c>
      <c r="N6">
        <f t="shared" si="2"/>
        <v>0.68415558999998138</v>
      </c>
      <c r="O6">
        <f t="shared" si="3"/>
        <v>1.7867697000000171</v>
      </c>
      <c r="Q6" s="1">
        <f t="shared" si="4"/>
        <v>-310.82246394000003</v>
      </c>
      <c r="R6" s="1">
        <f t="shared" si="5"/>
        <v>-302.30293207</v>
      </c>
      <c r="T6" s="187">
        <v>0</v>
      </c>
      <c r="U6" s="188">
        <f t="shared" si="6"/>
        <v>1.1624522099999623</v>
      </c>
      <c r="V6" s="168">
        <f t="shared" si="7"/>
        <v>0.40298407999999952</v>
      </c>
      <c r="W6" s="188">
        <f t="shared" si="13"/>
        <v>0.12300000000000111</v>
      </c>
      <c r="X6" t="s">
        <v>390</v>
      </c>
      <c r="Y6" s="1">
        <f t="shared" si="8"/>
        <v>1.1624522099999623</v>
      </c>
      <c r="Z6" s="1">
        <f t="shared" si="9"/>
        <v>0.40298408000001018</v>
      </c>
      <c r="AA6" s="1">
        <f t="shared" si="10"/>
        <v>0.84215559000000262</v>
      </c>
      <c r="AB6" s="1">
        <f>G6+$Y$35+0.5*$Y$25-C6-$Y$27</f>
        <v>2.119769700000008</v>
      </c>
      <c r="AC6" s="1">
        <f t="shared" si="12"/>
        <v>0.32029661999995973</v>
      </c>
    </row>
    <row r="7" spans="2:29" x14ac:dyDescent="0.35">
      <c r="B7" t="s">
        <v>391</v>
      </c>
      <c r="C7">
        <v>-288.80649880999999</v>
      </c>
      <c r="D7">
        <v>-310.23755596000001</v>
      </c>
      <c r="E7" s="33">
        <v>-301.16627189000002</v>
      </c>
      <c r="F7">
        <v>-291.80330758999997</v>
      </c>
      <c r="G7">
        <v>-297.21557665</v>
      </c>
      <c r="L7">
        <f t="shared" si="0"/>
        <v>0.60694284999998471</v>
      </c>
      <c r="M7">
        <f t="shared" si="1"/>
        <v>-0.24177308000002462</v>
      </c>
      <c r="N7">
        <f t="shared" si="2"/>
        <v>0.58219122000001944</v>
      </c>
      <c r="O7">
        <f t="shared" si="3"/>
        <v>0.84492215999999098</v>
      </c>
      <c r="Q7" s="1">
        <f t="shared" si="4"/>
        <v>-309.75155596000002</v>
      </c>
      <c r="R7" s="1">
        <f t="shared" si="5"/>
        <v>-301.15627189000003</v>
      </c>
      <c r="T7" s="187">
        <v>0</v>
      </c>
      <c r="U7" s="188">
        <f t="shared" si="6"/>
        <v>1.020942849999976</v>
      </c>
      <c r="V7" s="168">
        <f t="shared" si="7"/>
        <v>0.33722691999996712</v>
      </c>
      <c r="W7" s="188">
        <f t="shared" si="13"/>
        <v>0.12300000000000111</v>
      </c>
      <c r="X7" t="s">
        <v>391</v>
      </c>
      <c r="Y7" s="1">
        <f t="shared" si="8"/>
        <v>1.020942849999976</v>
      </c>
      <c r="Z7" s="1">
        <f t="shared" si="9"/>
        <v>0.33722691999997778</v>
      </c>
      <c r="AA7" s="1">
        <f t="shared" si="10"/>
        <v>0.74019122000004067</v>
      </c>
      <c r="AB7" s="1">
        <f t="shared" si="11"/>
        <v>1.1779221599999818</v>
      </c>
      <c r="AC7" s="1">
        <f t="shared" si="12"/>
        <v>0.2807516299999353</v>
      </c>
    </row>
    <row r="8" spans="2:29" x14ac:dyDescent="0.35">
      <c r="B8" t="s">
        <v>392</v>
      </c>
      <c r="C8">
        <v>-288.08652043000001</v>
      </c>
      <c r="D8">
        <v>-309.54353398000001</v>
      </c>
      <c r="E8">
        <v>-301.53232579000002</v>
      </c>
      <c r="F8">
        <v>-291.11774306000001</v>
      </c>
      <c r="G8">
        <v>-296.50818415999998</v>
      </c>
      <c r="L8">
        <f t="shared" si="0"/>
        <v>0.5809864500000006</v>
      </c>
      <c r="M8">
        <f t="shared" si="1"/>
        <v>-1.3278053600000082</v>
      </c>
      <c r="N8">
        <f t="shared" si="2"/>
        <v>0.54777736999999815</v>
      </c>
      <c r="O8">
        <f t="shared" si="3"/>
        <v>0.83233627000002253</v>
      </c>
      <c r="Q8" s="1">
        <f t="shared" si="4"/>
        <v>-309.05753398000002</v>
      </c>
      <c r="R8" s="1">
        <f t="shared" si="5"/>
        <v>-301.52232579000002</v>
      </c>
      <c r="T8" s="187">
        <v>0</v>
      </c>
      <c r="U8" s="188">
        <f t="shared" si="6"/>
        <v>0.99498644999999186</v>
      </c>
      <c r="V8" s="168">
        <f t="shared" si="7"/>
        <v>-0.74880536000001641</v>
      </c>
      <c r="W8" s="188">
        <f t="shared" si="13"/>
        <v>0.12300000000000111</v>
      </c>
      <c r="X8" t="s">
        <v>392</v>
      </c>
      <c r="Y8" s="1">
        <f t="shared" si="8"/>
        <v>0.99498644999999186</v>
      </c>
      <c r="Z8" s="1">
        <f t="shared" si="9"/>
        <v>-0.74880536000000575</v>
      </c>
      <c r="AA8" s="1">
        <f t="shared" si="10"/>
        <v>0.70577737000001939</v>
      </c>
      <c r="AB8" s="1">
        <f t="shared" si="11"/>
        <v>1.1653362700000134</v>
      </c>
      <c r="AC8" s="1">
        <f t="shared" si="12"/>
        <v>0.28920907999997247</v>
      </c>
    </row>
    <row r="9" spans="2:29" x14ac:dyDescent="0.35">
      <c r="B9" t="s">
        <v>393</v>
      </c>
      <c r="C9">
        <v>-287.21730401000002</v>
      </c>
      <c r="D9">
        <v>-308.67793078</v>
      </c>
      <c r="E9">
        <v>-299.58837609</v>
      </c>
      <c r="F9">
        <v>-290.26485644000002</v>
      </c>
      <c r="G9">
        <v>-295.14196083000002</v>
      </c>
      <c r="L9">
        <f t="shared" si="0"/>
        <v>0.57737323000002361</v>
      </c>
      <c r="M9">
        <f t="shared" si="1"/>
        <v>-0.25307207999997594</v>
      </c>
      <c r="N9">
        <f t="shared" si="2"/>
        <v>0.53144757000000409</v>
      </c>
      <c r="O9">
        <f t="shared" si="3"/>
        <v>1.3293431800000044</v>
      </c>
      <c r="Q9" s="1">
        <f t="shared" si="4"/>
        <v>-308.19193078000001</v>
      </c>
      <c r="R9" s="1">
        <f t="shared" si="5"/>
        <v>-299.57837609000001</v>
      </c>
      <c r="T9" s="187">
        <v>0</v>
      </c>
      <c r="U9" s="188">
        <f t="shared" si="6"/>
        <v>0.99137323000001487</v>
      </c>
      <c r="V9" s="168">
        <f t="shared" si="7"/>
        <v>0.3259279200000158</v>
      </c>
      <c r="W9" s="188">
        <f t="shared" si="13"/>
        <v>0.12300000000000111</v>
      </c>
      <c r="X9" t="s">
        <v>393</v>
      </c>
      <c r="Y9" s="1">
        <f t="shared" si="8"/>
        <v>0.99137323000001487</v>
      </c>
      <c r="Z9" s="1">
        <f t="shared" si="9"/>
        <v>0.32592792000002646</v>
      </c>
      <c r="AA9" s="1">
        <f t="shared" si="10"/>
        <v>0.68944757000002532</v>
      </c>
      <c r="AB9" s="1">
        <f t="shared" si="11"/>
        <v>1.6623431799999953</v>
      </c>
      <c r="AC9" s="1">
        <f t="shared" si="12"/>
        <v>0.30192565999998955</v>
      </c>
    </row>
    <row r="10" spans="2:29" x14ac:dyDescent="0.35">
      <c r="B10" t="s">
        <v>394</v>
      </c>
      <c r="C10">
        <v>-285.89713876000002</v>
      </c>
      <c r="D10">
        <v>-307.36919023000002</v>
      </c>
      <c r="E10">
        <v>-298.26936704000002</v>
      </c>
      <c r="F10">
        <v>-288.94556853</v>
      </c>
      <c r="G10">
        <v>-293.54883004999999</v>
      </c>
      <c r="L10">
        <f t="shared" si="0"/>
        <v>0.56594853000000311</v>
      </c>
      <c r="M10">
        <f t="shared" si="1"/>
        <v>-0.25422828000000131</v>
      </c>
      <c r="N10">
        <f t="shared" si="2"/>
        <v>0.53057023000001591</v>
      </c>
      <c r="O10">
        <f t="shared" si="3"/>
        <v>1.6023087100000262</v>
      </c>
      <c r="Q10" s="1">
        <f t="shared" si="4"/>
        <v>-306.88319023000003</v>
      </c>
      <c r="R10" s="1">
        <f t="shared" si="5"/>
        <v>-298.25936704000003</v>
      </c>
      <c r="T10" s="187">
        <v>0</v>
      </c>
      <c r="U10" s="188">
        <f t="shared" si="6"/>
        <v>0.97994852999999438</v>
      </c>
      <c r="V10" s="168">
        <f t="shared" si="7"/>
        <v>0.32477171999999044</v>
      </c>
      <c r="W10" s="188">
        <f t="shared" si="13"/>
        <v>0.12300000000000111</v>
      </c>
      <c r="X10" t="s">
        <v>394</v>
      </c>
      <c r="Y10" s="1">
        <f t="shared" si="8"/>
        <v>0.97994852999999438</v>
      </c>
      <c r="Z10" s="1">
        <f t="shared" si="9"/>
        <v>0.3247717200000011</v>
      </c>
      <c r="AA10" s="1">
        <f t="shared" si="10"/>
        <v>0.68857023000003714</v>
      </c>
      <c r="AB10" s="1">
        <f t="shared" si="11"/>
        <v>1.935308710000017</v>
      </c>
      <c r="AC10" s="1">
        <f t="shared" si="12"/>
        <v>0.29137829999995724</v>
      </c>
    </row>
    <row r="11" spans="2:29" s="33" customFormat="1" x14ac:dyDescent="0.35">
      <c r="B11" s="33" t="s">
        <v>395</v>
      </c>
      <c r="C11" s="33">
        <v>-284.05846545000003</v>
      </c>
      <c r="D11" s="33">
        <v>-305.45087348999999</v>
      </c>
      <c r="E11" s="33">
        <v>-296.31079741999997</v>
      </c>
      <c r="F11" s="194">
        <v>-287.06213087999998</v>
      </c>
      <c r="G11" s="33">
        <v>-291.64642712</v>
      </c>
      <c r="L11" s="33">
        <f t="shared" si="0"/>
        <v>0.64559196000003594</v>
      </c>
      <c r="M11" s="33">
        <f t="shared" si="1"/>
        <v>-0.13433196999994301</v>
      </c>
      <c r="N11" s="33">
        <f t="shared" si="2"/>
        <v>0.57533457000004473</v>
      </c>
      <c r="O11" s="33">
        <f t="shared" si="3"/>
        <v>1.6660383300000299</v>
      </c>
      <c r="Q11" s="190">
        <f t="shared" si="4"/>
        <v>-304.96487349</v>
      </c>
      <c r="R11" s="190">
        <f t="shared" si="5"/>
        <v>-296.30079741999998</v>
      </c>
      <c r="T11" s="191">
        <v>0</v>
      </c>
      <c r="U11" s="192">
        <f t="shared" si="6"/>
        <v>1.0595919600000272</v>
      </c>
      <c r="V11" s="193">
        <f t="shared" si="7"/>
        <v>0.44466803000004873</v>
      </c>
      <c r="W11" s="192">
        <f t="shared" si="13"/>
        <v>0.12300000000000111</v>
      </c>
      <c r="X11" s="33" t="s">
        <v>395</v>
      </c>
      <c r="Y11" s="190">
        <f t="shared" si="8"/>
        <v>1.0595919600000272</v>
      </c>
      <c r="Z11" s="1">
        <f t="shared" si="9"/>
        <v>0.44466803000005939</v>
      </c>
      <c r="AA11" s="190">
        <f t="shared" si="10"/>
        <v>0.73333457000006597</v>
      </c>
      <c r="AB11" s="190">
        <f t="shared" si="11"/>
        <v>1.9990383300000207</v>
      </c>
      <c r="AC11" s="190">
        <f t="shared" si="12"/>
        <v>0.32625738999996123</v>
      </c>
    </row>
    <row r="12" spans="2:29" s="33" customFormat="1" x14ac:dyDescent="0.35">
      <c r="B12" s="33" t="s">
        <v>396</v>
      </c>
      <c r="C12" s="33">
        <v>-281.80555425</v>
      </c>
      <c r="D12" s="33">
        <v>-303.15249657999999</v>
      </c>
      <c r="E12" s="33">
        <v>-294.03713852999999</v>
      </c>
      <c r="F12" s="33">
        <v>-284.77380281000001</v>
      </c>
      <c r="G12" s="33">
        <v>-289.77057454999999</v>
      </c>
      <c r="L12" s="33">
        <f t="shared" si="0"/>
        <v>0.69105767000000951</v>
      </c>
      <c r="M12" s="33">
        <f t="shared" si="1"/>
        <v>-0.11358427999999243</v>
      </c>
      <c r="N12" s="33">
        <f t="shared" si="2"/>
        <v>0.61075143999999382</v>
      </c>
      <c r="O12" s="33">
        <f t="shared" si="3"/>
        <v>1.2889797000000081</v>
      </c>
      <c r="Q12" s="190">
        <f t="shared" si="4"/>
        <v>-302.66649658</v>
      </c>
      <c r="R12" s="190">
        <f t="shared" si="5"/>
        <v>-294.02713853</v>
      </c>
      <c r="T12" s="191">
        <v>0</v>
      </c>
      <c r="U12" s="192">
        <f t="shared" si="6"/>
        <v>1.1050576700000008</v>
      </c>
      <c r="V12" s="193">
        <f t="shared" si="7"/>
        <v>0.46541571999999931</v>
      </c>
      <c r="W12" s="192">
        <f t="shared" si="13"/>
        <v>0.12300000000000111</v>
      </c>
      <c r="X12" s="33" t="s">
        <v>396</v>
      </c>
      <c r="Y12" s="190">
        <f t="shared" si="8"/>
        <v>1.1050576700000008</v>
      </c>
      <c r="Z12" s="1">
        <f t="shared" si="9"/>
        <v>0.46541572000000997</v>
      </c>
      <c r="AA12" s="190">
        <f t="shared" si="10"/>
        <v>0.76875144000001505</v>
      </c>
      <c r="AB12" s="190">
        <f t="shared" si="11"/>
        <v>1.6219796999999989</v>
      </c>
      <c r="AC12" s="190">
        <f t="shared" si="12"/>
        <v>0.33630622999998572</v>
      </c>
    </row>
    <row r="13" spans="2:29" s="33" customFormat="1" x14ac:dyDescent="0.35">
      <c r="B13" s="33" t="s">
        <v>397</v>
      </c>
      <c r="C13" s="33">
        <v>-290.40178452999999</v>
      </c>
      <c r="D13" s="33">
        <v>-311.60409980999998</v>
      </c>
      <c r="E13" s="33">
        <v>-302.70202631000001</v>
      </c>
      <c r="F13" s="33">
        <v>-293.20155218000002</v>
      </c>
      <c r="G13" s="33">
        <v>-300.45672643</v>
      </c>
      <c r="L13" s="33">
        <f t="shared" si="0"/>
        <v>0.83568472000000638</v>
      </c>
      <c r="M13" s="33">
        <f t="shared" si="1"/>
        <v>-0.18224178000002134</v>
      </c>
      <c r="N13" s="33">
        <f t="shared" si="2"/>
        <v>0.77923234999996493</v>
      </c>
      <c r="O13" s="33">
        <f t="shared" si="3"/>
        <v>-0.80094190000001708</v>
      </c>
      <c r="Q13" s="190">
        <f t="shared" si="4"/>
        <v>-311.11809980999999</v>
      </c>
      <c r="R13" s="190">
        <f t="shared" si="5"/>
        <v>-302.69202631000002</v>
      </c>
      <c r="T13" s="191">
        <v>0</v>
      </c>
      <c r="U13" s="192">
        <f t="shared" si="6"/>
        <v>1.2496847199999976</v>
      </c>
      <c r="V13" s="193">
        <f t="shared" si="7"/>
        <v>0.39675821999997041</v>
      </c>
      <c r="W13" s="192">
        <f t="shared" si="13"/>
        <v>0.12300000000000111</v>
      </c>
      <c r="X13" s="33" t="s">
        <v>397</v>
      </c>
      <c r="Y13" s="190">
        <f t="shared" si="8"/>
        <v>1.2496847199999976</v>
      </c>
      <c r="Z13" s="1">
        <f t="shared" si="9"/>
        <v>0.39675821999998107</v>
      </c>
      <c r="AA13" s="190">
        <f t="shared" si="10"/>
        <v>0.93723234999998617</v>
      </c>
      <c r="AB13" s="190">
        <f t="shared" si="11"/>
        <v>-0.46794190000002622</v>
      </c>
      <c r="AC13" s="190">
        <f t="shared" si="12"/>
        <v>0.31245237000001147</v>
      </c>
    </row>
    <row r="14" spans="2:29" s="33" customFormat="1" x14ac:dyDescent="0.35">
      <c r="B14" s="33" t="s">
        <v>398</v>
      </c>
      <c r="C14" s="33">
        <v>-291.25272654999998</v>
      </c>
      <c r="D14" s="33">
        <v>-312.48031650000001</v>
      </c>
      <c r="E14" s="194">
        <v>-303.39078296999998</v>
      </c>
      <c r="F14" s="33">
        <v>-294.04356602000001</v>
      </c>
      <c r="G14" s="33">
        <v>-301.35750301000002</v>
      </c>
      <c r="L14" s="33">
        <f t="shared" si="0"/>
        <v>0.81041004999996202</v>
      </c>
      <c r="M14" s="33">
        <f t="shared" si="1"/>
        <v>-2.0056419999997743E-2</v>
      </c>
      <c r="N14" s="33">
        <f t="shared" si="2"/>
        <v>0.788160529999963</v>
      </c>
      <c r="O14" s="33">
        <f t="shared" si="3"/>
        <v>-0.85077646000003915</v>
      </c>
      <c r="Q14" s="190">
        <f t="shared" si="4"/>
        <v>-311.99431650000002</v>
      </c>
      <c r="R14" s="190">
        <f t="shared" si="5"/>
        <v>-303.38078296999998</v>
      </c>
      <c r="T14" s="191">
        <v>0</v>
      </c>
      <c r="U14" s="192">
        <f t="shared" si="6"/>
        <v>1.2244100499999533</v>
      </c>
      <c r="V14" s="193">
        <f t="shared" si="7"/>
        <v>0.558943579999994</v>
      </c>
      <c r="W14" s="192">
        <f t="shared" si="13"/>
        <v>0.12300000000000111</v>
      </c>
      <c r="X14" s="33" t="s">
        <v>398</v>
      </c>
      <c r="Y14" s="190">
        <f t="shared" si="8"/>
        <v>1.2244100499999533</v>
      </c>
      <c r="Z14" s="1">
        <f t="shared" si="9"/>
        <v>0.55894358000000466</v>
      </c>
      <c r="AA14" s="190">
        <f t="shared" si="10"/>
        <v>0.94616052999998423</v>
      </c>
      <c r="AB14" s="190">
        <f t="shared" si="11"/>
        <v>-0.51777646000004829</v>
      </c>
      <c r="AC14" s="190">
        <f t="shared" si="12"/>
        <v>0.27824951999996905</v>
      </c>
    </row>
    <row r="15" spans="2:29" s="33" customFormat="1" x14ac:dyDescent="0.35">
      <c r="B15" s="33" t="s">
        <v>399</v>
      </c>
      <c r="C15" s="33">
        <v>-291.10284324000003</v>
      </c>
      <c r="D15" s="33">
        <v>-312.30969335999998</v>
      </c>
      <c r="E15" s="33">
        <v>-303.44110720999998</v>
      </c>
      <c r="F15" s="33">
        <v>-294.82247804999997</v>
      </c>
      <c r="G15" s="33">
        <v>-298.53994583999997</v>
      </c>
      <c r="L15" s="33">
        <f t="shared" si="0"/>
        <v>0.83114988000004386</v>
      </c>
      <c r="M15" s="33">
        <f t="shared" si="1"/>
        <v>-0.2202639699999569</v>
      </c>
      <c r="N15" s="33">
        <f t="shared" si="2"/>
        <v>-0.14063480999994526</v>
      </c>
      <c r="O15" s="33">
        <f t="shared" si="3"/>
        <v>1.816897400000054</v>
      </c>
      <c r="Q15" s="190">
        <f t="shared" si="4"/>
        <v>-311.82369335999999</v>
      </c>
      <c r="R15" s="190">
        <f t="shared" si="5"/>
        <v>-303.43110720999999</v>
      </c>
      <c r="T15" s="191">
        <v>0</v>
      </c>
      <c r="U15" s="192">
        <f t="shared" si="6"/>
        <v>1.2451498800000351</v>
      </c>
      <c r="V15" s="193">
        <f t="shared" si="7"/>
        <v>0.35873603000003484</v>
      </c>
      <c r="W15" s="192">
        <f t="shared" si="13"/>
        <v>0.12300000000000111</v>
      </c>
      <c r="X15" s="33" t="s">
        <v>399</v>
      </c>
      <c r="Y15" s="190">
        <f t="shared" si="8"/>
        <v>1.2451498800000351</v>
      </c>
      <c r="Z15" s="1">
        <f t="shared" si="9"/>
        <v>0.3587360300000455</v>
      </c>
      <c r="AA15" s="190">
        <f t="shared" si="10"/>
        <v>1.736519000007597E-2</v>
      </c>
      <c r="AB15" s="190">
        <f t="shared" si="11"/>
        <v>2.1498974000000448</v>
      </c>
      <c r="AC15" s="190">
        <f t="shared" si="12"/>
        <v>1.2277846899999592</v>
      </c>
    </row>
    <row r="16" spans="2:29" s="33" customFormat="1" x14ac:dyDescent="0.35">
      <c r="B16" s="33" t="s">
        <v>400</v>
      </c>
      <c r="C16" s="33">
        <v>-290.87906548000001</v>
      </c>
      <c r="D16" s="33">
        <v>-312.10297494999998</v>
      </c>
      <c r="E16" s="33">
        <v>-303.19185814999997</v>
      </c>
      <c r="F16" s="33">
        <v>-293.72608688999998</v>
      </c>
      <c r="G16" s="33">
        <v>-298.48950258999997</v>
      </c>
      <c r="L16" s="33">
        <f t="shared" si="0"/>
        <v>0.81409053000003295</v>
      </c>
      <c r="M16" s="33">
        <f t="shared" si="1"/>
        <v>-0.19479266999996447</v>
      </c>
      <c r="N16" s="33">
        <f t="shared" si="2"/>
        <v>0.73197859000003218</v>
      </c>
      <c r="O16" s="33">
        <f t="shared" si="3"/>
        <v>1.6435628900000361</v>
      </c>
      <c r="Q16" s="190">
        <f t="shared" si="4"/>
        <v>-311.61697494999999</v>
      </c>
      <c r="R16" s="190">
        <f t="shared" si="5"/>
        <v>-303.18185814999998</v>
      </c>
      <c r="T16" s="191">
        <v>0</v>
      </c>
      <c r="U16" s="192">
        <f t="shared" si="6"/>
        <v>1.2280905300000242</v>
      </c>
      <c r="V16" s="193">
        <f t="shared" si="7"/>
        <v>0.38420733000002727</v>
      </c>
      <c r="W16" s="192">
        <f t="shared" si="13"/>
        <v>0.12300000000000111</v>
      </c>
      <c r="X16" s="33" t="s">
        <v>400</v>
      </c>
      <c r="Y16" s="190">
        <f t="shared" si="8"/>
        <v>1.2280905300000242</v>
      </c>
      <c r="Z16" s="1">
        <f t="shared" si="9"/>
        <v>0.38420733000003793</v>
      </c>
      <c r="AA16" s="190">
        <f t="shared" si="10"/>
        <v>0.88997859000005342</v>
      </c>
      <c r="AB16" s="190">
        <f t="shared" si="11"/>
        <v>1.9765628900000269</v>
      </c>
      <c r="AC16" s="190">
        <f t="shared" si="12"/>
        <v>0.3381119399999708</v>
      </c>
    </row>
    <row r="17" spans="2:29" s="33" customFormat="1" x14ac:dyDescent="0.35">
      <c r="B17" s="33" t="s">
        <v>401</v>
      </c>
      <c r="C17" s="33">
        <v>-289.12630478</v>
      </c>
      <c r="D17" s="33">
        <v>-310.49549517999998</v>
      </c>
      <c r="E17" s="33">
        <v>-302.50935191999997</v>
      </c>
      <c r="F17" s="33">
        <v>-292.09711908999998</v>
      </c>
      <c r="G17" s="33">
        <v>-297.61359564999998</v>
      </c>
      <c r="L17" s="33">
        <f t="shared" si="0"/>
        <v>0.66880960000002032</v>
      </c>
      <c r="M17" s="33">
        <f t="shared" si="1"/>
        <v>-1.2650471399999734</v>
      </c>
      <c r="N17" s="33">
        <f t="shared" si="2"/>
        <v>0.60818569000001999</v>
      </c>
      <c r="O17" s="33">
        <f t="shared" si="3"/>
        <v>0.76670913000001883</v>
      </c>
      <c r="Q17" s="190">
        <f t="shared" si="4"/>
        <v>-310.00949517999999</v>
      </c>
      <c r="R17" s="190">
        <f t="shared" si="5"/>
        <v>-302.49935191999998</v>
      </c>
      <c r="T17" s="191">
        <v>0</v>
      </c>
      <c r="U17" s="192">
        <f t="shared" si="6"/>
        <v>1.0828096000000116</v>
      </c>
      <c r="V17" s="193">
        <f t="shared" si="7"/>
        <v>-0.68604713999998168</v>
      </c>
      <c r="W17" s="192">
        <f t="shared" si="13"/>
        <v>0.12300000000000111</v>
      </c>
      <c r="X17" s="33" t="s">
        <v>401</v>
      </c>
      <c r="Y17" s="190">
        <f t="shared" si="8"/>
        <v>1.0828096000000116</v>
      </c>
      <c r="Z17" s="1">
        <f t="shared" si="9"/>
        <v>-0.68604713999997102</v>
      </c>
      <c r="AA17" s="190">
        <f t="shared" si="10"/>
        <v>0.76618569000004122</v>
      </c>
      <c r="AB17" s="190">
        <f t="shared" si="11"/>
        <v>1.0997091300000097</v>
      </c>
      <c r="AC17" s="190">
        <f t="shared" si="12"/>
        <v>0.31662390999997037</v>
      </c>
    </row>
    <row r="18" spans="2:29" s="33" customFormat="1" x14ac:dyDescent="0.35">
      <c r="B18" s="33" t="s">
        <v>402</v>
      </c>
      <c r="C18" s="33">
        <v>-287.85565303999999</v>
      </c>
      <c r="D18" s="33">
        <v>-309.23520615000001</v>
      </c>
      <c r="E18" s="33">
        <v>-300.17442376000002</v>
      </c>
      <c r="F18" s="33">
        <v>-290.79423321000002</v>
      </c>
      <c r="G18" s="33">
        <v>-295.39384224000003</v>
      </c>
      <c r="L18" s="33">
        <f t="shared" si="0"/>
        <v>0.65844688999998224</v>
      </c>
      <c r="M18" s="33">
        <f t="shared" si="1"/>
        <v>-0.20077072000003149</v>
      </c>
      <c r="N18" s="33">
        <f t="shared" si="2"/>
        <v>0.64041982999997726</v>
      </c>
      <c r="O18" s="33">
        <f t="shared" si="3"/>
        <v>1.7158107999999666</v>
      </c>
      <c r="Q18" s="190">
        <f t="shared" si="4"/>
        <v>-308.74920615000002</v>
      </c>
      <c r="R18" s="190">
        <f t="shared" si="5"/>
        <v>-300.16442376000003</v>
      </c>
      <c r="T18" s="191">
        <v>0</v>
      </c>
      <c r="U18" s="192">
        <f t="shared" si="6"/>
        <v>1.0724468899999735</v>
      </c>
      <c r="V18" s="193">
        <f t="shared" si="7"/>
        <v>0.37822927999996026</v>
      </c>
      <c r="W18" s="192">
        <f t="shared" si="13"/>
        <v>0.12300000000000111</v>
      </c>
      <c r="X18" s="33" t="s">
        <v>402</v>
      </c>
      <c r="Y18" s="190">
        <f t="shared" si="8"/>
        <v>1.0724468899999735</v>
      </c>
      <c r="Z18" s="1">
        <f t="shared" si="9"/>
        <v>0.37822927999997091</v>
      </c>
      <c r="AA18" s="190">
        <f t="shared" si="10"/>
        <v>0.7984198299999985</v>
      </c>
      <c r="AB18" s="190">
        <f t="shared" si="11"/>
        <v>2.0488107999999574</v>
      </c>
      <c r="AC18" s="190">
        <f t="shared" si="12"/>
        <v>0.27402705999997501</v>
      </c>
    </row>
    <row r="19" spans="2:29" s="33" customFormat="1" x14ac:dyDescent="0.35">
      <c r="B19" s="33" t="s">
        <v>403</v>
      </c>
      <c r="C19" s="33">
        <v>-282.91044780999999</v>
      </c>
      <c r="D19" s="33">
        <v>-304.27268715000002</v>
      </c>
      <c r="E19" s="33">
        <v>-295.12494998</v>
      </c>
      <c r="F19" s="33">
        <v>-285.88606148999997</v>
      </c>
      <c r="G19" s="33">
        <v>-290.49107335999997</v>
      </c>
      <c r="L19" s="33">
        <f t="shared" si="0"/>
        <v>0.67576065999996926</v>
      </c>
      <c r="M19" s="33">
        <f t="shared" si="1"/>
        <v>-9.6502170000002607E-2</v>
      </c>
      <c r="N19" s="33">
        <f t="shared" si="2"/>
        <v>0.60338632000001935</v>
      </c>
      <c r="O19" s="33">
        <f t="shared" si="3"/>
        <v>1.6733744500000207</v>
      </c>
      <c r="Q19" s="190">
        <f>D19+$Y$33</f>
        <v>-303.78668715000003</v>
      </c>
      <c r="R19" s="190">
        <f t="shared" si="5"/>
        <v>-295.11494998000001</v>
      </c>
      <c r="T19" s="191">
        <v>0</v>
      </c>
      <c r="U19" s="192">
        <f t="shared" si="6"/>
        <v>1.0897606599999605</v>
      </c>
      <c r="V19" s="193">
        <f t="shared" si="7"/>
        <v>0.48249782999998914</v>
      </c>
      <c r="W19" s="192">
        <f t="shared" si="13"/>
        <v>0.12300000000000111</v>
      </c>
      <c r="X19" s="33" t="s">
        <v>403</v>
      </c>
      <c r="Y19" s="190">
        <f t="shared" si="8"/>
        <v>1.0897606599999605</v>
      </c>
      <c r="Z19" s="1">
        <f t="shared" si="9"/>
        <v>0.48249782999999979</v>
      </c>
      <c r="AA19" s="190">
        <f t="shared" si="10"/>
        <v>0.76138632000004058</v>
      </c>
      <c r="AB19" s="190">
        <f t="shared" si="11"/>
        <v>2.0063744500000116</v>
      </c>
      <c r="AC19" s="190">
        <f t="shared" si="12"/>
        <v>0.32837433999991994</v>
      </c>
    </row>
    <row r="23" spans="2:29" ht="15" thickBot="1" x14ac:dyDescent="0.4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215" t="s">
        <v>59</v>
      </c>
      <c r="R23" s="215"/>
      <c r="S23" s="215"/>
      <c r="T23" s="215"/>
      <c r="U23" s="215"/>
      <c r="V23" s="215"/>
      <c r="W23" s="215"/>
      <c r="X23" s="215"/>
      <c r="Y23" s="215"/>
    </row>
    <row r="24" spans="2:29" x14ac:dyDescent="0.35"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2:29" x14ac:dyDescent="0.35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2:29" x14ac:dyDescent="0.35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2:29" x14ac:dyDescent="0.35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2:29" ht="15" thickBot="1" x14ac:dyDescent="0.4"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2:29" ht="15" thickBot="1" x14ac:dyDescent="0.4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2:29" x14ac:dyDescent="0.3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2:29" x14ac:dyDescent="0.35"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Q31" s="29" t="s">
        <v>0</v>
      </c>
      <c r="R31" s="164" t="s">
        <v>1</v>
      </c>
      <c r="S31" s="164" t="s">
        <v>1</v>
      </c>
      <c r="T31" s="164" t="s">
        <v>1</v>
      </c>
      <c r="U31" s="164" t="s">
        <v>1</v>
      </c>
      <c r="V31" s="164" t="s">
        <v>1</v>
      </c>
      <c r="W31" s="164"/>
      <c r="X31" s="164"/>
      <c r="Y31" s="165" t="str">
        <f>V31</f>
        <v>-</v>
      </c>
    </row>
    <row r="32" spans="2:29" x14ac:dyDescent="0.35"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Q32" s="29" t="s">
        <v>49</v>
      </c>
      <c r="R32" s="164">
        <v>0</v>
      </c>
      <c r="S32" s="164">
        <v>0.19</v>
      </c>
      <c r="T32" s="164">
        <v>3.0000000000000001E-3</v>
      </c>
      <c r="U32" s="164">
        <v>-4.0000000000000001E-3</v>
      </c>
      <c r="V32" s="164">
        <f>R32+S32+T32+U32</f>
        <v>0.189</v>
      </c>
      <c r="W32" s="164"/>
      <c r="X32" s="164"/>
      <c r="Y32" s="165">
        <f>V32</f>
        <v>0.189</v>
      </c>
    </row>
    <row r="33" spans="3:25" x14ac:dyDescent="0.35"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Q33" s="29" t="s">
        <v>2</v>
      </c>
      <c r="R33" s="164">
        <v>0</v>
      </c>
      <c r="S33" s="164">
        <v>0.65700000000000003</v>
      </c>
      <c r="T33" s="164">
        <v>9.0999999999999998E-2</v>
      </c>
      <c r="U33" s="164">
        <v>-0.16200000000000001</v>
      </c>
      <c r="V33" s="164">
        <f>R33+S33+T33+U33</f>
        <v>0.58599999999999997</v>
      </c>
      <c r="W33" s="164">
        <v>0.15</v>
      </c>
      <c r="X33" s="164">
        <v>-0.25</v>
      </c>
      <c r="Y33" s="165">
        <f>V33+W33+X33</f>
        <v>0.48599999999999999</v>
      </c>
    </row>
    <row r="34" spans="3:25" x14ac:dyDescent="0.35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Q34" s="29" t="s">
        <v>3</v>
      </c>
      <c r="R34" s="164">
        <v>0</v>
      </c>
      <c r="S34" s="164">
        <v>0.186</v>
      </c>
      <c r="T34" s="164">
        <v>0.08</v>
      </c>
      <c r="U34" s="164">
        <v>-0.156</v>
      </c>
      <c r="V34" s="178">
        <f>R34+S34+T34+U34</f>
        <v>0.11000000000000001</v>
      </c>
      <c r="W34" s="164"/>
      <c r="X34" s="164">
        <v>-0.1</v>
      </c>
      <c r="Y34" s="165">
        <f>V34+X34</f>
        <v>1.0000000000000009E-2</v>
      </c>
    </row>
    <row r="35" spans="3:25" ht="15" thickBot="1" x14ac:dyDescent="0.4">
      <c r="Q35" s="176" t="s">
        <v>269</v>
      </c>
      <c r="R35" s="166">
        <v>0</v>
      </c>
      <c r="S35" s="166">
        <v>0.35499999999999998</v>
      </c>
      <c r="T35" s="166">
        <v>5.6000000000000001E-2</v>
      </c>
      <c r="U35" s="166">
        <v>-0.10299999999999999</v>
      </c>
      <c r="V35" s="166">
        <f>R35+S35+T35+U35</f>
        <v>0.308</v>
      </c>
      <c r="W35" s="166"/>
      <c r="X35" s="166"/>
      <c r="Y35" s="167">
        <f>V35</f>
        <v>0.308</v>
      </c>
    </row>
    <row r="41" spans="3:25" x14ac:dyDescent="0.35">
      <c r="U41" t="s">
        <v>429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M1" zoomScaleNormal="100" workbookViewId="0">
      <selection activeCell="X3" sqref="X3:X19"/>
    </sheetView>
  </sheetViews>
  <sheetFormatPr defaultRowHeight="14.5" x14ac:dyDescent="0.35"/>
  <sheetData>
    <row r="1" spans="2:29" x14ac:dyDescent="0.35">
      <c r="L1" s="212" t="s">
        <v>135</v>
      </c>
      <c r="M1" s="212"/>
      <c r="N1" s="212"/>
      <c r="O1" s="212"/>
      <c r="Q1" s="244" t="s">
        <v>416</v>
      </c>
      <c r="R1" s="244"/>
      <c r="T1" s="212" t="s">
        <v>421</v>
      </c>
      <c r="U1" s="212"/>
      <c r="V1" s="212"/>
      <c r="W1" s="212"/>
    </row>
    <row r="2" spans="2:29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28" t="s">
        <v>417</v>
      </c>
      <c r="R2" s="161" t="s">
        <v>418</v>
      </c>
      <c r="T2" s="28" t="s">
        <v>419</v>
      </c>
      <c r="U2" s="28" t="s">
        <v>2</v>
      </c>
      <c r="V2" s="28" t="s">
        <v>3</v>
      </c>
      <c r="W2" s="28" t="s">
        <v>420</v>
      </c>
      <c r="Y2" s="177" t="s">
        <v>424</v>
      </c>
      <c r="Z2" s="177" t="s">
        <v>425</v>
      </c>
      <c r="AA2" s="177" t="s">
        <v>422</v>
      </c>
      <c r="AB2" s="177" t="s">
        <v>423</v>
      </c>
      <c r="AC2" s="177" t="s">
        <v>427</v>
      </c>
    </row>
    <row r="3" spans="2:29" x14ac:dyDescent="0.35">
      <c r="B3" t="s">
        <v>387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K3" s="1"/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">
        <f>D3+$Y$33</f>
        <v>-306.49320599000004</v>
      </c>
      <c r="R3" s="1">
        <f>E3+$Y$34</f>
        <v>-297.84147833000003</v>
      </c>
      <c r="T3" s="159">
        <v>0</v>
      </c>
      <c r="U3" s="28">
        <f>Q3-C3-0.5*$Y$25-$Y$26</f>
        <v>0.84367677999994584</v>
      </c>
      <c r="V3" s="168">
        <f>R3+$Y$27-C3-$Y$25-$Y$26</f>
        <v>0.21640443999995185</v>
      </c>
      <c r="W3" s="28">
        <f>$Y$28+$Y$27-$Y$26-$Y$25</f>
        <v>0.12300000000000111</v>
      </c>
      <c r="X3" t="s">
        <v>387</v>
      </c>
      <c r="Y3" s="1">
        <f>Q3-C3-0.5*$Y$25-$Y$26</f>
        <v>0.84367677999994584</v>
      </c>
      <c r="Z3" s="1">
        <f>R3+$Y$27-$Y$26-$Y$25-C3</f>
        <v>0.21640443999996251</v>
      </c>
      <c r="AA3" s="1">
        <f>F3+$Y$32-C3-0.5*$Y$25</f>
        <v>0.55585154999999808</v>
      </c>
      <c r="AB3" s="1">
        <f>G3+$Y$35+0.5*$Y$25-C3-$Y$27</f>
        <v>1.8122290899999616</v>
      </c>
      <c r="AC3" s="1">
        <f>Y3-AA3</f>
        <v>0.28782522999994775</v>
      </c>
    </row>
    <row r="4" spans="2:29" s="179" customFormat="1" x14ac:dyDescent="0.35">
      <c r="B4" s="179" t="s">
        <v>388</v>
      </c>
      <c r="C4" s="179">
        <v>-300.79528972999998</v>
      </c>
      <c r="D4" s="179">
        <v>-322.91578182000001</v>
      </c>
      <c r="E4" s="179">
        <v>-313.45216338</v>
      </c>
      <c r="F4" s="179">
        <v>-303.54069148000002</v>
      </c>
      <c r="G4" s="179">
        <v>-311.21558164999999</v>
      </c>
      <c r="I4" s="185" t="s">
        <v>5</v>
      </c>
      <c r="J4" s="186">
        <v>-18.459</v>
      </c>
      <c r="K4" s="1"/>
      <c r="L4" s="179">
        <f t="shared" ref="L4:L19" si="0">D4-C4-$J$4-0.5*$J$3</f>
        <v>-8.2492090000027662E-2</v>
      </c>
      <c r="M4" s="179">
        <f t="shared" ref="M4:M19" si="1">E4-C4-$J$6</f>
        <v>-0.53887365000002241</v>
      </c>
      <c r="N4" s="179">
        <f t="shared" ref="N4:N19" si="2">F4-C4-0.5*$J$3</f>
        <v>0.83359824999995835</v>
      </c>
      <c r="O4" s="179">
        <f t="shared" ref="O4:O19" si="3">G4-C4-$J$5+0.5*$J$3</f>
        <v>-1.166291920000011</v>
      </c>
      <c r="Q4" s="180">
        <f t="shared" ref="Q4:Q18" si="4">D4+$Y$33</f>
        <v>-322.42978182000002</v>
      </c>
      <c r="R4" s="180">
        <f t="shared" ref="R4:R19" si="5">E4+$Y$34</f>
        <v>-313.44216338000001</v>
      </c>
      <c r="T4" s="181">
        <v>0</v>
      </c>
      <c r="U4" s="182">
        <f t="shared" ref="U4:U19" si="6">Q4-C4-0.5*$Y$25-$Y$26</f>
        <v>0.3315079099999636</v>
      </c>
      <c r="V4" s="183">
        <f t="shared" ref="V4:V19" si="7">R4+$Y$27-C4-$Y$25-$Y$26</f>
        <v>4.0126349999969335E-2</v>
      </c>
      <c r="W4" s="182">
        <f>$Y$28+$Y$27-$Y$26-$Y$25</f>
        <v>0.12300000000000111</v>
      </c>
      <c r="X4" s="33" t="s">
        <v>388</v>
      </c>
      <c r="Y4" s="180">
        <f t="shared" ref="Y4:Y19" si="8">Q4-C4-0.5*$Y$25-$Y$26</f>
        <v>0.3315079099999636</v>
      </c>
      <c r="Z4" s="1">
        <f t="shared" ref="Z4:Z19" si="9">R4+$Y$27-$Y$26-$Y$25-C4</f>
        <v>4.0126349999979993E-2</v>
      </c>
      <c r="AA4" s="180">
        <f t="shared" ref="AA4:AA19" si="10">F4+$Y$32-C4-0.5*$Y$25</f>
        <v>0.99159824999997959</v>
      </c>
      <c r="AB4" s="180">
        <f t="shared" ref="AB4:AB19" si="11">G4+$Y$35+0.5*$Y$25-C4-$Y$27</f>
        <v>-0.83329192000002017</v>
      </c>
      <c r="AC4" s="180">
        <f t="shared" ref="AC4:AC19" si="12">Y4-AA4</f>
        <v>-0.66009034000001598</v>
      </c>
    </row>
    <row r="5" spans="2:29" s="179" customFormat="1" x14ac:dyDescent="0.35">
      <c r="B5" s="179" t="s">
        <v>389</v>
      </c>
      <c r="C5" s="179">
        <v>-305.52389717</v>
      </c>
      <c r="D5" s="179">
        <v>-327.46512591999999</v>
      </c>
      <c r="E5" s="179">
        <v>-318.43730436999999</v>
      </c>
      <c r="F5" s="179">
        <v>-308.47057617000002</v>
      </c>
      <c r="G5" s="179">
        <v>-315.52926966000001</v>
      </c>
      <c r="I5" s="185" t="s">
        <v>6</v>
      </c>
      <c r="J5" s="186">
        <v>-12.833</v>
      </c>
      <c r="K5" s="1"/>
      <c r="L5" s="179">
        <f t="shared" si="0"/>
        <v>9.6771250000006415E-2</v>
      </c>
      <c r="M5" s="179">
        <f t="shared" si="1"/>
        <v>-0.79540719999999432</v>
      </c>
      <c r="N5" s="179">
        <f t="shared" si="2"/>
        <v>0.63232099999998281</v>
      </c>
      <c r="O5" s="179">
        <f t="shared" si="3"/>
        <v>-0.75137249000001338</v>
      </c>
      <c r="Q5" s="180">
        <f t="shared" si="4"/>
        <v>-326.97912592</v>
      </c>
      <c r="R5" s="180">
        <f t="shared" si="5"/>
        <v>-318.42730437</v>
      </c>
      <c r="T5" s="181">
        <v>0</v>
      </c>
      <c r="U5" s="182">
        <f t="shared" si="6"/>
        <v>0.51077124999999768</v>
      </c>
      <c r="V5" s="183">
        <f t="shared" si="7"/>
        <v>-0.21640720000000258</v>
      </c>
      <c r="W5" s="182">
        <f t="shared" ref="W5:W19" si="13">$Y$28+$Y$27-$Y$26-$Y$25</f>
        <v>0.12300000000000111</v>
      </c>
      <c r="X5" s="33" t="s">
        <v>389</v>
      </c>
      <c r="Y5" s="180">
        <f t="shared" si="8"/>
        <v>0.51077124999999768</v>
      </c>
      <c r="Z5" s="1">
        <f t="shared" si="9"/>
        <v>-0.21640719999999192</v>
      </c>
      <c r="AA5" s="180">
        <f t="shared" si="10"/>
        <v>0.79032100000000405</v>
      </c>
      <c r="AB5" s="180">
        <f t="shared" si="11"/>
        <v>-0.41837249000002252</v>
      </c>
      <c r="AC5" s="180">
        <f t="shared" si="12"/>
        <v>-0.27954975000000637</v>
      </c>
    </row>
    <row r="6" spans="2:29" x14ac:dyDescent="0.35">
      <c r="B6" t="s">
        <v>390</v>
      </c>
      <c r="C6">
        <v>-303.55907509000002</v>
      </c>
      <c r="D6">
        <v>-325.51649947999999</v>
      </c>
      <c r="E6">
        <v>-316.75678255000003</v>
      </c>
      <c r="F6">
        <v>-306.86663665999998</v>
      </c>
      <c r="G6">
        <v>-313.01563351999999</v>
      </c>
      <c r="I6" s="63" t="s">
        <v>7</v>
      </c>
      <c r="J6" s="58">
        <v>-12.118</v>
      </c>
      <c r="K6" s="1"/>
      <c r="L6">
        <f t="shared" si="0"/>
        <v>8.057561000002833E-2</v>
      </c>
      <c r="M6">
        <f t="shared" si="1"/>
        <v>-1.0797074600000034</v>
      </c>
      <c r="N6">
        <f t="shared" si="2"/>
        <v>0.27143843000003853</v>
      </c>
      <c r="O6">
        <f t="shared" si="3"/>
        <v>-0.20255842999997276</v>
      </c>
      <c r="Q6" s="1">
        <f t="shared" si="4"/>
        <v>-325.03049948</v>
      </c>
      <c r="R6" s="1">
        <f t="shared" si="5"/>
        <v>-316.74678255000003</v>
      </c>
      <c r="T6" s="159">
        <v>0</v>
      </c>
      <c r="U6" s="28">
        <f t="shared" si="6"/>
        <v>0.49457561000001959</v>
      </c>
      <c r="V6" s="168">
        <f t="shared" si="7"/>
        <v>-0.50070746000001165</v>
      </c>
      <c r="W6" s="28">
        <f t="shared" si="13"/>
        <v>0.12300000000000111</v>
      </c>
      <c r="X6" t="s">
        <v>390</v>
      </c>
      <c r="Y6" s="1">
        <f t="shared" si="8"/>
        <v>0.49457561000001959</v>
      </c>
      <c r="Z6" s="1">
        <f t="shared" si="9"/>
        <v>-0.50070746000000099</v>
      </c>
      <c r="AA6" s="1">
        <f t="shared" si="10"/>
        <v>0.42943843000005977</v>
      </c>
      <c r="AB6" s="1">
        <f>G6+$Y$35+0.5*$Y$25-C6-$Y$27</f>
        <v>0.1304415700000181</v>
      </c>
      <c r="AC6" s="1">
        <f t="shared" si="12"/>
        <v>6.5137179999959827E-2</v>
      </c>
    </row>
    <row r="7" spans="2:29" x14ac:dyDescent="0.35">
      <c r="B7" t="s">
        <v>391</v>
      </c>
      <c r="C7">
        <v>-298.49017321000002</v>
      </c>
      <c r="D7">
        <v>-320.81668575999998</v>
      </c>
      <c r="E7" s="14">
        <v>-311.91855769</v>
      </c>
      <c r="F7">
        <v>-302.16792443000003</v>
      </c>
      <c r="G7">
        <v>-308.19545316</v>
      </c>
      <c r="K7" s="1"/>
      <c r="L7">
        <f t="shared" si="0"/>
        <v>-0.28851254999996145</v>
      </c>
      <c r="M7">
        <f t="shared" si="1"/>
        <v>-1.3103844799999766</v>
      </c>
      <c r="N7">
        <f t="shared" si="2"/>
        <v>-9.8751220000004469E-2</v>
      </c>
      <c r="O7">
        <f t="shared" si="3"/>
        <v>-0.45127994999997645</v>
      </c>
      <c r="Q7" s="1">
        <f t="shared" si="4"/>
        <v>-320.33068575999999</v>
      </c>
      <c r="R7" s="1">
        <f t="shared" si="5"/>
        <v>-311.90855769000001</v>
      </c>
      <c r="T7" s="159">
        <v>0</v>
      </c>
      <c r="U7" s="28">
        <f t="shared" si="6"/>
        <v>0.12548745000002981</v>
      </c>
      <c r="V7" s="168">
        <f t="shared" si="7"/>
        <v>-0.7313844799999849</v>
      </c>
      <c r="W7" s="28">
        <f t="shared" si="13"/>
        <v>0.12300000000000111</v>
      </c>
      <c r="X7" t="s">
        <v>391</v>
      </c>
      <c r="Y7" s="1">
        <f t="shared" si="8"/>
        <v>0.12548745000002981</v>
      </c>
      <c r="Z7" s="1">
        <f t="shared" si="9"/>
        <v>-0.73138447999997425</v>
      </c>
      <c r="AA7" s="1">
        <f t="shared" si="10"/>
        <v>5.9248780000016765E-2</v>
      </c>
      <c r="AB7" s="1">
        <f t="shared" si="11"/>
        <v>-0.11827994999998559</v>
      </c>
      <c r="AC7" s="1">
        <f t="shared" si="12"/>
        <v>6.6238670000013045E-2</v>
      </c>
    </row>
    <row r="8" spans="2:29" x14ac:dyDescent="0.35">
      <c r="B8" t="s">
        <v>392</v>
      </c>
      <c r="C8">
        <v>-295.25725147999998</v>
      </c>
      <c r="D8">
        <v>-317.45480871000001</v>
      </c>
      <c r="E8">
        <v>-308.73276837999998</v>
      </c>
      <c r="F8">
        <v>-298.77985869000003</v>
      </c>
      <c r="G8">
        <v>-304.53925615999998</v>
      </c>
      <c r="K8" s="1"/>
      <c r="L8">
        <f t="shared" si="0"/>
        <v>-0.15955723000002964</v>
      </c>
      <c r="M8">
        <f t="shared" si="1"/>
        <v>-1.357516900000002</v>
      </c>
      <c r="N8">
        <f t="shared" si="2"/>
        <v>5.6392789999953674E-2</v>
      </c>
      <c r="O8">
        <f t="shared" si="3"/>
        <v>-2.8004680000000004E-2</v>
      </c>
      <c r="Q8" s="1">
        <f t="shared" si="4"/>
        <v>-316.96880871000002</v>
      </c>
      <c r="R8" s="1">
        <f t="shared" si="5"/>
        <v>-308.72276837999999</v>
      </c>
      <c r="T8" s="159">
        <v>0</v>
      </c>
      <c r="U8" s="28">
        <f t="shared" si="6"/>
        <v>0.25444276999996163</v>
      </c>
      <c r="V8" s="168">
        <f t="shared" si="7"/>
        <v>-0.77851690000001028</v>
      </c>
      <c r="W8" s="28">
        <f t="shared" si="13"/>
        <v>0.12300000000000111</v>
      </c>
      <c r="X8" t="s">
        <v>392</v>
      </c>
      <c r="Y8" s="1">
        <f t="shared" si="8"/>
        <v>0.25444276999996163</v>
      </c>
      <c r="Z8" s="1">
        <f t="shared" si="9"/>
        <v>-0.77851689999999962</v>
      </c>
      <c r="AA8" s="1">
        <f t="shared" si="10"/>
        <v>0.21439278999997491</v>
      </c>
      <c r="AB8" s="1">
        <f t="shared" si="11"/>
        <v>0.30499531999999085</v>
      </c>
      <c r="AC8" s="1">
        <f t="shared" si="12"/>
        <v>4.0049979999986718E-2</v>
      </c>
    </row>
    <row r="9" spans="2:29" x14ac:dyDescent="0.35">
      <c r="B9" t="s">
        <v>393</v>
      </c>
      <c r="C9">
        <v>-291.82972609000001</v>
      </c>
      <c r="D9">
        <v>-313.39748115999998</v>
      </c>
      <c r="E9">
        <v>-304.84802960000002</v>
      </c>
      <c r="F9">
        <v>-295.15505431999998</v>
      </c>
      <c r="G9">
        <v>-300.23217327999998</v>
      </c>
      <c r="K9" s="1"/>
      <c r="L9">
        <f t="shared" si="0"/>
        <v>0.47024493000002421</v>
      </c>
      <c r="M9">
        <f t="shared" si="1"/>
        <v>-0.90030351000000941</v>
      </c>
      <c r="N9">
        <f t="shared" si="2"/>
        <v>0.25367177000003194</v>
      </c>
      <c r="O9">
        <f t="shared" si="3"/>
        <v>0.8515528100000247</v>
      </c>
      <c r="Q9" s="1">
        <f t="shared" si="4"/>
        <v>-312.91148115999999</v>
      </c>
      <c r="R9" s="1">
        <f t="shared" si="5"/>
        <v>-304.83802960000003</v>
      </c>
      <c r="T9" s="159">
        <v>0</v>
      </c>
      <c r="U9" s="28">
        <f t="shared" si="6"/>
        <v>0.88424493000001547</v>
      </c>
      <c r="V9" s="168">
        <f t="shared" si="7"/>
        <v>-0.32130351000001767</v>
      </c>
      <c r="W9" s="28">
        <f t="shared" si="13"/>
        <v>0.12300000000000111</v>
      </c>
      <c r="X9" t="s">
        <v>393</v>
      </c>
      <c r="Y9" s="1">
        <f t="shared" si="8"/>
        <v>0.88424493000001547</v>
      </c>
      <c r="Z9" s="1">
        <f t="shared" si="9"/>
        <v>-0.32130351000000701</v>
      </c>
      <c r="AA9" s="1">
        <f t="shared" si="10"/>
        <v>0.41167177000005317</v>
      </c>
      <c r="AB9" s="1">
        <f t="shared" si="11"/>
        <v>1.1845528100000156</v>
      </c>
      <c r="AC9" s="1">
        <f t="shared" si="12"/>
        <v>0.4725731599999623</v>
      </c>
    </row>
    <row r="10" spans="2:29" x14ac:dyDescent="0.35">
      <c r="B10" t="s">
        <v>394</v>
      </c>
      <c r="C10">
        <v>-286.82059679999998</v>
      </c>
      <c r="D10">
        <v>-308.18360206</v>
      </c>
      <c r="E10">
        <v>-299.43259131999997</v>
      </c>
      <c r="F10">
        <v>-289.71723944000001</v>
      </c>
      <c r="G10">
        <v>-294.77746930000001</v>
      </c>
      <c r="K10" s="1"/>
      <c r="L10">
        <f t="shared" si="0"/>
        <v>0.67499473999997717</v>
      </c>
      <c r="M10">
        <f t="shared" si="1"/>
        <v>-0.49399451999999577</v>
      </c>
      <c r="N10">
        <f t="shared" si="2"/>
        <v>0.6823573599999615</v>
      </c>
      <c r="O10">
        <f t="shared" si="3"/>
        <v>1.2971274999999687</v>
      </c>
      <c r="Q10" s="1">
        <f t="shared" si="4"/>
        <v>-307.69760206000001</v>
      </c>
      <c r="R10" s="1">
        <f t="shared" si="5"/>
        <v>-299.42259131999998</v>
      </c>
      <c r="T10" s="159">
        <v>0</v>
      </c>
      <c r="U10" s="28">
        <f t="shared" si="6"/>
        <v>1.0889947399999684</v>
      </c>
      <c r="V10" s="168">
        <f t="shared" si="7"/>
        <v>8.500547999999597E-2</v>
      </c>
      <c r="W10" s="28">
        <f t="shared" si="13"/>
        <v>0.12300000000000111</v>
      </c>
      <c r="X10" t="s">
        <v>394</v>
      </c>
      <c r="Y10" s="1">
        <f t="shared" si="8"/>
        <v>1.0889947399999684</v>
      </c>
      <c r="Z10" s="1">
        <f t="shared" si="9"/>
        <v>8.5005480000006628E-2</v>
      </c>
      <c r="AA10" s="1">
        <f t="shared" si="10"/>
        <v>0.84035735999998273</v>
      </c>
      <c r="AB10" s="1">
        <f t="shared" si="11"/>
        <v>1.6301274999999595</v>
      </c>
      <c r="AC10" s="1">
        <f t="shared" si="12"/>
        <v>0.2486373799999857</v>
      </c>
    </row>
    <row r="11" spans="2:29" s="179" customFormat="1" x14ac:dyDescent="0.35">
      <c r="B11" s="179" t="s">
        <v>395</v>
      </c>
      <c r="C11" s="179">
        <v>-278.77933356</v>
      </c>
      <c r="D11" s="179">
        <v>-299.59613798999999</v>
      </c>
      <c r="E11" s="179">
        <v>-291.14993558999998</v>
      </c>
      <c r="F11" s="184">
        <v>-281.82726650000001</v>
      </c>
      <c r="G11" s="179">
        <v>-286.72394480000003</v>
      </c>
      <c r="K11" s="1"/>
      <c r="L11" s="179">
        <f t="shared" si="0"/>
        <v>1.2211955700000092</v>
      </c>
      <c r="M11" s="179">
        <f t="shared" si="1"/>
        <v>-0.25260202999998604</v>
      </c>
      <c r="N11" s="179">
        <f t="shared" si="2"/>
        <v>0.53106705999999049</v>
      </c>
      <c r="O11" s="179">
        <f t="shared" si="3"/>
        <v>1.3093887599999712</v>
      </c>
      <c r="Q11" s="180">
        <f t="shared" si="4"/>
        <v>-299.11013799</v>
      </c>
      <c r="R11" s="180">
        <f t="shared" si="5"/>
        <v>-291.13993558999999</v>
      </c>
      <c r="T11" s="181">
        <v>0</v>
      </c>
      <c r="U11" s="182">
        <f t="shared" si="6"/>
        <v>1.6351955700000005</v>
      </c>
      <c r="V11" s="183">
        <f t="shared" si="7"/>
        <v>0.3263979700000057</v>
      </c>
      <c r="W11" s="182">
        <f t="shared" si="13"/>
        <v>0.12300000000000111</v>
      </c>
      <c r="X11" s="33" t="s">
        <v>395</v>
      </c>
      <c r="Y11" s="180">
        <f t="shared" si="8"/>
        <v>1.6351955700000005</v>
      </c>
      <c r="Z11" s="1">
        <f t="shared" si="9"/>
        <v>0.32639797000001636</v>
      </c>
      <c r="AA11" s="180">
        <f t="shared" si="10"/>
        <v>0.68906706000001172</v>
      </c>
      <c r="AB11" s="180">
        <f t="shared" si="11"/>
        <v>1.642388759999962</v>
      </c>
      <c r="AC11" s="180">
        <f t="shared" si="12"/>
        <v>0.94612850999998876</v>
      </c>
    </row>
    <row r="12" spans="2:29" s="179" customFormat="1" x14ac:dyDescent="0.35">
      <c r="B12" s="179" t="s">
        <v>396</v>
      </c>
      <c r="C12" s="179">
        <v>-269.51454509000001</v>
      </c>
      <c r="D12" s="179">
        <v>-291.01152992999999</v>
      </c>
      <c r="E12" s="179">
        <v>-281.74643665000002</v>
      </c>
      <c r="F12" s="179">
        <v>-272.39528719999998</v>
      </c>
      <c r="G12" s="179">
        <v>-278.26882775000001</v>
      </c>
      <c r="K12" s="1"/>
      <c r="L12" s="179">
        <f t="shared" si="0"/>
        <v>0.54101516000001793</v>
      </c>
      <c r="M12" s="179">
        <f t="shared" si="1"/>
        <v>-0.11389156000000789</v>
      </c>
      <c r="N12" s="179">
        <f t="shared" si="2"/>
        <v>0.69825789000002869</v>
      </c>
      <c r="O12" s="179">
        <f t="shared" si="3"/>
        <v>0.49971733999999879</v>
      </c>
      <c r="Q12" s="180">
        <f t="shared" si="4"/>
        <v>-290.52552993</v>
      </c>
      <c r="R12" s="180">
        <f t="shared" si="5"/>
        <v>-281.73643665000003</v>
      </c>
      <c r="T12" s="181">
        <v>0</v>
      </c>
      <c r="U12" s="182">
        <f t="shared" si="6"/>
        <v>0.95501516000000919</v>
      </c>
      <c r="V12" s="183">
        <f t="shared" si="7"/>
        <v>0.46510843999998386</v>
      </c>
      <c r="W12" s="182">
        <f t="shared" si="13"/>
        <v>0.12300000000000111</v>
      </c>
      <c r="X12" s="33" t="s">
        <v>396</v>
      </c>
      <c r="Y12" s="180">
        <f t="shared" si="8"/>
        <v>0.95501516000000919</v>
      </c>
      <c r="Z12" s="1">
        <f t="shared" si="9"/>
        <v>0.46510843999999452</v>
      </c>
      <c r="AA12" s="180">
        <f t="shared" si="10"/>
        <v>0.85625789000004993</v>
      </c>
      <c r="AB12" s="180">
        <f t="shared" si="11"/>
        <v>0.83271733999998965</v>
      </c>
      <c r="AC12" s="180">
        <f t="shared" si="12"/>
        <v>9.8757269999959263E-2</v>
      </c>
    </row>
    <row r="13" spans="2:29" s="179" customFormat="1" x14ac:dyDescent="0.35">
      <c r="B13" s="179" t="s">
        <v>397</v>
      </c>
      <c r="C13" s="179">
        <v>-301.71272728000002</v>
      </c>
      <c r="D13" s="179">
        <v>-326.51916297000002</v>
      </c>
      <c r="E13" s="179">
        <v>-316.64695026999999</v>
      </c>
      <c r="F13" s="179">
        <v>-306.67273143</v>
      </c>
      <c r="G13" s="179">
        <v>-314.48450180999998</v>
      </c>
      <c r="K13" s="1"/>
      <c r="L13" s="179">
        <f t="shared" si="0"/>
        <v>-2.7684356900000009</v>
      </c>
      <c r="M13" s="179">
        <f t="shared" si="1"/>
        <v>-2.8162229899999662</v>
      </c>
      <c r="N13" s="179">
        <f t="shared" si="2"/>
        <v>-1.3810041499999746</v>
      </c>
      <c r="O13" s="179">
        <f t="shared" si="3"/>
        <v>-3.5177745299999592</v>
      </c>
      <c r="Q13" s="180">
        <f t="shared" si="4"/>
        <v>-326.03316297000003</v>
      </c>
      <c r="R13" s="180">
        <f t="shared" si="5"/>
        <v>-316.63695027</v>
      </c>
      <c r="T13" s="181">
        <v>0</v>
      </c>
      <c r="U13" s="182">
        <f t="shared" si="6"/>
        <v>-2.3544356900000096</v>
      </c>
      <c r="V13" s="183">
        <f t="shared" si="7"/>
        <v>-2.2372229899999745</v>
      </c>
      <c r="W13" s="182">
        <f t="shared" si="13"/>
        <v>0.12300000000000111</v>
      </c>
      <c r="X13" s="33" t="s">
        <v>397</v>
      </c>
      <c r="Y13" s="180">
        <f t="shared" si="8"/>
        <v>-2.3544356900000096</v>
      </c>
      <c r="Z13" s="1">
        <f t="shared" si="9"/>
        <v>-2.2372229899999638</v>
      </c>
      <c r="AA13" s="180">
        <f t="shared" si="10"/>
        <v>-1.2230041499999533</v>
      </c>
      <c r="AB13" s="180">
        <f t="shared" si="11"/>
        <v>-3.1847745299999684</v>
      </c>
      <c r="AC13" s="180">
        <f t="shared" si="12"/>
        <v>-1.1314315400000563</v>
      </c>
    </row>
    <row r="14" spans="2:29" s="179" customFormat="1" x14ac:dyDescent="0.35">
      <c r="B14" s="179" t="s">
        <v>398</v>
      </c>
      <c r="C14" s="179">
        <v>-307.14237258999998</v>
      </c>
      <c r="D14" s="179">
        <v>-330.62988173999997</v>
      </c>
      <c r="E14" s="184">
        <v>-319.36232824000001</v>
      </c>
      <c r="F14" s="179">
        <v>-311.32421663000002</v>
      </c>
      <c r="G14" s="179">
        <v>-319.00765171</v>
      </c>
      <c r="K14" s="1"/>
      <c r="L14" s="179">
        <f t="shared" si="0"/>
        <v>-1.4495091499999941</v>
      </c>
      <c r="M14" s="179">
        <f t="shared" si="1"/>
        <v>-0.10195565000003093</v>
      </c>
      <c r="N14" s="179">
        <f t="shared" si="2"/>
        <v>-0.60284404000004388</v>
      </c>
      <c r="O14" s="179">
        <f t="shared" si="3"/>
        <v>-2.6112791200000252</v>
      </c>
      <c r="Q14" s="180">
        <f t="shared" si="4"/>
        <v>-330.14388173999998</v>
      </c>
      <c r="R14" s="180">
        <f t="shared" si="5"/>
        <v>-319.35232824000002</v>
      </c>
      <c r="T14" s="181">
        <v>0</v>
      </c>
      <c r="U14" s="182">
        <f t="shared" si="6"/>
        <v>-1.0355091500000029</v>
      </c>
      <c r="V14" s="183">
        <f t="shared" si="7"/>
        <v>0.47704434999996082</v>
      </c>
      <c r="W14" s="182">
        <f t="shared" si="13"/>
        <v>0.12300000000000111</v>
      </c>
      <c r="X14" s="33" t="s">
        <v>398</v>
      </c>
      <c r="Y14" s="180">
        <f t="shared" si="8"/>
        <v>-1.0355091500000029</v>
      </c>
      <c r="Z14" s="1">
        <f t="shared" si="9"/>
        <v>0.47704434999997147</v>
      </c>
      <c r="AA14" s="180">
        <f t="shared" si="10"/>
        <v>-0.44484404000002264</v>
      </c>
      <c r="AB14" s="180">
        <f t="shared" si="11"/>
        <v>-2.2782791200000343</v>
      </c>
      <c r="AC14" s="180">
        <f t="shared" si="12"/>
        <v>-0.59066510999998023</v>
      </c>
    </row>
    <row r="15" spans="2:29" x14ac:dyDescent="0.35">
      <c r="B15" t="s">
        <v>399</v>
      </c>
      <c r="C15">
        <v>-307.79129583000002</v>
      </c>
      <c r="D15">
        <v>-329.68044205000001</v>
      </c>
      <c r="E15">
        <v>-320.85394880000001</v>
      </c>
      <c r="F15">
        <v>-311.0379471</v>
      </c>
      <c r="G15">
        <v>-317.70459980999999</v>
      </c>
      <c r="K15" s="1"/>
      <c r="L15">
        <f t="shared" si="0"/>
        <v>0.14885378000001337</v>
      </c>
      <c r="M15">
        <f t="shared" si="1"/>
        <v>-0.94465296999998749</v>
      </c>
      <c r="N15">
        <f t="shared" si="2"/>
        <v>0.33234873000002763</v>
      </c>
      <c r="O15">
        <f t="shared" si="3"/>
        <v>-0.65930397999996648</v>
      </c>
      <c r="Q15" s="1">
        <f t="shared" si="4"/>
        <v>-329.19444205000002</v>
      </c>
      <c r="R15" s="1">
        <f t="shared" si="5"/>
        <v>-320.84394880000002</v>
      </c>
      <c r="T15" s="159">
        <v>0</v>
      </c>
      <c r="U15" s="28">
        <f t="shared" si="6"/>
        <v>0.56285378000000463</v>
      </c>
      <c r="V15" s="168">
        <f t="shared" si="7"/>
        <v>-0.36565296999999575</v>
      </c>
      <c r="W15" s="28">
        <f t="shared" si="13"/>
        <v>0.12300000000000111</v>
      </c>
      <c r="X15" s="33" t="s">
        <v>399</v>
      </c>
      <c r="Y15" s="1">
        <f t="shared" si="8"/>
        <v>0.56285378000000463</v>
      </c>
      <c r="Z15" s="1">
        <f t="shared" si="9"/>
        <v>-0.36565296999998509</v>
      </c>
      <c r="AA15" s="1">
        <f t="shared" si="10"/>
        <v>0.49034873000004886</v>
      </c>
      <c r="AB15" s="1">
        <f t="shared" si="11"/>
        <v>-0.32630397999997562</v>
      </c>
      <c r="AC15" s="1">
        <f t="shared" si="12"/>
        <v>7.2505049999955773E-2</v>
      </c>
    </row>
    <row r="16" spans="2:29" x14ac:dyDescent="0.35">
      <c r="B16" t="s">
        <v>400</v>
      </c>
      <c r="C16">
        <v>-307.06911029000003</v>
      </c>
      <c r="D16">
        <v>-328.98613877000003</v>
      </c>
      <c r="E16">
        <v>-319.94819641999999</v>
      </c>
      <c r="F16">
        <v>-310.32358435999998</v>
      </c>
      <c r="G16">
        <v>-316.54127342999999</v>
      </c>
      <c r="K16" s="1"/>
      <c r="L16">
        <f t="shared" si="0"/>
        <v>0.12097152000000078</v>
      </c>
      <c r="M16">
        <f t="shared" si="1"/>
        <v>-0.76108612999996161</v>
      </c>
      <c r="N16">
        <f t="shared" si="2"/>
        <v>0.32452593000004226</v>
      </c>
      <c r="O16">
        <f t="shared" si="3"/>
        <v>-0.21816313999996373</v>
      </c>
      <c r="Q16" s="1">
        <f t="shared" si="4"/>
        <v>-328.50013877000004</v>
      </c>
      <c r="R16" s="1">
        <f t="shared" si="5"/>
        <v>-319.93819642</v>
      </c>
      <c r="T16" s="159">
        <v>0</v>
      </c>
      <c r="U16" s="28">
        <f t="shared" si="6"/>
        <v>0.53497151999999204</v>
      </c>
      <c r="V16" s="168">
        <f t="shared" si="7"/>
        <v>-0.18208612999996987</v>
      </c>
      <c r="W16" s="28">
        <f t="shared" si="13"/>
        <v>0.12300000000000111</v>
      </c>
      <c r="X16" s="33" t="s">
        <v>400</v>
      </c>
      <c r="Y16" s="1">
        <f t="shared" si="8"/>
        <v>0.53497151999999204</v>
      </c>
      <c r="Z16" s="1">
        <f t="shared" si="9"/>
        <v>-0.18208612999995921</v>
      </c>
      <c r="AA16" s="1">
        <f t="shared" si="10"/>
        <v>0.4825259300000635</v>
      </c>
      <c r="AB16" s="1">
        <f t="shared" si="11"/>
        <v>0.11483686000002713</v>
      </c>
      <c r="AC16" s="1">
        <f t="shared" si="12"/>
        <v>5.2445589999928544E-2</v>
      </c>
    </row>
    <row r="17" spans="2:29" x14ac:dyDescent="0.35">
      <c r="B17" t="s">
        <v>401</v>
      </c>
      <c r="C17">
        <v>-299.45600268999999</v>
      </c>
      <c r="D17">
        <v>-321.16629918000001</v>
      </c>
      <c r="E17">
        <v>-312.78220060000001</v>
      </c>
      <c r="F17">
        <v>-303.04333709000002</v>
      </c>
      <c r="G17">
        <v>-308.14455520000001</v>
      </c>
      <c r="K17" s="1"/>
      <c r="L17">
        <f t="shared" si="0"/>
        <v>0.32770350999998099</v>
      </c>
      <c r="M17">
        <f t="shared" si="1"/>
        <v>-1.2081979100000186</v>
      </c>
      <c r="N17">
        <f t="shared" si="2"/>
        <v>-8.3344000000313834E-3</v>
      </c>
      <c r="O17">
        <f t="shared" si="3"/>
        <v>0.56544748999997774</v>
      </c>
      <c r="Q17" s="1">
        <f t="shared" si="4"/>
        <v>-320.68029918000002</v>
      </c>
      <c r="R17" s="1">
        <f t="shared" si="5"/>
        <v>-312.77220060000002</v>
      </c>
      <c r="T17" s="159">
        <v>0</v>
      </c>
      <c r="U17" s="28">
        <f t="shared" si="6"/>
        <v>0.74170350999997225</v>
      </c>
      <c r="V17" s="168">
        <f t="shared" si="7"/>
        <v>-0.62919791000002689</v>
      </c>
      <c r="W17" s="28">
        <f t="shared" si="13"/>
        <v>0.12300000000000111</v>
      </c>
      <c r="X17" s="33" t="s">
        <v>401</v>
      </c>
      <c r="Y17" s="1">
        <f t="shared" si="8"/>
        <v>0.74170350999997225</v>
      </c>
      <c r="Z17" s="1">
        <f t="shared" si="9"/>
        <v>-0.62919791000001624</v>
      </c>
      <c r="AA17" s="1">
        <f t="shared" si="10"/>
        <v>0.14966559999998985</v>
      </c>
      <c r="AB17" s="1">
        <f t="shared" si="11"/>
        <v>0.8984474899999686</v>
      </c>
      <c r="AC17" s="1">
        <f t="shared" si="12"/>
        <v>0.5920379099999824</v>
      </c>
    </row>
    <row r="18" spans="2:29" x14ac:dyDescent="0.35">
      <c r="B18" t="s">
        <v>402</v>
      </c>
      <c r="C18">
        <v>-294.27183764</v>
      </c>
      <c r="D18">
        <v>-315.77469237000003</v>
      </c>
      <c r="E18">
        <v>-307.06404414000002</v>
      </c>
      <c r="F18">
        <v>-297.58931065000002</v>
      </c>
      <c r="G18">
        <v>-302.12363226999997</v>
      </c>
      <c r="K18" s="1"/>
      <c r="L18">
        <f t="shared" si="0"/>
        <v>0.53514526999997569</v>
      </c>
      <c r="M18">
        <f t="shared" si="1"/>
        <v>-0.67420650000001991</v>
      </c>
      <c r="N18">
        <f t="shared" si="2"/>
        <v>0.26152698999998547</v>
      </c>
      <c r="O18">
        <f t="shared" si="3"/>
        <v>1.4022053700000279</v>
      </c>
      <c r="Q18" s="1">
        <f t="shared" si="4"/>
        <v>-315.28869237000004</v>
      </c>
      <c r="R18" s="1">
        <f t="shared" si="5"/>
        <v>-307.05404414000003</v>
      </c>
      <c r="T18" s="159">
        <v>0</v>
      </c>
      <c r="U18" s="28">
        <f t="shared" si="6"/>
        <v>0.94914526999996696</v>
      </c>
      <c r="V18" s="168">
        <f t="shared" si="7"/>
        <v>-9.5206500000028171E-2</v>
      </c>
      <c r="W18" s="28">
        <f t="shared" si="13"/>
        <v>0.12300000000000111</v>
      </c>
      <c r="X18" s="33" t="s">
        <v>402</v>
      </c>
      <c r="Y18" s="1">
        <f t="shared" si="8"/>
        <v>0.94914526999996696</v>
      </c>
      <c r="Z18" s="1">
        <f t="shared" si="9"/>
        <v>-9.5206500000017513E-2</v>
      </c>
      <c r="AA18" s="1">
        <f t="shared" si="10"/>
        <v>0.41952699000000671</v>
      </c>
      <c r="AB18" s="1">
        <f t="shared" si="11"/>
        <v>1.7352053700000187</v>
      </c>
      <c r="AC18" s="1">
        <f t="shared" si="12"/>
        <v>0.52961827999996025</v>
      </c>
    </row>
    <row r="19" spans="2:29" s="179" customFormat="1" x14ac:dyDescent="0.35">
      <c r="B19" s="179" t="s">
        <v>403</v>
      </c>
      <c r="C19" s="179">
        <v>-274.32544483999999</v>
      </c>
      <c r="D19" s="179">
        <v>-294.79225761999999</v>
      </c>
      <c r="E19" s="179">
        <v>-286.53464785</v>
      </c>
      <c r="F19" s="179">
        <v>-277.22343711000002</v>
      </c>
      <c r="G19" s="179">
        <v>-282.26341453999999</v>
      </c>
      <c r="L19" s="179">
        <f t="shared" si="0"/>
        <v>1.5711872200000019</v>
      </c>
      <c r="M19" s="179">
        <f t="shared" si="1"/>
        <v>-9.1203010000009854E-2</v>
      </c>
      <c r="N19" s="179">
        <f t="shared" si="2"/>
        <v>0.68100772999996861</v>
      </c>
      <c r="O19" s="179">
        <f t="shared" si="3"/>
        <v>1.3160303000000035</v>
      </c>
      <c r="Q19" s="180">
        <f>D19+$Y$33</f>
        <v>-294.30625762</v>
      </c>
      <c r="R19" s="180">
        <f t="shared" si="5"/>
        <v>-286.52464785000001</v>
      </c>
      <c r="T19" s="181">
        <v>0</v>
      </c>
      <c r="U19" s="182">
        <f t="shared" si="6"/>
        <v>1.9851872199999931</v>
      </c>
      <c r="V19" s="183">
        <f t="shared" si="7"/>
        <v>0.48779698999998189</v>
      </c>
      <c r="W19" s="182">
        <f t="shared" si="13"/>
        <v>0.12300000000000111</v>
      </c>
      <c r="X19" s="33" t="s">
        <v>403</v>
      </c>
      <c r="Y19" s="180">
        <f t="shared" si="8"/>
        <v>1.9851872199999931</v>
      </c>
      <c r="Z19" s="1">
        <f t="shared" si="9"/>
        <v>0.48779698999999255</v>
      </c>
      <c r="AA19" s="180">
        <f t="shared" si="10"/>
        <v>0.83900772999998985</v>
      </c>
      <c r="AB19" s="180">
        <f t="shared" si="11"/>
        <v>1.6490302999999944</v>
      </c>
      <c r="AC19" s="180">
        <f t="shared" si="12"/>
        <v>1.1461794900000033</v>
      </c>
    </row>
    <row r="23" spans="2:29" ht="15" thickBot="1" x14ac:dyDescent="0.4">
      <c r="D23" s="14" t="s">
        <v>2</v>
      </c>
      <c r="E23" s="14" t="s">
        <v>3</v>
      </c>
      <c r="F23" s="14" t="s">
        <v>49</v>
      </c>
      <c r="G23" s="14" t="s">
        <v>269</v>
      </c>
      <c r="H23" s="33" t="s">
        <v>410</v>
      </c>
      <c r="L23" s="14" t="s">
        <v>2</v>
      </c>
      <c r="M23" s="14" t="s">
        <v>3</v>
      </c>
      <c r="N23" s="14" t="s">
        <v>49</v>
      </c>
      <c r="O23" s="14" t="s">
        <v>269</v>
      </c>
      <c r="P23" s="33" t="s">
        <v>411</v>
      </c>
      <c r="Q23" s="215" t="s">
        <v>59</v>
      </c>
      <c r="R23" s="215"/>
      <c r="S23" s="215"/>
      <c r="T23" s="215"/>
      <c r="U23" s="215"/>
      <c r="V23" s="215"/>
      <c r="W23" s="215"/>
      <c r="X23" s="215"/>
      <c r="Y23" s="215"/>
    </row>
    <row r="24" spans="2:29" x14ac:dyDescent="0.35">
      <c r="D24">
        <v>-285.26873886999999</v>
      </c>
      <c r="E24">
        <v>-285.06117834000003</v>
      </c>
      <c r="F24">
        <v>-285.44265789000002</v>
      </c>
      <c r="G24">
        <v>-285.29973187000002</v>
      </c>
      <c r="L24">
        <f>D3-D24-$J$4-0.5*$J$3</f>
        <v>0.32753287999996727</v>
      </c>
      <c r="M24">
        <f>E3-E24-$J$6</f>
        <v>-0.67229998999999374</v>
      </c>
      <c r="N24">
        <f>F3-F24-0.5*$J$3</f>
        <v>0.46962667000001757</v>
      </c>
      <c r="O24">
        <f>G3-G24-$J$5+0.5*$J$3</f>
        <v>1.408078190000007</v>
      </c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2:29" x14ac:dyDescent="0.35">
      <c r="D25">
        <v>-299.65113177000001</v>
      </c>
      <c r="E25">
        <v>-300.72651201999997</v>
      </c>
      <c r="F25">
        <v>-299.51959533000002</v>
      </c>
      <c r="G25">
        <v>-299.44030247000001</v>
      </c>
      <c r="L25">
        <f t="shared" ref="L25:L40" si="14">D4-D25-$J$4-0.5*$J$3</f>
        <v>-1.2266500500000004</v>
      </c>
      <c r="M25">
        <f t="shared" ref="M25:M40" si="15">E4-E25-$J$6</f>
        <v>-0.60765136000002862</v>
      </c>
      <c r="N25">
        <f t="shared" ref="N25:N40" si="16">F4-F25-0.5*$J$3</f>
        <v>-0.44209615000000513</v>
      </c>
      <c r="O25">
        <f t="shared" ref="O25:O40" si="17">G4-G25-$J$5+0.5*$J$3</f>
        <v>-2.5212791799999841</v>
      </c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2:29" x14ac:dyDescent="0.35">
      <c r="D26">
        <v>-304.80772186000002</v>
      </c>
      <c r="E26">
        <v>-305.37049238999998</v>
      </c>
      <c r="F26">
        <v>-305.33159946000001</v>
      </c>
      <c r="G26">
        <v>-304.75558494000001</v>
      </c>
      <c r="L26">
        <f t="shared" si="14"/>
        <v>-0.61940405999997639</v>
      </c>
      <c r="M26">
        <f t="shared" si="15"/>
        <v>-0.94881198000001099</v>
      </c>
      <c r="N26">
        <f t="shared" si="16"/>
        <v>0.44002328999999163</v>
      </c>
      <c r="O26">
        <f t="shared" si="17"/>
        <v>-1.5196847200000057</v>
      </c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2:29" x14ac:dyDescent="0.35">
      <c r="D27">
        <v>-302.83892787000002</v>
      </c>
      <c r="E27">
        <v>-303.31427450000001</v>
      </c>
      <c r="F27">
        <v>-303.50141302999998</v>
      </c>
      <c r="G27">
        <v>-302.96573412999999</v>
      </c>
      <c r="L27">
        <f t="shared" si="14"/>
        <v>-0.63957160999997287</v>
      </c>
      <c r="M27">
        <f t="shared" si="15"/>
        <v>-1.3245080500000146</v>
      </c>
      <c r="N27">
        <f t="shared" si="16"/>
        <v>0.2137763699999975</v>
      </c>
      <c r="O27">
        <f t="shared" si="17"/>
        <v>-0.79589939000000731</v>
      </c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2:29" ht="15" thickBot="1" x14ac:dyDescent="0.4">
      <c r="D28">
        <v>-297.92796987000003</v>
      </c>
      <c r="E28">
        <v>-298.70096605999998</v>
      </c>
      <c r="F28">
        <v>-298.59069912000001</v>
      </c>
      <c r="G28">
        <v>-298.30038625999998</v>
      </c>
      <c r="L28">
        <f t="shared" si="14"/>
        <v>-0.85071588999995784</v>
      </c>
      <c r="M28">
        <f t="shared" si="15"/>
        <v>-1.099591630000015</v>
      </c>
      <c r="N28">
        <f t="shared" si="16"/>
        <v>1.7746899999830923E-3</v>
      </c>
      <c r="O28">
        <f t="shared" si="17"/>
        <v>-0.64106690000001754</v>
      </c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2:29" ht="15" thickBot="1" x14ac:dyDescent="0.4">
      <c r="D29">
        <v>-294.50902868999998</v>
      </c>
      <c r="E29">
        <v>-294.82175940000002</v>
      </c>
      <c r="F29">
        <v>-295.12249045999999</v>
      </c>
      <c r="G29">
        <v>-295.03760835999998</v>
      </c>
      <c r="L29">
        <f t="shared" si="14"/>
        <v>-0.90778002000002944</v>
      </c>
      <c r="M29">
        <f t="shared" si="15"/>
        <v>-1.7930089799999624</v>
      </c>
      <c r="N29">
        <f t="shared" si="16"/>
        <v>-7.8368230000031236E-2</v>
      </c>
      <c r="O29">
        <f t="shared" si="17"/>
        <v>-0.24764780000000064</v>
      </c>
    </row>
    <row r="30" spans="2:29" x14ac:dyDescent="0.35">
      <c r="D30">
        <v>-291.29037582000001</v>
      </c>
      <c r="E30">
        <v>-290.99878658</v>
      </c>
      <c r="F30">
        <v>-291.66331405</v>
      </c>
      <c r="G30">
        <v>-291.21175385999999</v>
      </c>
      <c r="L30">
        <f t="shared" si="14"/>
        <v>-6.9105339999975701E-2</v>
      </c>
      <c r="M30">
        <f t="shared" si="15"/>
        <v>-1.7312430200000168</v>
      </c>
      <c r="N30">
        <f t="shared" si="16"/>
        <v>8.7259730000020408E-2</v>
      </c>
      <c r="O30">
        <f t="shared" si="17"/>
        <v>0.23358058000000392</v>
      </c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2:29" x14ac:dyDescent="0.35">
      <c r="D31">
        <v>-286.28373800000003</v>
      </c>
      <c r="E31">
        <v>-286.23724059</v>
      </c>
      <c r="F31">
        <v>-286.64852013000001</v>
      </c>
      <c r="G31">
        <v>-286.25445415000002</v>
      </c>
      <c r="L31">
        <f t="shared" si="14"/>
        <v>0.13813594000002949</v>
      </c>
      <c r="M31">
        <f t="shared" si="15"/>
        <v>-1.0773507299999725</v>
      </c>
      <c r="N31">
        <f t="shared" si="16"/>
        <v>0.51028068999999432</v>
      </c>
      <c r="O31">
        <f t="shared" si="17"/>
        <v>0.73098485000000801</v>
      </c>
      <c r="Q31" s="29" t="s">
        <v>0</v>
      </c>
      <c r="R31" s="164" t="s">
        <v>1</v>
      </c>
      <c r="S31" s="164" t="s">
        <v>1</v>
      </c>
      <c r="T31" s="164" t="s">
        <v>1</v>
      </c>
      <c r="U31" s="164" t="s">
        <v>1</v>
      </c>
      <c r="V31" s="164" t="s">
        <v>1</v>
      </c>
      <c r="W31" s="164"/>
      <c r="X31" s="164"/>
      <c r="Y31" s="165" t="str">
        <f>V31</f>
        <v>-</v>
      </c>
    </row>
    <row r="32" spans="2:29" x14ac:dyDescent="0.35">
      <c r="D32">
        <v>-278.56992809000002</v>
      </c>
      <c r="E32">
        <v>-278.36509027</v>
      </c>
      <c r="F32">
        <v>-275.99225416000002</v>
      </c>
      <c r="G32">
        <v>-277.85216453999999</v>
      </c>
      <c r="L32">
        <f t="shared" si="14"/>
        <v>1.0117901000000304</v>
      </c>
      <c r="M32">
        <f t="shared" si="15"/>
        <v>-0.66684531999998775</v>
      </c>
      <c r="N32">
        <f t="shared" si="16"/>
        <v>-2.2560123399999914</v>
      </c>
      <c r="O32">
        <f t="shared" si="17"/>
        <v>0.38221973999996317</v>
      </c>
      <c r="Q32" s="29" t="s">
        <v>49</v>
      </c>
      <c r="R32" s="164">
        <v>0</v>
      </c>
      <c r="S32" s="164">
        <v>0.19</v>
      </c>
      <c r="T32" s="164">
        <v>3.0000000000000001E-3</v>
      </c>
      <c r="U32" s="164">
        <v>-4.0000000000000001E-3</v>
      </c>
      <c r="V32" s="164">
        <f>R32+S32+T32+U32</f>
        <v>0.189</v>
      </c>
      <c r="W32" s="164"/>
      <c r="X32" s="164"/>
      <c r="Y32" s="165">
        <f>V32</f>
        <v>0.189</v>
      </c>
    </row>
    <row r="33" spans="4:25" x14ac:dyDescent="0.35">
      <c r="D33">
        <v>-268.51108002000001</v>
      </c>
      <c r="E33">
        <v>-269.51388825999999</v>
      </c>
      <c r="F33">
        <v>-268.56621388000002</v>
      </c>
      <c r="G33">
        <v>-268.68852717999999</v>
      </c>
      <c r="L33">
        <f t="shared" si="14"/>
        <v>-0.46244990999998636</v>
      </c>
      <c r="M33">
        <f t="shared" si="15"/>
        <v>-0.11454839000003325</v>
      </c>
      <c r="N33">
        <f t="shared" si="16"/>
        <v>-0.25007331999996341</v>
      </c>
      <c r="O33">
        <f t="shared" si="17"/>
        <v>-0.32630057000001988</v>
      </c>
      <c r="Q33" s="29" t="s">
        <v>2</v>
      </c>
      <c r="R33" s="164">
        <v>0</v>
      </c>
      <c r="S33" s="164">
        <v>0.65700000000000003</v>
      </c>
      <c r="T33" s="164">
        <v>9.0999999999999998E-2</v>
      </c>
      <c r="U33" s="164">
        <v>-0.16200000000000001</v>
      </c>
      <c r="V33" s="164">
        <f>R33+S33+T33+U33</f>
        <v>0.58599999999999997</v>
      </c>
      <c r="W33" s="164">
        <v>0.15</v>
      </c>
      <c r="X33" s="164">
        <v>-0.25</v>
      </c>
      <c r="Y33" s="165">
        <f>V33+W33+X33</f>
        <v>0.48599999999999999</v>
      </c>
    </row>
    <row r="34" spans="4:25" x14ac:dyDescent="0.35">
      <c r="D34">
        <v>-302.61573866999998</v>
      </c>
      <c r="E34">
        <v>-304.05882213000001</v>
      </c>
      <c r="F34">
        <v>-302.96382612000002</v>
      </c>
      <c r="G34" s="14">
        <v>-301.60636848000001</v>
      </c>
      <c r="L34">
        <f t="shared" si="14"/>
        <v>-1.8654243000000403</v>
      </c>
      <c r="M34">
        <f t="shared" si="15"/>
        <v>-0.47012813999998038</v>
      </c>
      <c r="N34">
        <f t="shared" si="16"/>
        <v>-0.12990530999997718</v>
      </c>
      <c r="O34">
        <f t="shared" si="17"/>
        <v>-3.6241333299999687</v>
      </c>
      <c r="Q34" s="29" t="s">
        <v>3</v>
      </c>
      <c r="R34" s="164">
        <v>0</v>
      </c>
      <c r="S34" s="164">
        <v>0.186</v>
      </c>
      <c r="T34" s="164">
        <v>0.08</v>
      </c>
      <c r="U34" s="164">
        <v>-0.156</v>
      </c>
      <c r="V34" s="178">
        <f>R34+S34+T34+U34</f>
        <v>0.11000000000000001</v>
      </c>
      <c r="W34" s="164"/>
      <c r="X34" s="164">
        <v>-0.1</v>
      </c>
      <c r="Y34" s="165">
        <f>V34+X34</f>
        <v>1.0000000000000009E-2</v>
      </c>
    </row>
    <row r="35" spans="4:25" ht="15" thickBot="1" x14ac:dyDescent="0.4">
      <c r="D35">
        <v>-307.35550637</v>
      </c>
      <c r="E35">
        <v>-307.38140543999998</v>
      </c>
      <c r="F35">
        <v>-307.33934923999999</v>
      </c>
      <c r="G35">
        <v>-307.26025842000001</v>
      </c>
      <c r="L35">
        <f t="shared" si="14"/>
        <v>-1.2363753699999731</v>
      </c>
      <c r="M35">
        <f t="shared" si="15"/>
        <v>0.13707719999997003</v>
      </c>
      <c r="N35">
        <f t="shared" si="16"/>
        <v>-0.40586739000003336</v>
      </c>
      <c r="O35">
        <f t="shared" si="17"/>
        <v>-2.4933932899999909</v>
      </c>
      <c r="Q35" s="176" t="s">
        <v>269</v>
      </c>
      <c r="R35" s="166">
        <v>0</v>
      </c>
      <c r="S35" s="166">
        <v>0.35499999999999998</v>
      </c>
      <c r="T35" s="166">
        <v>5.6000000000000001E-2</v>
      </c>
      <c r="U35" s="166">
        <v>-0.10299999999999999</v>
      </c>
      <c r="V35" s="166">
        <f>R35+S35+T35+U35</f>
        <v>0.308</v>
      </c>
      <c r="W35" s="166"/>
      <c r="X35" s="166"/>
      <c r="Y35" s="167">
        <f>V35</f>
        <v>0.308</v>
      </c>
    </row>
    <row r="36" spans="4:25" x14ac:dyDescent="0.35">
      <c r="D36">
        <v>-306.90498710999998</v>
      </c>
      <c r="E36">
        <v>-307.34058775</v>
      </c>
      <c r="F36">
        <v>-307.52939807000001</v>
      </c>
      <c r="G36">
        <v>-307.11337649000001</v>
      </c>
      <c r="L36">
        <f t="shared" si="14"/>
        <v>-0.73745494000003164</v>
      </c>
      <c r="M36">
        <f t="shared" si="15"/>
        <v>-1.3953610500000142</v>
      </c>
      <c r="N36">
        <f t="shared" si="16"/>
        <v>7.0450970000016877E-2</v>
      </c>
      <c r="O36">
        <f t="shared" si="17"/>
        <v>-1.3372233199999832</v>
      </c>
    </row>
    <row r="37" spans="4:25" x14ac:dyDescent="0.35">
      <c r="D37">
        <v>-306.27901814000001</v>
      </c>
      <c r="E37">
        <v>-306.48917362999998</v>
      </c>
      <c r="F37">
        <v>-306.86975465</v>
      </c>
      <c r="G37">
        <v>-306.24932037999997</v>
      </c>
      <c r="L37">
        <f t="shared" si="14"/>
        <v>-0.66912063000002009</v>
      </c>
      <c r="M37">
        <f t="shared" si="15"/>
        <v>-1.3410227900000056</v>
      </c>
      <c r="N37">
        <f t="shared" si="16"/>
        <v>0.12517029000002067</v>
      </c>
      <c r="O37">
        <f t="shared" si="17"/>
        <v>-1.0379530500000178</v>
      </c>
    </row>
    <row r="38" spans="4:25" x14ac:dyDescent="0.35">
      <c r="D38">
        <v>-298.32036762000001</v>
      </c>
      <c r="E38">
        <v>-298.39909734999998</v>
      </c>
      <c r="F38">
        <v>-299.29606828999999</v>
      </c>
      <c r="G38">
        <v>-298.98826897999999</v>
      </c>
      <c r="L38">
        <f t="shared" si="14"/>
        <v>-0.807931559999997</v>
      </c>
      <c r="M38">
        <f t="shared" si="15"/>
        <v>-2.265103250000033</v>
      </c>
      <c r="N38">
        <f t="shared" si="16"/>
        <v>-0.16826880000002875</v>
      </c>
      <c r="O38">
        <f t="shared" si="17"/>
        <v>9.7713779999973216E-2</v>
      </c>
    </row>
    <row r="39" spans="4:25" x14ac:dyDescent="0.35">
      <c r="D39">
        <v>-293.48111609</v>
      </c>
      <c r="E39">
        <v>-293.19651955</v>
      </c>
      <c r="F39">
        <v>-294.07056878999998</v>
      </c>
      <c r="G39">
        <v>-293.69298978</v>
      </c>
      <c r="L39">
        <f t="shared" si="14"/>
        <v>-0.25557628000002497</v>
      </c>
      <c r="M39">
        <f t="shared" si="15"/>
        <v>-1.749524590000016</v>
      </c>
      <c r="N39">
        <f t="shared" si="16"/>
        <v>6.0258139999965987E-2</v>
      </c>
      <c r="O39">
        <f t="shared" si="17"/>
        <v>0.82335751000003166</v>
      </c>
    </row>
    <row r="40" spans="4:25" x14ac:dyDescent="0.35">
      <c r="D40">
        <v>-274.17163059000001</v>
      </c>
      <c r="E40">
        <v>-274.32554832</v>
      </c>
      <c r="F40">
        <v>-274.15477429999999</v>
      </c>
      <c r="G40">
        <v>-271.99984067999998</v>
      </c>
      <c r="L40">
        <f t="shared" si="14"/>
        <v>1.4173729700000197</v>
      </c>
      <c r="M40">
        <f t="shared" si="15"/>
        <v>-9.1099530000002815E-2</v>
      </c>
      <c r="N40">
        <f t="shared" si="16"/>
        <v>0.51033718999996536</v>
      </c>
      <c r="O40">
        <f t="shared" si="17"/>
        <v>-1.0095738600000081</v>
      </c>
    </row>
    <row r="41" spans="4:25" x14ac:dyDescent="0.35">
      <c r="U41" t="s">
        <v>429</v>
      </c>
    </row>
  </sheetData>
  <mergeCells count="4">
    <mergeCell ref="L1:O1"/>
    <mergeCell ref="Q23:Y23"/>
    <mergeCell ref="Q1:R1"/>
    <mergeCell ref="T1:W1"/>
  </mergeCells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J1" zoomScale="85" zoomScaleNormal="85" workbookViewId="0">
      <selection activeCell="X3" sqref="X3:X19"/>
    </sheetView>
  </sheetViews>
  <sheetFormatPr defaultRowHeight="14.5" x14ac:dyDescent="0.35"/>
  <sheetData>
    <row r="1" spans="2:29" x14ac:dyDescent="0.35">
      <c r="L1" s="212" t="s">
        <v>426</v>
      </c>
      <c r="M1" s="212"/>
      <c r="N1" s="212"/>
      <c r="O1" s="212"/>
      <c r="Q1" s="244" t="s">
        <v>416</v>
      </c>
      <c r="R1" s="244"/>
      <c r="T1" s="212" t="s">
        <v>421</v>
      </c>
      <c r="U1" s="212"/>
      <c r="V1" s="212"/>
      <c r="W1" s="212"/>
    </row>
    <row r="2" spans="2:29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28" t="s">
        <v>417</v>
      </c>
      <c r="R2" s="161" t="s">
        <v>418</v>
      </c>
      <c r="T2" s="28" t="s">
        <v>419</v>
      </c>
      <c r="U2" s="28" t="s">
        <v>2</v>
      </c>
      <c r="V2" s="28" t="s">
        <v>3</v>
      </c>
      <c r="W2" s="28" t="s">
        <v>420</v>
      </c>
      <c r="Y2" s="177" t="s">
        <v>424</v>
      </c>
      <c r="Z2" s="177" t="s">
        <v>425</v>
      </c>
      <c r="AA2" s="177" t="s">
        <v>422</v>
      </c>
      <c r="AB2" s="177" t="s">
        <v>423</v>
      </c>
      <c r="AC2" s="177" t="s">
        <v>427</v>
      </c>
    </row>
    <row r="3" spans="2:29" x14ac:dyDescent="0.35">
      <c r="B3" t="s">
        <v>387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">
        <f>D3+$Y$33</f>
        <v>-306.49320599000004</v>
      </c>
      <c r="R3" s="1">
        <f>E3+$Y$34</f>
        <v>-297.84147833000003</v>
      </c>
      <c r="T3" s="159">
        <v>0</v>
      </c>
      <c r="U3" s="28">
        <f>Q3-C3-0.5*$Y$25-$Y$26</f>
        <v>0.84367677999994584</v>
      </c>
      <c r="V3" s="168">
        <f>R3+$Y$27-C3-$Y$25-$Y$26</f>
        <v>0.21640443999995185</v>
      </c>
      <c r="W3" s="28">
        <f>$Y$28+$Y$27-$Y$26-$Y$25</f>
        <v>0.12300000000000111</v>
      </c>
      <c r="X3" t="s">
        <v>387</v>
      </c>
      <c r="Y3" s="1">
        <f>Q3-C3-0.5*$Y$25-$Y$26</f>
        <v>0.84367677999994584</v>
      </c>
      <c r="Z3" s="1">
        <f>R3+$Y$27-$Y$26-$Y$25-C3</f>
        <v>0.21640443999996251</v>
      </c>
      <c r="AA3" s="1">
        <f>F3+$Y$32-C3-0.5*$Y$25</f>
        <v>0.55585154999999808</v>
      </c>
      <c r="AB3" s="1">
        <f>G3+$Y$35+0.5*$Y$25-C3-$Y$27</f>
        <v>1.8122290899999616</v>
      </c>
      <c r="AC3" s="1">
        <f>Y3-AA3</f>
        <v>0.28782522999994775</v>
      </c>
    </row>
    <row r="4" spans="2:29" s="179" customFormat="1" x14ac:dyDescent="0.35">
      <c r="B4" s="179" t="s">
        <v>388</v>
      </c>
      <c r="C4" s="179">
        <v>-299.98412642</v>
      </c>
      <c r="D4" s="179">
        <v>-322.23119816000002</v>
      </c>
      <c r="E4" s="179">
        <v>-312.64972712000002</v>
      </c>
      <c r="F4" s="179">
        <v>-303.28307351000001</v>
      </c>
      <c r="G4" s="179">
        <v>-310.91209952999998</v>
      </c>
      <c r="I4" s="185" t="s">
        <v>5</v>
      </c>
      <c r="J4" s="186">
        <v>-18.459</v>
      </c>
      <c r="L4" s="179">
        <f t="shared" ref="L4:L19" si="0">D4-C4-$J$4-0.5*$J$3</f>
        <v>-0.20907174000002415</v>
      </c>
      <c r="M4" s="179">
        <f t="shared" ref="M4:M19" si="1">E4-C4-$J$6</f>
        <v>-0.54760070000002692</v>
      </c>
      <c r="N4" s="179">
        <f t="shared" ref="N4:N19" si="2">F4-C4-0.5*$J$3</f>
        <v>0.28005290999998733</v>
      </c>
      <c r="O4" s="179">
        <f t="shared" ref="O4:O19" si="3">G4-C4-$J$5+0.5*$J$3</f>
        <v>-1.6739731099999822</v>
      </c>
      <c r="Q4" s="180">
        <f t="shared" ref="Q4:Q18" si="4">D4+$Y$33</f>
        <v>-321.74519816000003</v>
      </c>
      <c r="R4" s="180">
        <f t="shared" ref="R4:R19" si="5">E4+$Y$34</f>
        <v>-312.63972712000003</v>
      </c>
      <c r="T4" s="181">
        <v>0</v>
      </c>
      <c r="U4" s="182">
        <f t="shared" ref="U4:U19" si="6">Q4-C4-0.5*$Y$25-$Y$26</f>
        <v>0.20492825999996711</v>
      </c>
      <c r="V4" s="183">
        <f t="shared" ref="V4:V19" si="7">R4+$Y$27-C4-$Y$25-$Y$26</f>
        <v>3.1399299999964825E-2</v>
      </c>
      <c r="W4" s="182">
        <f>$Y$28+$Y$27-$Y$26-$Y$25</f>
        <v>0.12300000000000111</v>
      </c>
      <c r="X4" s="33" t="s">
        <v>388</v>
      </c>
      <c r="Y4" s="180">
        <f t="shared" ref="Y4:Y19" si="8">Q4-C4-0.5*$Y$25-$Y$26</f>
        <v>0.20492825999996711</v>
      </c>
      <c r="Z4" s="1">
        <f t="shared" ref="Z4:Z19" si="9">R4+$Y$27-$Y$26-$Y$25-C4</f>
        <v>3.1399299999975483E-2</v>
      </c>
      <c r="AA4" s="180">
        <f t="shared" ref="AA4:AA19" si="10">F4+$Y$32-C4-0.5*$Y$25</f>
        <v>0.43805291000000857</v>
      </c>
      <c r="AB4" s="180">
        <f t="shared" ref="AB4:AB19" si="11">G4+$Y$35+0.5*$Y$25-C4-$Y$27</f>
        <v>-1.3409731099999913</v>
      </c>
      <c r="AC4" s="180">
        <f t="shared" ref="AC4:AC19" si="12">Y4-AA4</f>
        <v>-0.23312465000004146</v>
      </c>
    </row>
    <row r="5" spans="2:29" s="179" customFormat="1" x14ac:dyDescent="0.35">
      <c r="B5" s="179" t="s">
        <v>389</v>
      </c>
      <c r="C5" s="179">
        <v>-305.32634389999998</v>
      </c>
      <c r="D5" s="179">
        <v>-327.26966784000001</v>
      </c>
      <c r="E5" s="179">
        <v>-318.16809344000001</v>
      </c>
      <c r="F5" s="179">
        <v>-308.25980070999998</v>
      </c>
      <c r="G5" s="179">
        <v>-315.15404138999997</v>
      </c>
      <c r="I5" s="185" t="s">
        <v>6</v>
      </c>
      <c r="J5" s="186">
        <v>-12.833</v>
      </c>
      <c r="L5" s="179">
        <f t="shared" si="0"/>
        <v>9.4676059999972306E-2</v>
      </c>
      <c r="M5" s="179">
        <f t="shared" si="1"/>
        <v>-0.72374954000002312</v>
      </c>
      <c r="N5" s="179">
        <f t="shared" si="2"/>
        <v>0.6455431900000046</v>
      </c>
      <c r="O5" s="179">
        <f t="shared" si="3"/>
        <v>-0.57369748999999137</v>
      </c>
      <c r="Q5" s="180">
        <f>D5+$Y$33</f>
        <v>-326.78366784000002</v>
      </c>
      <c r="R5" s="180">
        <f t="shared" si="5"/>
        <v>-318.15809344000002</v>
      </c>
      <c r="T5" s="181">
        <v>0</v>
      </c>
      <c r="U5" s="182">
        <f t="shared" si="6"/>
        <v>0.50867605999996357</v>
      </c>
      <c r="V5" s="183">
        <f t="shared" si="7"/>
        <v>-0.14474954000003137</v>
      </c>
      <c r="W5" s="182">
        <f t="shared" ref="W5:W19" si="13">$Y$28+$Y$27-$Y$26-$Y$25</f>
        <v>0.12300000000000111</v>
      </c>
      <c r="X5" s="33" t="s">
        <v>389</v>
      </c>
      <c r="Y5" s="180">
        <f t="shared" si="8"/>
        <v>0.50867605999996357</v>
      </c>
      <c r="Z5" s="1">
        <f t="shared" si="9"/>
        <v>-0.14474954000002072</v>
      </c>
      <c r="AA5" s="180">
        <f t="shared" si="10"/>
        <v>0.80354319000002583</v>
      </c>
      <c r="AB5" s="180">
        <f t="shared" si="11"/>
        <v>-0.24069749000000051</v>
      </c>
      <c r="AC5" s="180">
        <f t="shared" si="12"/>
        <v>-0.29486713000006226</v>
      </c>
    </row>
    <row r="6" spans="2:29" s="179" customFormat="1" x14ac:dyDescent="0.35">
      <c r="B6" s="179" t="s">
        <v>390</v>
      </c>
      <c r="C6" s="179">
        <v>-303.95748456000001</v>
      </c>
      <c r="D6" s="179">
        <v>-325.81693390999999</v>
      </c>
      <c r="E6" s="179">
        <v>-316.98596671000001</v>
      </c>
      <c r="F6" s="179">
        <v>-307.06312990999999</v>
      </c>
      <c r="G6" s="179">
        <v>-313.31134079999998</v>
      </c>
      <c r="I6" s="185" t="s">
        <v>7</v>
      </c>
      <c r="J6" s="186">
        <v>-12.118</v>
      </c>
      <c r="L6" s="179">
        <f t="shared" si="0"/>
        <v>0.17855065000002268</v>
      </c>
      <c r="M6" s="179">
        <f t="shared" si="1"/>
        <v>-0.91048215000000177</v>
      </c>
      <c r="N6" s="179">
        <f t="shared" si="2"/>
        <v>0.47335465000002541</v>
      </c>
      <c r="O6" s="179">
        <f t="shared" si="3"/>
        <v>-9.9856239999970509E-2</v>
      </c>
      <c r="Q6" s="180">
        <f t="shared" si="4"/>
        <v>-325.33093391</v>
      </c>
      <c r="R6" s="180">
        <f t="shared" si="5"/>
        <v>-316.97596671000002</v>
      </c>
      <c r="T6" s="181">
        <v>0</v>
      </c>
      <c r="U6" s="182">
        <f t="shared" si="6"/>
        <v>0.59255065000001395</v>
      </c>
      <c r="V6" s="183">
        <f t="shared" si="7"/>
        <v>-0.33148215000001002</v>
      </c>
      <c r="W6" s="182">
        <f t="shared" si="13"/>
        <v>0.12300000000000111</v>
      </c>
      <c r="X6" t="s">
        <v>390</v>
      </c>
      <c r="Y6" s="180">
        <f t="shared" si="8"/>
        <v>0.59255065000001395</v>
      </c>
      <c r="Z6" s="1">
        <f t="shared" si="9"/>
        <v>-0.33148214999999936</v>
      </c>
      <c r="AA6" s="180">
        <f t="shared" si="10"/>
        <v>0.63135465000004665</v>
      </c>
      <c r="AB6" s="180">
        <f>G6+$Y$35+0.5*$Y$25-C6-$Y$27</f>
        <v>0.23314376000002035</v>
      </c>
      <c r="AC6" s="180">
        <f t="shared" si="12"/>
        <v>-3.8804000000032701E-2</v>
      </c>
    </row>
    <row r="7" spans="2:29" x14ac:dyDescent="0.35">
      <c r="B7" t="s">
        <v>391</v>
      </c>
      <c r="C7">
        <v>-299.54830048000002</v>
      </c>
      <c r="D7">
        <v>-321.49475412999999</v>
      </c>
      <c r="E7">
        <v>-312.86693224999999</v>
      </c>
      <c r="F7">
        <v>-302.96267734000003</v>
      </c>
      <c r="G7">
        <v>-308.27379459000002</v>
      </c>
      <c r="L7">
        <f t="shared" si="0"/>
        <v>9.1546350000033083E-2</v>
      </c>
      <c r="M7">
        <f t="shared" si="1"/>
        <v>-1.2006317699999673</v>
      </c>
      <c r="N7">
        <f t="shared" si="2"/>
        <v>0.16462313999999578</v>
      </c>
      <c r="O7">
        <f t="shared" si="3"/>
        <v>0.52850589000000037</v>
      </c>
      <c r="Q7" s="1">
        <f t="shared" si="4"/>
        <v>-321.00875413</v>
      </c>
      <c r="R7" s="1">
        <f t="shared" si="5"/>
        <v>-312.85693225</v>
      </c>
      <c r="T7" s="159">
        <v>0</v>
      </c>
      <c r="U7" s="28">
        <f t="shared" si="6"/>
        <v>0.50554635000002435</v>
      </c>
      <c r="V7" s="168">
        <f t="shared" si="7"/>
        <v>-0.6216317699999756</v>
      </c>
      <c r="W7" s="28">
        <f t="shared" si="13"/>
        <v>0.12300000000000111</v>
      </c>
      <c r="X7" t="s">
        <v>391</v>
      </c>
      <c r="Y7" s="1">
        <f t="shared" si="8"/>
        <v>0.50554635000002435</v>
      </c>
      <c r="Z7" s="1">
        <f t="shared" si="9"/>
        <v>-0.62163176999996494</v>
      </c>
      <c r="AA7" s="1">
        <f t="shared" si="10"/>
        <v>0.32262314000001702</v>
      </c>
      <c r="AB7" s="1">
        <f t="shared" si="11"/>
        <v>0.86150588999999123</v>
      </c>
      <c r="AC7" s="1">
        <f t="shared" si="12"/>
        <v>0.18292321000000733</v>
      </c>
    </row>
    <row r="8" spans="2:29" x14ac:dyDescent="0.35">
      <c r="B8" t="s">
        <v>392</v>
      </c>
      <c r="C8">
        <v>-296.03595534999999</v>
      </c>
      <c r="D8">
        <v>-317.59680360999999</v>
      </c>
      <c r="E8">
        <v>-309.39267340999999</v>
      </c>
      <c r="F8">
        <v>-299.31212713999997</v>
      </c>
      <c r="G8">
        <v>-304.62804985999998</v>
      </c>
      <c r="L8">
        <f t="shared" si="0"/>
        <v>0.4771517399999996</v>
      </c>
      <c r="M8">
        <f t="shared" si="1"/>
        <v>-1.2387180599999912</v>
      </c>
      <c r="N8">
        <f t="shared" si="2"/>
        <v>0.30282821000002214</v>
      </c>
      <c r="O8">
        <f t="shared" si="3"/>
        <v>0.66190549000001875</v>
      </c>
      <c r="Q8" s="1">
        <f t="shared" si="4"/>
        <v>-317.11080361</v>
      </c>
      <c r="R8" s="1">
        <f t="shared" si="5"/>
        <v>-309.38267341</v>
      </c>
      <c r="T8" s="159">
        <v>0</v>
      </c>
      <c r="U8" s="28">
        <f t="shared" si="6"/>
        <v>0.89115173999999087</v>
      </c>
      <c r="V8" s="168">
        <f t="shared" si="7"/>
        <v>-0.65971805999999944</v>
      </c>
      <c r="W8" s="28">
        <f t="shared" si="13"/>
        <v>0.12300000000000111</v>
      </c>
      <c r="X8" t="s">
        <v>392</v>
      </c>
      <c r="Y8" s="1">
        <f t="shared" si="8"/>
        <v>0.89115173999999087</v>
      </c>
      <c r="Z8" s="1">
        <f t="shared" si="9"/>
        <v>-0.65971805999998878</v>
      </c>
      <c r="AA8" s="1">
        <f t="shared" si="10"/>
        <v>0.46082821000004337</v>
      </c>
      <c r="AB8" s="1">
        <f t="shared" si="11"/>
        <v>0.99490549000000961</v>
      </c>
      <c r="AC8" s="1">
        <f t="shared" si="12"/>
        <v>0.4303235299999475</v>
      </c>
    </row>
    <row r="9" spans="2:29" x14ac:dyDescent="0.35">
      <c r="B9" t="s">
        <v>393</v>
      </c>
      <c r="C9">
        <v>-292.04746401</v>
      </c>
      <c r="D9">
        <v>-313.87144940000002</v>
      </c>
      <c r="E9">
        <v>-305.27006605000003</v>
      </c>
      <c r="F9">
        <v>-295.43472795000002</v>
      </c>
      <c r="G9">
        <v>-300.53498073999998</v>
      </c>
      <c r="L9">
        <f t="shared" si="0"/>
        <v>0.21401460999998134</v>
      </c>
      <c r="M9">
        <f t="shared" si="1"/>
        <v>-1.1046020400000263</v>
      </c>
      <c r="N9">
        <f t="shared" si="2"/>
        <v>0.19173605999997489</v>
      </c>
      <c r="O9">
        <f t="shared" si="3"/>
        <v>0.76648327000001837</v>
      </c>
      <c r="Q9" s="1">
        <f t="shared" si="4"/>
        <v>-313.38544940000003</v>
      </c>
      <c r="R9" s="1">
        <f t="shared" si="5"/>
        <v>-305.26006605000003</v>
      </c>
      <c r="T9" s="159">
        <v>0</v>
      </c>
      <c r="U9" s="28">
        <f t="shared" si="6"/>
        <v>0.62801460999997261</v>
      </c>
      <c r="V9" s="168">
        <f t="shared" si="7"/>
        <v>-0.52560204000003452</v>
      </c>
      <c r="W9" s="28">
        <f t="shared" si="13"/>
        <v>0.12300000000000111</v>
      </c>
      <c r="X9" t="s">
        <v>393</v>
      </c>
      <c r="Y9" s="1">
        <f t="shared" si="8"/>
        <v>0.62801460999997261</v>
      </c>
      <c r="Z9" s="1">
        <f t="shared" si="9"/>
        <v>-0.52560204000002386</v>
      </c>
      <c r="AA9" s="1">
        <f t="shared" si="10"/>
        <v>0.34973605999999613</v>
      </c>
      <c r="AB9" s="1">
        <f t="shared" si="11"/>
        <v>1.0994832700000092</v>
      </c>
      <c r="AC9" s="1">
        <f t="shared" si="12"/>
        <v>0.27827854999997648</v>
      </c>
    </row>
    <row r="10" spans="2:29" x14ac:dyDescent="0.35">
      <c r="B10" t="s">
        <v>394</v>
      </c>
      <c r="C10">
        <v>-286.78248882999998</v>
      </c>
      <c r="D10">
        <v>-308.18725461999998</v>
      </c>
      <c r="E10">
        <v>-299.44449441</v>
      </c>
      <c r="F10">
        <v>-289.75114711999998</v>
      </c>
      <c r="G10">
        <v>-294.76876694999999</v>
      </c>
      <c r="L10">
        <f t="shared" si="0"/>
        <v>0.6332342100000008</v>
      </c>
      <c r="M10">
        <f t="shared" si="1"/>
        <v>-0.54400558000002697</v>
      </c>
      <c r="N10">
        <f t="shared" si="2"/>
        <v>0.6103417099999926</v>
      </c>
      <c r="O10">
        <f t="shared" si="3"/>
        <v>1.2677218799999914</v>
      </c>
      <c r="Q10" s="1">
        <f t="shared" si="4"/>
        <v>-307.70125461999999</v>
      </c>
      <c r="R10" s="1">
        <f t="shared" si="5"/>
        <v>-299.43449441000001</v>
      </c>
      <c r="T10" s="159">
        <v>0</v>
      </c>
      <c r="U10" s="28">
        <f t="shared" si="6"/>
        <v>1.0472342099999921</v>
      </c>
      <c r="V10" s="168">
        <f t="shared" si="7"/>
        <v>3.4994419999964776E-2</v>
      </c>
      <c r="W10" s="28">
        <f t="shared" si="13"/>
        <v>0.12300000000000111</v>
      </c>
      <c r="X10" t="s">
        <v>394</v>
      </c>
      <c r="Y10" s="1">
        <f t="shared" si="8"/>
        <v>1.0472342099999921</v>
      </c>
      <c r="Z10" s="1">
        <f t="shared" si="9"/>
        <v>3.4994419999975435E-2</v>
      </c>
      <c r="AA10" s="1">
        <f t="shared" si="10"/>
        <v>0.76834171000001383</v>
      </c>
      <c r="AB10" s="1">
        <f t="shared" si="11"/>
        <v>1.6007218799999823</v>
      </c>
      <c r="AC10" s="1">
        <f t="shared" si="12"/>
        <v>0.27889249999997823</v>
      </c>
    </row>
    <row r="11" spans="2:29" x14ac:dyDescent="0.35">
      <c r="B11" t="s">
        <v>395</v>
      </c>
      <c r="C11">
        <v>-278.84469228</v>
      </c>
      <c r="D11">
        <v>-299.67966446999998</v>
      </c>
      <c r="E11">
        <v>-291.1687551</v>
      </c>
      <c r="F11">
        <v>-281.83095436999997</v>
      </c>
      <c r="G11">
        <v>-286.81704309000003</v>
      </c>
      <c r="L11">
        <f t="shared" si="0"/>
        <v>1.2030278100000262</v>
      </c>
      <c r="M11">
        <f t="shared" si="1"/>
        <v>-0.20606281999999432</v>
      </c>
      <c r="N11">
        <f t="shared" si="2"/>
        <v>0.59273791000003184</v>
      </c>
      <c r="O11">
        <f t="shared" si="3"/>
        <v>1.2816491899999769</v>
      </c>
      <c r="Q11" s="1">
        <f t="shared" si="4"/>
        <v>-299.19366446999999</v>
      </c>
      <c r="R11" s="1">
        <f t="shared" si="5"/>
        <v>-291.15875510000001</v>
      </c>
      <c r="T11" s="159">
        <v>0</v>
      </c>
      <c r="U11" s="28">
        <f t="shared" si="6"/>
        <v>1.6170278100000175</v>
      </c>
      <c r="V11" s="168">
        <f t="shared" si="7"/>
        <v>0.37293717999999743</v>
      </c>
      <c r="W11" s="28">
        <f t="shared" si="13"/>
        <v>0.12300000000000111</v>
      </c>
      <c r="X11" s="33" t="s">
        <v>395</v>
      </c>
      <c r="Y11" s="1">
        <f t="shared" si="8"/>
        <v>1.6170278100000175</v>
      </c>
      <c r="Z11" s="1">
        <f t="shared" si="9"/>
        <v>0.37293718000000808</v>
      </c>
      <c r="AA11" s="1">
        <f t="shared" si="10"/>
        <v>0.75073791000005308</v>
      </c>
      <c r="AB11" s="1">
        <f t="shared" si="11"/>
        <v>1.6146491899999678</v>
      </c>
      <c r="AC11" s="1">
        <f t="shared" si="12"/>
        <v>0.86628989999996442</v>
      </c>
    </row>
    <row r="12" spans="2:29" s="179" customFormat="1" x14ac:dyDescent="0.35">
      <c r="B12" s="179" t="s">
        <v>396</v>
      </c>
      <c r="C12" s="179">
        <v>-269.41707740999999</v>
      </c>
      <c r="D12" s="179">
        <v>-291.00053638999998</v>
      </c>
      <c r="E12" s="179">
        <v>-281.65917875000002</v>
      </c>
      <c r="F12" s="179">
        <v>-272.50555658000002</v>
      </c>
      <c r="G12" s="179">
        <v>-278.43920265999998</v>
      </c>
      <c r="L12" s="179">
        <f t="shared" si="0"/>
        <v>0.45454102000001084</v>
      </c>
      <c r="M12" s="179">
        <f t="shared" si="1"/>
        <v>-0.12410134000003303</v>
      </c>
      <c r="N12" s="179">
        <f t="shared" si="2"/>
        <v>0.49052082999997237</v>
      </c>
      <c r="O12" s="179">
        <f t="shared" si="3"/>
        <v>0.23187475000001223</v>
      </c>
      <c r="Q12" s="180">
        <f t="shared" si="4"/>
        <v>-290.51453638999999</v>
      </c>
      <c r="R12" s="180">
        <f t="shared" si="5"/>
        <v>-281.64917875000003</v>
      </c>
      <c r="T12" s="181">
        <v>0</v>
      </c>
      <c r="U12" s="182">
        <f t="shared" si="6"/>
        <v>0.86854102000000211</v>
      </c>
      <c r="V12" s="183">
        <f t="shared" si="7"/>
        <v>0.45489865999995871</v>
      </c>
      <c r="W12" s="182">
        <f t="shared" si="13"/>
        <v>0.12300000000000111</v>
      </c>
      <c r="X12" s="33" t="s">
        <v>396</v>
      </c>
      <c r="Y12" s="180">
        <f t="shared" si="8"/>
        <v>0.86854102000000211</v>
      </c>
      <c r="Z12" s="1">
        <f t="shared" si="9"/>
        <v>0.45489865999996937</v>
      </c>
      <c r="AA12" s="180">
        <f t="shared" si="10"/>
        <v>0.64852082999999361</v>
      </c>
      <c r="AB12" s="180">
        <f t="shared" si="11"/>
        <v>0.56487475000000309</v>
      </c>
      <c r="AC12" s="180">
        <f t="shared" si="12"/>
        <v>0.2200201900000085</v>
      </c>
    </row>
    <row r="13" spans="2:29" s="179" customFormat="1" x14ac:dyDescent="0.35">
      <c r="B13" s="179" t="s">
        <v>397</v>
      </c>
      <c r="C13" s="179">
        <v>-302.18925858</v>
      </c>
      <c r="D13" s="179">
        <v>-324.16104006</v>
      </c>
      <c r="E13" s="179">
        <v>-314.88218833000002</v>
      </c>
      <c r="F13" s="179">
        <v>-305.25121695000001</v>
      </c>
      <c r="G13" s="179">
        <v>-312.78508584000002</v>
      </c>
      <c r="L13" s="179">
        <f t="shared" si="0"/>
        <v>6.6218519999995618E-2</v>
      </c>
      <c r="M13" s="179">
        <f t="shared" si="1"/>
        <v>-0.57492975000001856</v>
      </c>
      <c r="N13" s="179">
        <f t="shared" si="2"/>
        <v>0.51704162999998671</v>
      </c>
      <c r="O13" s="179">
        <f t="shared" si="3"/>
        <v>-1.3418272600000214</v>
      </c>
      <c r="Q13" s="180">
        <f t="shared" si="4"/>
        <v>-323.67504006000001</v>
      </c>
      <c r="R13" s="180">
        <f t="shared" si="5"/>
        <v>-314.87218833000003</v>
      </c>
      <c r="T13" s="181">
        <v>0</v>
      </c>
      <c r="U13" s="182">
        <f t="shared" si="6"/>
        <v>0.48021851999998688</v>
      </c>
      <c r="V13" s="183">
        <f t="shared" si="7"/>
        <v>4.0702499999731856E-3</v>
      </c>
      <c r="W13" s="182">
        <f t="shared" si="13"/>
        <v>0.12300000000000111</v>
      </c>
      <c r="X13" s="33" t="s">
        <v>397</v>
      </c>
      <c r="Y13" s="180">
        <f t="shared" si="8"/>
        <v>0.48021851999998688</v>
      </c>
      <c r="Z13" s="1">
        <f t="shared" si="9"/>
        <v>4.0702499999838437E-3</v>
      </c>
      <c r="AA13" s="180">
        <f t="shared" si="10"/>
        <v>0.67504163000000794</v>
      </c>
      <c r="AB13" s="180">
        <f t="shared" si="11"/>
        <v>-1.0088272600000305</v>
      </c>
      <c r="AC13" s="180">
        <f t="shared" si="12"/>
        <v>-0.19482311000002106</v>
      </c>
    </row>
    <row r="14" spans="2:29" s="179" customFormat="1" x14ac:dyDescent="0.35">
      <c r="B14" s="179" t="s">
        <v>398</v>
      </c>
      <c r="C14" s="179">
        <v>-306.98385192000001</v>
      </c>
      <c r="D14" s="179">
        <v>-328.93960999000001</v>
      </c>
      <c r="E14" s="179">
        <v>-319.80318463999998</v>
      </c>
      <c r="F14" s="179">
        <v>-310.04008399999998</v>
      </c>
      <c r="G14" s="179">
        <v>-317.35295365000002</v>
      </c>
      <c r="L14" s="179">
        <f t="shared" si="0"/>
        <v>8.2241929999998131E-2</v>
      </c>
      <c r="M14" s="179">
        <f t="shared" si="1"/>
        <v>-0.70133271999997682</v>
      </c>
      <c r="N14" s="179">
        <f t="shared" si="2"/>
        <v>0.5227679200000277</v>
      </c>
      <c r="O14" s="179">
        <f t="shared" si="3"/>
        <v>-1.1151017300000112</v>
      </c>
      <c r="Q14" s="180">
        <f t="shared" si="4"/>
        <v>-328.45360999000002</v>
      </c>
      <c r="R14" s="180">
        <f t="shared" si="5"/>
        <v>-319.79318463999999</v>
      </c>
      <c r="T14" s="181">
        <v>0</v>
      </c>
      <c r="U14" s="182">
        <f t="shared" si="6"/>
        <v>0.4962419299999894</v>
      </c>
      <c r="V14" s="183">
        <f t="shared" si="7"/>
        <v>-0.12233271999998507</v>
      </c>
      <c r="W14" s="182">
        <f t="shared" si="13"/>
        <v>0.12300000000000111</v>
      </c>
      <c r="X14" s="33" t="s">
        <v>398</v>
      </c>
      <c r="Y14" s="180">
        <f t="shared" si="8"/>
        <v>0.4962419299999894</v>
      </c>
      <c r="Z14" s="1">
        <f t="shared" si="9"/>
        <v>-0.12233271999997442</v>
      </c>
      <c r="AA14" s="180">
        <f t="shared" si="10"/>
        <v>0.68076792000004893</v>
      </c>
      <c r="AB14" s="180">
        <f t="shared" si="11"/>
        <v>-0.78210173000002037</v>
      </c>
      <c r="AC14" s="180">
        <f t="shared" si="12"/>
        <v>-0.18452599000005954</v>
      </c>
    </row>
    <row r="15" spans="2:29" s="179" customFormat="1" x14ac:dyDescent="0.35">
      <c r="B15" s="179" t="s">
        <v>399</v>
      </c>
      <c r="C15" s="179">
        <v>-307.56603160999998</v>
      </c>
      <c r="D15" s="179">
        <v>-329.47314602</v>
      </c>
      <c r="E15" s="179">
        <v>-320.46236570999997</v>
      </c>
      <c r="F15" s="179">
        <v>-310.69429824000002</v>
      </c>
      <c r="G15" s="179">
        <v>-317.20704662000003</v>
      </c>
      <c r="L15" s="179">
        <f t="shared" si="0"/>
        <v>0.13088558999998012</v>
      </c>
      <c r="M15" s="179">
        <f t="shared" si="1"/>
        <v>-0.7783340999999897</v>
      </c>
      <c r="N15" s="179">
        <f t="shared" si="2"/>
        <v>0.45073336999995872</v>
      </c>
      <c r="O15" s="179">
        <f t="shared" si="3"/>
        <v>-0.38701501000004646</v>
      </c>
      <c r="Q15" s="180">
        <f t="shared" si="4"/>
        <v>-328.98714602000001</v>
      </c>
      <c r="R15" s="180">
        <f t="shared" si="5"/>
        <v>-320.45236570999998</v>
      </c>
      <c r="T15" s="181">
        <v>0</v>
      </c>
      <c r="U15" s="182">
        <f t="shared" si="6"/>
        <v>0.54488558999997139</v>
      </c>
      <c r="V15" s="183">
        <f t="shared" si="7"/>
        <v>-0.19933409999999796</v>
      </c>
      <c r="W15" s="182">
        <f t="shared" si="13"/>
        <v>0.12300000000000111</v>
      </c>
      <c r="X15" s="33" t="s">
        <v>399</v>
      </c>
      <c r="Y15" s="180">
        <f t="shared" si="8"/>
        <v>0.54488558999997139</v>
      </c>
      <c r="Z15" s="1">
        <f t="shared" si="9"/>
        <v>-0.1993340999999873</v>
      </c>
      <c r="AA15" s="180">
        <f t="shared" si="10"/>
        <v>0.60873336999997996</v>
      </c>
      <c r="AB15" s="180">
        <f t="shared" si="11"/>
        <v>-5.4015010000055597E-2</v>
      </c>
      <c r="AC15" s="180">
        <f t="shared" si="12"/>
        <v>-6.3847780000008569E-2</v>
      </c>
    </row>
    <row r="16" spans="2:29" x14ac:dyDescent="0.35">
      <c r="B16" t="s">
        <v>400</v>
      </c>
      <c r="C16">
        <v>-307.86431127999998</v>
      </c>
      <c r="D16">
        <v>-329.98339069999997</v>
      </c>
      <c r="E16">
        <v>-321.0461181</v>
      </c>
      <c r="F16">
        <v>-311.2365896</v>
      </c>
      <c r="G16">
        <v>-316.91563668999999</v>
      </c>
      <c r="L16">
        <f t="shared" si="0"/>
        <v>-8.1079419999991575E-2</v>
      </c>
      <c r="M16">
        <f t="shared" si="1"/>
        <v>-1.0638068200000195</v>
      </c>
      <c r="N16">
        <f t="shared" si="2"/>
        <v>0.20672167999997937</v>
      </c>
      <c r="O16">
        <f t="shared" si="3"/>
        <v>0.20267458999999599</v>
      </c>
      <c r="Q16" s="1">
        <f t="shared" si="4"/>
        <v>-329.49739069999998</v>
      </c>
      <c r="R16" s="1">
        <f t="shared" si="5"/>
        <v>-321.03611810000001</v>
      </c>
      <c r="T16" s="159">
        <v>0</v>
      </c>
      <c r="U16" s="28">
        <f t="shared" si="6"/>
        <v>0.33292057999999969</v>
      </c>
      <c r="V16" s="168">
        <f t="shared" si="7"/>
        <v>-0.48480682000002773</v>
      </c>
      <c r="W16" s="28">
        <f t="shared" si="13"/>
        <v>0.12300000000000111</v>
      </c>
      <c r="X16" s="33" t="s">
        <v>400</v>
      </c>
      <c r="Y16" s="1">
        <f t="shared" si="8"/>
        <v>0.33292057999999969</v>
      </c>
      <c r="Z16" s="1">
        <f t="shared" si="9"/>
        <v>-0.48480682000001707</v>
      </c>
      <c r="AA16" s="1">
        <f t="shared" si="10"/>
        <v>0.3647216800000006</v>
      </c>
      <c r="AB16" s="1">
        <f t="shared" si="11"/>
        <v>0.53567458999998685</v>
      </c>
      <c r="AC16" s="1">
        <f t="shared" si="12"/>
        <v>-3.1801100000000915E-2</v>
      </c>
    </row>
    <row r="17" spans="1:29" x14ac:dyDescent="0.35">
      <c r="B17" t="s">
        <v>401</v>
      </c>
      <c r="C17">
        <v>-299.79063910999997</v>
      </c>
      <c r="D17">
        <v>-321.53195857999998</v>
      </c>
      <c r="E17">
        <v>-313.24848709000003</v>
      </c>
      <c r="F17">
        <v>-303.46667228000001</v>
      </c>
      <c r="G17">
        <v>-308.08061524999999</v>
      </c>
      <c r="L17">
        <f t="shared" si="0"/>
        <v>0.29668052999999217</v>
      </c>
      <c r="M17">
        <f t="shared" si="1"/>
        <v>-1.3398479800000533</v>
      </c>
      <c r="N17">
        <f t="shared" si="2"/>
        <v>-9.7033170000039082E-2</v>
      </c>
      <c r="O17">
        <f t="shared" si="3"/>
        <v>0.96402385999997842</v>
      </c>
      <c r="Q17" s="1">
        <f t="shared" si="4"/>
        <v>-321.04595857999999</v>
      </c>
      <c r="R17" s="1">
        <f t="shared" si="5"/>
        <v>-313.23848709000004</v>
      </c>
      <c r="T17" s="159">
        <v>0</v>
      </c>
      <c r="U17" s="28">
        <f t="shared" si="6"/>
        <v>0.71068052999998343</v>
      </c>
      <c r="V17" s="168">
        <f t="shared" si="7"/>
        <v>-0.7608479800000616</v>
      </c>
      <c r="W17" s="28">
        <f t="shared" si="13"/>
        <v>0.12300000000000111</v>
      </c>
      <c r="X17" s="33" t="s">
        <v>401</v>
      </c>
      <c r="Y17" s="1">
        <f t="shared" si="8"/>
        <v>0.71068052999998343</v>
      </c>
      <c r="Z17" s="1">
        <f t="shared" si="9"/>
        <v>-0.76084798000005094</v>
      </c>
      <c r="AA17" s="1">
        <f t="shared" si="10"/>
        <v>6.0966829999982153E-2</v>
      </c>
      <c r="AB17" s="1">
        <f t="shared" si="11"/>
        <v>1.2970238599999693</v>
      </c>
      <c r="AC17" s="1">
        <f t="shared" si="12"/>
        <v>0.64971370000000128</v>
      </c>
    </row>
    <row r="18" spans="1:29" x14ac:dyDescent="0.35">
      <c r="B18" t="s">
        <v>402</v>
      </c>
      <c r="C18">
        <v>-294.44890693999997</v>
      </c>
      <c r="D18">
        <v>-315.99314398000001</v>
      </c>
      <c r="E18">
        <v>-307.30444377999999</v>
      </c>
      <c r="F18">
        <v>-297.84427699000003</v>
      </c>
      <c r="G18">
        <v>-302.25881290000001</v>
      </c>
      <c r="L18">
        <f t="shared" si="0"/>
        <v>0.49376295999995845</v>
      </c>
      <c r="M18">
        <f t="shared" si="1"/>
        <v>-0.73753684000001307</v>
      </c>
      <c r="N18">
        <f t="shared" si="2"/>
        <v>0.18362994999994653</v>
      </c>
      <c r="O18">
        <f t="shared" si="3"/>
        <v>1.4440940399999627</v>
      </c>
      <c r="Q18" s="1">
        <f t="shared" si="4"/>
        <v>-315.50714398000002</v>
      </c>
      <c r="R18" s="1">
        <f t="shared" si="5"/>
        <v>-307.29444377999999</v>
      </c>
      <c r="T18" s="159">
        <v>0</v>
      </c>
      <c r="U18" s="28">
        <f t="shared" si="6"/>
        <v>0.90776295999994971</v>
      </c>
      <c r="V18" s="168">
        <f t="shared" si="7"/>
        <v>-0.15853684000002133</v>
      </c>
      <c r="W18" s="28">
        <f t="shared" si="13"/>
        <v>0.12300000000000111</v>
      </c>
      <c r="X18" s="33" t="s">
        <v>402</v>
      </c>
      <c r="Y18" s="1">
        <f t="shared" si="8"/>
        <v>0.90776295999994971</v>
      </c>
      <c r="Z18" s="1">
        <f t="shared" si="9"/>
        <v>-0.15853684000001067</v>
      </c>
      <c r="AA18" s="1">
        <f t="shared" si="10"/>
        <v>0.34162994999996776</v>
      </c>
      <c r="AB18" s="1">
        <f t="shared" si="11"/>
        <v>1.7770940399999535</v>
      </c>
      <c r="AC18" s="1">
        <f t="shared" si="12"/>
        <v>0.56613300999998195</v>
      </c>
    </row>
    <row r="19" spans="1:29" x14ac:dyDescent="0.35">
      <c r="B19" t="s">
        <v>403</v>
      </c>
      <c r="C19">
        <v>-274.17038107000002</v>
      </c>
      <c r="D19">
        <v>-294.64749252000001</v>
      </c>
      <c r="E19">
        <v>-286.39191656999998</v>
      </c>
      <c r="F19">
        <v>-277.02213</v>
      </c>
      <c r="G19">
        <v>-281.69337496999998</v>
      </c>
      <c r="L19">
        <f t="shared" si="0"/>
        <v>1.5608885500000045</v>
      </c>
      <c r="M19">
        <f t="shared" si="1"/>
        <v>-0.1035354999999587</v>
      </c>
      <c r="N19">
        <f t="shared" si="2"/>
        <v>0.72725107000001499</v>
      </c>
      <c r="O19">
        <f t="shared" si="3"/>
        <v>1.7310061000000396</v>
      </c>
      <c r="Q19" s="1">
        <f>D19+$Y$33</f>
        <v>-294.16149252000002</v>
      </c>
      <c r="R19" s="1">
        <f t="shared" si="5"/>
        <v>-286.38191656999999</v>
      </c>
      <c r="T19" s="159">
        <v>0</v>
      </c>
      <c r="U19" s="28">
        <f t="shared" si="6"/>
        <v>1.9748885499999957</v>
      </c>
      <c r="V19" s="168">
        <f t="shared" si="7"/>
        <v>0.47546450000003304</v>
      </c>
      <c r="W19" s="28">
        <f t="shared" si="13"/>
        <v>0.12300000000000111</v>
      </c>
      <c r="X19" s="33" t="s">
        <v>403</v>
      </c>
      <c r="Y19" s="1">
        <f t="shared" si="8"/>
        <v>1.9748885499999957</v>
      </c>
      <c r="Z19" s="1">
        <f t="shared" si="9"/>
        <v>0.4754645000000437</v>
      </c>
      <c r="AA19" s="1">
        <f t="shared" si="10"/>
        <v>0.88525107000003622</v>
      </c>
      <c r="AB19" s="1">
        <f t="shared" si="11"/>
        <v>2.0640061000000305</v>
      </c>
      <c r="AC19" s="1">
        <f t="shared" si="12"/>
        <v>1.0896374799999595</v>
      </c>
    </row>
    <row r="21" spans="1:29" x14ac:dyDescent="0.35">
      <c r="A21" t="s">
        <v>409</v>
      </c>
    </row>
    <row r="23" spans="1:29" ht="15" thickBot="1" x14ac:dyDescent="0.4">
      <c r="D23" s="14" t="s">
        <v>2</v>
      </c>
      <c r="E23" s="14" t="s">
        <v>3</v>
      </c>
      <c r="F23" s="14" t="s">
        <v>49</v>
      </c>
      <c r="G23" s="14" t="s">
        <v>269</v>
      </c>
      <c r="H23" s="33" t="s">
        <v>410</v>
      </c>
      <c r="L23" s="14" t="s">
        <v>2</v>
      </c>
      <c r="M23" s="14" t="s">
        <v>3</v>
      </c>
      <c r="N23" s="14" t="s">
        <v>49</v>
      </c>
      <c r="O23" s="14" t="s">
        <v>269</v>
      </c>
      <c r="P23" s="33" t="s">
        <v>411</v>
      </c>
      <c r="Q23" s="215" t="s">
        <v>59</v>
      </c>
      <c r="R23" s="215"/>
      <c r="S23" s="215"/>
      <c r="T23" s="215"/>
      <c r="U23" s="215"/>
      <c r="V23" s="215"/>
      <c r="W23" s="215"/>
      <c r="X23" s="215"/>
      <c r="Y23" s="215"/>
    </row>
    <row r="24" spans="1:29" x14ac:dyDescent="0.35">
      <c r="B24" t="s">
        <v>387</v>
      </c>
      <c r="D24">
        <v>-285.26873886999999</v>
      </c>
      <c r="E24">
        <v>-285.06117834000003</v>
      </c>
      <c r="F24">
        <v>-285.44265789000002</v>
      </c>
      <c r="G24">
        <v>-285.29973187000002</v>
      </c>
      <c r="L24">
        <f>D3-D24-$J$4-0.5*$J$3</f>
        <v>0.32753287999996727</v>
      </c>
      <c r="M24">
        <f>E3-E24-$J$6</f>
        <v>-0.67229998999999374</v>
      </c>
      <c r="N24">
        <f>F3-F24-0.5*$J$3</f>
        <v>0.46962667000001757</v>
      </c>
      <c r="O24">
        <f>G3-G24-$J$5+0.5*$J$3</f>
        <v>1.408078190000007</v>
      </c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1:29" x14ac:dyDescent="0.35">
      <c r="B25" t="s">
        <v>388</v>
      </c>
      <c r="D25">
        <v>-298.94899214999998</v>
      </c>
      <c r="E25">
        <v>-300.23186871000001</v>
      </c>
      <c r="F25">
        <v>-299.84671632999999</v>
      </c>
      <c r="G25">
        <v>-299.67586977000002</v>
      </c>
      <c r="L25">
        <f t="shared" ref="L25:L40" si="14">D4-D25-$J$4-0.5*$J$3</f>
        <v>-1.2442060100000387</v>
      </c>
      <c r="M25">
        <f t="shared" ref="M25:M40" si="15">E4-E25-$J$6</f>
        <v>-0.29985841000000768</v>
      </c>
      <c r="N25">
        <f t="shared" ref="N25:N40" si="16">F4-F25-0.5*$J$3</f>
        <v>0.14264281999998429</v>
      </c>
      <c r="O25">
        <f t="shared" ref="O25:O40" si="17">G4-G25-$J$5+0.5*$J$3</f>
        <v>-1.9822297599999579</v>
      </c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1:29" x14ac:dyDescent="0.35">
      <c r="B26" t="s">
        <v>389</v>
      </c>
      <c r="D26">
        <v>-304.29412013000001</v>
      </c>
      <c r="E26">
        <v>-305.17559231000001</v>
      </c>
      <c r="F26">
        <v>-305.19599548999997</v>
      </c>
      <c r="G26">
        <v>-304.43549862999998</v>
      </c>
      <c r="L26">
        <f t="shared" si="14"/>
        <v>-0.93754771000000092</v>
      </c>
      <c r="M26">
        <f t="shared" si="15"/>
        <v>-0.87450112999999341</v>
      </c>
      <c r="N26">
        <f t="shared" si="16"/>
        <v>0.51519477999999408</v>
      </c>
      <c r="O26">
        <f t="shared" si="17"/>
        <v>-1.4645427599999912</v>
      </c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1:29" x14ac:dyDescent="0.35">
      <c r="B27" t="s">
        <v>390</v>
      </c>
      <c r="D27">
        <v>-303.12911016999999</v>
      </c>
      <c r="E27">
        <v>-303.59882764999998</v>
      </c>
      <c r="F27">
        <v>-303.79567137999999</v>
      </c>
      <c r="G27">
        <v>-303.05076414000001</v>
      </c>
      <c r="L27">
        <f t="shared" si="14"/>
        <v>-0.64982373999999909</v>
      </c>
      <c r="M27">
        <f t="shared" si="15"/>
        <v>-1.2691390600000378</v>
      </c>
      <c r="N27">
        <f t="shared" si="16"/>
        <v>0.31154147000000121</v>
      </c>
      <c r="O27">
        <f t="shared" si="17"/>
        <v>-1.0065766599999697</v>
      </c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1:29" ht="15" thickBot="1" x14ac:dyDescent="0.4">
      <c r="B28" t="s">
        <v>391</v>
      </c>
      <c r="D28">
        <v>-298.45387298000003</v>
      </c>
      <c r="E28">
        <v>-298.84828700999998</v>
      </c>
      <c r="F28">
        <v>-299.37554828999998</v>
      </c>
      <c r="G28">
        <v>-298.07032333000001</v>
      </c>
      <c r="L28">
        <f t="shared" si="14"/>
        <v>-1.0028811499999617</v>
      </c>
      <c r="M28">
        <f t="shared" si="15"/>
        <v>-1.9006452400000118</v>
      </c>
      <c r="N28">
        <f t="shared" si="16"/>
        <v>-8.1290500000439359E-3</v>
      </c>
      <c r="O28">
        <f t="shared" si="17"/>
        <v>-0.94947126000001481</v>
      </c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1:29" ht="15" thickBot="1" x14ac:dyDescent="0.4">
      <c r="B29" t="s">
        <v>392</v>
      </c>
      <c r="D29">
        <v>-295.58393633999998</v>
      </c>
      <c r="E29">
        <v>-295.19013121</v>
      </c>
      <c r="F29">
        <v>-295.65097078999997</v>
      </c>
      <c r="G29">
        <v>-295.15335955</v>
      </c>
      <c r="L29">
        <f t="shared" si="14"/>
        <v>2.5132729999984615E-2</v>
      </c>
      <c r="M29">
        <f t="shared" si="15"/>
        <v>-2.0845421999999818</v>
      </c>
      <c r="N29">
        <f t="shared" si="16"/>
        <v>-8.2156349999998657E-2</v>
      </c>
      <c r="O29">
        <f t="shared" si="17"/>
        <v>-0.2206903099999713</v>
      </c>
    </row>
    <row r="30" spans="1:29" x14ac:dyDescent="0.35">
      <c r="B30" t="s">
        <v>393</v>
      </c>
      <c r="D30">
        <v>-291.65208178</v>
      </c>
      <c r="E30">
        <v>-291.39925978999997</v>
      </c>
      <c r="F30">
        <v>-291.92978780999999</v>
      </c>
      <c r="G30">
        <v>-291.46204370999999</v>
      </c>
      <c r="L30">
        <f t="shared" si="14"/>
        <v>-0.18136762000001427</v>
      </c>
      <c r="M30">
        <f t="shared" si="15"/>
        <v>-1.7528062600000514</v>
      </c>
      <c r="N30">
        <f t="shared" si="16"/>
        <v>7.4059859999969557E-2</v>
      </c>
      <c r="O30">
        <f t="shared" si="17"/>
        <v>0.18106297000000859</v>
      </c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1:29" x14ac:dyDescent="0.35">
      <c r="B31" t="s">
        <v>394</v>
      </c>
      <c r="D31">
        <v>-286.27138883999999</v>
      </c>
      <c r="E31">
        <v>-286.19719368</v>
      </c>
      <c r="F31">
        <v>-286.66010788</v>
      </c>
      <c r="G31">
        <v>-286.32148223000002</v>
      </c>
      <c r="L31">
        <f t="shared" si="14"/>
        <v>0.12213422000000973</v>
      </c>
      <c r="M31">
        <f t="shared" si="15"/>
        <v>-1.129300730000006</v>
      </c>
      <c r="N31">
        <f t="shared" si="16"/>
        <v>0.48796076000001376</v>
      </c>
      <c r="O31">
        <f t="shared" si="17"/>
        <v>0.80671528000002946</v>
      </c>
      <c r="Q31" s="29" t="s">
        <v>0</v>
      </c>
      <c r="R31" s="164" t="s">
        <v>1</v>
      </c>
      <c r="S31" s="164" t="s">
        <v>1</v>
      </c>
      <c r="T31" s="164" t="s">
        <v>1</v>
      </c>
      <c r="U31" s="164" t="s">
        <v>1</v>
      </c>
      <c r="V31" s="164" t="s">
        <v>1</v>
      </c>
      <c r="W31" s="164"/>
      <c r="X31" s="164"/>
      <c r="Y31" s="165" t="str">
        <f>V31</f>
        <v>-</v>
      </c>
    </row>
    <row r="32" spans="1:29" x14ac:dyDescent="0.35">
      <c r="B32" t="s">
        <v>395</v>
      </c>
      <c r="D32">
        <v>-278.51036784000001</v>
      </c>
      <c r="E32">
        <v>-278.41055661000001</v>
      </c>
      <c r="F32">
        <v>-278.39724027</v>
      </c>
      <c r="G32">
        <v>-277.69609213000001</v>
      </c>
      <c r="L32">
        <f t="shared" si="14"/>
        <v>0.86870337000003728</v>
      </c>
      <c r="M32">
        <f t="shared" si="15"/>
        <v>-0.64019848999998352</v>
      </c>
      <c r="N32">
        <f t="shared" si="16"/>
        <v>0.1452859000000255</v>
      </c>
      <c r="O32">
        <f t="shared" si="17"/>
        <v>0.13304903999998396</v>
      </c>
      <c r="Q32" s="29" t="s">
        <v>49</v>
      </c>
      <c r="R32" s="164">
        <v>0</v>
      </c>
      <c r="S32" s="164">
        <v>0.19</v>
      </c>
      <c r="T32" s="164">
        <v>3.0000000000000001E-3</v>
      </c>
      <c r="U32" s="164">
        <v>-4.0000000000000001E-3</v>
      </c>
      <c r="V32" s="164">
        <f>R32+S32+T32+U32</f>
        <v>0.189</v>
      </c>
      <c r="W32" s="164"/>
      <c r="X32" s="164"/>
      <c r="Y32" s="165">
        <f>V32</f>
        <v>0.189</v>
      </c>
    </row>
    <row r="33" spans="2:29" x14ac:dyDescent="0.35">
      <c r="B33" t="s">
        <v>396</v>
      </c>
      <c r="D33">
        <v>-268.50132832999998</v>
      </c>
      <c r="E33">
        <v>-269.46015232000002</v>
      </c>
      <c r="F33">
        <v>-268.65158081999999</v>
      </c>
      <c r="G33">
        <v>-268.72160804999999</v>
      </c>
      <c r="L33">
        <f t="shared" si="14"/>
        <v>-0.46120806000000103</v>
      </c>
      <c r="M33">
        <f t="shared" si="15"/>
        <v>-8.1026430000003202E-2</v>
      </c>
      <c r="N33">
        <f t="shared" si="16"/>
        <v>-0.27497576000002555</v>
      </c>
      <c r="O33">
        <f t="shared" si="17"/>
        <v>-0.46359460999999191</v>
      </c>
      <c r="Q33" s="29" t="s">
        <v>2</v>
      </c>
      <c r="R33" s="164">
        <v>0</v>
      </c>
      <c r="S33" s="164">
        <v>0.65700000000000003</v>
      </c>
      <c r="T33" s="164">
        <v>9.0999999999999998E-2</v>
      </c>
      <c r="U33" s="164">
        <v>-0.16200000000000001</v>
      </c>
      <c r="V33" s="164">
        <f>R33+S33+T33+U33</f>
        <v>0.58599999999999997</v>
      </c>
      <c r="W33" s="164">
        <v>0.15</v>
      </c>
      <c r="X33" s="164">
        <v>-0.25</v>
      </c>
      <c r="Y33" s="165">
        <f>V33+W33+X33</f>
        <v>0.48599999999999999</v>
      </c>
    </row>
    <row r="34" spans="2:29" x14ac:dyDescent="0.35">
      <c r="B34" t="s">
        <v>397</v>
      </c>
      <c r="D34">
        <v>-300.99616866000002</v>
      </c>
      <c r="E34">
        <v>-302.16747722000002</v>
      </c>
      <c r="F34">
        <v>-301.17020507000001</v>
      </c>
      <c r="G34">
        <v>-300.96835913000001</v>
      </c>
      <c r="L34">
        <f t="shared" si="14"/>
        <v>-1.1268713999999815</v>
      </c>
      <c r="M34">
        <f t="shared" si="15"/>
        <v>-0.59671110999999577</v>
      </c>
      <c r="N34">
        <f t="shared" si="16"/>
        <v>-0.50201188000000529</v>
      </c>
      <c r="O34">
        <f t="shared" si="17"/>
        <v>-2.5627267100000117</v>
      </c>
      <c r="Q34" s="29" t="s">
        <v>3</v>
      </c>
      <c r="R34" s="164">
        <v>0</v>
      </c>
      <c r="S34" s="164">
        <v>0.186</v>
      </c>
      <c r="T34" s="164">
        <v>0.08</v>
      </c>
      <c r="U34" s="164">
        <v>-0.156</v>
      </c>
      <c r="V34" s="178">
        <f>R34+S34+T34+U34</f>
        <v>0.11000000000000001</v>
      </c>
      <c r="W34" s="164"/>
      <c r="X34" s="164">
        <v>-0.1</v>
      </c>
      <c r="Y34" s="165">
        <f>V34+X34</f>
        <v>1.0000000000000009E-2</v>
      </c>
    </row>
    <row r="35" spans="2:29" ht="15" thickBot="1" x14ac:dyDescent="0.4">
      <c r="B35" t="s">
        <v>398</v>
      </c>
      <c r="D35">
        <v>-305.32042825000002</v>
      </c>
      <c r="E35">
        <v>-306.87557528999997</v>
      </c>
      <c r="F35">
        <v>-306.56971779999998</v>
      </c>
      <c r="G35">
        <v>-305.87480341999998</v>
      </c>
      <c r="L35">
        <f t="shared" si="14"/>
        <v>-1.5811817399999879</v>
      </c>
      <c r="M35">
        <f t="shared" si="15"/>
        <v>-0.80960935000001122</v>
      </c>
      <c r="N35">
        <f t="shared" si="16"/>
        <v>0.10863379999999934</v>
      </c>
      <c r="O35">
        <f t="shared" si="17"/>
        <v>-2.2241502300000398</v>
      </c>
      <c r="Q35" s="176" t="s">
        <v>269</v>
      </c>
      <c r="R35" s="166">
        <v>0</v>
      </c>
      <c r="S35" s="166">
        <v>0.35499999999999998</v>
      </c>
      <c r="T35" s="166">
        <v>5.6000000000000001E-2</v>
      </c>
      <c r="U35" s="166">
        <v>-0.10299999999999999</v>
      </c>
      <c r="V35" s="166">
        <f>R35+S35+T35+U35</f>
        <v>0.308</v>
      </c>
      <c r="W35" s="166"/>
      <c r="X35" s="166"/>
      <c r="Y35" s="167">
        <f>V35</f>
        <v>0.308</v>
      </c>
    </row>
    <row r="36" spans="2:29" x14ac:dyDescent="0.35">
      <c r="B36" t="s">
        <v>399</v>
      </c>
      <c r="D36">
        <v>-306.59271188000002</v>
      </c>
      <c r="E36">
        <v>-307.12290238999998</v>
      </c>
      <c r="F36">
        <v>-307.37058216000003</v>
      </c>
      <c r="G36">
        <v>-306.20492660999997</v>
      </c>
      <c r="L36">
        <f t="shared" si="14"/>
        <v>-0.84243413999997729</v>
      </c>
      <c r="M36">
        <f t="shared" si="15"/>
        <v>-1.2214633199999927</v>
      </c>
      <c r="N36">
        <f t="shared" si="16"/>
        <v>0.25528392000000322</v>
      </c>
      <c r="O36">
        <f t="shared" si="17"/>
        <v>-1.7481200100000556</v>
      </c>
    </row>
    <row r="37" spans="2:29" x14ac:dyDescent="0.35">
      <c r="B37" t="s">
        <v>400</v>
      </c>
      <c r="D37">
        <v>-307.01419780999998</v>
      </c>
      <c r="E37">
        <v>-307.21712060999999</v>
      </c>
      <c r="F37">
        <v>-307.59418126999998</v>
      </c>
      <c r="G37">
        <v>-306.81057822000002</v>
      </c>
      <c r="L37">
        <f t="shared" si="14"/>
        <v>-0.93119288999998817</v>
      </c>
      <c r="M37">
        <f t="shared" si="15"/>
        <v>-1.7109974900000058</v>
      </c>
      <c r="N37">
        <f t="shared" si="16"/>
        <v>-6.3408330000023216E-2</v>
      </c>
      <c r="O37">
        <f t="shared" si="17"/>
        <v>-0.85105846999996038</v>
      </c>
    </row>
    <row r="38" spans="2:29" x14ac:dyDescent="0.35">
      <c r="B38" t="s">
        <v>401</v>
      </c>
      <c r="D38">
        <v>-299.26802096</v>
      </c>
      <c r="E38">
        <v>-299.06780168</v>
      </c>
      <c r="F38">
        <v>-299.58441328999999</v>
      </c>
      <c r="G38">
        <v>-299.35570593</v>
      </c>
      <c r="L38">
        <f t="shared" si="14"/>
        <v>-0.22593761999997897</v>
      </c>
      <c r="M38">
        <f t="shared" si="15"/>
        <v>-2.0626854100000234</v>
      </c>
      <c r="N38">
        <f t="shared" si="16"/>
        <v>-0.3032589900000251</v>
      </c>
      <c r="O38">
        <f t="shared" si="17"/>
        <v>0.52909068000000525</v>
      </c>
    </row>
    <row r="39" spans="2:29" x14ac:dyDescent="0.35">
      <c r="B39" t="s">
        <v>402</v>
      </c>
      <c r="D39">
        <v>-293.73936299000002</v>
      </c>
      <c r="E39">
        <v>-293.49065505999999</v>
      </c>
      <c r="F39">
        <v>-294.26967225999999</v>
      </c>
      <c r="G39">
        <v>-294.05356663999999</v>
      </c>
      <c r="L39">
        <f t="shared" si="14"/>
        <v>-0.21578098999999584</v>
      </c>
      <c r="M39">
        <f t="shared" si="15"/>
        <v>-1.6957887199999906</v>
      </c>
      <c r="N39">
        <f t="shared" si="16"/>
        <v>4.3952699999674216E-3</v>
      </c>
      <c r="O39">
        <f t="shared" si="17"/>
        <v>1.048753739999976</v>
      </c>
    </row>
    <row r="40" spans="2:29" x14ac:dyDescent="0.35">
      <c r="B40" t="s">
        <v>403</v>
      </c>
      <c r="D40">
        <v>-274.03678740999999</v>
      </c>
      <c r="E40">
        <v>-274.16969717000001</v>
      </c>
      <c r="F40">
        <v>-273.41850793999998</v>
      </c>
      <c r="G40">
        <v>-273.42026363999997</v>
      </c>
      <c r="L40">
        <f t="shared" si="14"/>
        <v>1.4272948899999736</v>
      </c>
      <c r="M40">
        <f t="shared" si="15"/>
        <v>-0.10421939999997143</v>
      </c>
      <c r="N40">
        <f t="shared" si="16"/>
        <v>-2.4622060000020429E-2</v>
      </c>
      <c r="O40">
        <f t="shared" si="17"/>
        <v>0.98088866999999391</v>
      </c>
    </row>
    <row r="43" spans="2:29" x14ac:dyDescent="0.35">
      <c r="AC43" t="s">
        <v>430</v>
      </c>
    </row>
  </sheetData>
  <mergeCells count="4">
    <mergeCell ref="L1:O1"/>
    <mergeCell ref="Q23:Y23"/>
    <mergeCell ref="Q1:R1"/>
    <mergeCell ref="T1:W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4"/>
  <sheetViews>
    <sheetView topLeftCell="K1" zoomScaleNormal="100" workbookViewId="0">
      <selection activeCell="X3" sqref="X3:X19"/>
    </sheetView>
  </sheetViews>
  <sheetFormatPr defaultRowHeight="14.5" x14ac:dyDescent="0.35"/>
  <sheetData>
    <row r="1" spans="2:29" x14ac:dyDescent="0.35">
      <c r="L1" s="212" t="s">
        <v>135</v>
      </c>
      <c r="M1" s="212"/>
      <c r="N1" s="212"/>
      <c r="O1" s="212"/>
      <c r="Q1" s="244" t="s">
        <v>416</v>
      </c>
      <c r="R1" s="244"/>
      <c r="T1" s="212" t="s">
        <v>421</v>
      </c>
      <c r="U1" s="212"/>
      <c r="V1" s="212"/>
      <c r="W1" s="212"/>
    </row>
    <row r="2" spans="2:29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28" t="s">
        <v>417</v>
      </c>
      <c r="R2" s="161" t="s">
        <v>418</v>
      </c>
      <c r="T2" s="28" t="s">
        <v>419</v>
      </c>
      <c r="U2" s="28" t="s">
        <v>2</v>
      </c>
      <c r="V2" s="28" t="s">
        <v>3</v>
      </c>
      <c r="W2" s="28" t="s">
        <v>420</v>
      </c>
      <c r="Y2" s="177" t="s">
        <v>424</v>
      </c>
      <c r="Z2" s="177" t="s">
        <v>425</v>
      </c>
      <c r="AA2" s="177" t="s">
        <v>422</v>
      </c>
      <c r="AB2" s="177" t="s">
        <v>423</v>
      </c>
      <c r="AC2" s="177" t="s">
        <v>427</v>
      </c>
    </row>
    <row r="3" spans="2:29" x14ac:dyDescent="0.35">
      <c r="B3" t="s">
        <v>387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">
        <f>D3+$Y$33</f>
        <v>-306.49320599000004</v>
      </c>
      <c r="R3" s="1">
        <f>E3+$Y$34</f>
        <v>-297.84147833000003</v>
      </c>
      <c r="T3" s="159">
        <v>0</v>
      </c>
      <c r="U3" s="28">
        <f>Q3-C3-0.5*$Y$25-$Y$26</f>
        <v>0.84367677999994584</v>
      </c>
      <c r="V3" s="168">
        <f>R3+$Y$27-C3-$Y$25-$Y$26</f>
        <v>0.21640443999995185</v>
      </c>
      <c r="W3" s="28">
        <f>$Y$28+$Y$27-$Y$26-$Y$25</f>
        <v>0.12300000000000111</v>
      </c>
      <c r="X3" t="s">
        <v>387</v>
      </c>
      <c r="Y3" s="1">
        <f>Q3-C3-0.5*$Y$25-$Y$26</f>
        <v>0.84367677999994584</v>
      </c>
      <c r="Z3" s="1">
        <f>R3+$Y$27-$Y$26-$Y$25-C3</f>
        <v>0.21640443999996251</v>
      </c>
      <c r="AA3" s="1">
        <f>F3+$Y$32-C3-0.5*$Y$25</f>
        <v>0.55585154999999808</v>
      </c>
      <c r="AB3" s="1">
        <f>G3+$Y$35+0.5*$Y$25-C3-$Y$27</f>
        <v>1.8122290899999616</v>
      </c>
      <c r="AC3" s="1">
        <f>Y3-AA3</f>
        <v>0.28782522999994775</v>
      </c>
    </row>
    <row r="4" spans="2:29" s="179" customFormat="1" x14ac:dyDescent="0.35">
      <c r="B4" s="179" t="s">
        <v>388</v>
      </c>
      <c r="C4" s="179">
        <v>-310.00375278000001</v>
      </c>
      <c r="D4" s="179">
        <v>-336.07675518999997</v>
      </c>
      <c r="E4" s="179">
        <v>-326.03352203999998</v>
      </c>
      <c r="F4" s="179">
        <v>-317.04628192000001</v>
      </c>
      <c r="G4" s="179">
        <v>-324.37084788999999</v>
      </c>
      <c r="I4" s="185" t="s">
        <v>5</v>
      </c>
      <c r="J4" s="186">
        <v>-18.459</v>
      </c>
      <c r="L4" s="179">
        <f t="shared" ref="L4:L19" si="0">D4-C4-$J$4-0.5*$J$3</f>
        <v>-4.035002409999958</v>
      </c>
      <c r="M4" s="179">
        <f t="shared" ref="M4:M19" si="1">E4-C4-$J$6</f>
        <v>-3.9117692599999661</v>
      </c>
      <c r="N4" s="179">
        <f t="shared" ref="N4:N19" si="2">F4-C4-0.5*$J$3</f>
        <v>-3.463529139999999</v>
      </c>
      <c r="O4" s="179">
        <f t="shared" ref="O4:O19" si="3">G4-C4-$J$5+0.5*$J$3</f>
        <v>-5.1130951099999802</v>
      </c>
      <c r="Q4" s="180">
        <f t="shared" ref="Q4:Q18" si="4">D4+$Y$33</f>
        <v>-335.59075518999998</v>
      </c>
      <c r="R4" s="180">
        <f t="shared" ref="R4:R19" si="5">E4+$Y$34</f>
        <v>-326.02352203999999</v>
      </c>
      <c r="T4" s="181">
        <v>0</v>
      </c>
      <c r="U4" s="182">
        <f t="shared" ref="U4:U19" si="6">Q4-C4-0.5*$Y$25-$Y$26</f>
        <v>-3.6210024099999671</v>
      </c>
      <c r="V4" s="183">
        <f t="shared" ref="V4:V19" si="7">R4+$Y$27-C4-$Y$25-$Y$26</f>
        <v>-3.3327692599999743</v>
      </c>
      <c r="W4" s="182">
        <f>$Y$28+$Y$27-$Y$26-$Y$25</f>
        <v>0.12300000000000111</v>
      </c>
      <c r="X4" s="33" t="s">
        <v>388</v>
      </c>
      <c r="Y4" s="180">
        <f t="shared" ref="Y4:Y19" si="8">Q4-C4-0.5*$Y$25-$Y$26</f>
        <v>-3.6210024099999671</v>
      </c>
      <c r="Z4" s="1">
        <f t="shared" ref="Z4:Z19" si="9">R4+$Y$27-$Y$26-$Y$25-C4</f>
        <v>-3.3327692599999637</v>
      </c>
      <c r="AA4" s="180">
        <f t="shared" ref="AA4:AA19" si="10">F4+$Y$32-C4-0.5*$Y$25</f>
        <v>-3.3055291399999778</v>
      </c>
      <c r="AB4" s="180">
        <f t="shared" ref="AB4:AB19" si="11">G4+$Y$35+0.5*$Y$25-C4-$Y$27</f>
        <v>-4.7800951099999889</v>
      </c>
      <c r="AC4" s="180">
        <f t="shared" ref="AC4:AC19" si="12">Y4-AA4</f>
        <v>-0.31547326999998937</v>
      </c>
    </row>
    <row r="5" spans="2:29" x14ac:dyDescent="0.35">
      <c r="B5" t="s">
        <v>389</v>
      </c>
      <c r="C5">
        <v>-330.03709393999998</v>
      </c>
      <c r="D5">
        <v>-351.71641509</v>
      </c>
      <c r="E5" s="2">
        <v>-342.8658317</v>
      </c>
      <c r="F5">
        <v>-332.82274403000002</v>
      </c>
      <c r="G5" s="2">
        <v>-339.94546982999998</v>
      </c>
      <c r="I5" s="63" t="s">
        <v>6</v>
      </c>
      <c r="J5" s="208">
        <v>-12.833</v>
      </c>
      <c r="L5">
        <f t="shared" si="0"/>
        <v>0.35867884999997868</v>
      </c>
      <c r="M5">
        <f t="shared" si="1"/>
        <v>-0.71073776000002375</v>
      </c>
      <c r="N5">
        <f t="shared" si="2"/>
        <v>0.79334990999995325</v>
      </c>
      <c r="O5">
        <f t="shared" si="3"/>
        <v>-0.65437589000000207</v>
      </c>
      <c r="Q5" s="1">
        <f t="shared" si="4"/>
        <v>-351.23041509000001</v>
      </c>
      <c r="R5" s="1">
        <f t="shared" si="5"/>
        <v>-342.85583170000001</v>
      </c>
      <c r="T5" s="159">
        <v>0</v>
      </c>
      <c r="U5" s="28">
        <f t="shared" si="6"/>
        <v>0.77267884999996994</v>
      </c>
      <c r="V5" s="168">
        <f t="shared" si="7"/>
        <v>-0.13173776000003201</v>
      </c>
      <c r="W5" s="28">
        <f t="shared" ref="W5:W19" si="13">$Y$28+$Y$27-$Y$26-$Y$25</f>
        <v>0.12300000000000111</v>
      </c>
      <c r="X5" s="33" t="s">
        <v>389</v>
      </c>
      <c r="Y5" s="1">
        <f t="shared" si="8"/>
        <v>0.77267884999996994</v>
      </c>
      <c r="Z5" s="1">
        <f t="shared" si="9"/>
        <v>-0.13173776000002135</v>
      </c>
      <c r="AA5" s="1">
        <f t="shared" si="10"/>
        <v>0.95134990999997449</v>
      </c>
      <c r="AB5" s="1">
        <f t="shared" si="11"/>
        <v>-0.32137589000001121</v>
      </c>
      <c r="AC5" s="1">
        <f t="shared" si="12"/>
        <v>-0.17867106000000454</v>
      </c>
    </row>
    <row r="6" spans="2:29" s="179" customFormat="1" x14ac:dyDescent="0.35">
      <c r="B6" s="179" t="s">
        <v>390</v>
      </c>
      <c r="C6" s="179">
        <v>-328.98640502000001</v>
      </c>
      <c r="D6" s="179">
        <v>-350.84033008</v>
      </c>
      <c r="E6" s="179">
        <v>-341.19220568999998</v>
      </c>
      <c r="F6" s="179">
        <v>-332.19876797000001</v>
      </c>
      <c r="G6" s="179">
        <v>-338.48749301999999</v>
      </c>
      <c r="I6" s="185" t="s">
        <v>7</v>
      </c>
      <c r="J6" s="186">
        <v>-12.118</v>
      </c>
      <c r="L6" s="179">
        <f t="shared" si="0"/>
        <v>0.18407494000000524</v>
      </c>
      <c r="M6" s="179">
        <f t="shared" si="1"/>
        <v>-8.780066999997338E-2</v>
      </c>
      <c r="N6" s="179">
        <f t="shared" si="2"/>
        <v>0.36663705000000091</v>
      </c>
      <c r="O6" s="179">
        <f t="shared" si="3"/>
        <v>-0.24708799999998154</v>
      </c>
      <c r="Q6" s="180">
        <f t="shared" si="4"/>
        <v>-350.35433008000001</v>
      </c>
      <c r="R6" s="180">
        <f t="shared" si="5"/>
        <v>-341.18220568999999</v>
      </c>
      <c r="T6" s="181">
        <v>0</v>
      </c>
      <c r="U6" s="182">
        <f t="shared" si="6"/>
        <v>0.5980749399999965</v>
      </c>
      <c r="V6" s="183">
        <f t="shared" si="7"/>
        <v>0.49119933000001836</v>
      </c>
      <c r="W6" s="182">
        <f t="shared" si="13"/>
        <v>0.12300000000000111</v>
      </c>
      <c r="X6" t="s">
        <v>390</v>
      </c>
      <c r="Y6" s="180">
        <f t="shared" si="8"/>
        <v>0.5980749399999965</v>
      </c>
      <c r="Z6" s="1">
        <f t="shared" si="9"/>
        <v>0.49119933000002902</v>
      </c>
      <c r="AA6" s="180">
        <f t="shared" si="10"/>
        <v>0.52463705000002214</v>
      </c>
      <c r="AB6" s="180">
        <f>G6+$Y$35+0.5*$Y$25-C6-$Y$27</f>
        <v>8.5912000000009314E-2</v>
      </c>
      <c r="AC6" s="180">
        <f t="shared" si="12"/>
        <v>7.343788999997436E-2</v>
      </c>
    </row>
    <row r="7" spans="2:29" x14ac:dyDescent="0.35">
      <c r="B7" t="s">
        <v>391</v>
      </c>
      <c r="C7">
        <v>-315.96698997999999</v>
      </c>
      <c r="D7">
        <v>-338.22068505999999</v>
      </c>
      <c r="E7" s="33">
        <v>-329.67194118999998</v>
      </c>
      <c r="F7">
        <v>-319.47871593999997</v>
      </c>
      <c r="G7">
        <v>-325.83103848000002</v>
      </c>
      <c r="L7">
        <f t="shared" si="0"/>
        <v>-0.21569508000000015</v>
      </c>
      <c r="M7">
        <f t="shared" si="1"/>
        <v>-1.5869512099999898</v>
      </c>
      <c r="N7">
        <f t="shared" si="2"/>
        <v>6.7274040000021795E-2</v>
      </c>
      <c r="O7">
        <f t="shared" si="3"/>
        <v>-0.61004850000002397</v>
      </c>
      <c r="Q7" s="1">
        <f t="shared" si="4"/>
        <v>-337.73468506</v>
      </c>
      <c r="R7" s="1">
        <f t="shared" si="5"/>
        <v>-329.66194118999999</v>
      </c>
      <c r="T7" s="159">
        <v>0</v>
      </c>
      <c r="U7" s="28">
        <f t="shared" si="6"/>
        <v>0.19830491999999111</v>
      </c>
      <c r="V7" s="168">
        <f t="shared" si="7"/>
        <v>-1.0079512099999981</v>
      </c>
      <c r="W7" s="28">
        <f t="shared" si="13"/>
        <v>0.12300000000000111</v>
      </c>
      <c r="X7" t="s">
        <v>391</v>
      </c>
      <c r="Y7" s="1">
        <f t="shared" si="8"/>
        <v>0.19830491999999111</v>
      </c>
      <c r="Z7" s="1">
        <f t="shared" si="9"/>
        <v>-1.0079512099999874</v>
      </c>
      <c r="AA7" s="1">
        <f t="shared" si="10"/>
        <v>0.22527404000004303</v>
      </c>
      <c r="AB7" s="1">
        <f t="shared" si="11"/>
        <v>-0.27704850000003312</v>
      </c>
      <c r="AC7" s="1">
        <f t="shared" si="12"/>
        <v>-2.6969120000051916E-2</v>
      </c>
    </row>
    <row r="8" spans="2:29" x14ac:dyDescent="0.35">
      <c r="B8" t="s">
        <v>392</v>
      </c>
      <c r="C8">
        <v>-307.01223512000001</v>
      </c>
      <c r="D8">
        <v>-330.61574293000001</v>
      </c>
      <c r="E8">
        <v>-320.76900583999998</v>
      </c>
      <c r="F8">
        <v>-310.62381762000001</v>
      </c>
      <c r="G8">
        <v>-316.32327987000002</v>
      </c>
      <c r="L8">
        <f t="shared" si="0"/>
        <v>-1.5655078099999966</v>
      </c>
      <c r="M8">
        <f t="shared" si="1"/>
        <v>-1.6387707199999628</v>
      </c>
      <c r="N8">
        <f t="shared" si="2"/>
        <v>-3.2582499999997072E-2</v>
      </c>
      <c r="O8">
        <f t="shared" si="3"/>
        <v>-5.7044750000007749E-2</v>
      </c>
      <c r="Q8" s="1">
        <f t="shared" si="4"/>
        <v>-330.12974293000002</v>
      </c>
      <c r="R8" s="1">
        <f t="shared" si="5"/>
        <v>-320.75900583999999</v>
      </c>
      <c r="T8" s="159">
        <v>0</v>
      </c>
      <c r="U8" s="28">
        <f t="shared" si="6"/>
        <v>-1.1515078100000053</v>
      </c>
      <c r="V8" s="168">
        <f t="shared" si="7"/>
        <v>-1.0597707199999711</v>
      </c>
      <c r="W8" s="28">
        <f t="shared" si="13"/>
        <v>0.12300000000000111</v>
      </c>
      <c r="X8" t="s">
        <v>392</v>
      </c>
      <c r="Y8" s="1">
        <f t="shared" si="8"/>
        <v>-1.1515078100000053</v>
      </c>
      <c r="Z8" s="1">
        <f t="shared" si="9"/>
        <v>-1.0597707199999604</v>
      </c>
      <c r="AA8" s="1">
        <f t="shared" si="10"/>
        <v>0.12541750000002416</v>
      </c>
      <c r="AB8" s="1">
        <f t="shared" si="11"/>
        <v>0.27595524999998311</v>
      </c>
      <c r="AC8" s="1">
        <f t="shared" si="12"/>
        <v>-1.2769253100000295</v>
      </c>
    </row>
    <row r="9" spans="2:29" x14ac:dyDescent="0.35">
      <c r="B9" t="s">
        <v>393</v>
      </c>
      <c r="C9">
        <v>-298.14920612999998</v>
      </c>
      <c r="D9">
        <v>-320.92107876</v>
      </c>
      <c r="E9">
        <v>-311.53291949999999</v>
      </c>
      <c r="F9">
        <v>-301.60185959</v>
      </c>
      <c r="G9">
        <v>-307.20280457000001</v>
      </c>
      <c r="L9">
        <f t="shared" si="0"/>
        <v>-0.73387263000001868</v>
      </c>
      <c r="M9">
        <f t="shared" si="1"/>
        <v>-1.2657133700000092</v>
      </c>
      <c r="N9">
        <f t="shared" si="2"/>
        <v>0.12634653999997836</v>
      </c>
      <c r="O9">
        <f t="shared" si="3"/>
        <v>0.20040155999996978</v>
      </c>
      <c r="Q9" s="1">
        <f t="shared" si="4"/>
        <v>-320.43507876000001</v>
      </c>
      <c r="R9" s="1">
        <f t="shared" si="5"/>
        <v>-311.5229195</v>
      </c>
      <c r="T9" s="159">
        <v>0</v>
      </c>
      <c r="U9" s="28">
        <f t="shared" si="6"/>
        <v>-0.31987263000002741</v>
      </c>
      <c r="V9" s="168">
        <f t="shared" si="7"/>
        <v>-0.68671337000001742</v>
      </c>
      <c r="W9" s="28">
        <f t="shared" si="13"/>
        <v>0.12300000000000111</v>
      </c>
      <c r="X9" t="s">
        <v>393</v>
      </c>
      <c r="Y9" s="1">
        <f t="shared" si="8"/>
        <v>-0.31987263000002741</v>
      </c>
      <c r="Z9" s="1">
        <f t="shared" si="9"/>
        <v>-0.68671337000000676</v>
      </c>
      <c r="AA9" s="1">
        <f t="shared" si="10"/>
        <v>0.28434653999999959</v>
      </c>
      <c r="AB9" s="1">
        <f t="shared" si="11"/>
        <v>0.53340155999996064</v>
      </c>
      <c r="AC9" s="1">
        <f t="shared" si="12"/>
        <v>-0.60421917000002701</v>
      </c>
    </row>
    <row r="10" spans="2:29" x14ac:dyDescent="0.35">
      <c r="B10" t="s">
        <v>394</v>
      </c>
      <c r="C10">
        <v>-287.20426621000001</v>
      </c>
      <c r="D10">
        <v>-309.68076322000002</v>
      </c>
      <c r="E10">
        <v>-300.32129574999999</v>
      </c>
      <c r="F10">
        <v>-290.39618836</v>
      </c>
      <c r="G10">
        <v>-295.52842633</v>
      </c>
      <c r="L10">
        <f t="shared" si="0"/>
        <v>-0.43849701000000296</v>
      </c>
      <c r="M10">
        <f t="shared" si="1"/>
        <v>-0.99902953999997557</v>
      </c>
      <c r="N10">
        <f t="shared" si="2"/>
        <v>0.38707785000001804</v>
      </c>
      <c r="O10">
        <f t="shared" si="3"/>
        <v>0.92983988000001228</v>
      </c>
      <c r="Q10" s="1">
        <f t="shared" si="4"/>
        <v>-309.19476322000003</v>
      </c>
      <c r="R10" s="1">
        <f t="shared" si="5"/>
        <v>-300.31129575</v>
      </c>
      <c r="T10" s="159">
        <v>0</v>
      </c>
      <c r="U10" s="28">
        <f t="shared" si="6"/>
        <v>-2.4497010000011699E-2</v>
      </c>
      <c r="V10" s="168">
        <f t="shared" si="7"/>
        <v>-0.42002953999998383</v>
      </c>
      <c r="W10" s="28">
        <f t="shared" si="13"/>
        <v>0.12300000000000111</v>
      </c>
      <c r="X10" t="s">
        <v>394</v>
      </c>
      <c r="Y10" s="1">
        <f t="shared" si="8"/>
        <v>-2.4497010000011699E-2</v>
      </c>
      <c r="Z10" s="1">
        <f t="shared" si="9"/>
        <v>-0.42002953999997317</v>
      </c>
      <c r="AA10" s="1">
        <f t="shared" si="10"/>
        <v>0.54507785000003928</v>
      </c>
      <c r="AB10" s="1">
        <f t="shared" si="11"/>
        <v>1.2628398800000031</v>
      </c>
      <c r="AC10" s="1">
        <f t="shared" si="12"/>
        <v>-0.56957486000005098</v>
      </c>
    </row>
    <row r="11" spans="2:29" s="179" customFormat="1" x14ac:dyDescent="0.35">
      <c r="B11" s="179" t="s">
        <v>395</v>
      </c>
      <c r="C11" s="179">
        <v>-270.06781725000002</v>
      </c>
      <c r="D11" s="179">
        <v>-291.00539329999998</v>
      </c>
      <c r="E11" s="179">
        <v>-282.36959796000002</v>
      </c>
      <c r="F11" s="179">
        <v>-272.42473374000002</v>
      </c>
      <c r="G11" s="179">
        <v>-277.90465833000002</v>
      </c>
      <c r="L11" s="179">
        <f t="shared" si="0"/>
        <v>1.1004239500000383</v>
      </c>
      <c r="M11" s="179">
        <f t="shared" si="1"/>
        <v>-0.1837807100000024</v>
      </c>
      <c r="N11" s="179">
        <f t="shared" si="2"/>
        <v>1.2220835099999969</v>
      </c>
      <c r="O11" s="179">
        <f t="shared" si="3"/>
        <v>1.4171589200000008</v>
      </c>
      <c r="Q11" s="180">
        <f t="shared" si="4"/>
        <v>-290.51939329999999</v>
      </c>
      <c r="R11" s="180">
        <f t="shared" si="5"/>
        <v>-282.35959796000003</v>
      </c>
      <c r="T11" s="181">
        <v>0</v>
      </c>
      <c r="U11" s="182">
        <f t="shared" si="6"/>
        <v>1.5144239500000296</v>
      </c>
      <c r="V11" s="183">
        <f t="shared" si="7"/>
        <v>0.39521928999998934</v>
      </c>
      <c r="W11" s="182">
        <f t="shared" si="13"/>
        <v>0.12300000000000111</v>
      </c>
      <c r="X11" s="33" t="s">
        <v>395</v>
      </c>
      <c r="Y11" s="180">
        <f t="shared" si="8"/>
        <v>1.5144239500000296</v>
      </c>
      <c r="Z11" s="1">
        <f t="shared" si="9"/>
        <v>0.39521929</v>
      </c>
      <c r="AA11" s="180">
        <f t="shared" si="10"/>
        <v>1.3800835100000182</v>
      </c>
      <c r="AB11" s="180">
        <f t="shared" si="11"/>
        <v>1.7501589199999916</v>
      </c>
      <c r="AC11" s="180">
        <f t="shared" si="12"/>
        <v>0.13434044000001144</v>
      </c>
    </row>
    <row r="12" spans="2:29" s="179" customFormat="1" x14ac:dyDescent="0.35">
      <c r="B12" s="179" t="s">
        <v>396</v>
      </c>
      <c r="C12" s="179">
        <v>-244.73097322000001</v>
      </c>
      <c r="D12" s="184">
        <v>-268.66744201</v>
      </c>
      <c r="E12" s="184">
        <v>-259.82228585000001</v>
      </c>
      <c r="F12" s="184">
        <v>-250.46147687999999</v>
      </c>
      <c r="G12" s="179">
        <v>-257.05964094000001</v>
      </c>
      <c r="L12" s="179">
        <f t="shared" si="0"/>
        <v>-1.8984687899999924</v>
      </c>
      <c r="M12" s="179">
        <f t="shared" si="1"/>
        <v>-2.9733126300000041</v>
      </c>
      <c r="N12" s="179">
        <f t="shared" si="2"/>
        <v>-2.1515036599999822</v>
      </c>
      <c r="O12" s="179">
        <f t="shared" si="3"/>
        <v>-3.0746677199999985</v>
      </c>
      <c r="Q12" s="180">
        <f t="shared" si="4"/>
        <v>-268.18144201000001</v>
      </c>
      <c r="R12" s="180">
        <f t="shared" si="5"/>
        <v>-259.81228585000002</v>
      </c>
      <c r="T12" s="181">
        <v>0</v>
      </c>
      <c r="U12" s="182">
        <f t="shared" si="6"/>
        <v>-1.4844687900000011</v>
      </c>
      <c r="V12" s="183">
        <f t="shared" si="7"/>
        <v>-2.3943126300000124</v>
      </c>
      <c r="W12" s="182">
        <f t="shared" si="13"/>
        <v>0.12300000000000111</v>
      </c>
      <c r="X12" s="33" t="s">
        <v>396</v>
      </c>
      <c r="Y12" s="180">
        <f t="shared" si="8"/>
        <v>-1.4844687900000011</v>
      </c>
      <c r="Z12" s="1">
        <f t="shared" si="9"/>
        <v>-2.3943126300000017</v>
      </c>
      <c r="AA12" s="180">
        <f t="shared" si="10"/>
        <v>-1.9935036599999894</v>
      </c>
      <c r="AB12" s="180">
        <f t="shared" si="11"/>
        <v>-2.7416677200000077</v>
      </c>
      <c r="AC12" s="180">
        <f t="shared" si="12"/>
        <v>0.50903486999998826</v>
      </c>
    </row>
    <row r="13" spans="2:29" s="179" customFormat="1" x14ac:dyDescent="0.35">
      <c r="B13" s="179" t="s">
        <v>397</v>
      </c>
      <c r="C13" s="179">
        <v>-304.61279636</v>
      </c>
      <c r="D13" s="179">
        <v>-342.82512445999998</v>
      </c>
      <c r="E13" s="179">
        <v>-327.10927992000001</v>
      </c>
      <c r="F13" s="179">
        <v>-317.21590479000002</v>
      </c>
      <c r="G13" s="179">
        <v>-324.60260104999998</v>
      </c>
      <c r="L13" s="179">
        <f t="shared" si="0"/>
        <v>-16.174328099999979</v>
      </c>
      <c r="M13" s="179">
        <f t="shared" si="1"/>
        <v>-10.378483560000001</v>
      </c>
      <c r="N13" s="179">
        <f t="shared" si="2"/>
        <v>-9.0241084300000196</v>
      </c>
      <c r="O13" s="179">
        <f t="shared" si="3"/>
        <v>-10.735804689999972</v>
      </c>
      <c r="Q13" s="180">
        <f t="shared" si="4"/>
        <v>-342.33912445999999</v>
      </c>
      <c r="R13" s="180">
        <f t="shared" si="5"/>
        <v>-327.09927992000001</v>
      </c>
      <c r="T13" s="181">
        <v>0</v>
      </c>
      <c r="U13" s="182">
        <f t="shared" si="6"/>
        <v>-15.760328099999988</v>
      </c>
      <c r="V13" s="183">
        <f t="shared" si="7"/>
        <v>-9.7994835600000094</v>
      </c>
      <c r="W13" s="182">
        <f t="shared" si="13"/>
        <v>0.12300000000000111</v>
      </c>
      <c r="X13" s="33" t="s">
        <v>397</v>
      </c>
      <c r="Y13" s="180">
        <f t="shared" si="8"/>
        <v>-15.760328099999988</v>
      </c>
      <c r="Z13" s="1">
        <f t="shared" si="9"/>
        <v>-9.7994835599999988</v>
      </c>
      <c r="AA13" s="180">
        <f t="shared" si="10"/>
        <v>-8.8661084299999988</v>
      </c>
      <c r="AB13" s="180">
        <f t="shared" si="11"/>
        <v>-10.40280468999998</v>
      </c>
      <c r="AC13" s="180">
        <f t="shared" si="12"/>
        <v>-6.8942196699999894</v>
      </c>
    </row>
    <row r="14" spans="2:29" s="179" customFormat="1" x14ac:dyDescent="0.35">
      <c r="B14" s="179" t="s">
        <v>398</v>
      </c>
      <c r="C14" s="179">
        <v>-327.63376549999998</v>
      </c>
      <c r="D14" s="179">
        <v>-350.41836293</v>
      </c>
      <c r="E14" s="179">
        <v>-340.50003380999999</v>
      </c>
      <c r="F14" s="179">
        <v>-331.25356902999999</v>
      </c>
      <c r="G14" s="179">
        <v>-338.83267891999998</v>
      </c>
      <c r="L14" s="179">
        <f t="shared" si="0"/>
        <v>-0.74659743000001955</v>
      </c>
      <c r="M14" s="179">
        <f t="shared" si="1"/>
        <v>-0.74826831000000915</v>
      </c>
      <c r="N14" s="179">
        <f t="shared" si="2"/>
        <v>-4.0803530000012689E-2</v>
      </c>
      <c r="O14" s="179">
        <f t="shared" si="3"/>
        <v>-1.9449134199999967</v>
      </c>
      <c r="Q14" s="180">
        <f t="shared" si="4"/>
        <v>-349.93236293000001</v>
      </c>
      <c r="R14" s="180">
        <f t="shared" si="5"/>
        <v>-340.49003381</v>
      </c>
      <c r="T14" s="181">
        <v>0</v>
      </c>
      <c r="U14" s="182">
        <f t="shared" si="6"/>
        <v>-0.33259743000002828</v>
      </c>
      <c r="V14" s="183">
        <f t="shared" si="7"/>
        <v>-0.16926831000001741</v>
      </c>
      <c r="W14" s="182">
        <f t="shared" si="13"/>
        <v>0.12300000000000111</v>
      </c>
      <c r="X14" s="33" t="s">
        <v>398</v>
      </c>
      <c r="Y14" s="180">
        <f t="shared" si="8"/>
        <v>-0.33259743000002828</v>
      </c>
      <c r="Z14" s="1">
        <f t="shared" si="9"/>
        <v>-0.16926831000000675</v>
      </c>
      <c r="AA14" s="180">
        <f t="shared" si="10"/>
        <v>0.11719647000000855</v>
      </c>
      <c r="AB14" s="180">
        <f t="shared" si="11"/>
        <v>-1.6119134200000058</v>
      </c>
      <c r="AC14" s="180">
        <f t="shared" si="12"/>
        <v>-0.44979390000003683</v>
      </c>
    </row>
    <row r="15" spans="2:29" s="179" customFormat="1" x14ac:dyDescent="0.35">
      <c r="B15" s="179" t="s">
        <v>399</v>
      </c>
      <c r="C15" s="179">
        <v>-336.29197413000003</v>
      </c>
      <c r="D15" s="179">
        <v>-357.81050196000001</v>
      </c>
      <c r="E15" s="179">
        <v>-348.50258809000002</v>
      </c>
      <c r="F15" s="179">
        <v>-339.56216731000001</v>
      </c>
      <c r="G15" s="179">
        <v>-346.01130733000002</v>
      </c>
      <c r="L15" s="179">
        <f t="shared" si="0"/>
        <v>0.51947217000001755</v>
      </c>
      <c r="M15" s="179">
        <f t="shared" si="1"/>
        <v>-9.2613959999988893E-2</v>
      </c>
      <c r="N15" s="179">
        <f t="shared" si="2"/>
        <v>0.3088068200000218</v>
      </c>
      <c r="O15" s="179">
        <f t="shared" si="3"/>
        <v>-0.46533319999999412</v>
      </c>
      <c r="Q15" s="180">
        <f t="shared" si="4"/>
        <v>-357.32450196000002</v>
      </c>
      <c r="R15" s="180">
        <f t="shared" si="5"/>
        <v>-348.49258809000003</v>
      </c>
      <c r="T15" s="181">
        <v>0</v>
      </c>
      <c r="U15" s="182">
        <f t="shared" si="6"/>
        <v>0.93347217000000882</v>
      </c>
      <c r="V15" s="183">
        <f t="shared" si="7"/>
        <v>0.48638604000000285</v>
      </c>
      <c r="W15" s="182">
        <f t="shared" si="13"/>
        <v>0.12300000000000111</v>
      </c>
      <c r="X15" s="33" t="s">
        <v>399</v>
      </c>
      <c r="Y15" s="180">
        <f t="shared" si="8"/>
        <v>0.93347217000000882</v>
      </c>
      <c r="Z15" s="1">
        <f t="shared" si="9"/>
        <v>0.48638604000001351</v>
      </c>
      <c r="AA15" s="180">
        <f t="shared" si="10"/>
        <v>0.46680682000004303</v>
      </c>
      <c r="AB15" s="180">
        <f t="shared" si="11"/>
        <v>-0.13233320000000326</v>
      </c>
      <c r="AC15" s="180">
        <f t="shared" si="12"/>
        <v>0.46666534999996578</v>
      </c>
    </row>
    <row r="16" spans="2:29" x14ac:dyDescent="0.35">
      <c r="B16" t="s">
        <v>400</v>
      </c>
      <c r="C16">
        <v>-336.94878917</v>
      </c>
      <c r="D16">
        <v>-358.68313007</v>
      </c>
      <c r="E16">
        <v>-350.22237589999997</v>
      </c>
      <c r="F16">
        <v>-340.51733409000002</v>
      </c>
      <c r="G16">
        <v>-346.37681434000001</v>
      </c>
      <c r="L16">
        <f t="shared" si="0"/>
        <v>0.3036590999999933</v>
      </c>
      <c r="M16">
        <f t="shared" si="1"/>
        <v>-1.1555867299999765</v>
      </c>
      <c r="N16">
        <f t="shared" si="2"/>
        <v>1.0455079999978079E-2</v>
      </c>
      <c r="O16">
        <f t="shared" si="3"/>
        <v>-0.17402517000001216</v>
      </c>
      <c r="Q16" s="1">
        <f t="shared" si="4"/>
        <v>-358.19713007000001</v>
      </c>
      <c r="R16" s="1">
        <f t="shared" si="5"/>
        <v>-350.21237589999998</v>
      </c>
      <c r="T16" s="159">
        <v>0</v>
      </c>
      <c r="U16" s="28">
        <f t="shared" si="6"/>
        <v>0.71765909999998456</v>
      </c>
      <c r="V16" s="168">
        <f t="shared" si="7"/>
        <v>-0.57658672999998473</v>
      </c>
      <c r="W16" s="28">
        <f t="shared" si="13"/>
        <v>0.12300000000000111</v>
      </c>
      <c r="X16" s="33" t="s">
        <v>400</v>
      </c>
      <c r="Y16" s="1">
        <f t="shared" si="8"/>
        <v>0.71765909999998456</v>
      </c>
      <c r="Z16" s="1">
        <f t="shared" si="9"/>
        <v>-0.57658672999997407</v>
      </c>
      <c r="AA16" s="1">
        <f t="shared" si="10"/>
        <v>0.16845507999999931</v>
      </c>
      <c r="AB16" s="1">
        <f t="shared" si="11"/>
        <v>0.1589748299999787</v>
      </c>
      <c r="AC16" s="1">
        <f t="shared" si="12"/>
        <v>0.54920401999998525</v>
      </c>
    </row>
    <row r="17" spans="2:29" x14ac:dyDescent="0.35">
      <c r="B17" t="s">
        <v>401</v>
      </c>
      <c r="C17">
        <v>-316.56662510000001</v>
      </c>
      <c r="D17">
        <v>-338.63239525</v>
      </c>
      <c r="E17">
        <v>-330.31515884999999</v>
      </c>
      <c r="F17">
        <v>-320.3400451</v>
      </c>
      <c r="G17">
        <v>-325.19349724</v>
      </c>
      <c r="L17">
        <f t="shared" si="0"/>
        <v>-2.7770149999991833E-2</v>
      </c>
      <c r="M17">
        <f t="shared" si="1"/>
        <v>-1.6305337499999784</v>
      </c>
      <c r="N17">
        <f t="shared" si="2"/>
        <v>-0.19441999999998716</v>
      </c>
      <c r="O17">
        <f t="shared" si="3"/>
        <v>0.62712786000001097</v>
      </c>
      <c r="Q17" s="1">
        <f t="shared" si="4"/>
        <v>-338.14639525000001</v>
      </c>
      <c r="R17" s="1">
        <f t="shared" si="5"/>
        <v>-330.30515885</v>
      </c>
      <c r="T17" s="159">
        <v>0</v>
      </c>
      <c r="U17" s="28">
        <f t="shared" si="6"/>
        <v>0.38622984999999943</v>
      </c>
      <c r="V17" s="168">
        <f t="shared" si="7"/>
        <v>-1.0515337499999866</v>
      </c>
      <c r="W17" s="28">
        <f t="shared" si="13"/>
        <v>0.12300000000000111</v>
      </c>
      <c r="X17" s="33" t="s">
        <v>401</v>
      </c>
      <c r="Y17" s="1">
        <f t="shared" si="8"/>
        <v>0.38622984999999943</v>
      </c>
      <c r="Z17" s="1">
        <f t="shared" si="9"/>
        <v>-1.051533749999976</v>
      </c>
      <c r="AA17" s="1">
        <f t="shared" si="10"/>
        <v>-3.6419999999965924E-2</v>
      </c>
      <c r="AB17" s="1">
        <f t="shared" si="11"/>
        <v>0.96012786000000183</v>
      </c>
      <c r="AC17" s="1">
        <f t="shared" si="12"/>
        <v>0.42264984999996535</v>
      </c>
    </row>
    <row r="18" spans="2:29" x14ac:dyDescent="0.35">
      <c r="B18" t="s">
        <v>402</v>
      </c>
      <c r="C18">
        <v>-304.33515631</v>
      </c>
      <c r="D18">
        <v>-326.06019907000001</v>
      </c>
      <c r="E18">
        <v>-317.26276920999999</v>
      </c>
      <c r="F18">
        <v>-307.73869912999999</v>
      </c>
      <c r="G18">
        <v>-312.23937641999999</v>
      </c>
      <c r="L18">
        <f t="shared" si="0"/>
        <v>0.31295723999999181</v>
      </c>
      <c r="M18">
        <f t="shared" si="1"/>
        <v>-0.8096128999999852</v>
      </c>
      <c r="N18">
        <f t="shared" si="2"/>
        <v>0.17545718000001598</v>
      </c>
      <c r="O18">
        <f t="shared" si="3"/>
        <v>1.3497798900000171</v>
      </c>
      <c r="Q18" s="1">
        <f t="shared" si="4"/>
        <v>-325.57419907000002</v>
      </c>
      <c r="R18" s="1">
        <f t="shared" si="5"/>
        <v>-317.25276921</v>
      </c>
      <c r="T18" s="159">
        <v>0</v>
      </c>
      <c r="U18" s="28">
        <f t="shared" si="6"/>
        <v>0.72695723999998307</v>
      </c>
      <c r="V18" s="168">
        <f t="shared" si="7"/>
        <v>-0.23061289999999346</v>
      </c>
      <c r="W18" s="28">
        <f t="shared" si="13"/>
        <v>0.12300000000000111</v>
      </c>
      <c r="X18" s="33" t="s">
        <v>402</v>
      </c>
      <c r="Y18" s="1">
        <f t="shared" si="8"/>
        <v>0.72695723999998307</v>
      </c>
      <c r="Z18" s="1">
        <f t="shared" si="9"/>
        <v>-0.2306128999999828</v>
      </c>
      <c r="AA18" s="1">
        <f t="shared" si="10"/>
        <v>0.33345718000003721</v>
      </c>
      <c r="AB18" s="1">
        <f t="shared" si="11"/>
        <v>1.6827798900000079</v>
      </c>
      <c r="AC18" s="1">
        <f t="shared" si="12"/>
        <v>0.39350005999994586</v>
      </c>
    </row>
    <row r="19" spans="2:29" s="179" customFormat="1" x14ac:dyDescent="0.35">
      <c r="B19" s="179" t="s">
        <v>403</v>
      </c>
      <c r="C19" s="179">
        <v>-257.67476336999999</v>
      </c>
      <c r="D19" s="179">
        <v>-278.3497246</v>
      </c>
      <c r="E19" s="179">
        <v>-270.10065736000001</v>
      </c>
      <c r="F19" s="179">
        <v>-259.67296155000002</v>
      </c>
      <c r="G19" s="179">
        <v>-265.42110472000002</v>
      </c>
      <c r="L19" s="179">
        <f t="shared" si="0"/>
        <v>1.3630387699999917</v>
      </c>
      <c r="M19" s="179">
        <f t="shared" si="1"/>
        <v>-0.30789399000001971</v>
      </c>
      <c r="N19" s="179">
        <f t="shared" si="2"/>
        <v>1.5808018199999689</v>
      </c>
      <c r="O19" s="179">
        <f t="shared" si="3"/>
        <v>1.5076586499999771</v>
      </c>
      <c r="Q19" s="180">
        <f>D19+$Y$33</f>
        <v>-277.86372460000001</v>
      </c>
      <c r="R19" s="180">
        <f t="shared" si="5"/>
        <v>-270.09065736000002</v>
      </c>
      <c r="T19" s="181">
        <v>0</v>
      </c>
      <c r="U19" s="182">
        <f t="shared" si="6"/>
        <v>1.777038769999983</v>
      </c>
      <c r="V19" s="183">
        <f t="shared" si="7"/>
        <v>0.27110600999997203</v>
      </c>
      <c r="W19" s="182">
        <f t="shared" si="13"/>
        <v>0.12300000000000111</v>
      </c>
      <c r="X19" s="33" t="s">
        <v>403</v>
      </c>
      <c r="Y19" s="180">
        <f t="shared" si="8"/>
        <v>1.777038769999983</v>
      </c>
      <c r="Z19" s="1">
        <f t="shared" si="9"/>
        <v>0.27110600999998269</v>
      </c>
      <c r="AA19" s="180">
        <f t="shared" si="10"/>
        <v>1.7388018199999902</v>
      </c>
      <c r="AB19" s="180">
        <f t="shared" si="11"/>
        <v>1.840658649999968</v>
      </c>
      <c r="AC19" s="180">
        <f t="shared" si="12"/>
        <v>3.8236949999992831E-2</v>
      </c>
    </row>
    <row r="23" spans="2:29" ht="15" thickBot="1" x14ac:dyDescent="0.4">
      <c r="D23" s="14" t="s">
        <v>2</v>
      </c>
      <c r="E23" s="14" t="s">
        <v>3</v>
      </c>
      <c r="F23" s="14" t="s">
        <v>49</v>
      </c>
      <c r="G23" s="14" t="s">
        <v>269</v>
      </c>
      <c r="H23" s="33" t="s">
        <v>410</v>
      </c>
      <c r="L23" s="14" t="s">
        <v>2</v>
      </c>
      <c r="M23" s="14" t="s">
        <v>3</v>
      </c>
      <c r="N23" s="14" t="s">
        <v>49</v>
      </c>
      <c r="O23" s="14" t="s">
        <v>269</v>
      </c>
      <c r="P23" s="33" t="s">
        <v>411</v>
      </c>
      <c r="Q23" s="215" t="s">
        <v>59</v>
      </c>
      <c r="R23" s="215"/>
      <c r="S23" s="215"/>
      <c r="T23" s="215"/>
      <c r="U23" s="215"/>
      <c r="V23" s="215"/>
      <c r="W23" s="215"/>
      <c r="X23" s="215"/>
      <c r="Y23" s="215"/>
    </row>
    <row r="24" spans="2:29" x14ac:dyDescent="0.35">
      <c r="D24">
        <v>-285.26873886999999</v>
      </c>
      <c r="E24">
        <v>-285.06117834000003</v>
      </c>
      <c r="F24">
        <v>-285.44265789000002</v>
      </c>
      <c r="G24">
        <v>-285.29973187000002</v>
      </c>
      <c r="L24">
        <f>D3-D24-$J$4-0.5*$J$3</f>
        <v>0.32753287999996727</v>
      </c>
      <c r="M24">
        <f>E3-E24-$J$6</f>
        <v>-0.67229998999999374</v>
      </c>
      <c r="N24">
        <f>F3-F24-0.5*$J$3</f>
        <v>0.46962667000001757</v>
      </c>
      <c r="O24">
        <f>G3-G24-$J$5+0.5*$J$3</f>
        <v>1.408078190000007</v>
      </c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2:29" x14ac:dyDescent="0.35">
      <c r="D25" s="39">
        <v>-312.93945072999998</v>
      </c>
      <c r="E25" s="39">
        <v>-313.10901546000002</v>
      </c>
      <c r="F25" s="39">
        <v>-312.73480167000002</v>
      </c>
      <c r="G25">
        <v>-312.69290933000002</v>
      </c>
      <c r="L25">
        <f t="shared" ref="L25:L40" si="14">D4-D25-$J$4-0.5*$J$3</f>
        <v>-1.0993044599999959</v>
      </c>
      <c r="M25">
        <f t="shared" ref="M25:M40" si="15">E4-E25-$J$6</f>
        <v>-0.80650657999995623</v>
      </c>
      <c r="N25">
        <f t="shared" ref="N25:N40" si="16">F4-F25-0.5*$J$3</f>
        <v>-0.73248024999998806</v>
      </c>
      <c r="O25">
        <f t="shared" ref="O25:O40" si="17">G4-G25-$J$5+0.5*$J$3</f>
        <v>-2.4239385599999728</v>
      </c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2:29" x14ac:dyDescent="0.35">
      <c r="D26">
        <v>-329.03857547000001</v>
      </c>
      <c r="E26">
        <v>-329.76878123</v>
      </c>
      <c r="F26">
        <v>-329.71164306999998</v>
      </c>
      <c r="G26">
        <v>-329.02448176000001</v>
      </c>
      <c r="L26">
        <f t="shared" si="14"/>
        <v>-0.63983961999998629</v>
      </c>
      <c r="M26">
        <f t="shared" si="15"/>
        <v>-0.9790504699999989</v>
      </c>
      <c r="N26">
        <f t="shared" si="16"/>
        <v>0.46789903999995586</v>
      </c>
      <c r="O26">
        <f t="shared" si="17"/>
        <v>-1.6669880699999644</v>
      </c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2:29" x14ac:dyDescent="0.35">
      <c r="D27">
        <v>-328.29630393999997</v>
      </c>
      <c r="E27">
        <v>-328.70670267999998</v>
      </c>
      <c r="F27">
        <v>-328.87682403000002</v>
      </c>
      <c r="G27">
        <v>-328.35346864000002</v>
      </c>
      <c r="L27">
        <f t="shared" si="14"/>
        <v>-0.50602614000002832</v>
      </c>
      <c r="M27">
        <f t="shared" si="15"/>
        <v>-0.36750301000000185</v>
      </c>
      <c r="N27">
        <f t="shared" si="16"/>
        <v>0.25705606000001735</v>
      </c>
      <c r="O27">
        <f t="shared" si="17"/>
        <v>-0.88002437999997118</v>
      </c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2:29" ht="15" thickBot="1" x14ac:dyDescent="0.4">
      <c r="D28">
        <v>-315.30550574</v>
      </c>
      <c r="E28">
        <v>-315.65681411000003</v>
      </c>
      <c r="F28">
        <v>-315.89281908999999</v>
      </c>
      <c r="G28">
        <v>-315.95953150000003</v>
      </c>
      <c r="L28">
        <f t="shared" si="14"/>
        <v>-0.8771793199999931</v>
      </c>
      <c r="M28">
        <f t="shared" si="15"/>
        <v>-1.8971270799999562</v>
      </c>
      <c r="N28">
        <f t="shared" si="16"/>
        <v>-6.896849999983079E-3</v>
      </c>
      <c r="O28">
        <f t="shared" si="17"/>
        <v>-0.61750697999999238</v>
      </c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2:29" ht="15" thickBot="1" x14ac:dyDescent="0.4">
      <c r="D29">
        <v>-307.40810533000001</v>
      </c>
      <c r="E29">
        <v>-306.69330644000001</v>
      </c>
      <c r="F29">
        <v>-306.94272853000001</v>
      </c>
      <c r="G29">
        <v>-306.59459397000001</v>
      </c>
      <c r="L29">
        <f t="shared" si="14"/>
        <v>-1.1696375999999984</v>
      </c>
      <c r="M29">
        <f t="shared" si="15"/>
        <v>-1.9576993999999619</v>
      </c>
      <c r="N29">
        <f t="shared" si="16"/>
        <v>-0.10208909000000022</v>
      </c>
      <c r="O29">
        <f t="shared" si="17"/>
        <v>-0.47468590000001631</v>
      </c>
    </row>
    <row r="30" spans="2:29" x14ac:dyDescent="0.35">
      <c r="D30">
        <v>-297.95513323</v>
      </c>
      <c r="E30">
        <v>-297.67526314999998</v>
      </c>
      <c r="F30">
        <v>-298.06841524999999</v>
      </c>
      <c r="G30">
        <v>-297.84115809000002</v>
      </c>
      <c r="L30">
        <f t="shared" si="14"/>
        <v>-0.92794552999999924</v>
      </c>
      <c r="M30">
        <f t="shared" si="15"/>
        <v>-1.7396563500000131</v>
      </c>
      <c r="N30">
        <f t="shared" si="16"/>
        <v>4.5555659999983344E-2</v>
      </c>
      <c r="O30">
        <f t="shared" si="17"/>
        <v>-0.10764647999999033</v>
      </c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2:29" x14ac:dyDescent="0.35">
      <c r="D31">
        <v>-287.32233273000003</v>
      </c>
      <c r="E31">
        <v>-286.86144999999999</v>
      </c>
      <c r="F31">
        <v>-287.19722739000002</v>
      </c>
      <c r="G31">
        <v>-286.91134169999998</v>
      </c>
      <c r="L31">
        <f t="shared" si="14"/>
        <v>-0.32043048999998947</v>
      </c>
      <c r="M31">
        <f t="shared" si="15"/>
        <v>-1.3418457499999992</v>
      </c>
      <c r="N31">
        <f t="shared" si="16"/>
        <v>0.38003903000002692</v>
      </c>
      <c r="O31">
        <f t="shared" si="17"/>
        <v>0.63691536999997789</v>
      </c>
      <c r="Q31" s="29" t="s">
        <v>0</v>
      </c>
      <c r="R31" s="164" t="s">
        <v>1</v>
      </c>
      <c r="S31" s="164" t="s">
        <v>1</v>
      </c>
      <c r="T31" s="164" t="s">
        <v>1</v>
      </c>
      <c r="U31" s="164" t="s">
        <v>1</v>
      </c>
      <c r="V31" s="164" t="s">
        <v>1</v>
      </c>
      <c r="W31" s="164"/>
      <c r="X31" s="164"/>
      <c r="Y31" s="165" t="str">
        <f>V31</f>
        <v>-</v>
      </c>
    </row>
    <row r="32" spans="2:29" x14ac:dyDescent="0.35">
      <c r="D32">
        <v>-269.79886035999999</v>
      </c>
      <c r="E32">
        <v>-269.70171581</v>
      </c>
      <c r="F32">
        <v>-269.94782801000002</v>
      </c>
      <c r="G32">
        <v>-269.74646569999999</v>
      </c>
      <c r="L32">
        <f t="shared" si="14"/>
        <v>0.83146706000001158</v>
      </c>
      <c r="M32">
        <f t="shared" si="15"/>
        <v>-0.54988215000002505</v>
      </c>
      <c r="N32">
        <f t="shared" si="16"/>
        <v>1.1020942700000016</v>
      </c>
      <c r="O32">
        <f t="shared" si="17"/>
        <v>1.0958073699999695</v>
      </c>
      <c r="Q32" s="29" t="s">
        <v>49</v>
      </c>
      <c r="R32" s="164">
        <v>0</v>
      </c>
      <c r="S32" s="164">
        <v>0.19</v>
      </c>
      <c r="T32" s="164">
        <v>3.0000000000000001E-3</v>
      </c>
      <c r="U32" s="164">
        <v>-4.0000000000000001E-3</v>
      </c>
      <c r="V32" s="164">
        <f>R32+S32+T32+U32</f>
        <v>0.189</v>
      </c>
      <c r="W32" s="164"/>
      <c r="X32" s="164"/>
      <c r="Y32" s="165">
        <f>V32</f>
        <v>0.189</v>
      </c>
    </row>
    <row r="33" spans="4:26" x14ac:dyDescent="0.35">
      <c r="D33">
        <v>-246.83066317999999</v>
      </c>
      <c r="E33">
        <v>-247.54574801999999</v>
      </c>
      <c r="F33">
        <v>-246.75772627000001</v>
      </c>
      <c r="G33">
        <v>-246.61485231</v>
      </c>
      <c r="L33">
        <f t="shared" si="14"/>
        <v>0.20122116999998552</v>
      </c>
      <c r="M33">
        <f t="shared" si="15"/>
        <v>-0.15853783000002331</v>
      </c>
      <c r="N33">
        <f t="shared" si="16"/>
        <v>-0.12475060999998577</v>
      </c>
      <c r="O33">
        <f t="shared" si="17"/>
        <v>-1.190788630000005</v>
      </c>
      <c r="Q33" s="29" t="s">
        <v>2</v>
      </c>
      <c r="R33" s="164">
        <v>0</v>
      </c>
      <c r="S33" s="164">
        <v>0.65700000000000003</v>
      </c>
      <c r="T33" s="164">
        <v>9.0999999999999998E-2</v>
      </c>
      <c r="U33" s="164">
        <v>-0.16200000000000001</v>
      </c>
      <c r="V33" s="164">
        <f>R33+S33+T33+U33</f>
        <v>0.58599999999999997</v>
      </c>
      <c r="W33" s="164">
        <v>0.15</v>
      </c>
      <c r="X33" s="164">
        <v>-0.25</v>
      </c>
      <c r="Y33" s="165">
        <f>V33+W33+X33</f>
        <v>0.48599999999999999</v>
      </c>
    </row>
    <row r="34" spans="4:26" x14ac:dyDescent="0.35">
      <c r="D34">
        <v>-318.99622753</v>
      </c>
      <c r="E34">
        <v>-313.19619263999999</v>
      </c>
      <c r="F34" s="39">
        <v>-318.50900260999998</v>
      </c>
      <c r="G34" s="39">
        <v>-312.68144217000003</v>
      </c>
      <c r="L34">
        <f t="shared" si="14"/>
        <v>-1.7908969299999851</v>
      </c>
      <c r="M34">
        <f t="shared" si="15"/>
        <v>-1.7950872800000131</v>
      </c>
      <c r="N34">
        <f t="shared" si="16"/>
        <v>4.8720978199999578</v>
      </c>
      <c r="O34">
        <f t="shared" si="17"/>
        <v>-2.6671588799999504</v>
      </c>
      <c r="Q34" s="29" t="s">
        <v>3</v>
      </c>
      <c r="R34" s="164">
        <v>0</v>
      </c>
      <c r="S34" s="164">
        <v>0.186</v>
      </c>
      <c r="T34" s="164">
        <v>0.08</v>
      </c>
      <c r="U34" s="164">
        <v>-0.156</v>
      </c>
      <c r="V34" s="178">
        <f>R34+S34+T34+U34</f>
        <v>0.11000000000000001</v>
      </c>
      <c r="W34" s="164"/>
      <c r="X34" s="164">
        <v>-0.1</v>
      </c>
      <c r="Y34" s="165">
        <f>V34+X34</f>
        <v>1.0000000000000009E-2</v>
      </c>
    </row>
    <row r="35" spans="4:26" ht="15" thickBot="1" x14ac:dyDescent="0.4">
      <c r="D35">
        <v>-327.10410568999998</v>
      </c>
      <c r="E35">
        <v>-327.25820705000001</v>
      </c>
      <c r="F35">
        <v>-327.07647883999999</v>
      </c>
      <c r="G35">
        <v>-326.99747083</v>
      </c>
      <c r="L35">
        <f t="shared" si="14"/>
        <v>-1.2762572400000178</v>
      </c>
      <c r="M35">
        <f t="shared" si="15"/>
        <v>-1.1238267599999805</v>
      </c>
      <c r="N35">
        <f t="shared" si="16"/>
        <v>-0.59809019000000108</v>
      </c>
      <c r="O35">
        <f t="shared" si="17"/>
        <v>-2.5812080899999805</v>
      </c>
      <c r="Q35" s="176" t="s">
        <v>269</v>
      </c>
      <c r="R35" s="166">
        <v>0</v>
      </c>
      <c r="S35" s="166">
        <v>0.35499999999999998</v>
      </c>
      <c r="T35" s="166">
        <v>5.6000000000000001E-2</v>
      </c>
      <c r="U35" s="166">
        <v>-0.10299999999999999</v>
      </c>
      <c r="V35" s="166">
        <f>R35+S35+T35+U35</f>
        <v>0.308</v>
      </c>
      <c r="W35" s="166"/>
      <c r="X35" s="166"/>
      <c r="Y35" s="167">
        <f>V35</f>
        <v>0.308</v>
      </c>
    </row>
    <row r="36" spans="4:26" x14ac:dyDescent="0.35">
      <c r="D36">
        <v>-335.80044693999997</v>
      </c>
      <c r="E36">
        <v>-335.88457827000002</v>
      </c>
      <c r="F36">
        <v>-335.98926297999998</v>
      </c>
      <c r="G36">
        <v>-335.36052878999999</v>
      </c>
      <c r="L36">
        <f t="shared" si="14"/>
        <v>2.7944979999961372E-2</v>
      </c>
      <c r="M36">
        <f t="shared" si="15"/>
        <v>-0.50000981999999716</v>
      </c>
      <c r="N36">
        <f t="shared" si="16"/>
        <v>6.0956699999716868E-3</v>
      </c>
      <c r="O36">
        <f t="shared" si="17"/>
        <v>-1.396778540000033</v>
      </c>
    </row>
    <row r="37" spans="4:26" x14ac:dyDescent="0.35">
      <c r="D37">
        <v>-336.58708811000002</v>
      </c>
      <c r="E37">
        <v>-336.44430492999999</v>
      </c>
      <c r="F37">
        <v>-336.78442759000001</v>
      </c>
      <c r="G37">
        <v>-336.22270092999997</v>
      </c>
      <c r="L37">
        <f t="shared" si="14"/>
        <v>-5.8041959999979742E-2</v>
      </c>
      <c r="M37">
        <f t="shared" si="15"/>
        <v>-1.6600709699999872</v>
      </c>
      <c r="N37">
        <f t="shared" si="16"/>
        <v>-0.1539065000000126</v>
      </c>
      <c r="O37">
        <f t="shared" si="17"/>
        <v>-0.90011341000003631</v>
      </c>
    </row>
    <row r="38" spans="4:26" x14ac:dyDescent="0.35">
      <c r="D38">
        <v>-316.34153065999999</v>
      </c>
      <c r="E38">
        <v>-316.12535989000003</v>
      </c>
      <c r="F38">
        <v>-316.45957794999998</v>
      </c>
      <c r="G38">
        <v>-316.21311178000002</v>
      </c>
      <c r="L38">
        <f t="shared" si="14"/>
        <v>-0.2528645900000126</v>
      </c>
      <c r="M38">
        <f t="shared" si="15"/>
        <v>-2.0717989599999616</v>
      </c>
      <c r="N38">
        <f t="shared" si="16"/>
        <v>-0.30146715000001523</v>
      </c>
      <c r="O38">
        <f t="shared" si="17"/>
        <v>0.2736145400000205</v>
      </c>
    </row>
    <row r="39" spans="4:26" x14ac:dyDescent="0.35">
      <c r="D39">
        <v>-303.96007737000002</v>
      </c>
      <c r="E39">
        <v>-303.62387036000001</v>
      </c>
      <c r="F39">
        <v>-304.18918597999999</v>
      </c>
      <c r="G39">
        <v>-304.06923210999997</v>
      </c>
      <c r="L39">
        <f t="shared" si="14"/>
        <v>-6.2121699999988511E-2</v>
      </c>
      <c r="M39">
        <f t="shared" si="15"/>
        <v>-1.5208988499999752</v>
      </c>
      <c r="N39">
        <f t="shared" si="16"/>
        <v>2.9486850000004505E-2</v>
      </c>
      <c r="O39">
        <f t="shared" si="17"/>
        <v>1.083855689999988</v>
      </c>
    </row>
    <row r="40" spans="4:26" x14ac:dyDescent="0.35">
      <c r="D40">
        <v>-255.55037616000001</v>
      </c>
      <c r="E40">
        <v>-257.79787626000001</v>
      </c>
      <c r="F40">
        <v>-257.73712088000002</v>
      </c>
      <c r="G40">
        <v>-255.64884129000001</v>
      </c>
      <c r="L40">
        <f t="shared" si="14"/>
        <v>-0.7613484399999888</v>
      </c>
      <c r="M40">
        <f t="shared" si="15"/>
        <v>-0.18478110000000392</v>
      </c>
      <c r="N40">
        <f t="shared" si="16"/>
        <v>1.6431593299999956</v>
      </c>
      <c r="O40">
        <f t="shared" si="17"/>
        <v>-0.51826343000000952</v>
      </c>
    </row>
    <row r="44" spans="4:26" x14ac:dyDescent="0.35">
      <c r="Z44" t="s">
        <v>428</v>
      </c>
    </row>
  </sheetData>
  <mergeCells count="4">
    <mergeCell ref="L1:O1"/>
    <mergeCell ref="Q23:Y23"/>
    <mergeCell ref="Q1:R1"/>
    <mergeCell ref="T1:W1"/>
  </mergeCells>
  <pageMargins left="0.7" right="0.7" top="0.75" bottom="0.75" header="0.3" footer="0.3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X3" sqref="X3:X19"/>
    </sheetView>
  </sheetViews>
  <sheetFormatPr defaultRowHeight="14.5" x14ac:dyDescent="0.35"/>
  <sheetData>
    <row r="1" spans="1:29" x14ac:dyDescent="0.35">
      <c r="L1" s="212" t="s">
        <v>135</v>
      </c>
      <c r="M1" s="212"/>
      <c r="N1" s="212"/>
      <c r="O1" s="212"/>
      <c r="Q1" s="244" t="s">
        <v>416</v>
      </c>
      <c r="R1" s="244"/>
      <c r="T1" s="212" t="s">
        <v>421</v>
      </c>
      <c r="U1" s="212"/>
      <c r="V1" s="212"/>
      <c r="W1" s="212"/>
    </row>
    <row r="2" spans="1:29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201" t="s">
        <v>417</v>
      </c>
      <c r="R2" s="161" t="s">
        <v>418</v>
      </c>
      <c r="T2" s="201" t="s">
        <v>419</v>
      </c>
      <c r="U2" s="201" t="s">
        <v>2</v>
      </c>
      <c r="V2" s="201" t="s">
        <v>3</v>
      </c>
      <c r="W2" s="201" t="s">
        <v>420</v>
      </c>
      <c r="Y2" s="201" t="s">
        <v>424</v>
      </c>
      <c r="Z2" s="201" t="s">
        <v>425</v>
      </c>
      <c r="AA2" s="201" t="s">
        <v>422</v>
      </c>
      <c r="AB2" s="201" t="s">
        <v>423</v>
      </c>
      <c r="AC2" s="201" t="s">
        <v>427</v>
      </c>
    </row>
    <row r="3" spans="1:29" x14ac:dyDescent="0.35">
      <c r="B3" t="s">
        <v>387</v>
      </c>
      <c r="C3">
        <v>-285.37088276999998</v>
      </c>
      <c r="D3">
        <v>-306.97954665999998</v>
      </c>
      <c r="E3">
        <v>-297.85172666</v>
      </c>
      <c r="F3">
        <v>-288.55197368</v>
      </c>
      <c r="G3">
        <v>-293.14566452999998</v>
      </c>
      <c r="I3" s="63" t="s">
        <v>4</v>
      </c>
      <c r="J3" s="58">
        <v>-7.1580000000000004</v>
      </c>
      <c r="L3">
        <f>D3-C3-$J$4-0.5*$J$3</f>
        <v>0.42933610999999727</v>
      </c>
      <c r="M3">
        <f>E3-C3-$J$6</f>
        <v>-0.3628438900000166</v>
      </c>
      <c r="N3">
        <f>F3-C3-0.5*$J$3</f>
        <v>0.39790908999997709</v>
      </c>
      <c r="O3">
        <f>G3-C3-$J$5+0.5*$J$3</f>
        <v>1.4792182400000038</v>
      </c>
      <c r="Q3" s="1">
        <f>D3+$Y$33</f>
        <v>-306.49354665999999</v>
      </c>
      <c r="R3" s="1">
        <f>E3+$Y$34</f>
        <v>-297.84172666000001</v>
      </c>
      <c r="T3" s="200">
        <v>0</v>
      </c>
      <c r="U3" s="201">
        <f>Q3-C3-0.5*$Y$25-$Y$26</f>
        <v>0.84333610999998854</v>
      </c>
      <c r="V3" s="168">
        <f>R3+$Y$27-C3-$Y$25-$Y$26</f>
        <v>0.21615610999997514</v>
      </c>
      <c r="W3" s="201">
        <f>$Y$28+$Y$27-$Y$26-$Y$25</f>
        <v>0.12300000000000111</v>
      </c>
      <c r="X3" t="s">
        <v>387</v>
      </c>
      <c r="Y3" s="1">
        <f>Q3-C3-0.5*$Y$25-$Y$26</f>
        <v>0.84333610999998854</v>
      </c>
      <c r="Z3" s="1">
        <f>R3+$Y$27-$Y$26-$Y$25-C3</f>
        <v>0.2161561099999858</v>
      </c>
      <c r="AA3" s="1">
        <f>F3+$Y$32-C3-0.5*$Y$25</f>
        <v>0.55590908999999833</v>
      </c>
      <c r="AB3" s="1">
        <f>G3+$Y$35+0.5*$Y$25-C3-$Y$27</f>
        <v>1.8122182399999947</v>
      </c>
      <c r="AC3" s="1">
        <f>Y3-AA3</f>
        <v>0.28742701999999021</v>
      </c>
    </row>
    <row r="4" spans="1:29" x14ac:dyDescent="0.35">
      <c r="A4" s="33"/>
      <c r="B4" s="33" t="s">
        <v>388</v>
      </c>
      <c r="C4" s="33">
        <v>-296.83300179000003</v>
      </c>
      <c r="D4" s="33">
        <v>-318.76272273000001</v>
      </c>
      <c r="E4" s="33">
        <v>-309.53177088000001</v>
      </c>
      <c r="F4" s="33">
        <v>-299.37825076000001</v>
      </c>
      <c r="G4" s="33">
        <v>-306.99661723999998</v>
      </c>
      <c r="H4" s="33"/>
      <c r="I4" s="189" t="s">
        <v>5</v>
      </c>
      <c r="J4" s="62">
        <v>-18.459</v>
      </c>
      <c r="K4" s="33"/>
      <c r="L4" s="33">
        <f t="shared" ref="L4:L19" si="0">D4-C4-$J$4-0.5*$J$3</f>
        <v>0.1082790600000183</v>
      </c>
      <c r="M4" s="33">
        <f t="shared" ref="M4:M19" si="1">E4-C4-$J$6</f>
        <v>-0.58076908999998444</v>
      </c>
      <c r="N4" s="33">
        <f t="shared" ref="N4:N19" si="2">F4-C4-0.5*$J$3</f>
        <v>1.0337510300000115</v>
      </c>
      <c r="O4" s="33">
        <f t="shared" ref="O4:O19" si="3">G4-C4-$J$5+0.5*$J$3</f>
        <v>-0.90961544999995203</v>
      </c>
      <c r="P4" s="33"/>
      <c r="Q4" s="190">
        <f t="shared" ref="Q4:Q18" si="4">D4+$Y$33</f>
        <v>-318.27672273000002</v>
      </c>
      <c r="R4" s="190">
        <f t="shared" ref="R4:R19" si="5">E4+$Y$34</f>
        <v>-309.52177088000002</v>
      </c>
      <c r="S4" s="33"/>
      <c r="T4" s="191">
        <v>0</v>
      </c>
      <c r="U4" s="192">
        <f t="shared" ref="U4:U19" si="6">Q4-C4-0.5*$Y$25-$Y$26</f>
        <v>0.52227906000000957</v>
      </c>
      <c r="V4" s="193">
        <f t="shared" ref="V4:V19" si="7">R4+$Y$27-C4-$Y$25-$Y$26</f>
        <v>-1.7690899999927012E-3</v>
      </c>
      <c r="W4" s="192">
        <f>$Y$28+$Y$27-$Y$26-$Y$25</f>
        <v>0.12300000000000111</v>
      </c>
      <c r="X4" s="33" t="s">
        <v>388</v>
      </c>
      <c r="Y4" s="207">
        <f t="shared" ref="Y4:Y19" si="8">Q4-C4-0.5*$Y$25-$Y$26</f>
        <v>0.52227906000000957</v>
      </c>
      <c r="Z4" s="1">
        <f t="shared" ref="Z4:Z19" si="9">R4+$Y$27-$Y$26-$Y$25-C4</f>
        <v>-1.7690899999820431E-3</v>
      </c>
      <c r="AA4" s="207">
        <f t="shared" ref="AA4:AA19" si="10">F4+$Y$32-C4-0.5*$Y$25</f>
        <v>1.1917510300000327</v>
      </c>
      <c r="AB4" s="207">
        <f t="shared" ref="AB4:AB19" si="11">G4+$Y$35+0.5*$Y$25-C4-$Y$27</f>
        <v>-0.57661544999996117</v>
      </c>
      <c r="AC4" s="207">
        <f t="shared" ref="AC4:AC19" si="12">Y4-AA4</f>
        <v>-0.66947197000002312</v>
      </c>
    </row>
    <row r="5" spans="1:29" x14ac:dyDescent="0.35">
      <c r="A5" s="33"/>
      <c r="B5" s="33" t="s">
        <v>389</v>
      </c>
      <c r="C5" s="33">
        <v>-300.41434888999999</v>
      </c>
      <c r="D5" s="33">
        <v>-322.21242567000002</v>
      </c>
      <c r="E5" s="33">
        <v>-313.30775027999999</v>
      </c>
      <c r="F5" s="33">
        <v>-303.35061573000002</v>
      </c>
      <c r="G5" s="33">
        <v>-310.34179875000001</v>
      </c>
      <c r="H5" s="33"/>
      <c r="I5" s="189" t="s">
        <v>6</v>
      </c>
      <c r="J5" s="62">
        <v>-12.833</v>
      </c>
      <c r="K5" s="33"/>
      <c r="L5" s="33">
        <f t="shared" si="0"/>
        <v>0.23992321999996902</v>
      </c>
      <c r="M5" s="33">
        <f t="shared" si="1"/>
        <v>-0.77540139000000785</v>
      </c>
      <c r="N5" s="33">
        <f t="shared" si="2"/>
        <v>0.64273315999996994</v>
      </c>
      <c r="O5" s="33">
        <f t="shared" si="3"/>
        <v>-0.67344986000002427</v>
      </c>
      <c r="P5" s="33"/>
      <c r="Q5" s="190">
        <f t="shared" si="4"/>
        <v>-321.72642567000003</v>
      </c>
      <c r="R5" s="190">
        <f t="shared" si="5"/>
        <v>-313.29775028</v>
      </c>
      <c r="S5" s="33"/>
      <c r="T5" s="191">
        <v>0</v>
      </c>
      <c r="U5" s="192">
        <f t="shared" si="6"/>
        <v>0.65392321999996028</v>
      </c>
      <c r="V5" s="193">
        <f t="shared" si="7"/>
        <v>-0.19640139000001611</v>
      </c>
      <c r="W5" s="192">
        <f t="shared" ref="W5:W19" si="13">$Y$28+$Y$27-$Y$26-$Y$25</f>
        <v>0.12300000000000111</v>
      </c>
      <c r="X5" s="33" t="s">
        <v>389</v>
      </c>
      <c r="Y5" s="207">
        <f t="shared" si="8"/>
        <v>0.65392321999996028</v>
      </c>
      <c r="Z5" s="1">
        <f t="shared" si="9"/>
        <v>-0.19640139000000545</v>
      </c>
      <c r="AA5" s="207">
        <f t="shared" si="10"/>
        <v>0.80073315999999117</v>
      </c>
      <c r="AB5" s="207">
        <f t="shared" si="11"/>
        <v>-0.34044986000003341</v>
      </c>
      <c r="AC5" s="207">
        <f t="shared" si="12"/>
        <v>-0.14680994000003089</v>
      </c>
    </row>
    <row r="6" spans="1:29" x14ac:dyDescent="0.35">
      <c r="B6" t="s">
        <v>390</v>
      </c>
      <c r="C6">
        <v>-299.20091115999998</v>
      </c>
      <c r="D6">
        <v>-321.05795696000001</v>
      </c>
      <c r="E6">
        <v>-312.38800830000002</v>
      </c>
      <c r="F6">
        <v>-303.08434146000002</v>
      </c>
      <c r="G6">
        <v>-308.94019660999999</v>
      </c>
      <c r="I6" s="63" t="s">
        <v>7</v>
      </c>
      <c r="J6" s="58">
        <v>-12.118</v>
      </c>
      <c r="L6">
        <f t="shared" si="0"/>
        <v>0.18095419999996265</v>
      </c>
      <c r="M6">
        <f t="shared" si="1"/>
        <v>-1.0690971400000482</v>
      </c>
      <c r="N6">
        <f t="shared" si="2"/>
        <v>-0.30443030000004301</v>
      </c>
      <c r="O6">
        <f t="shared" si="3"/>
        <v>-0.48528545000001122</v>
      </c>
      <c r="Q6" s="1">
        <f t="shared" si="4"/>
        <v>-320.57195696000002</v>
      </c>
      <c r="R6" s="1">
        <f t="shared" si="5"/>
        <v>-312.37800830000003</v>
      </c>
      <c r="T6" s="200">
        <v>0</v>
      </c>
      <c r="U6" s="201">
        <f t="shared" si="6"/>
        <v>0.59495419999995391</v>
      </c>
      <c r="V6" s="168">
        <f t="shared" si="7"/>
        <v>-0.49009714000005644</v>
      </c>
      <c r="W6" s="201">
        <f t="shared" si="13"/>
        <v>0.12300000000000111</v>
      </c>
      <c r="X6" t="s">
        <v>390</v>
      </c>
      <c r="Y6" s="207">
        <f t="shared" si="8"/>
        <v>0.59495419999995391</v>
      </c>
      <c r="Z6" s="1">
        <f t="shared" si="9"/>
        <v>-0.49009714000004578</v>
      </c>
      <c r="AA6" s="207">
        <f t="shared" si="10"/>
        <v>-0.14643030000002177</v>
      </c>
      <c r="AB6" s="207">
        <f>G6+$Y$35+0.5*$Y$25-C6-$Y$27</f>
        <v>-0.15228545000002036</v>
      </c>
      <c r="AC6" s="207">
        <f t="shared" si="12"/>
        <v>0.74138449999997569</v>
      </c>
    </row>
    <row r="7" spans="1:29" x14ac:dyDescent="0.35">
      <c r="B7" t="s">
        <v>391</v>
      </c>
      <c r="C7">
        <v>-295.69485178999997</v>
      </c>
      <c r="D7">
        <v>-317.56721570000002</v>
      </c>
      <c r="E7" s="33">
        <v>-309.33615458000003</v>
      </c>
      <c r="F7">
        <v>-299.66042700999998</v>
      </c>
      <c r="G7">
        <v>-305.14222228</v>
      </c>
      <c r="L7">
        <f t="shared" si="0"/>
        <v>0.16563608999995294</v>
      </c>
      <c r="M7">
        <f t="shared" si="1"/>
        <v>-1.523302790000054</v>
      </c>
      <c r="N7">
        <f t="shared" si="2"/>
        <v>-0.38657522000000499</v>
      </c>
      <c r="O7">
        <f t="shared" si="3"/>
        <v>-0.19337049000002571</v>
      </c>
      <c r="Q7" s="1">
        <f t="shared" si="4"/>
        <v>-317.08121570000003</v>
      </c>
      <c r="R7" s="1">
        <f t="shared" si="5"/>
        <v>-309.32615458000004</v>
      </c>
      <c r="T7" s="200">
        <v>0</v>
      </c>
      <c r="U7" s="201">
        <f t="shared" si="6"/>
        <v>0.5796360899999442</v>
      </c>
      <c r="V7" s="168">
        <f t="shared" si="7"/>
        <v>-0.94430279000006223</v>
      </c>
      <c r="W7" s="201">
        <f t="shared" si="13"/>
        <v>0.12300000000000111</v>
      </c>
      <c r="X7" t="s">
        <v>391</v>
      </c>
      <c r="Y7" s="207">
        <f t="shared" si="8"/>
        <v>0.5796360899999442</v>
      </c>
      <c r="Z7" s="1">
        <f t="shared" si="9"/>
        <v>-0.94430279000005157</v>
      </c>
      <c r="AA7" s="207">
        <f t="shared" si="10"/>
        <v>-0.22857521999998376</v>
      </c>
      <c r="AB7" s="207">
        <f t="shared" si="11"/>
        <v>0.13962950999996515</v>
      </c>
      <c r="AC7" s="207">
        <f t="shared" si="12"/>
        <v>0.80821130999992796</v>
      </c>
    </row>
    <row r="8" spans="1:29" x14ac:dyDescent="0.35">
      <c r="B8" t="s">
        <v>392</v>
      </c>
      <c r="C8">
        <v>-293.22814670999998</v>
      </c>
      <c r="D8">
        <v>-315.05926661000001</v>
      </c>
      <c r="E8">
        <v>-306.81381160000001</v>
      </c>
      <c r="F8">
        <v>-297.1500992</v>
      </c>
      <c r="G8">
        <v>-301.81473500999999</v>
      </c>
      <c r="L8">
        <f t="shared" si="0"/>
        <v>0.20688009999996693</v>
      </c>
      <c r="M8">
        <f t="shared" si="1"/>
        <v>-1.467664890000032</v>
      </c>
      <c r="N8">
        <f t="shared" si="2"/>
        <v>-0.34295249000002359</v>
      </c>
      <c r="O8">
        <f t="shared" si="3"/>
        <v>0.66741169999998329</v>
      </c>
      <c r="Q8" s="1">
        <f t="shared" si="4"/>
        <v>-314.57326661000002</v>
      </c>
      <c r="R8" s="1">
        <f t="shared" si="5"/>
        <v>-306.80381160000002</v>
      </c>
      <c r="T8" s="200">
        <v>0</v>
      </c>
      <c r="U8" s="201">
        <f t="shared" si="6"/>
        <v>0.62088009999995819</v>
      </c>
      <c r="V8" s="168">
        <f t="shared" si="7"/>
        <v>-0.88866489000004023</v>
      </c>
      <c r="W8" s="201">
        <f t="shared" si="13"/>
        <v>0.12300000000000111</v>
      </c>
      <c r="X8" t="s">
        <v>392</v>
      </c>
      <c r="Y8" s="207">
        <f t="shared" si="8"/>
        <v>0.62088009999995819</v>
      </c>
      <c r="Z8" s="1">
        <f t="shared" si="9"/>
        <v>-0.88866489000002957</v>
      </c>
      <c r="AA8" s="207">
        <f t="shared" si="10"/>
        <v>-0.18495249000000236</v>
      </c>
      <c r="AB8" s="207">
        <f t="shared" si="11"/>
        <v>1.0004116999999741</v>
      </c>
      <c r="AC8" s="207">
        <f t="shared" si="12"/>
        <v>0.80583258999996055</v>
      </c>
    </row>
    <row r="9" spans="1:29" x14ac:dyDescent="0.35">
      <c r="B9" t="s">
        <v>393</v>
      </c>
      <c r="C9">
        <v>-290.52983123000001</v>
      </c>
      <c r="D9">
        <v>-311.96289841999999</v>
      </c>
      <c r="E9">
        <v>-303.51665842</v>
      </c>
      <c r="F9">
        <v>-294.22941234000001</v>
      </c>
      <c r="G9">
        <v>-298.67299967999998</v>
      </c>
      <c r="L9">
        <f t="shared" si="0"/>
        <v>0.60493281000002552</v>
      </c>
      <c r="M9">
        <f t="shared" si="1"/>
        <v>-0.86882718999998509</v>
      </c>
      <c r="N9">
        <f t="shared" si="2"/>
        <v>-0.12058110999999672</v>
      </c>
      <c r="O9">
        <f t="shared" si="3"/>
        <v>1.1108315500000381</v>
      </c>
      <c r="Q9" s="1">
        <f t="shared" si="4"/>
        <v>-311.47689842</v>
      </c>
      <c r="R9" s="1">
        <f t="shared" si="5"/>
        <v>-303.50665842000001</v>
      </c>
      <c r="T9" s="200">
        <v>0</v>
      </c>
      <c r="U9" s="201">
        <f t="shared" si="6"/>
        <v>1.0189328100000168</v>
      </c>
      <c r="V9" s="168">
        <f t="shared" si="7"/>
        <v>-0.28982718999999335</v>
      </c>
      <c r="W9" s="201">
        <f t="shared" si="13"/>
        <v>0.12300000000000111</v>
      </c>
      <c r="X9" t="s">
        <v>393</v>
      </c>
      <c r="Y9" s="207">
        <f t="shared" si="8"/>
        <v>1.0189328100000168</v>
      </c>
      <c r="Z9" s="1">
        <f t="shared" si="9"/>
        <v>-0.28982718999998269</v>
      </c>
      <c r="AA9" s="207">
        <f t="shared" si="10"/>
        <v>3.7418890000024518E-2</v>
      </c>
      <c r="AB9" s="207">
        <f t="shared" si="11"/>
        <v>1.4438315500000289</v>
      </c>
      <c r="AC9" s="207">
        <f t="shared" si="12"/>
        <v>0.98151391999999227</v>
      </c>
    </row>
    <row r="10" spans="1:29" x14ac:dyDescent="0.35">
      <c r="B10" t="s">
        <v>394</v>
      </c>
      <c r="C10">
        <v>-286.47120063</v>
      </c>
      <c r="D10">
        <v>-307.90488656999997</v>
      </c>
      <c r="E10">
        <v>-299.12033179000002</v>
      </c>
      <c r="F10">
        <v>-290.41208432000002</v>
      </c>
      <c r="G10">
        <v>-294.38321200000001</v>
      </c>
      <c r="L10">
        <f t="shared" si="0"/>
        <v>0.60431406000002452</v>
      </c>
      <c r="M10">
        <f t="shared" si="1"/>
        <v>-0.53113116000002414</v>
      </c>
      <c r="N10">
        <f t="shared" si="2"/>
        <v>-0.36188369000002085</v>
      </c>
      <c r="O10">
        <f t="shared" si="3"/>
        <v>1.3419886299999839</v>
      </c>
      <c r="Q10" s="1">
        <f t="shared" si="4"/>
        <v>-307.41888656999998</v>
      </c>
      <c r="R10" s="1">
        <f t="shared" si="5"/>
        <v>-299.11033179000003</v>
      </c>
      <c r="T10" s="200">
        <v>0</v>
      </c>
      <c r="U10" s="201">
        <f t="shared" si="6"/>
        <v>1.0183140600000158</v>
      </c>
      <c r="V10" s="168">
        <f t="shared" si="7"/>
        <v>4.7868839999967605E-2</v>
      </c>
      <c r="W10" s="201">
        <f t="shared" si="13"/>
        <v>0.12300000000000111</v>
      </c>
      <c r="X10" t="s">
        <v>394</v>
      </c>
      <c r="Y10" s="207">
        <f t="shared" si="8"/>
        <v>1.0183140600000158</v>
      </c>
      <c r="Z10" s="1">
        <f t="shared" si="9"/>
        <v>4.7868839999978263E-2</v>
      </c>
      <c r="AA10" s="207">
        <f t="shared" si="10"/>
        <v>-0.20388368999999962</v>
      </c>
      <c r="AB10" s="207">
        <f t="shared" si="11"/>
        <v>1.6749886299999748</v>
      </c>
      <c r="AC10" s="207">
        <f t="shared" si="12"/>
        <v>1.2221977500000154</v>
      </c>
    </row>
    <row r="11" spans="1:29" x14ac:dyDescent="0.35">
      <c r="A11" s="33"/>
      <c r="B11" s="33" t="s">
        <v>395</v>
      </c>
      <c r="C11" s="33">
        <v>-280.70768591000001</v>
      </c>
      <c r="D11" s="33">
        <v>-301.48297665000001</v>
      </c>
      <c r="E11" s="33">
        <v>-293.01351407999999</v>
      </c>
      <c r="F11" s="194">
        <v>-282.86872425000001</v>
      </c>
      <c r="G11" s="33">
        <v>-288.56248565999999</v>
      </c>
      <c r="H11" s="33"/>
      <c r="I11" s="33"/>
      <c r="J11" s="33"/>
      <c r="K11" s="33"/>
      <c r="L11" s="33">
        <f t="shared" si="0"/>
        <v>1.2627092599999972</v>
      </c>
      <c r="M11" s="33">
        <f t="shared" si="1"/>
        <v>-0.18782816999998353</v>
      </c>
      <c r="N11" s="33">
        <f t="shared" si="2"/>
        <v>1.4179616599999956</v>
      </c>
      <c r="O11" s="33">
        <f t="shared" si="3"/>
        <v>1.3992002500000162</v>
      </c>
      <c r="P11" s="33"/>
      <c r="Q11" s="190">
        <f t="shared" si="4"/>
        <v>-300.99697665000002</v>
      </c>
      <c r="R11" s="190">
        <f t="shared" si="5"/>
        <v>-293.00351408</v>
      </c>
      <c r="S11" s="33"/>
      <c r="T11" s="191">
        <v>0</v>
      </c>
      <c r="U11" s="192">
        <f t="shared" si="6"/>
        <v>1.6767092599999884</v>
      </c>
      <c r="V11" s="193">
        <f t="shared" si="7"/>
        <v>0.39117183000000821</v>
      </c>
      <c r="W11" s="192">
        <f t="shared" si="13"/>
        <v>0.12300000000000111</v>
      </c>
      <c r="X11" s="33" t="s">
        <v>395</v>
      </c>
      <c r="Y11" s="207">
        <f t="shared" si="8"/>
        <v>1.6767092599999884</v>
      </c>
      <c r="Z11" s="1">
        <f t="shared" si="9"/>
        <v>0.39117183000001887</v>
      </c>
      <c r="AA11" s="207">
        <f t="shared" si="10"/>
        <v>1.5759616600000168</v>
      </c>
      <c r="AB11" s="207">
        <f t="shared" si="11"/>
        <v>1.7322002500000071</v>
      </c>
      <c r="AC11" s="207">
        <f t="shared" si="12"/>
        <v>0.10074759999997163</v>
      </c>
    </row>
    <row r="12" spans="1:29" x14ac:dyDescent="0.35">
      <c r="A12" s="33"/>
      <c r="B12" s="33" t="s">
        <v>396</v>
      </c>
      <c r="C12" s="33">
        <v>-273.44428147000002</v>
      </c>
      <c r="D12" s="33">
        <v>-294.97634564999998</v>
      </c>
      <c r="E12" s="33">
        <v>-285.68811354000002</v>
      </c>
      <c r="F12" s="33">
        <v>-276.51250277999998</v>
      </c>
      <c r="G12" s="33">
        <v>-282.43812171000002</v>
      </c>
      <c r="H12" s="33"/>
      <c r="I12" s="33"/>
      <c r="J12" s="33"/>
      <c r="K12" s="33"/>
      <c r="L12" s="33">
        <f t="shared" si="0"/>
        <v>0.50593582000003634</v>
      </c>
      <c r="M12" s="33">
        <f t="shared" si="1"/>
        <v>-0.12583206999999597</v>
      </c>
      <c r="N12" s="33">
        <f t="shared" si="2"/>
        <v>0.51077869000004439</v>
      </c>
      <c r="O12" s="33">
        <f t="shared" si="3"/>
        <v>0.26015976000000274</v>
      </c>
      <c r="P12" s="33"/>
      <c r="Q12" s="190">
        <f t="shared" si="4"/>
        <v>-294.49034564999999</v>
      </c>
      <c r="R12" s="190">
        <f t="shared" si="5"/>
        <v>-285.67811354000003</v>
      </c>
      <c r="S12" s="33"/>
      <c r="T12" s="191">
        <v>0</v>
      </c>
      <c r="U12" s="192">
        <f t="shared" si="6"/>
        <v>0.9199358200000276</v>
      </c>
      <c r="V12" s="193">
        <f t="shared" si="7"/>
        <v>0.45316792999999578</v>
      </c>
      <c r="W12" s="192">
        <f t="shared" si="13"/>
        <v>0.12300000000000111</v>
      </c>
      <c r="X12" s="33" t="s">
        <v>396</v>
      </c>
      <c r="Y12" s="207">
        <f t="shared" si="8"/>
        <v>0.9199358200000276</v>
      </c>
      <c r="Z12" s="1">
        <f t="shared" si="9"/>
        <v>0.45316793000000644</v>
      </c>
      <c r="AA12" s="207">
        <f t="shared" si="10"/>
        <v>0.66877869000006562</v>
      </c>
      <c r="AB12" s="207">
        <f t="shared" si="11"/>
        <v>0.5931597599999936</v>
      </c>
      <c r="AC12" s="207">
        <f t="shared" si="12"/>
        <v>0.25115712999996198</v>
      </c>
    </row>
    <row r="13" spans="1:29" x14ac:dyDescent="0.35">
      <c r="A13" s="33"/>
      <c r="B13" s="33" t="s">
        <v>397</v>
      </c>
      <c r="C13" s="33">
        <v>-297.57701394999998</v>
      </c>
      <c r="D13" s="33">
        <v>-320.48008678999997</v>
      </c>
      <c r="E13" s="33">
        <v>-310.24793936999998</v>
      </c>
      <c r="F13" s="33">
        <v>-301.08537181999998</v>
      </c>
      <c r="G13" s="33">
        <v>-308.39400467000002</v>
      </c>
      <c r="H13" s="33"/>
      <c r="I13" s="33"/>
      <c r="J13" s="33"/>
      <c r="K13" s="33"/>
      <c r="L13" s="33">
        <f t="shared" si="0"/>
        <v>-0.86507283999999318</v>
      </c>
      <c r="M13" s="33">
        <f t="shared" si="1"/>
        <v>-0.55292542000000289</v>
      </c>
      <c r="N13" s="33">
        <f t="shared" si="2"/>
        <v>7.0642130000002634E-2</v>
      </c>
      <c r="O13" s="33">
        <f t="shared" si="3"/>
        <v>-1.5629907200000352</v>
      </c>
      <c r="P13" s="33"/>
      <c r="Q13" s="190">
        <f t="shared" si="4"/>
        <v>-319.99408678999998</v>
      </c>
      <c r="R13" s="190">
        <f t="shared" si="5"/>
        <v>-310.23793936999999</v>
      </c>
      <c r="S13" s="33"/>
      <c r="T13" s="191">
        <v>0</v>
      </c>
      <c r="U13" s="192">
        <f t="shared" si="6"/>
        <v>-0.45107284000000192</v>
      </c>
      <c r="V13" s="193">
        <f t="shared" si="7"/>
        <v>2.6074579999988856E-2</v>
      </c>
      <c r="W13" s="192">
        <f t="shared" si="13"/>
        <v>0.12300000000000111</v>
      </c>
      <c r="X13" s="33" t="s">
        <v>397</v>
      </c>
      <c r="Y13" s="207">
        <f t="shared" si="8"/>
        <v>-0.45107284000000192</v>
      </c>
      <c r="Z13" s="1">
        <f t="shared" si="9"/>
        <v>2.6074579999999514E-2</v>
      </c>
      <c r="AA13" s="207">
        <f t="shared" si="10"/>
        <v>0.22864213000002387</v>
      </c>
      <c r="AB13" s="207">
        <f t="shared" si="11"/>
        <v>-1.2299907200000444</v>
      </c>
      <c r="AC13" s="207">
        <f t="shared" si="12"/>
        <v>-0.67971497000002579</v>
      </c>
    </row>
    <row r="14" spans="1:29" x14ac:dyDescent="0.35">
      <c r="A14" s="33"/>
      <c r="B14" s="33" t="s">
        <v>398</v>
      </c>
      <c r="C14" s="33">
        <v>-301.57916668000001</v>
      </c>
      <c r="D14" s="33">
        <v>-323.61248444</v>
      </c>
      <c r="E14" s="194">
        <v>-314.39138716000002</v>
      </c>
      <c r="F14" s="33">
        <v>-304.66084723</v>
      </c>
      <c r="G14" s="33">
        <v>-311.95225414999999</v>
      </c>
      <c r="H14" s="33"/>
      <c r="I14" s="33"/>
      <c r="J14" s="33"/>
      <c r="K14" s="33"/>
      <c r="L14" s="33">
        <f t="shared" si="0"/>
        <v>4.6822400000112729E-3</v>
      </c>
      <c r="M14" s="33">
        <f t="shared" si="1"/>
        <v>-0.69422048000000736</v>
      </c>
      <c r="N14" s="33">
        <f t="shared" si="2"/>
        <v>0.49731945000001287</v>
      </c>
      <c r="O14" s="33">
        <f t="shared" si="3"/>
        <v>-1.1190874699999731</v>
      </c>
      <c r="P14" s="33"/>
      <c r="Q14" s="190">
        <f t="shared" si="4"/>
        <v>-323.12648444000001</v>
      </c>
      <c r="R14" s="190">
        <f t="shared" si="5"/>
        <v>-314.38138716000003</v>
      </c>
      <c r="S14" s="33"/>
      <c r="T14" s="191">
        <v>0</v>
      </c>
      <c r="U14" s="192">
        <f t="shared" si="6"/>
        <v>0.41868224000000254</v>
      </c>
      <c r="V14" s="193">
        <f t="shared" si="7"/>
        <v>-0.11522048000001561</v>
      </c>
      <c r="W14" s="192">
        <f t="shared" si="13"/>
        <v>0.12300000000000111</v>
      </c>
      <c r="X14" s="33" t="s">
        <v>398</v>
      </c>
      <c r="Y14" s="207">
        <f t="shared" si="8"/>
        <v>0.41868224000000254</v>
      </c>
      <c r="Z14" s="1">
        <f t="shared" si="9"/>
        <v>-0.11522048000000495</v>
      </c>
      <c r="AA14" s="207">
        <f t="shared" si="10"/>
        <v>0.65531945000003411</v>
      </c>
      <c r="AB14" s="207">
        <f t="shared" si="11"/>
        <v>-0.78608746999998225</v>
      </c>
      <c r="AC14" s="207">
        <f t="shared" si="12"/>
        <v>-0.23663721000003157</v>
      </c>
    </row>
    <row r="15" spans="1:29" x14ac:dyDescent="0.35">
      <c r="A15" s="33"/>
      <c r="B15" s="33" t="s">
        <v>399</v>
      </c>
      <c r="C15" s="33">
        <v>-301.97490397000001</v>
      </c>
      <c r="D15" s="33">
        <v>-323.73520774000002</v>
      </c>
      <c r="E15" s="33">
        <v>-315.01011375000002</v>
      </c>
      <c r="F15" s="33">
        <v>-305.17216468999999</v>
      </c>
      <c r="G15" s="33">
        <v>-311.88736396000002</v>
      </c>
      <c r="H15" s="33"/>
      <c r="I15" s="33"/>
      <c r="J15" s="33"/>
      <c r="K15" s="33"/>
      <c r="L15" s="33">
        <f t="shared" si="0"/>
        <v>0.27769622999999255</v>
      </c>
      <c r="M15" s="33">
        <f t="shared" si="1"/>
        <v>-0.91720978000000208</v>
      </c>
      <c r="N15" s="33">
        <f t="shared" si="2"/>
        <v>0.38173928000002588</v>
      </c>
      <c r="O15" s="33">
        <f t="shared" si="3"/>
        <v>-0.6584599900000021</v>
      </c>
      <c r="P15" s="33"/>
      <c r="Q15" s="190">
        <f t="shared" si="4"/>
        <v>-323.24920774000003</v>
      </c>
      <c r="R15" s="190">
        <f t="shared" si="5"/>
        <v>-315.00011375000003</v>
      </c>
      <c r="S15" s="33"/>
      <c r="T15" s="191">
        <v>0</v>
      </c>
      <c r="U15" s="192">
        <f t="shared" si="6"/>
        <v>0.69169622999998381</v>
      </c>
      <c r="V15" s="193">
        <f t="shared" si="7"/>
        <v>-0.33820978000001034</v>
      </c>
      <c r="W15" s="192">
        <f t="shared" si="13"/>
        <v>0.12300000000000111</v>
      </c>
      <c r="X15" s="33" t="s">
        <v>399</v>
      </c>
      <c r="Y15" s="207">
        <f t="shared" si="8"/>
        <v>0.69169622999998381</v>
      </c>
      <c r="Z15" s="1">
        <f t="shared" si="9"/>
        <v>-0.33820977999999968</v>
      </c>
      <c r="AA15" s="207">
        <f t="shared" si="10"/>
        <v>0.53973928000004712</v>
      </c>
      <c r="AB15" s="207">
        <f t="shared" si="11"/>
        <v>-0.32545999000001125</v>
      </c>
      <c r="AC15" s="207">
        <f t="shared" si="12"/>
        <v>0.1519569499999367</v>
      </c>
    </row>
    <row r="16" spans="1:29" x14ac:dyDescent="0.35">
      <c r="A16" s="33"/>
      <c r="B16" s="33" t="s">
        <v>400</v>
      </c>
      <c r="C16" s="33">
        <v>-302.03550769999998</v>
      </c>
      <c r="D16" s="33">
        <v>-323.64109672000001</v>
      </c>
      <c r="E16" s="33">
        <v>-315.43884485000001</v>
      </c>
      <c r="F16" s="33">
        <v>-305.54892538000001</v>
      </c>
      <c r="G16" s="33">
        <v>-311.6592794</v>
      </c>
      <c r="H16" s="33"/>
      <c r="I16" s="33"/>
      <c r="J16" s="33"/>
      <c r="K16" s="33"/>
      <c r="L16" s="33">
        <f t="shared" si="0"/>
        <v>0.43241097999997491</v>
      </c>
      <c r="M16" s="33">
        <f t="shared" si="1"/>
        <v>-1.2853371500000268</v>
      </c>
      <c r="N16" s="33">
        <f t="shared" si="2"/>
        <v>6.558231999996833E-2</v>
      </c>
      <c r="O16" s="33">
        <f t="shared" si="3"/>
        <v>-0.36977170000002024</v>
      </c>
      <c r="P16" s="33"/>
      <c r="Q16" s="190">
        <f t="shared" si="4"/>
        <v>-323.15509672000002</v>
      </c>
      <c r="R16" s="190">
        <f t="shared" si="5"/>
        <v>-315.42884485000002</v>
      </c>
      <c r="S16" s="33"/>
      <c r="T16" s="191">
        <v>0</v>
      </c>
      <c r="U16" s="192">
        <f t="shared" si="6"/>
        <v>0.84641097999996617</v>
      </c>
      <c r="V16" s="193">
        <f t="shared" si="7"/>
        <v>-0.70633715000003505</v>
      </c>
      <c r="W16" s="192">
        <f t="shared" si="13"/>
        <v>0.12300000000000111</v>
      </c>
      <c r="X16" s="33" t="s">
        <v>400</v>
      </c>
      <c r="Y16" s="207">
        <f t="shared" si="8"/>
        <v>0.84641097999996617</v>
      </c>
      <c r="Z16" s="1">
        <f t="shared" si="9"/>
        <v>-0.70633715000002439</v>
      </c>
      <c r="AA16" s="207">
        <f t="shared" si="10"/>
        <v>0.22358231999998956</v>
      </c>
      <c r="AB16" s="207">
        <f t="shared" si="11"/>
        <v>-3.6771700000029384E-2</v>
      </c>
      <c r="AC16" s="207">
        <f t="shared" si="12"/>
        <v>0.62282865999997661</v>
      </c>
    </row>
    <row r="17" spans="1:29" x14ac:dyDescent="0.35">
      <c r="A17" s="33"/>
      <c r="B17" s="33" t="s">
        <v>401</v>
      </c>
      <c r="C17" s="33">
        <v>-296.21280115000002</v>
      </c>
      <c r="D17" s="33">
        <v>-318.05658306999999</v>
      </c>
      <c r="E17" s="33">
        <v>-309.70475400999999</v>
      </c>
      <c r="F17" s="33">
        <v>-299.95551810000001</v>
      </c>
      <c r="G17" s="33">
        <v>-304.75000671999999</v>
      </c>
      <c r="H17" s="33"/>
      <c r="I17" s="33"/>
      <c r="J17" s="33"/>
      <c r="K17" s="33"/>
      <c r="L17" s="33">
        <f t="shared" si="0"/>
        <v>0.19421808000003038</v>
      </c>
      <c r="M17" s="33">
        <f t="shared" si="1"/>
        <v>-1.3739528599999691</v>
      </c>
      <c r="N17" s="33">
        <f t="shared" si="2"/>
        <v>-0.16371694999998754</v>
      </c>
      <c r="O17" s="33">
        <f t="shared" si="3"/>
        <v>0.71679443000003085</v>
      </c>
      <c r="P17" s="33"/>
      <c r="Q17" s="190">
        <f t="shared" si="4"/>
        <v>-317.57058307</v>
      </c>
      <c r="R17" s="190">
        <f t="shared" si="5"/>
        <v>-309.69475401</v>
      </c>
      <c r="S17" s="33"/>
      <c r="T17" s="191">
        <v>0</v>
      </c>
      <c r="U17" s="192">
        <f t="shared" si="6"/>
        <v>0.60821808000002164</v>
      </c>
      <c r="V17" s="193">
        <f t="shared" si="7"/>
        <v>-0.79495285999997733</v>
      </c>
      <c r="W17" s="192">
        <f t="shared" si="13"/>
        <v>0.12300000000000111</v>
      </c>
      <c r="X17" s="33" t="s">
        <v>401</v>
      </c>
      <c r="Y17" s="207">
        <f t="shared" si="8"/>
        <v>0.60821808000002164</v>
      </c>
      <c r="Z17" s="1">
        <f t="shared" si="9"/>
        <v>-0.79495285999996668</v>
      </c>
      <c r="AA17" s="207">
        <f t="shared" si="10"/>
        <v>-5.7169499999663032E-3</v>
      </c>
      <c r="AB17" s="207">
        <f t="shared" si="11"/>
        <v>1.0497944300000217</v>
      </c>
      <c r="AC17" s="207">
        <f t="shared" si="12"/>
        <v>0.61393502999998795</v>
      </c>
    </row>
    <row r="18" spans="1:29" x14ac:dyDescent="0.35">
      <c r="A18" s="33"/>
      <c r="B18" s="33" t="s">
        <v>402</v>
      </c>
      <c r="C18" s="33">
        <v>-292.26745045000001</v>
      </c>
      <c r="D18" s="33">
        <v>-313.84824441000001</v>
      </c>
      <c r="E18" s="33">
        <v>-305.06667904</v>
      </c>
      <c r="F18" s="33">
        <v>-295.63712993000001</v>
      </c>
      <c r="G18" s="33">
        <v>-300.08724581000001</v>
      </c>
      <c r="H18" s="33"/>
      <c r="I18" s="33"/>
      <c r="J18" s="33"/>
      <c r="K18" s="33"/>
      <c r="L18" s="33">
        <f t="shared" si="0"/>
        <v>0.45720604000000575</v>
      </c>
      <c r="M18" s="33">
        <f t="shared" si="1"/>
        <v>-0.68122858999998392</v>
      </c>
      <c r="N18" s="33">
        <f t="shared" si="2"/>
        <v>0.20932051999999812</v>
      </c>
      <c r="O18" s="33">
        <f t="shared" si="3"/>
        <v>1.4342046399999995</v>
      </c>
      <c r="P18" s="33"/>
      <c r="Q18" s="190">
        <f t="shared" si="4"/>
        <v>-313.36224441000002</v>
      </c>
      <c r="R18" s="190">
        <f t="shared" si="5"/>
        <v>-305.05667904000001</v>
      </c>
      <c r="S18" s="33"/>
      <c r="T18" s="191">
        <v>0</v>
      </c>
      <c r="U18" s="192">
        <f t="shared" si="6"/>
        <v>0.87120603999999702</v>
      </c>
      <c r="V18" s="193">
        <f t="shared" si="7"/>
        <v>-0.10222858999999218</v>
      </c>
      <c r="W18" s="192">
        <f t="shared" si="13"/>
        <v>0.12300000000000111</v>
      </c>
      <c r="X18" s="33" t="s">
        <v>402</v>
      </c>
      <c r="Y18" s="207">
        <f t="shared" si="8"/>
        <v>0.87120603999999702</v>
      </c>
      <c r="Z18" s="1">
        <f t="shared" si="9"/>
        <v>-0.10222858999998152</v>
      </c>
      <c r="AA18" s="207">
        <f t="shared" si="10"/>
        <v>0.36732052000001936</v>
      </c>
      <c r="AB18" s="207">
        <f t="shared" si="11"/>
        <v>1.7672046399999903</v>
      </c>
      <c r="AC18" s="207">
        <f t="shared" si="12"/>
        <v>0.50388551999997766</v>
      </c>
    </row>
    <row r="19" spans="1:29" x14ac:dyDescent="0.35">
      <c r="A19" s="33"/>
      <c r="B19" s="33" t="s">
        <v>403</v>
      </c>
      <c r="C19" s="33">
        <v>-277.19962347000001</v>
      </c>
      <c r="D19" s="33">
        <v>-297.68829260000001</v>
      </c>
      <c r="E19" s="33">
        <v>-289.41807712000002</v>
      </c>
      <c r="F19" s="33">
        <v>-279.65739970999999</v>
      </c>
      <c r="G19" s="33">
        <v>-284.98305628999998</v>
      </c>
      <c r="H19" s="33"/>
      <c r="I19" s="33"/>
      <c r="J19" s="33"/>
      <c r="K19" s="33"/>
      <c r="L19" s="33">
        <f t="shared" si="0"/>
        <v>1.5493308699999946</v>
      </c>
      <c r="M19" s="33">
        <f t="shared" si="1"/>
        <v>-0.1004536500000146</v>
      </c>
      <c r="N19" s="33">
        <f t="shared" si="2"/>
        <v>1.1212237600000132</v>
      </c>
      <c r="O19" s="33">
        <f t="shared" si="3"/>
        <v>1.4705671800000268</v>
      </c>
      <c r="P19" s="33"/>
      <c r="Q19" s="190">
        <f>D19+$Y$33</f>
        <v>-297.20229260000002</v>
      </c>
      <c r="R19" s="190">
        <f t="shared" si="5"/>
        <v>-289.40807712000003</v>
      </c>
      <c r="S19" s="33"/>
      <c r="T19" s="191">
        <v>0</v>
      </c>
      <c r="U19" s="192">
        <f t="shared" si="6"/>
        <v>1.9633308699999859</v>
      </c>
      <c r="V19" s="193">
        <f t="shared" si="7"/>
        <v>0.47854634999997714</v>
      </c>
      <c r="W19" s="192">
        <f t="shared" si="13"/>
        <v>0.12300000000000111</v>
      </c>
      <c r="X19" s="33" t="s">
        <v>403</v>
      </c>
      <c r="Y19" s="207">
        <f t="shared" si="8"/>
        <v>1.9633308699999859</v>
      </c>
      <c r="Z19" s="1">
        <f t="shared" si="9"/>
        <v>0.4785463499999878</v>
      </c>
      <c r="AA19" s="207">
        <f t="shared" si="10"/>
        <v>1.2792237600000345</v>
      </c>
      <c r="AB19" s="207">
        <f t="shared" si="11"/>
        <v>1.8035671800000177</v>
      </c>
      <c r="AC19" s="207">
        <f t="shared" si="12"/>
        <v>0.68410710999995139</v>
      </c>
    </row>
    <row r="23" spans="1:29" ht="15" thickBot="1" x14ac:dyDescent="0.4">
      <c r="Q23" s="215" t="s">
        <v>59</v>
      </c>
      <c r="R23" s="215"/>
      <c r="S23" s="215"/>
      <c r="T23" s="215"/>
      <c r="U23" s="215"/>
      <c r="V23" s="215"/>
      <c r="W23" s="215"/>
      <c r="X23" s="215"/>
      <c r="Y23" s="215"/>
    </row>
    <row r="24" spans="1:29" x14ac:dyDescent="0.35"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1:29" x14ac:dyDescent="0.35"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1:29" x14ac:dyDescent="0.35"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1:29" x14ac:dyDescent="0.35"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1:29" ht="15" thickBot="1" x14ac:dyDescent="0.4"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1:29" ht="15" thickBot="1" x14ac:dyDescent="0.4"/>
    <row r="30" spans="1:29" x14ac:dyDescent="0.35"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1:29" x14ac:dyDescent="0.35">
      <c r="Q31" s="29" t="s">
        <v>0</v>
      </c>
      <c r="R31" s="164" t="s">
        <v>1</v>
      </c>
      <c r="S31" s="164" t="s">
        <v>1</v>
      </c>
      <c r="T31" s="164" t="s">
        <v>1</v>
      </c>
      <c r="U31" s="164" t="s">
        <v>1</v>
      </c>
      <c r="V31" s="164" t="s">
        <v>1</v>
      </c>
      <c r="W31" s="164"/>
      <c r="X31" s="164"/>
      <c r="Y31" s="165" t="str">
        <f>V31</f>
        <v>-</v>
      </c>
    </row>
    <row r="32" spans="1:29" x14ac:dyDescent="0.35">
      <c r="Q32" s="29" t="s">
        <v>49</v>
      </c>
      <c r="R32" s="164">
        <v>0</v>
      </c>
      <c r="S32" s="164">
        <v>0.19</v>
      </c>
      <c r="T32" s="164">
        <v>3.0000000000000001E-3</v>
      </c>
      <c r="U32" s="164">
        <v>-4.0000000000000001E-3</v>
      </c>
      <c r="V32" s="164">
        <f>R32+S32+T32+U32</f>
        <v>0.189</v>
      </c>
      <c r="W32" s="164"/>
      <c r="X32" s="164"/>
      <c r="Y32" s="165">
        <f>V32</f>
        <v>0.189</v>
      </c>
    </row>
    <row r="33" spans="17:25" x14ac:dyDescent="0.35">
      <c r="Q33" s="29" t="s">
        <v>2</v>
      </c>
      <c r="R33" s="164">
        <v>0</v>
      </c>
      <c r="S33" s="164">
        <v>0.65700000000000003</v>
      </c>
      <c r="T33" s="164">
        <v>9.0999999999999998E-2</v>
      </c>
      <c r="U33" s="164">
        <v>-0.16200000000000001</v>
      </c>
      <c r="V33" s="164">
        <f>R33+S33+T33+U33</f>
        <v>0.58599999999999997</v>
      </c>
      <c r="W33" s="164">
        <v>0.15</v>
      </c>
      <c r="X33" s="164">
        <v>-0.25</v>
      </c>
      <c r="Y33" s="165">
        <f>V33+W33+X33</f>
        <v>0.48599999999999999</v>
      </c>
    </row>
    <row r="34" spans="17:25" x14ac:dyDescent="0.35">
      <c r="Q34" s="29" t="s">
        <v>3</v>
      </c>
      <c r="R34" s="164">
        <v>0</v>
      </c>
      <c r="S34" s="164">
        <v>0.186</v>
      </c>
      <c r="T34" s="164">
        <v>0.08</v>
      </c>
      <c r="U34" s="164">
        <v>-0.156</v>
      </c>
      <c r="V34" s="178">
        <f>R34+S34+T34+U34</f>
        <v>0.11000000000000001</v>
      </c>
      <c r="W34" s="164"/>
      <c r="X34" s="164">
        <v>-0.1</v>
      </c>
      <c r="Y34" s="165">
        <f>V34+X34</f>
        <v>1.0000000000000009E-2</v>
      </c>
    </row>
    <row r="35" spans="17:25" ht="15" thickBot="1" x14ac:dyDescent="0.4">
      <c r="Q35" s="176" t="s">
        <v>269</v>
      </c>
      <c r="R35" s="166">
        <v>0</v>
      </c>
      <c r="S35" s="166">
        <v>0.35499999999999998</v>
      </c>
      <c r="T35" s="166">
        <v>5.6000000000000001E-2</v>
      </c>
      <c r="U35" s="166">
        <v>-0.10299999999999999</v>
      </c>
      <c r="V35" s="166">
        <f>R35+S35+T35+U35</f>
        <v>0.308</v>
      </c>
      <c r="W35" s="166"/>
      <c r="X35" s="166"/>
      <c r="Y35" s="167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X3" sqref="X3:X19"/>
    </sheetView>
  </sheetViews>
  <sheetFormatPr defaultRowHeight="14.5" x14ac:dyDescent="0.35"/>
  <sheetData>
    <row r="1" spans="1:29" x14ac:dyDescent="0.35">
      <c r="L1" s="212" t="s">
        <v>135</v>
      </c>
      <c r="M1" s="212"/>
      <c r="N1" s="212"/>
      <c r="O1" s="212"/>
      <c r="Q1" s="244" t="s">
        <v>416</v>
      </c>
      <c r="R1" s="244"/>
      <c r="T1" s="212" t="s">
        <v>421</v>
      </c>
      <c r="U1" s="212"/>
      <c r="V1" s="212"/>
      <c r="W1" s="212"/>
    </row>
    <row r="2" spans="1:29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  <c r="Q2" s="201" t="s">
        <v>417</v>
      </c>
      <c r="R2" s="161" t="s">
        <v>418</v>
      </c>
      <c r="T2" s="201" t="s">
        <v>419</v>
      </c>
      <c r="U2" s="201" t="s">
        <v>2</v>
      </c>
      <c r="V2" s="201" t="s">
        <v>3</v>
      </c>
      <c r="W2" s="201" t="s">
        <v>420</v>
      </c>
      <c r="Y2" s="201" t="s">
        <v>424</v>
      </c>
      <c r="Z2" s="201" t="s">
        <v>425</v>
      </c>
      <c r="AA2" s="201" t="s">
        <v>422</v>
      </c>
      <c r="AB2" s="201" t="s">
        <v>423</v>
      </c>
      <c r="AC2" s="201" t="s">
        <v>427</v>
      </c>
    </row>
    <row r="3" spans="1:29" x14ac:dyDescent="0.35">
      <c r="B3" t="s">
        <v>387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">
        <f>D3+$Y$33</f>
        <v>-306.49320599000004</v>
      </c>
      <c r="R3" s="1">
        <f>E3+$Y$34</f>
        <v>-297.84147833000003</v>
      </c>
      <c r="T3" s="200">
        <v>0</v>
      </c>
      <c r="U3" s="201">
        <f>Q3-C3-0.5*$Y$25-$Y$26</f>
        <v>0.84367677999994584</v>
      </c>
      <c r="V3" s="168">
        <f>R3+$Y$27-C3-$Y$25-$Y$26</f>
        <v>0.21640443999995185</v>
      </c>
      <c r="W3" s="201">
        <f>$Y$28+$Y$27-$Y$26-$Y$25</f>
        <v>0.12300000000000111</v>
      </c>
      <c r="X3" t="s">
        <v>387</v>
      </c>
      <c r="Y3" s="1">
        <f>Q3-C3-0.5*$Y$25-$Y$26</f>
        <v>0.84367677999994584</v>
      </c>
      <c r="Z3" s="1">
        <f>R3+$Y$27-$Y$26-$Y$25-C3</f>
        <v>0.21640443999996251</v>
      </c>
      <c r="AA3" s="1">
        <f>F3+$Y$32-C3-0.5*$Y$25</f>
        <v>0.55585154999999808</v>
      </c>
      <c r="AB3" s="1">
        <f>G3+$Y$35+0.5*$Y$25-C3-$Y$27</f>
        <v>1.8122290899999616</v>
      </c>
      <c r="AC3" s="1">
        <f>Y3-AA3</f>
        <v>0.28782522999994775</v>
      </c>
    </row>
    <row r="4" spans="1:29" x14ac:dyDescent="0.35">
      <c r="A4" s="33"/>
      <c r="B4" s="33" t="s">
        <v>388</v>
      </c>
      <c r="C4" s="33">
        <v>-293.35039803000001</v>
      </c>
      <c r="D4" s="33">
        <v>-315.07917222999998</v>
      </c>
      <c r="E4" s="33">
        <v>-305.97564209000001</v>
      </c>
      <c r="F4" s="33">
        <v>-295.80667355000003</v>
      </c>
      <c r="G4" s="33">
        <v>-303.40065509999999</v>
      </c>
      <c r="H4" s="33"/>
      <c r="I4" s="189" t="s">
        <v>5</v>
      </c>
      <c r="J4" s="62">
        <v>-18.459</v>
      </c>
      <c r="K4" s="33"/>
      <c r="L4" s="33">
        <f t="shared" ref="L4:L19" si="0">D4-C4-$J$4-0.5*$J$3</f>
        <v>0.30922580000002453</v>
      </c>
      <c r="M4" s="33">
        <f t="shared" ref="M4:M19" si="1">E4-C4-$J$6</f>
        <v>-0.50724405999999966</v>
      </c>
      <c r="N4" s="33">
        <f t="shared" ref="N4:N19" si="2">F4-C4-0.5*$J$3</f>
        <v>1.1227244799999805</v>
      </c>
      <c r="O4" s="33">
        <f t="shared" ref="O4:O19" si="3">G4-C4-$J$5+0.5*$J$3</f>
        <v>-0.79625706999998647</v>
      </c>
      <c r="P4" s="33"/>
      <c r="Q4" s="190">
        <f t="shared" ref="Q4:Q18" si="4">D4+$Y$33</f>
        <v>-314.59317222999999</v>
      </c>
      <c r="R4" s="190">
        <f t="shared" ref="R4:R19" si="5">E4+$Y$34</f>
        <v>-305.96564209000002</v>
      </c>
      <c r="S4" s="33"/>
      <c r="T4" s="191">
        <v>0</v>
      </c>
      <c r="U4" s="192">
        <f t="shared" ref="U4:U19" si="6">Q4-C4-0.5*$Y$25-$Y$26</f>
        <v>0.72322580000001579</v>
      </c>
      <c r="V4" s="193">
        <f t="shared" ref="V4:V19" si="7">R4+$Y$27-C4-$Y$25-$Y$26</f>
        <v>7.175593999999208E-2</v>
      </c>
      <c r="W4" s="192">
        <f>$Y$28+$Y$27-$Y$26-$Y$25</f>
        <v>0.12300000000000111</v>
      </c>
      <c r="X4" s="33" t="s">
        <v>388</v>
      </c>
      <c r="Y4" s="207">
        <f t="shared" ref="Y4:Y19" si="8">Q4-C4-0.5*$Y$25-$Y$26</f>
        <v>0.72322580000001579</v>
      </c>
      <c r="Z4" s="1">
        <f t="shared" ref="Z4:Z19" si="9">R4+$Y$27-$Y$26-$Y$25-C4</f>
        <v>7.1755940000002738E-2</v>
      </c>
      <c r="AA4" s="207">
        <f t="shared" ref="AA4:AA19" si="10">F4+$Y$32-C4-0.5*$Y$25</f>
        <v>1.2807244800000017</v>
      </c>
      <c r="AB4" s="207">
        <f t="shared" ref="AB4:AB19" si="11">G4+$Y$35+0.5*$Y$25-C4-$Y$27</f>
        <v>-0.46325706999999561</v>
      </c>
      <c r="AC4" s="207">
        <f t="shared" ref="AC4:AC19" si="12">Y4-AA4</f>
        <v>-0.55749867999998592</v>
      </c>
    </row>
    <row r="5" spans="1:29" x14ac:dyDescent="0.35">
      <c r="A5" s="33"/>
      <c r="B5" s="33" t="s">
        <v>389</v>
      </c>
      <c r="C5" s="33">
        <v>-295.58632627999998</v>
      </c>
      <c r="D5" s="33">
        <v>-317.21700903999999</v>
      </c>
      <c r="E5" s="33">
        <v>-308.45562164</v>
      </c>
      <c r="F5" s="33">
        <v>-298.44898819999997</v>
      </c>
      <c r="G5" s="33">
        <v>-305.36638352</v>
      </c>
      <c r="H5" s="33"/>
      <c r="I5" s="189" t="s">
        <v>6</v>
      </c>
      <c r="J5" s="62">
        <v>-12.833</v>
      </c>
      <c r="K5" s="33"/>
      <c r="L5" s="33">
        <f t="shared" si="0"/>
        <v>0.40731723999998648</v>
      </c>
      <c r="M5" s="33">
        <f t="shared" si="1"/>
        <v>-0.75129536000002339</v>
      </c>
      <c r="N5" s="33">
        <f t="shared" si="2"/>
        <v>0.71633808000000654</v>
      </c>
      <c r="O5" s="33">
        <f t="shared" si="3"/>
        <v>-0.52605724000001919</v>
      </c>
      <c r="P5" s="33"/>
      <c r="Q5" s="190">
        <f t="shared" si="4"/>
        <v>-316.73100904</v>
      </c>
      <c r="R5" s="190">
        <f t="shared" si="5"/>
        <v>-308.44562164000001</v>
      </c>
      <c r="S5" s="33"/>
      <c r="T5" s="191">
        <v>0</v>
      </c>
      <c r="U5" s="192">
        <f t="shared" si="6"/>
        <v>0.82131723999997774</v>
      </c>
      <c r="V5" s="193">
        <f t="shared" si="7"/>
        <v>-0.17229536000003165</v>
      </c>
      <c r="W5" s="192">
        <f t="shared" ref="W5:W19" si="13">$Y$28+$Y$27-$Y$26-$Y$25</f>
        <v>0.12300000000000111</v>
      </c>
      <c r="X5" s="33" t="s">
        <v>389</v>
      </c>
      <c r="Y5" s="207">
        <f t="shared" si="8"/>
        <v>0.82131723999997774</v>
      </c>
      <c r="Z5" s="1">
        <f t="shared" si="9"/>
        <v>-0.17229536000002099</v>
      </c>
      <c r="AA5" s="207">
        <f t="shared" si="10"/>
        <v>0.87433808000002777</v>
      </c>
      <c r="AB5" s="207">
        <f t="shared" si="11"/>
        <v>-0.19305724000002833</v>
      </c>
      <c r="AC5" s="207">
        <f t="shared" si="12"/>
        <v>-5.3020840000050029E-2</v>
      </c>
    </row>
    <row r="6" spans="1:29" x14ac:dyDescent="0.35">
      <c r="B6" t="s">
        <v>390</v>
      </c>
      <c r="C6">
        <v>-294.60246881</v>
      </c>
      <c r="D6">
        <v>-316.24323815000002</v>
      </c>
      <c r="E6">
        <v>-307.73608122000002</v>
      </c>
      <c r="F6">
        <v>-298.27003365000002</v>
      </c>
      <c r="G6">
        <v>-304.09750281999999</v>
      </c>
      <c r="I6" s="63" t="s">
        <v>7</v>
      </c>
      <c r="J6" s="58">
        <v>-12.118</v>
      </c>
      <c r="L6">
        <f t="shared" si="0"/>
        <v>0.39723065999997997</v>
      </c>
      <c r="M6">
        <f t="shared" si="1"/>
        <v>-1.0156124100000117</v>
      </c>
      <c r="N6">
        <f t="shared" si="2"/>
        <v>-8.8564840000011191E-2</v>
      </c>
      <c r="O6">
        <f t="shared" si="3"/>
        <v>-0.24103400999998348</v>
      </c>
      <c r="Q6" s="1">
        <f t="shared" si="4"/>
        <v>-315.75723815000003</v>
      </c>
      <c r="R6" s="1">
        <f t="shared" si="5"/>
        <v>-307.72608122000003</v>
      </c>
      <c r="T6" s="200">
        <v>0</v>
      </c>
      <c r="U6" s="201">
        <f t="shared" si="6"/>
        <v>0.81123065999997124</v>
      </c>
      <c r="V6" s="168">
        <f t="shared" si="7"/>
        <v>-0.43661241000001993</v>
      </c>
      <c r="W6" s="201">
        <f t="shared" si="13"/>
        <v>0.12300000000000111</v>
      </c>
      <c r="X6" t="s">
        <v>390</v>
      </c>
      <c r="Y6" s="207">
        <f t="shared" si="8"/>
        <v>0.81123065999997124</v>
      </c>
      <c r="Z6" s="1">
        <f t="shared" si="9"/>
        <v>-0.43661241000000928</v>
      </c>
      <c r="AA6" s="207">
        <f t="shared" si="10"/>
        <v>6.9435160000010043E-2</v>
      </c>
      <c r="AB6" s="207">
        <f>G6+$Y$35+0.5*$Y$25-C6-$Y$27</f>
        <v>9.196599000000738E-2</v>
      </c>
      <c r="AC6" s="207">
        <f t="shared" si="12"/>
        <v>0.74179549999996119</v>
      </c>
    </row>
    <row r="7" spans="1:29" x14ac:dyDescent="0.35">
      <c r="B7" t="s">
        <v>391</v>
      </c>
      <c r="C7">
        <v>-292.37869689000001</v>
      </c>
      <c r="D7">
        <v>-314.22267581</v>
      </c>
      <c r="E7" s="33">
        <v>-305.89117389</v>
      </c>
      <c r="F7">
        <v>-296.06798142000002</v>
      </c>
      <c r="G7">
        <v>-301.24507096000002</v>
      </c>
      <c r="L7">
        <f t="shared" si="0"/>
        <v>0.19402108000001617</v>
      </c>
      <c r="M7">
        <f t="shared" si="1"/>
        <v>-1.3944769999999895</v>
      </c>
      <c r="N7">
        <f t="shared" si="2"/>
        <v>-0.11028453000000882</v>
      </c>
      <c r="O7">
        <f t="shared" si="3"/>
        <v>0.38762592999999379</v>
      </c>
      <c r="Q7" s="1">
        <f t="shared" si="4"/>
        <v>-313.73667581000001</v>
      </c>
      <c r="R7" s="1">
        <f t="shared" si="5"/>
        <v>-305.88117389000001</v>
      </c>
      <c r="T7" s="200">
        <v>0</v>
      </c>
      <c r="U7" s="201">
        <f t="shared" si="6"/>
        <v>0.60802108000000743</v>
      </c>
      <c r="V7" s="168">
        <f t="shared" si="7"/>
        <v>-0.81547699999999779</v>
      </c>
      <c r="W7" s="201">
        <f t="shared" si="13"/>
        <v>0.12300000000000111</v>
      </c>
      <c r="X7" t="s">
        <v>391</v>
      </c>
      <c r="Y7" s="207">
        <f t="shared" si="8"/>
        <v>0.60802108000000743</v>
      </c>
      <c r="Z7" s="1">
        <f t="shared" si="9"/>
        <v>-0.81547699999998713</v>
      </c>
      <c r="AA7" s="207">
        <f t="shared" si="10"/>
        <v>4.7715470000012417E-2</v>
      </c>
      <c r="AB7" s="207">
        <f t="shared" si="11"/>
        <v>0.72062592999998465</v>
      </c>
      <c r="AC7" s="207">
        <f t="shared" si="12"/>
        <v>0.56030560999999501</v>
      </c>
    </row>
    <row r="8" spans="1:29" x14ac:dyDescent="0.35">
      <c r="B8" t="s">
        <v>392</v>
      </c>
      <c r="C8">
        <v>-290.75830592</v>
      </c>
      <c r="D8">
        <v>-312.34694767000002</v>
      </c>
      <c r="E8">
        <v>-304.23455432999998</v>
      </c>
      <c r="F8">
        <v>-294.52158974999998</v>
      </c>
      <c r="G8">
        <v>-299.26782228000002</v>
      </c>
      <c r="L8">
        <f t="shared" si="0"/>
        <v>0.44935824999997775</v>
      </c>
      <c r="M8">
        <f t="shared" si="1"/>
        <v>-1.3582484099999821</v>
      </c>
      <c r="N8">
        <f t="shared" si="2"/>
        <v>-0.18428382999997739</v>
      </c>
      <c r="O8">
        <f t="shared" si="3"/>
        <v>0.74448363999997946</v>
      </c>
      <c r="Q8" s="1">
        <f t="shared" si="4"/>
        <v>-311.86094767000003</v>
      </c>
      <c r="R8" s="1">
        <f t="shared" si="5"/>
        <v>-304.22455432999999</v>
      </c>
      <c r="T8" s="200">
        <v>0</v>
      </c>
      <c r="U8" s="201">
        <f t="shared" si="6"/>
        <v>0.86335824999996902</v>
      </c>
      <c r="V8" s="168">
        <f t="shared" si="7"/>
        <v>-0.77924840999999034</v>
      </c>
      <c r="W8" s="201">
        <f t="shared" si="13"/>
        <v>0.12300000000000111</v>
      </c>
      <c r="X8" t="s">
        <v>392</v>
      </c>
      <c r="Y8" s="207">
        <f t="shared" si="8"/>
        <v>0.86335824999996902</v>
      </c>
      <c r="Z8" s="1">
        <f t="shared" si="9"/>
        <v>-0.77924840999997969</v>
      </c>
      <c r="AA8" s="207">
        <f t="shared" si="10"/>
        <v>-2.6283829999956154E-2</v>
      </c>
      <c r="AB8" s="207">
        <f t="shared" si="11"/>
        <v>1.0774836399999703</v>
      </c>
      <c r="AC8" s="207">
        <f t="shared" si="12"/>
        <v>0.88964207999992517</v>
      </c>
    </row>
    <row r="9" spans="1:29" x14ac:dyDescent="0.35">
      <c r="B9" t="s">
        <v>393</v>
      </c>
      <c r="C9">
        <v>-288.95021006000002</v>
      </c>
      <c r="D9">
        <v>-310.36093697000001</v>
      </c>
      <c r="E9">
        <v>-302.02214242000002</v>
      </c>
      <c r="F9">
        <v>-292.53029027000002</v>
      </c>
      <c r="G9">
        <v>-297.18448627999999</v>
      </c>
      <c r="L9">
        <f t="shared" si="0"/>
        <v>0.62727309000000586</v>
      </c>
      <c r="M9">
        <f t="shared" si="1"/>
        <v>-0.95393236000000492</v>
      </c>
      <c r="N9">
        <f t="shared" si="2"/>
        <v>-1.0802100000053549E-3</v>
      </c>
      <c r="O9">
        <f t="shared" si="3"/>
        <v>1.0197237800000303</v>
      </c>
      <c r="Q9" s="1">
        <f t="shared" si="4"/>
        <v>-309.87493697000002</v>
      </c>
      <c r="R9" s="1">
        <f t="shared" si="5"/>
        <v>-302.01214242000003</v>
      </c>
      <c r="T9" s="200">
        <v>0</v>
      </c>
      <c r="U9" s="201">
        <f t="shared" si="6"/>
        <v>1.0412730899999971</v>
      </c>
      <c r="V9" s="168">
        <f t="shared" si="7"/>
        <v>-0.37493236000001318</v>
      </c>
      <c r="W9" s="201">
        <f t="shared" si="13"/>
        <v>0.12300000000000111</v>
      </c>
      <c r="X9" t="s">
        <v>393</v>
      </c>
      <c r="Y9" s="207">
        <f t="shared" si="8"/>
        <v>1.0412730899999971</v>
      </c>
      <c r="Z9" s="1">
        <f t="shared" si="9"/>
        <v>-0.37493236000000252</v>
      </c>
      <c r="AA9" s="207">
        <f t="shared" si="10"/>
        <v>0.15691979000001588</v>
      </c>
      <c r="AB9" s="207">
        <f t="shared" si="11"/>
        <v>1.3527237800000211</v>
      </c>
      <c r="AC9" s="207">
        <f t="shared" si="12"/>
        <v>0.88435329999998125</v>
      </c>
    </row>
    <row r="10" spans="1:29" x14ac:dyDescent="0.35">
      <c r="B10" t="s">
        <v>394</v>
      </c>
      <c r="C10">
        <v>-286.25359058999999</v>
      </c>
      <c r="D10">
        <v>-307.63787793</v>
      </c>
      <c r="E10">
        <v>-298.86226520999998</v>
      </c>
      <c r="F10" s="14">
        <v>-290.00166235</v>
      </c>
      <c r="G10">
        <v>-294.21998403999999</v>
      </c>
      <c r="L10">
        <f t="shared" si="0"/>
        <v>0.6537126599999854</v>
      </c>
      <c r="M10">
        <f t="shared" si="1"/>
        <v>-0.49067461999998763</v>
      </c>
      <c r="N10" s="14">
        <f t="shared" si="2"/>
        <v>-0.169071760000016</v>
      </c>
      <c r="O10">
        <f t="shared" si="3"/>
        <v>1.2876065500000018</v>
      </c>
      <c r="Q10" s="1">
        <f t="shared" si="4"/>
        <v>-307.15187793000001</v>
      </c>
      <c r="R10" s="1">
        <f t="shared" si="5"/>
        <v>-298.85226520999998</v>
      </c>
      <c r="T10" s="200">
        <v>0</v>
      </c>
      <c r="U10" s="201">
        <f t="shared" si="6"/>
        <v>1.0677126599999767</v>
      </c>
      <c r="V10" s="168">
        <f t="shared" si="7"/>
        <v>8.8325380000004117E-2</v>
      </c>
      <c r="W10" s="201">
        <f t="shared" si="13"/>
        <v>0.12300000000000111</v>
      </c>
      <c r="X10" t="s">
        <v>394</v>
      </c>
      <c r="Y10" s="207">
        <f t="shared" si="8"/>
        <v>1.0677126599999767</v>
      </c>
      <c r="Z10" s="1">
        <f t="shared" si="9"/>
        <v>8.8325380000014775E-2</v>
      </c>
      <c r="AA10" s="207">
        <f t="shared" si="10"/>
        <v>-1.1071759999994768E-2</v>
      </c>
      <c r="AB10" s="207">
        <f t="shared" si="11"/>
        <v>1.6206065499999927</v>
      </c>
      <c r="AC10" s="207">
        <f t="shared" si="12"/>
        <v>1.0787844199999714</v>
      </c>
    </row>
    <row r="11" spans="1:29" x14ac:dyDescent="0.35">
      <c r="A11" s="33"/>
      <c r="B11" s="33" t="s">
        <v>395</v>
      </c>
      <c r="C11" s="33">
        <v>-282.50032442000003</v>
      </c>
      <c r="D11" s="33">
        <v>-303.31138865999998</v>
      </c>
      <c r="E11" s="33">
        <v>-294.79862111</v>
      </c>
      <c r="F11" s="211">
        <v>-286.09279498000001</v>
      </c>
      <c r="G11" s="33">
        <v>-290.25964590000001</v>
      </c>
      <c r="H11" s="33"/>
      <c r="I11" s="33"/>
      <c r="J11" s="33"/>
      <c r="K11" s="33"/>
      <c r="L11" s="33">
        <f t="shared" si="0"/>
        <v>1.2269357600000492</v>
      </c>
      <c r="M11" s="33">
        <f t="shared" si="1"/>
        <v>-0.18029668999997206</v>
      </c>
      <c r="N11" s="14">
        <f t="shared" si="2"/>
        <v>-1.3470559999980924E-2</v>
      </c>
      <c r="O11" s="33">
        <f t="shared" si="3"/>
        <v>1.4946785200000172</v>
      </c>
      <c r="P11" s="33"/>
      <c r="Q11" s="190">
        <f t="shared" si="4"/>
        <v>-302.82538865999999</v>
      </c>
      <c r="R11" s="190">
        <f t="shared" si="5"/>
        <v>-294.78862111000001</v>
      </c>
      <c r="S11" s="33"/>
      <c r="T11" s="191">
        <v>0</v>
      </c>
      <c r="U11" s="192">
        <f t="shared" si="6"/>
        <v>1.6409357600000405</v>
      </c>
      <c r="V11" s="193">
        <f t="shared" si="7"/>
        <v>0.39870331000001968</v>
      </c>
      <c r="W11" s="192">
        <f t="shared" si="13"/>
        <v>0.12300000000000111</v>
      </c>
      <c r="X11" s="33" t="s">
        <v>395</v>
      </c>
      <c r="Y11" s="207">
        <f t="shared" si="8"/>
        <v>1.6409357600000405</v>
      </c>
      <c r="Z11" s="1">
        <f t="shared" si="9"/>
        <v>0.39870331000003034</v>
      </c>
      <c r="AA11" s="207">
        <f t="shared" si="10"/>
        <v>0.14452944000004031</v>
      </c>
      <c r="AB11" s="207">
        <f t="shared" si="11"/>
        <v>1.8276785200000081</v>
      </c>
      <c r="AC11" s="207">
        <f t="shared" si="12"/>
        <v>1.4964063200000002</v>
      </c>
    </row>
    <row r="12" spans="1:29" x14ac:dyDescent="0.35">
      <c r="A12" s="33"/>
      <c r="B12" s="33" t="s">
        <v>396</v>
      </c>
      <c r="C12" s="33">
        <v>-277.79529903999997</v>
      </c>
      <c r="D12" s="33">
        <v>-299.13754690000002</v>
      </c>
      <c r="E12" s="33">
        <v>-290.03431548999998</v>
      </c>
      <c r="F12" s="33">
        <v>-280.66927018000001</v>
      </c>
      <c r="G12" s="33">
        <v>-286.58588106000002</v>
      </c>
      <c r="H12" s="33"/>
      <c r="I12" s="33"/>
      <c r="J12" s="33"/>
      <c r="K12" s="33"/>
      <c r="L12" s="33">
        <f t="shared" si="0"/>
        <v>0.69575213999995666</v>
      </c>
      <c r="M12" s="33">
        <f t="shared" si="1"/>
        <v>-0.12101645000000794</v>
      </c>
      <c r="N12" s="33">
        <f t="shared" si="2"/>
        <v>0.70502885999996279</v>
      </c>
      <c r="O12" s="33">
        <f t="shared" si="3"/>
        <v>0.46341797999995515</v>
      </c>
      <c r="P12" s="33"/>
      <c r="Q12" s="190">
        <f t="shared" si="4"/>
        <v>-298.65154690000003</v>
      </c>
      <c r="R12" s="190">
        <f t="shared" si="5"/>
        <v>-290.02431548999999</v>
      </c>
      <c r="S12" s="33"/>
      <c r="T12" s="191">
        <v>0</v>
      </c>
      <c r="U12" s="192">
        <f t="shared" si="6"/>
        <v>1.1097521399999479</v>
      </c>
      <c r="V12" s="193">
        <f t="shared" si="7"/>
        <v>0.45798354999998381</v>
      </c>
      <c r="W12" s="192">
        <f t="shared" si="13"/>
        <v>0.12300000000000111</v>
      </c>
      <c r="X12" s="33" t="s">
        <v>396</v>
      </c>
      <c r="Y12" s="207">
        <f t="shared" si="8"/>
        <v>1.1097521399999479</v>
      </c>
      <c r="Z12" s="1">
        <f t="shared" si="9"/>
        <v>0.45798354999999447</v>
      </c>
      <c r="AA12" s="207">
        <f t="shared" si="10"/>
        <v>0.86302885999998402</v>
      </c>
      <c r="AB12" s="207">
        <f t="shared" si="11"/>
        <v>0.79641797999994601</v>
      </c>
      <c r="AC12" s="207">
        <f t="shared" si="12"/>
        <v>0.24672327999996391</v>
      </c>
    </row>
    <row r="13" spans="1:29" x14ac:dyDescent="0.35">
      <c r="A13" s="33"/>
      <c r="B13" s="33" t="s">
        <v>397</v>
      </c>
      <c r="C13" s="33">
        <v>-294.26010859000002</v>
      </c>
      <c r="D13" s="33">
        <v>-316.36161583000001</v>
      </c>
      <c r="E13" s="33">
        <v>-306.76719935</v>
      </c>
      <c r="F13" s="33">
        <v>-297.32544260999998</v>
      </c>
      <c r="G13" s="33">
        <v>-304.61653107000001</v>
      </c>
      <c r="H13" s="33"/>
      <c r="I13" s="33"/>
      <c r="J13" s="33"/>
      <c r="K13" s="33"/>
      <c r="L13" s="33">
        <f t="shared" si="0"/>
        <v>-6.350723999998964E-2</v>
      </c>
      <c r="M13" s="33">
        <f t="shared" si="1"/>
        <v>-0.38909075999998244</v>
      </c>
      <c r="N13" s="33">
        <f t="shared" si="2"/>
        <v>0.51366598000003405</v>
      </c>
      <c r="O13" s="33">
        <f t="shared" si="3"/>
        <v>-1.102422479999992</v>
      </c>
      <c r="P13" s="33"/>
      <c r="Q13" s="190">
        <f t="shared" si="4"/>
        <v>-315.87561583000002</v>
      </c>
      <c r="R13" s="190">
        <f t="shared" si="5"/>
        <v>-306.75719935000001</v>
      </c>
      <c r="S13" s="33"/>
      <c r="T13" s="191">
        <v>0</v>
      </c>
      <c r="U13" s="192">
        <f t="shared" si="6"/>
        <v>0.35049276000000162</v>
      </c>
      <c r="V13" s="193">
        <f t="shared" si="7"/>
        <v>0.18990924000000931</v>
      </c>
      <c r="W13" s="192">
        <f t="shared" si="13"/>
        <v>0.12300000000000111</v>
      </c>
      <c r="X13" s="33" t="s">
        <v>397</v>
      </c>
      <c r="Y13" s="207">
        <f t="shared" si="8"/>
        <v>0.35049276000000162</v>
      </c>
      <c r="Z13" s="1">
        <f t="shared" si="9"/>
        <v>0.18990924000001996</v>
      </c>
      <c r="AA13" s="207">
        <f t="shared" si="10"/>
        <v>0.67166598000005528</v>
      </c>
      <c r="AB13" s="207">
        <f t="shared" si="11"/>
        <v>-0.76942248000000113</v>
      </c>
      <c r="AC13" s="207">
        <f t="shared" si="12"/>
        <v>-0.32117322000005366</v>
      </c>
    </row>
    <row r="14" spans="1:29" x14ac:dyDescent="0.35">
      <c r="A14" s="33"/>
      <c r="B14" s="33" t="s">
        <v>398</v>
      </c>
      <c r="C14" s="33">
        <v>-296.55986614</v>
      </c>
      <c r="D14" s="33">
        <v>-318.34927341000002</v>
      </c>
      <c r="E14" s="194">
        <v>-309.40566553999997</v>
      </c>
      <c r="F14" s="33">
        <v>-299.35766274000002</v>
      </c>
      <c r="G14" s="33">
        <v>-306.81465658000002</v>
      </c>
      <c r="H14" s="33"/>
      <c r="I14" s="33"/>
      <c r="J14" s="33"/>
      <c r="K14" s="33"/>
      <c r="L14" s="33">
        <f t="shared" si="0"/>
        <v>0.24859272999997328</v>
      </c>
      <c r="M14" s="33">
        <f t="shared" si="1"/>
        <v>-0.72779939999997545</v>
      </c>
      <c r="N14" s="33">
        <f t="shared" si="2"/>
        <v>0.78120339999997368</v>
      </c>
      <c r="O14" s="33">
        <f t="shared" si="3"/>
        <v>-1.000790440000022</v>
      </c>
      <c r="P14" s="33"/>
      <c r="Q14" s="190">
        <f t="shared" si="4"/>
        <v>-317.86327341000003</v>
      </c>
      <c r="R14" s="190">
        <f t="shared" si="5"/>
        <v>-309.39566553999998</v>
      </c>
      <c r="S14" s="33"/>
      <c r="T14" s="191">
        <v>0</v>
      </c>
      <c r="U14" s="192">
        <f t="shared" si="6"/>
        <v>0.66259272999996455</v>
      </c>
      <c r="V14" s="193">
        <f t="shared" si="7"/>
        <v>-0.14879939999998371</v>
      </c>
      <c r="W14" s="192">
        <f t="shared" si="13"/>
        <v>0.12300000000000111</v>
      </c>
      <c r="X14" s="33" t="s">
        <v>398</v>
      </c>
      <c r="Y14" s="207">
        <f t="shared" si="8"/>
        <v>0.66259272999996455</v>
      </c>
      <c r="Z14" s="1">
        <f t="shared" si="9"/>
        <v>-0.14879939999997305</v>
      </c>
      <c r="AA14" s="207">
        <f t="shared" si="10"/>
        <v>0.93920339999999491</v>
      </c>
      <c r="AB14" s="207">
        <f t="shared" si="11"/>
        <v>-0.66779044000003118</v>
      </c>
      <c r="AC14" s="207">
        <f t="shared" si="12"/>
        <v>-0.27661067000003037</v>
      </c>
    </row>
    <row r="15" spans="1:29" x14ac:dyDescent="0.35">
      <c r="A15" s="33"/>
      <c r="B15" s="33" t="s">
        <v>399</v>
      </c>
      <c r="C15" s="33">
        <v>-296.65121391999998</v>
      </c>
      <c r="D15" s="33">
        <v>-318.32579063999998</v>
      </c>
      <c r="E15" s="33">
        <v>-309.71099442000002</v>
      </c>
      <c r="F15" s="33">
        <v>-299.91549904999999</v>
      </c>
      <c r="G15" s="33">
        <v>-306.38187346000001</v>
      </c>
      <c r="H15" s="33"/>
      <c r="I15" s="33"/>
      <c r="J15" s="33"/>
      <c r="K15" s="33"/>
      <c r="L15" s="33">
        <f t="shared" si="0"/>
        <v>0.36342327999999524</v>
      </c>
      <c r="M15" s="33">
        <f t="shared" si="1"/>
        <v>-0.94178050000004454</v>
      </c>
      <c r="N15" s="33">
        <f t="shared" si="2"/>
        <v>0.31471486999998133</v>
      </c>
      <c r="O15" s="33">
        <f t="shared" si="3"/>
        <v>-0.4766595400000333</v>
      </c>
      <c r="P15" s="33"/>
      <c r="Q15" s="190">
        <f t="shared" si="4"/>
        <v>-317.83979063999999</v>
      </c>
      <c r="R15" s="190">
        <f t="shared" si="5"/>
        <v>-309.70099442000003</v>
      </c>
      <c r="S15" s="33"/>
      <c r="T15" s="191">
        <v>0</v>
      </c>
      <c r="U15" s="192">
        <f t="shared" si="6"/>
        <v>0.77742327999998651</v>
      </c>
      <c r="V15" s="193">
        <f t="shared" si="7"/>
        <v>-0.3627805000000528</v>
      </c>
      <c r="W15" s="192">
        <f t="shared" si="13"/>
        <v>0.12300000000000111</v>
      </c>
      <c r="X15" s="33" t="s">
        <v>399</v>
      </c>
      <c r="Y15" s="207">
        <f t="shared" si="8"/>
        <v>0.77742327999998651</v>
      </c>
      <c r="Z15" s="1">
        <f t="shared" si="9"/>
        <v>-0.36278050000004214</v>
      </c>
      <c r="AA15" s="207">
        <f t="shared" si="10"/>
        <v>0.47271487000000256</v>
      </c>
      <c r="AB15" s="207">
        <f t="shared" si="11"/>
        <v>-0.14365954000004244</v>
      </c>
      <c r="AC15" s="207">
        <f t="shared" si="12"/>
        <v>0.30470840999998394</v>
      </c>
    </row>
    <row r="16" spans="1:29" x14ac:dyDescent="0.35">
      <c r="A16" s="33"/>
      <c r="B16" s="33" t="s">
        <v>400</v>
      </c>
      <c r="C16" s="33">
        <v>-296.62848849</v>
      </c>
      <c r="D16" s="33">
        <v>-318.40773852000001</v>
      </c>
      <c r="E16" s="33">
        <v>-309.87489047999998</v>
      </c>
      <c r="F16" s="33">
        <v>-300.07933410999999</v>
      </c>
      <c r="G16" s="33">
        <v>-305.83057377</v>
      </c>
      <c r="H16" s="33"/>
      <c r="I16" s="33"/>
      <c r="J16" s="33"/>
      <c r="K16" s="33"/>
      <c r="L16" s="33">
        <f t="shared" si="0"/>
        <v>0.25874996999998556</v>
      </c>
      <c r="M16" s="33">
        <f t="shared" si="1"/>
        <v>-1.1284019899999809</v>
      </c>
      <c r="N16" s="33">
        <f t="shared" si="2"/>
        <v>0.12815438000000468</v>
      </c>
      <c r="O16" s="33">
        <f t="shared" si="3"/>
        <v>5.1914719999994308E-2</v>
      </c>
      <c r="P16" s="33"/>
      <c r="Q16" s="190">
        <f t="shared" si="4"/>
        <v>-317.92173852000002</v>
      </c>
      <c r="R16" s="190">
        <f t="shared" si="5"/>
        <v>-309.86489047999999</v>
      </c>
      <c r="S16" s="33"/>
      <c r="T16" s="191">
        <v>0</v>
      </c>
      <c r="U16" s="192">
        <f t="shared" si="6"/>
        <v>0.67274996999997683</v>
      </c>
      <c r="V16" s="193">
        <f t="shared" si="7"/>
        <v>-0.54940198999998913</v>
      </c>
      <c r="W16" s="192">
        <f t="shared" si="13"/>
        <v>0.12300000000000111</v>
      </c>
      <c r="X16" s="33" t="s">
        <v>400</v>
      </c>
      <c r="Y16" s="207">
        <f t="shared" si="8"/>
        <v>0.67274996999997683</v>
      </c>
      <c r="Z16" s="1">
        <f t="shared" si="9"/>
        <v>-0.54940198999997847</v>
      </c>
      <c r="AA16" s="207">
        <f t="shared" si="10"/>
        <v>0.28615438000002591</v>
      </c>
      <c r="AB16" s="207">
        <f t="shared" si="11"/>
        <v>0.38491471999998517</v>
      </c>
      <c r="AC16" s="207">
        <f t="shared" si="12"/>
        <v>0.38659558999995092</v>
      </c>
    </row>
    <row r="17" spans="1:29" x14ac:dyDescent="0.35">
      <c r="A17" s="33"/>
      <c r="B17" s="33" t="s">
        <v>401</v>
      </c>
      <c r="C17" s="33">
        <v>-292.72810299999998</v>
      </c>
      <c r="D17" s="33">
        <v>-314.49104756000003</v>
      </c>
      <c r="E17" s="33">
        <v>-306.18500297000003</v>
      </c>
      <c r="F17" s="33">
        <v>-296.40006460000001</v>
      </c>
      <c r="G17" s="33">
        <v>-301.16578597</v>
      </c>
      <c r="H17" s="33"/>
      <c r="I17" s="33"/>
      <c r="J17" s="33"/>
      <c r="K17" s="33"/>
      <c r="L17" s="33">
        <f t="shared" si="0"/>
        <v>0.27505543999994897</v>
      </c>
      <c r="M17" s="33">
        <f t="shared" si="1"/>
        <v>-1.3388999700000515</v>
      </c>
      <c r="N17" s="33">
        <f t="shared" si="2"/>
        <v>-9.2961600000031286E-2</v>
      </c>
      <c r="O17" s="33">
        <f t="shared" si="3"/>
        <v>0.81631702999997424</v>
      </c>
      <c r="P17" s="33"/>
      <c r="Q17" s="190">
        <f t="shared" si="4"/>
        <v>-314.00504756000004</v>
      </c>
      <c r="R17" s="190">
        <f t="shared" si="5"/>
        <v>-306.17500297000004</v>
      </c>
      <c r="S17" s="33"/>
      <c r="T17" s="191">
        <v>0</v>
      </c>
      <c r="U17" s="192">
        <f t="shared" si="6"/>
        <v>0.68905543999994023</v>
      </c>
      <c r="V17" s="193">
        <f t="shared" si="7"/>
        <v>-0.75989997000005971</v>
      </c>
      <c r="W17" s="192">
        <f t="shared" si="13"/>
        <v>0.12300000000000111</v>
      </c>
      <c r="X17" s="33" t="s">
        <v>401</v>
      </c>
      <c r="Y17" s="207">
        <f t="shared" si="8"/>
        <v>0.68905543999994023</v>
      </c>
      <c r="Z17" s="1">
        <f t="shared" si="9"/>
        <v>-0.75989997000004905</v>
      </c>
      <c r="AA17" s="207">
        <f t="shared" si="10"/>
        <v>6.5038399999989949E-2</v>
      </c>
      <c r="AB17" s="207">
        <f t="shared" si="11"/>
        <v>1.1493170299999651</v>
      </c>
      <c r="AC17" s="207">
        <f t="shared" si="12"/>
        <v>0.62401703999995028</v>
      </c>
    </row>
    <row r="18" spans="1:29" x14ac:dyDescent="0.35">
      <c r="A18" s="33"/>
      <c r="B18" s="33" t="s">
        <v>402</v>
      </c>
      <c r="C18" s="33">
        <v>-290.08258510000002</v>
      </c>
      <c r="D18" s="194">
        <v>-311.54894008999997</v>
      </c>
      <c r="E18" s="33">
        <v>-302.89035831000001</v>
      </c>
      <c r="F18" s="33">
        <v>-293.45648270999999</v>
      </c>
      <c r="G18" s="33">
        <v>-297.88571994</v>
      </c>
      <c r="H18" s="33"/>
      <c r="I18" s="33"/>
      <c r="J18" s="33"/>
      <c r="K18" s="33"/>
      <c r="L18" s="33">
        <f t="shared" si="0"/>
        <v>0.5716450100000432</v>
      </c>
      <c r="M18" s="33">
        <f t="shared" si="1"/>
        <v>-0.68977320999999314</v>
      </c>
      <c r="N18" s="33">
        <f t="shared" si="2"/>
        <v>0.20510239000002839</v>
      </c>
      <c r="O18" s="33">
        <f t="shared" si="3"/>
        <v>1.4508651600000158</v>
      </c>
      <c r="P18" s="33"/>
      <c r="Q18" s="190">
        <f t="shared" si="4"/>
        <v>-311.06294008999998</v>
      </c>
      <c r="R18" s="190">
        <f t="shared" si="5"/>
        <v>-302.88035831000002</v>
      </c>
      <c r="S18" s="33"/>
      <c r="T18" s="191">
        <v>0</v>
      </c>
      <c r="U18" s="192">
        <f t="shared" si="6"/>
        <v>0.98564501000003446</v>
      </c>
      <c r="V18" s="193">
        <f t="shared" si="7"/>
        <v>-0.1107732100000014</v>
      </c>
      <c r="W18" s="192">
        <f t="shared" si="13"/>
        <v>0.12300000000000111</v>
      </c>
      <c r="X18" s="33" t="s">
        <v>402</v>
      </c>
      <c r="Y18" s="207">
        <f t="shared" si="8"/>
        <v>0.98564501000003446</v>
      </c>
      <c r="Z18" s="1">
        <f t="shared" si="9"/>
        <v>-0.11077320999999074</v>
      </c>
      <c r="AA18" s="207">
        <f t="shared" si="10"/>
        <v>0.36310239000004962</v>
      </c>
      <c r="AB18" s="207">
        <f t="shared" si="11"/>
        <v>1.7838651600000066</v>
      </c>
      <c r="AC18" s="207">
        <f t="shared" si="12"/>
        <v>0.62254261999998484</v>
      </c>
    </row>
    <row r="19" spans="1:29" x14ac:dyDescent="0.35">
      <c r="A19" s="33"/>
      <c r="B19" s="33" t="s">
        <v>403</v>
      </c>
      <c r="C19" s="33">
        <v>-280.17143047000002</v>
      </c>
      <c r="D19" s="33">
        <v>-300.71275596999999</v>
      </c>
      <c r="E19" s="33">
        <v>-292.38910817999999</v>
      </c>
      <c r="F19" s="14">
        <v>-283.78665311999998</v>
      </c>
      <c r="G19" s="33">
        <v>-287.97400449000003</v>
      </c>
      <c r="H19" s="33"/>
      <c r="I19" s="33"/>
      <c r="J19" s="33"/>
      <c r="K19" s="33"/>
      <c r="L19" s="33">
        <f t="shared" si="0"/>
        <v>1.496674500000029</v>
      </c>
      <c r="M19" s="33">
        <f t="shared" si="1"/>
        <v>-9.967770999997505E-2</v>
      </c>
      <c r="N19" s="14">
        <f t="shared" si="2"/>
        <v>-3.6222649999964052E-2</v>
      </c>
      <c r="O19" s="33">
        <f t="shared" si="3"/>
        <v>1.4514259799999913</v>
      </c>
      <c r="P19" s="33"/>
      <c r="Q19" s="190">
        <f>D19+$Y$33</f>
        <v>-300.22675597</v>
      </c>
      <c r="R19" s="190">
        <f t="shared" si="5"/>
        <v>-292.37910818</v>
      </c>
      <c r="S19" s="33"/>
      <c r="T19" s="191">
        <v>0</v>
      </c>
      <c r="U19" s="192">
        <f t="shared" si="6"/>
        <v>1.9106745000000203</v>
      </c>
      <c r="V19" s="193">
        <f t="shared" si="7"/>
        <v>0.47932229000001669</v>
      </c>
      <c r="W19" s="192">
        <f t="shared" si="13"/>
        <v>0.12300000000000111</v>
      </c>
      <c r="X19" s="33" t="s">
        <v>403</v>
      </c>
      <c r="Y19" s="207">
        <f t="shared" si="8"/>
        <v>1.9106745000000203</v>
      </c>
      <c r="Z19" s="1">
        <f t="shared" si="9"/>
        <v>0.47932229000002735</v>
      </c>
      <c r="AA19" s="207">
        <f t="shared" si="10"/>
        <v>0.12177735000005718</v>
      </c>
      <c r="AB19" s="207">
        <f t="shared" si="11"/>
        <v>1.7844259799999822</v>
      </c>
      <c r="AC19" s="207">
        <f t="shared" si="12"/>
        <v>1.7888971499999631</v>
      </c>
    </row>
    <row r="23" spans="1:29" ht="15" thickBot="1" x14ac:dyDescent="0.4">
      <c r="Q23" s="215" t="s">
        <v>59</v>
      </c>
      <c r="R23" s="215"/>
      <c r="S23" s="215"/>
      <c r="T23" s="215"/>
      <c r="U23" s="215"/>
      <c r="V23" s="215"/>
      <c r="W23" s="215"/>
      <c r="X23" s="215"/>
      <c r="Y23" s="215"/>
    </row>
    <row r="24" spans="1:29" x14ac:dyDescent="0.35">
      <c r="I24">
        <f>-J4-J3+J5+J6</f>
        <v>0.66600000000000037</v>
      </c>
      <c r="Q24" s="31"/>
      <c r="R24" s="18" t="s">
        <v>15</v>
      </c>
      <c r="S24" s="18" t="s">
        <v>16</v>
      </c>
      <c r="T24" s="18" t="s">
        <v>46</v>
      </c>
      <c r="U24" s="32" t="s">
        <v>18</v>
      </c>
      <c r="V24" s="18" t="s">
        <v>19</v>
      </c>
      <c r="W24" s="18" t="s">
        <v>47</v>
      </c>
      <c r="X24" s="18" t="s">
        <v>50</v>
      </c>
      <c r="Y24" s="19" t="s">
        <v>415</v>
      </c>
    </row>
    <row r="25" spans="1:29" x14ac:dyDescent="0.35">
      <c r="Q25" s="29" t="s">
        <v>4</v>
      </c>
      <c r="R25" s="22">
        <v>-7.1580000000000004</v>
      </c>
      <c r="S25" s="22">
        <v>0.27400000000000002</v>
      </c>
      <c r="T25" s="22">
        <v>9.0999999999999998E-2</v>
      </c>
      <c r="U25" s="22">
        <v>-0.40200000000000002</v>
      </c>
      <c r="V25" s="22">
        <v>-7.1959999999999997</v>
      </c>
      <c r="W25" s="22">
        <v>0.1</v>
      </c>
      <c r="X25" s="22"/>
      <c r="Y25" s="23">
        <f>V25+W25</f>
        <v>-7.0960000000000001</v>
      </c>
    </row>
    <row r="26" spans="1:29" x14ac:dyDescent="0.35">
      <c r="Q26" s="29" t="s">
        <v>5</v>
      </c>
      <c r="R26" s="22">
        <v>-18.459</v>
      </c>
      <c r="S26" s="22">
        <v>0.30599999999999999</v>
      </c>
      <c r="T26" s="22">
        <v>9.9000000000000005E-2</v>
      </c>
      <c r="U26" s="22">
        <v>-0.66200000000000003</v>
      </c>
      <c r="V26" s="22">
        <v>-18.718</v>
      </c>
      <c r="W26" s="22">
        <v>0.3</v>
      </c>
      <c r="X26" s="22"/>
      <c r="Y26" s="23">
        <f>V26+W26</f>
        <v>-18.417999999999999</v>
      </c>
    </row>
    <row r="27" spans="1:29" x14ac:dyDescent="0.35">
      <c r="Q27" s="29" t="s">
        <v>6</v>
      </c>
      <c r="R27" s="22">
        <v>-12.833</v>
      </c>
      <c r="S27" s="22">
        <v>0.57199999999999995</v>
      </c>
      <c r="T27" s="22">
        <v>0.104</v>
      </c>
      <c r="U27" s="22">
        <v>-0.66900000000000004</v>
      </c>
      <c r="V27" s="22">
        <v>-12.827</v>
      </c>
      <c r="W27" s="22"/>
      <c r="X27" s="22"/>
      <c r="Y27" s="23">
        <f>V27</f>
        <v>-12.827</v>
      </c>
    </row>
    <row r="28" spans="1:29" ht="15" thickBot="1" x14ac:dyDescent="0.4">
      <c r="Q28" s="30" t="s">
        <v>7</v>
      </c>
      <c r="R28" s="26">
        <v>-12.118</v>
      </c>
      <c r="S28" s="26">
        <v>0.13200000000000001</v>
      </c>
      <c r="T28" s="26">
        <v>9.0999999999999998E-2</v>
      </c>
      <c r="U28" s="26">
        <v>-0.66800000000000004</v>
      </c>
      <c r="V28" s="26">
        <v>-12.564</v>
      </c>
      <c r="W28" s="26"/>
      <c r="X28" s="26"/>
      <c r="Y28" s="27">
        <f>V28</f>
        <v>-12.564</v>
      </c>
    </row>
    <row r="29" spans="1:29" ht="15" thickBot="1" x14ac:dyDescent="0.4"/>
    <row r="30" spans="1:29" x14ac:dyDescent="0.35">
      <c r="Q30" s="31" t="s">
        <v>48</v>
      </c>
      <c r="R30" s="18" t="s">
        <v>15</v>
      </c>
      <c r="S30" s="18" t="s">
        <v>16</v>
      </c>
      <c r="T30" s="18" t="s">
        <v>17</v>
      </c>
      <c r="U30" s="32" t="s">
        <v>18</v>
      </c>
      <c r="V30" s="18" t="s">
        <v>19</v>
      </c>
      <c r="W30" s="18" t="s">
        <v>47</v>
      </c>
      <c r="X30" s="18" t="s">
        <v>50</v>
      </c>
      <c r="Y30" s="19" t="s">
        <v>415</v>
      </c>
    </row>
    <row r="31" spans="1:29" x14ac:dyDescent="0.35">
      <c r="Q31" s="29" t="s">
        <v>0</v>
      </c>
      <c r="R31" s="164" t="s">
        <v>1</v>
      </c>
      <c r="S31" s="164" t="s">
        <v>1</v>
      </c>
      <c r="T31" s="164" t="s">
        <v>1</v>
      </c>
      <c r="U31" s="164" t="s">
        <v>1</v>
      </c>
      <c r="V31" s="164" t="s">
        <v>1</v>
      </c>
      <c r="W31" s="164"/>
      <c r="X31" s="164"/>
      <c r="Y31" s="165" t="str">
        <f>V31</f>
        <v>-</v>
      </c>
    </row>
    <row r="32" spans="1:29" x14ac:dyDescent="0.35">
      <c r="Q32" s="29" t="s">
        <v>49</v>
      </c>
      <c r="R32" s="164">
        <v>0</v>
      </c>
      <c r="S32" s="164">
        <v>0.19</v>
      </c>
      <c r="T32" s="164">
        <v>3.0000000000000001E-3</v>
      </c>
      <c r="U32" s="164">
        <v>-4.0000000000000001E-3</v>
      </c>
      <c r="V32" s="164">
        <f>R32+S32+T32+U32</f>
        <v>0.189</v>
      </c>
      <c r="W32" s="164"/>
      <c r="X32" s="164"/>
      <c r="Y32" s="165">
        <f>V32</f>
        <v>0.189</v>
      </c>
    </row>
    <row r="33" spans="17:25" x14ac:dyDescent="0.35">
      <c r="Q33" s="29" t="s">
        <v>2</v>
      </c>
      <c r="R33" s="164">
        <v>0</v>
      </c>
      <c r="S33" s="164">
        <v>0.65700000000000003</v>
      </c>
      <c r="T33" s="164">
        <v>9.0999999999999998E-2</v>
      </c>
      <c r="U33" s="164">
        <v>-0.16200000000000001</v>
      </c>
      <c r="V33" s="164">
        <f>R33+S33+T33+U33</f>
        <v>0.58599999999999997</v>
      </c>
      <c r="W33" s="164">
        <v>0.15</v>
      </c>
      <c r="X33" s="164">
        <v>-0.25</v>
      </c>
      <c r="Y33" s="165">
        <f>V33+W33+X33</f>
        <v>0.48599999999999999</v>
      </c>
    </row>
    <row r="34" spans="17:25" x14ac:dyDescent="0.35">
      <c r="Q34" s="29" t="s">
        <v>3</v>
      </c>
      <c r="R34" s="164">
        <v>0</v>
      </c>
      <c r="S34" s="164">
        <v>0.186</v>
      </c>
      <c r="T34" s="164">
        <v>0.08</v>
      </c>
      <c r="U34" s="164">
        <v>-0.156</v>
      </c>
      <c r="V34" s="178">
        <f>R34+S34+T34+U34</f>
        <v>0.11000000000000001</v>
      </c>
      <c r="W34" s="164"/>
      <c r="X34" s="164">
        <v>-0.1</v>
      </c>
      <c r="Y34" s="165">
        <f>V34+X34</f>
        <v>1.0000000000000009E-2</v>
      </c>
    </row>
    <row r="35" spans="17:25" ht="15" thickBot="1" x14ac:dyDescent="0.4">
      <c r="Q35" s="176" t="s">
        <v>269</v>
      </c>
      <c r="R35" s="166">
        <v>0</v>
      </c>
      <c r="S35" s="166">
        <v>0.35499999999999998</v>
      </c>
      <c r="T35" s="166">
        <v>5.6000000000000001E-2</v>
      </c>
      <c r="U35" s="166">
        <v>-0.10299999999999999</v>
      </c>
      <c r="V35" s="166">
        <f>R35+S35+T35+U35</f>
        <v>0.308</v>
      </c>
      <c r="W35" s="166"/>
      <c r="X35" s="166"/>
      <c r="Y35" s="167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6"/>
  <sheetViews>
    <sheetView topLeftCell="K1" zoomScale="85" zoomScaleNormal="85" workbookViewId="0">
      <selection activeCell="T71" sqref="T71:X76"/>
    </sheetView>
  </sheetViews>
  <sheetFormatPr defaultRowHeight="14.5" x14ac:dyDescent="0.35"/>
  <sheetData>
    <row r="2" spans="1:28" x14ac:dyDescent="0.35">
      <c r="A2" s="245" t="s">
        <v>440</v>
      </c>
      <c r="B2" s="245"/>
      <c r="C2" s="245"/>
      <c r="F2" s="219" t="s">
        <v>431</v>
      </c>
      <c r="G2" s="219"/>
      <c r="H2" s="219"/>
      <c r="K2" s="219" t="s">
        <v>436</v>
      </c>
      <c r="L2" s="219"/>
      <c r="M2" s="219"/>
      <c r="P2" s="245" t="s">
        <v>438</v>
      </c>
      <c r="Q2" s="245"/>
      <c r="R2" s="245"/>
      <c r="U2" s="245" t="s">
        <v>194</v>
      </c>
      <c r="V2" s="245"/>
      <c r="W2" s="245"/>
      <c r="Y2" s="202"/>
      <c r="Z2" s="245" t="s">
        <v>454</v>
      </c>
      <c r="AA2" s="245"/>
      <c r="AB2" s="245"/>
    </row>
    <row r="3" spans="1:28" x14ac:dyDescent="0.35">
      <c r="A3" s="225" t="s">
        <v>99</v>
      </c>
      <c r="B3" s="59" t="s">
        <v>101</v>
      </c>
      <c r="C3" s="59">
        <v>-312.11340293000001</v>
      </c>
      <c r="F3" s="225" t="s">
        <v>99</v>
      </c>
      <c r="G3" s="59" t="s">
        <v>101</v>
      </c>
      <c r="H3" s="59">
        <v>-317.21700903999999</v>
      </c>
      <c r="K3" s="225" t="s">
        <v>99</v>
      </c>
      <c r="L3" s="57" t="s">
        <v>101</v>
      </c>
      <c r="M3" s="57">
        <v>-321.74879152</v>
      </c>
      <c r="P3" s="225" t="s">
        <v>99</v>
      </c>
      <c r="Q3" s="59" t="s">
        <v>101</v>
      </c>
      <c r="R3" s="59">
        <v>-327.26966784000001</v>
      </c>
      <c r="U3" s="229" t="s">
        <v>99</v>
      </c>
      <c r="V3" s="59" t="s">
        <v>101</v>
      </c>
      <c r="W3" s="59">
        <v>-327.45520370000003</v>
      </c>
      <c r="Z3" s="229" t="s">
        <v>99</v>
      </c>
      <c r="AA3" s="59" t="s">
        <v>101</v>
      </c>
      <c r="AB3" s="204">
        <v>-351.71641509</v>
      </c>
    </row>
    <row r="4" spans="1:28" x14ac:dyDescent="0.35">
      <c r="A4" s="225"/>
      <c r="B4" s="57" t="s">
        <v>102</v>
      </c>
      <c r="C4" s="57">
        <v>-311.79288022999998</v>
      </c>
      <c r="F4" s="225"/>
      <c r="G4" s="57" t="s">
        <v>102</v>
      </c>
      <c r="H4" s="57">
        <v>-316.61150567999999</v>
      </c>
      <c r="K4" s="225"/>
      <c r="L4" s="199" t="s">
        <v>102</v>
      </c>
      <c r="M4" s="59">
        <v>-322.21242567000002</v>
      </c>
      <c r="P4" s="225"/>
      <c r="Q4" s="57" t="s">
        <v>102</v>
      </c>
      <c r="R4" s="57">
        <v>-326.43920216999999</v>
      </c>
      <c r="U4" s="246"/>
      <c r="V4" s="57" t="s">
        <v>102</v>
      </c>
      <c r="W4" s="57">
        <v>-327.23379612999997</v>
      </c>
      <c r="Z4" s="228"/>
      <c r="AA4" s="57" t="s">
        <v>441</v>
      </c>
      <c r="AB4" s="203">
        <v>-351.90123775000001</v>
      </c>
    </row>
    <row r="5" spans="1:28" x14ac:dyDescent="0.35">
      <c r="A5" s="225"/>
      <c r="B5" s="57" t="s">
        <v>441</v>
      </c>
      <c r="C5" s="198">
        <v>-312.09275079000003</v>
      </c>
      <c r="F5" s="225"/>
      <c r="G5" s="70" t="s">
        <v>103</v>
      </c>
      <c r="H5" s="70">
        <v>-316.81169598999998</v>
      </c>
      <c r="K5" s="225"/>
      <c r="L5" s="57" t="s">
        <v>103</v>
      </c>
      <c r="M5" s="57">
        <v>-321.68480039999997</v>
      </c>
      <c r="P5" s="225"/>
      <c r="Q5" s="57" t="s">
        <v>103</v>
      </c>
      <c r="R5" s="57">
        <v>-326.54586310000002</v>
      </c>
      <c r="U5" s="246"/>
      <c r="V5" s="57" t="s">
        <v>103</v>
      </c>
      <c r="W5" s="57">
        <v>-326.71183123999998</v>
      </c>
      <c r="Z5" s="229" t="s">
        <v>7</v>
      </c>
      <c r="AA5" s="59" t="s">
        <v>101</v>
      </c>
      <c r="AB5" s="204">
        <v>-342.8658317</v>
      </c>
    </row>
    <row r="6" spans="1:28" x14ac:dyDescent="0.35">
      <c r="A6" s="225" t="s">
        <v>7</v>
      </c>
      <c r="B6" s="59" t="s">
        <v>101</v>
      </c>
      <c r="C6" s="59">
        <v>-303.48218107999998</v>
      </c>
      <c r="F6" s="225"/>
      <c r="G6" s="57" t="s">
        <v>441</v>
      </c>
      <c r="H6" s="57">
        <v>-317.25607017999999</v>
      </c>
      <c r="K6" s="225"/>
      <c r="L6" s="57" t="s">
        <v>449</v>
      </c>
      <c r="M6" s="57">
        <v>-322.21391362999998</v>
      </c>
      <c r="P6" s="225"/>
      <c r="Q6" s="70" t="s">
        <v>441</v>
      </c>
      <c r="R6" s="57">
        <v>-326.96137483000001</v>
      </c>
      <c r="U6" s="246"/>
      <c r="V6" s="57" t="s">
        <v>455</v>
      </c>
      <c r="W6" s="57">
        <v>-326.59313506000001</v>
      </c>
      <c r="Z6" s="228"/>
      <c r="AA6" s="57" t="s">
        <v>441</v>
      </c>
      <c r="AB6" s="203">
        <v>-342.8653731</v>
      </c>
    </row>
    <row r="7" spans="1:28" x14ac:dyDescent="0.35">
      <c r="A7" s="225"/>
      <c r="B7" s="57" t="s">
        <v>102</v>
      </c>
      <c r="C7" s="57">
        <v>-302.72141088000001</v>
      </c>
      <c r="F7" s="225"/>
      <c r="G7" s="57" t="s">
        <v>442</v>
      </c>
      <c r="H7" s="57">
        <v>-317.11255978000003</v>
      </c>
      <c r="K7" s="225"/>
      <c r="L7" s="196" t="s">
        <v>435</v>
      </c>
      <c r="M7" s="196">
        <v>-322.21500796999999</v>
      </c>
      <c r="P7" s="225"/>
      <c r="Q7" s="57" t="s">
        <v>443</v>
      </c>
      <c r="R7" s="57">
        <v>-327.26958257000001</v>
      </c>
      <c r="U7" s="246"/>
      <c r="V7" s="57" t="s">
        <v>457</v>
      </c>
      <c r="W7" s="57">
        <v>-327.24618262000001</v>
      </c>
      <c r="Z7" s="229" t="s">
        <v>433</v>
      </c>
      <c r="AA7" s="59" t="s">
        <v>101</v>
      </c>
      <c r="AB7" s="204">
        <v>-339.90428663</v>
      </c>
    </row>
    <row r="8" spans="1:28" x14ac:dyDescent="0.35">
      <c r="A8" s="225"/>
      <c r="B8" s="57" t="s">
        <v>441</v>
      </c>
      <c r="C8" s="57">
        <v>-303.48788851</v>
      </c>
      <c r="F8" s="225" t="s">
        <v>7</v>
      </c>
      <c r="G8" s="59" t="s">
        <v>101</v>
      </c>
      <c r="H8" s="59">
        <v>-308.45562164</v>
      </c>
      <c r="K8" s="225"/>
      <c r="L8" s="57" t="s">
        <v>450</v>
      </c>
      <c r="M8" s="57">
        <v>-322.10702859000003</v>
      </c>
      <c r="P8" s="225"/>
      <c r="Q8" s="197" t="s">
        <v>437</v>
      </c>
      <c r="R8" s="197">
        <v>-327.70017495000002</v>
      </c>
      <c r="U8" s="228"/>
      <c r="V8" s="57" t="s">
        <v>456</v>
      </c>
      <c r="W8" s="57">
        <v>-327.57913430000002</v>
      </c>
      <c r="Z8" s="228"/>
      <c r="AA8" s="57" t="s">
        <v>434</v>
      </c>
      <c r="AB8" s="203">
        <v>-339.81943711000002</v>
      </c>
    </row>
    <row r="9" spans="1:28" x14ac:dyDescent="0.35">
      <c r="A9" s="225" t="s">
        <v>433</v>
      </c>
      <c r="B9" s="59" t="s">
        <v>101</v>
      </c>
      <c r="C9" s="59">
        <v>-300.15546705999998</v>
      </c>
      <c r="F9" s="225"/>
      <c r="G9" s="57" t="s">
        <v>102</v>
      </c>
      <c r="H9" s="57">
        <v>-307.54082388</v>
      </c>
      <c r="K9" s="225" t="s">
        <v>7</v>
      </c>
      <c r="L9" s="57" t="s">
        <v>101</v>
      </c>
      <c r="M9" s="57">
        <v>-312.51299902</v>
      </c>
      <c r="P9" s="225"/>
      <c r="Q9" s="57" t="s">
        <v>446</v>
      </c>
      <c r="R9" s="57">
        <v>-326.93668188999999</v>
      </c>
      <c r="U9" s="229" t="s">
        <v>7</v>
      </c>
      <c r="V9" s="59" t="s">
        <v>101</v>
      </c>
      <c r="W9" s="59">
        <v>-318.43730436999999</v>
      </c>
      <c r="Z9" s="225" t="s">
        <v>432</v>
      </c>
      <c r="AA9" s="59" t="s">
        <v>101</v>
      </c>
      <c r="AB9" s="204">
        <v>-332.82274403000002</v>
      </c>
    </row>
    <row r="10" spans="1:28" x14ac:dyDescent="0.35">
      <c r="A10" s="225"/>
      <c r="B10" s="57" t="s">
        <v>102</v>
      </c>
      <c r="C10" s="57">
        <v>-298.11574487000001</v>
      </c>
      <c r="F10" s="225"/>
      <c r="G10" s="70" t="s">
        <v>103</v>
      </c>
      <c r="H10" s="70">
        <v>-307.62599936999999</v>
      </c>
      <c r="K10" s="225"/>
      <c r="L10" s="59" t="s">
        <v>102</v>
      </c>
      <c r="M10" s="59">
        <v>-313.30775027999999</v>
      </c>
      <c r="P10" s="225" t="s">
        <v>7</v>
      </c>
      <c r="Q10" s="59" t="s">
        <v>101</v>
      </c>
      <c r="R10" s="59">
        <v>-318.16809344000001</v>
      </c>
      <c r="U10" s="246"/>
      <c r="V10" s="57" t="s">
        <v>102</v>
      </c>
      <c r="W10" s="57">
        <v>-318.38064635000001</v>
      </c>
      <c r="Z10" s="225"/>
      <c r="AA10" s="57" t="s">
        <v>434</v>
      </c>
      <c r="AB10" s="203">
        <v>-333.63634646999998</v>
      </c>
    </row>
    <row r="11" spans="1:28" x14ac:dyDescent="0.35">
      <c r="A11" s="225"/>
      <c r="B11" s="57" t="s">
        <v>441</v>
      </c>
      <c r="C11" s="57">
        <v>-300.24812918999999</v>
      </c>
      <c r="F11" s="225"/>
      <c r="G11" s="57" t="s">
        <v>441</v>
      </c>
      <c r="H11" s="57">
        <v>-308.45510793</v>
      </c>
      <c r="K11" s="225"/>
      <c r="L11" s="57" t="s">
        <v>103</v>
      </c>
      <c r="M11" s="57">
        <v>-312.61612600000001</v>
      </c>
      <c r="P11" s="225"/>
      <c r="Q11" s="57" t="s">
        <v>102</v>
      </c>
      <c r="R11" s="57">
        <v>-317.31112173999998</v>
      </c>
      <c r="U11" s="246"/>
      <c r="V11" s="57" t="s">
        <v>458</v>
      </c>
      <c r="W11" s="57">
        <v>-318.46256133999998</v>
      </c>
      <c r="Z11" s="6"/>
      <c r="AA11" s="6"/>
      <c r="AB11" s="6"/>
    </row>
    <row r="12" spans="1:28" x14ac:dyDescent="0.35">
      <c r="A12" s="225" t="s">
        <v>432</v>
      </c>
      <c r="B12" s="57" t="s">
        <v>101</v>
      </c>
      <c r="C12" s="57">
        <v>-293.46353908999998</v>
      </c>
      <c r="F12" s="225"/>
      <c r="G12" s="57" t="s">
        <v>443</v>
      </c>
      <c r="H12" s="57">
        <v>-308.4616628</v>
      </c>
      <c r="K12" s="225"/>
      <c r="L12" s="57" t="s">
        <v>449</v>
      </c>
      <c r="M12" s="57">
        <v>-313.3192229</v>
      </c>
      <c r="P12" s="225"/>
      <c r="Q12" s="57" t="s">
        <v>103</v>
      </c>
      <c r="R12" s="57">
        <v>-317.41873444999999</v>
      </c>
      <c r="U12" s="246"/>
      <c r="V12" s="57" t="s">
        <v>455</v>
      </c>
      <c r="W12" s="57">
        <v>-317.25245023999997</v>
      </c>
      <c r="Z12" s="6"/>
      <c r="AA12" s="6"/>
      <c r="AB12" s="6"/>
    </row>
    <row r="13" spans="1:28" x14ac:dyDescent="0.35">
      <c r="A13" s="225"/>
      <c r="B13" s="57" t="s">
        <v>102</v>
      </c>
      <c r="C13" s="57">
        <v>-293.43369855999998</v>
      </c>
      <c r="F13" s="225" t="s">
        <v>433</v>
      </c>
      <c r="G13" s="59" t="s">
        <v>101</v>
      </c>
      <c r="H13" s="59">
        <v>-305.36638352</v>
      </c>
      <c r="K13" s="225"/>
      <c r="L13" s="197" t="s">
        <v>435</v>
      </c>
      <c r="M13" s="197">
        <v>-312.73943056000002</v>
      </c>
      <c r="P13" s="225"/>
      <c r="Q13" s="57" t="s">
        <v>441</v>
      </c>
      <c r="R13" s="57">
        <v>-318.18876538000001</v>
      </c>
      <c r="U13" s="246"/>
      <c r="V13" s="57" t="s">
        <v>449</v>
      </c>
      <c r="W13" s="57">
        <v>-318.37333636</v>
      </c>
      <c r="Z13" s="6"/>
      <c r="AA13" s="6"/>
      <c r="AB13" s="6"/>
    </row>
    <row r="14" spans="1:28" x14ac:dyDescent="0.35">
      <c r="A14" s="225"/>
      <c r="B14" s="198" t="s">
        <v>434</v>
      </c>
      <c r="C14" s="198">
        <v>-293.64078434999999</v>
      </c>
      <c r="F14" s="225"/>
      <c r="G14" s="57" t="s">
        <v>444</v>
      </c>
      <c r="H14" s="57">
        <v>-305.21065016</v>
      </c>
      <c r="K14" s="225"/>
      <c r="L14" s="57" t="s">
        <v>450</v>
      </c>
      <c r="M14" s="57">
        <v>-313.35907543000002</v>
      </c>
      <c r="P14" s="225"/>
      <c r="Q14" s="57" t="s">
        <v>443</v>
      </c>
      <c r="R14" s="57">
        <v>-318.17449549999998</v>
      </c>
      <c r="U14" s="228"/>
      <c r="V14" s="57" t="s">
        <v>456</v>
      </c>
      <c r="W14" s="57">
        <v>-318.38317466000001</v>
      </c>
      <c r="Z14" s="6"/>
      <c r="AA14" s="6"/>
      <c r="AB14" s="6"/>
    </row>
    <row r="15" spans="1:28" x14ac:dyDescent="0.35">
      <c r="F15" s="225"/>
      <c r="G15" s="57" t="s">
        <v>103</v>
      </c>
      <c r="H15" s="57">
        <v>-303.04441809000002</v>
      </c>
      <c r="K15" s="225" t="s">
        <v>433</v>
      </c>
      <c r="L15" s="57" t="s">
        <v>451</v>
      </c>
      <c r="M15" s="57">
        <v>-309.76656703999998</v>
      </c>
      <c r="P15" s="225"/>
      <c r="Q15" s="197" t="s">
        <v>437</v>
      </c>
      <c r="R15" s="197">
        <v>-318.16675479000003</v>
      </c>
      <c r="U15" s="229" t="s">
        <v>433</v>
      </c>
      <c r="V15" s="59" t="s">
        <v>101</v>
      </c>
      <c r="W15" s="59">
        <v>-315.52989743000001</v>
      </c>
      <c r="Z15" s="6"/>
      <c r="AA15" s="6"/>
      <c r="AB15" s="6"/>
    </row>
    <row r="16" spans="1:28" x14ac:dyDescent="0.35">
      <c r="F16" s="225"/>
      <c r="G16" s="57" t="s">
        <v>445</v>
      </c>
      <c r="H16" s="57">
        <v>-305.17818371999999</v>
      </c>
      <c r="K16" s="225"/>
      <c r="L16" s="59" t="s">
        <v>452</v>
      </c>
      <c r="M16" s="59">
        <v>-310.34179875000001</v>
      </c>
      <c r="P16" s="225"/>
      <c r="Q16" s="57" t="s">
        <v>447</v>
      </c>
      <c r="R16" s="57">
        <v>-318.16516274000003</v>
      </c>
      <c r="U16" s="246"/>
      <c r="V16" s="57" t="s">
        <v>102</v>
      </c>
      <c r="W16" s="57">
        <v>-315.34076635999998</v>
      </c>
      <c r="Z16" s="6"/>
      <c r="AA16" s="6"/>
      <c r="AB16" s="6"/>
    </row>
    <row r="17" spans="4:28" x14ac:dyDescent="0.35">
      <c r="F17" s="225"/>
      <c r="G17" s="57" t="s">
        <v>443</v>
      </c>
      <c r="H17" s="57">
        <v>-305.55409951000001</v>
      </c>
      <c r="K17" s="225"/>
      <c r="L17" s="57" t="s">
        <v>453</v>
      </c>
      <c r="M17" s="57">
        <v>-309.76627385</v>
      </c>
      <c r="P17" s="225" t="s">
        <v>433</v>
      </c>
      <c r="Q17" s="59" t="s">
        <v>101</v>
      </c>
      <c r="R17" s="59">
        <v>-315.13377472000002</v>
      </c>
      <c r="U17" s="246"/>
      <c r="V17" s="57" t="s">
        <v>458</v>
      </c>
      <c r="W17" s="57">
        <v>-315.53191118000001</v>
      </c>
      <c r="Z17" s="6"/>
      <c r="AA17" s="6"/>
      <c r="AB17" s="6"/>
    </row>
    <row r="18" spans="4:28" x14ac:dyDescent="0.35">
      <c r="F18" s="225" t="s">
        <v>432</v>
      </c>
      <c r="G18" s="57" t="s">
        <v>101</v>
      </c>
      <c r="H18" s="57">
        <v>-298.44898819999997</v>
      </c>
      <c r="K18" s="225"/>
      <c r="L18" s="57" t="s">
        <v>434</v>
      </c>
      <c r="M18" s="57">
        <v>-309.38583362999998</v>
      </c>
      <c r="P18" s="225"/>
      <c r="Q18" s="57" t="s">
        <v>102</v>
      </c>
      <c r="R18" s="57">
        <v>-312.76316173999999</v>
      </c>
      <c r="U18" s="246"/>
      <c r="V18" s="57" t="s">
        <v>455</v>
      </c>
      <c r="W18" s="57">
        <v>-312.93458416999999</v>
      </c>
      <c r="Z18" s="6"/>
      <c r="AA18" s="6"/>
      <c r="AB18" s="6"/>
    </row>
    <row r="19" spans="4:28" x14ac:dyDescent="0.35">
      <c r="F19" s="225"/>
      <c r="G19" s="57" t="s">
        <v>102</v>
      </c>
      <c r="H19" s="57">
        <v>-298.29929629999998</v>
      </c>
      <c r="K19" s="225"/>
      <c r="L19" s="197" t="s">
        <v>435</v>
      </c>
      <c r="M19" s="197">
        <v>-310.06032355000002</v>
      </c>
      <c r="P19" s="225"/>
      <c r="Q19" s="57" t="s">
        <v>103</v>
      </c>
      <c r="R19" s="57">
        <v>-312.88718625000001</v>
      </c>
      <c r="U19" s="246"/>
      <c r="V19" s="57" t="s">
        <v>449</v>
      </c>
      <c r="W19" s="57">
        <v>-315.33912255000001</v>
      </c>
      <c r="Z19" s="6"/>
      <c r="AA19" s="6"/>
      <c r="AB19" s="6"/>
    </row>
    <row r="20" spans="4:28" x14ac:dyDescent="0.35">
      <c r="F20" s="225"/>
      <c r="G20" s="57" t="s">
        <v>103</v>
      </c>
      <c r="H20" s="57">
        <v>-298.44147390000001</v>
      </c>
      <c r="K20" s="225"/>
      <c r="L20" s="57" t="s">
        <v>450</v>
      </c>
      <c r="M20" s="57">
        <v>-310.40204660000001</v>
      </c>
      <c r="P20" s="225"/>
      <c r="Q20" s="57" t="s">
        <v>434</v>
      </c>
      <c r="R20" s="57">
        <v>-314.58619220999998</v>
      </c>
      <c r="U20" s="228"/>
      <c r="V20" s="57" t="s">
        <v>448</v>
      </c>
      <c r="W20" s="57">
        <v>-315.46008590999998</v>
      </c>
      <c r="Z20" s="6"/>
      <c r="AA20" s="6"/>
      <c r="AB20" s="6"/>
    </row>
    <row r="21" spans="4:28" x14ac:dyDescent="0.35">
      <c r="F21" s="225"/>
      <c r="G21" s="57" t="s">
        <v>434</v>
      </c>
      <c r="H21" s="57">
        <v>-298.56210262000002</v>
      </c>
      <c r="K21" s="225" t="s">
        <v>432</v>
      </c>
      <c r="L21" s="57" t="s">
        <v>101</v>
      </c>
      <c r="M21" s="57">
        <v>-303.25702073000002</v>
      </c>
      <c r="P21" s="225"/>
      <c r="Q21" s="57" t="s">
        <v>448</v>
      </c>
      <c r="R21" s="57">
        <v>-315.03482855999999</v>
      </c>
      <c r="U21" s="225" t="s">
        <v>432</v>
      </c>
      <c r="V21" s="70" t="s">
        <v>101</v>
      </c>
      <c r="W21" s="70">
        <v>-308.47057617000002</v>
      </c>
      <c r="Z21" s="6"/>
      <c r="AA21" s="6"/>
      <c r="AB21" s="6"/>
    </row>
    <row r="22" spans="4:28" x14ac:dyDescent="0.35">
      <c r="F22" s="225"/>
      <c r="G22" s="59" t="s">
        <v>435</v>
      </c>
      <c r="H22" s="59">
        <v>-299.24058542</v>
      </c>
      <c r="K22" s="225"/>
      <c r="L22" s="57" t="s">
        <v>102</v>
      </c>
      <c r="M22" s="57">
        <v>-303.35061573000002</v>
      </c>
      <c r="P22" s="225"/>
      <c r="Q22" s="197" t="s">
        <v>437</v>
      </c>
      <c r="R22" s="197">
        <v>-315.18747146999999</v>
      </c>
      <c r="U22" s="225"/>
      <c r="V22" s="70" t="s">
        <v>102</v>
      </c>
      <c r="W22" s="70">
        <v>-308.51079387999999</v>
      </c>
      <c r="Z22" s="6"/>
      <c r="AA22" s="6"/>
      <c r="AB22" s="6"/>
    </row>
    <row r="23" spans="4:28" x14ac:dyDescent="0.35">
      <c r="K23" s="225"/>
      <c r="L23" s="57" t="s">
        <v>103</v>
      </c>
      <c r="M23" s="57">
        <v>-303.25702424999997</v>
      </c>
      <c r="P23" s="225"/>
      <c r="Q23" s="57" t="s">
        <v>447</v>
      </c>
      <c r="R23" s="198">
        <v>-315.13503021000002</v>
      </c>
      <c r="U23" s="225"/>
      <c r="V23" s="57" t="s">
        <v>103</v>
      </c>
      <c r="W23" s="57">
        <v>-308.28810143999999</v>
      </c>
      <c r="Z23" s="6"/>
      <c r="AA23" s="6"/>
      <c r="AB23" s="6"/>
    </row>
    <row r="24" spans="4:28" x14ac:dyDescent="0.35">
      <c r="K24" s="225"/>
      <c r="L24" s="59" t="s">
        <v>434</v>
      </c>
      <c r="M24" s="59">
        <v>-303.65727085999998</v>
      </c>
      <c r="P24" s="225" t="s">
        <v>432</v>
      </c>
      <c r="Q24" s="57" t="s">
        <v>101</v>
      </c>
      <c r="R24" s="57">
        <v>-308.25980070999998</v>
      </c>
      <c r="U24" s="225"/>
      <c r="V24" s="57" t="s">
        <v>455</v>
      </c>
      <c r="W24" s="57">
        <v>-308.25453679999998</v>
      </c>
      <c r="Z24" s="6"/>
      <c r="AA24" s="6"/>
      <c r="AB24" s="6"/>
    </row>
    <row r="25" spans="4:28" x14ac:dyDescent="0.35">
      <c r="K25" s="225"/>
      <c r="L25" s="197" t="s">
        <v>435</v>
      </c>
      <c r="M25" s="197">
        <v>-303.80486696999998</v>
      </c>
      <c r="P25" s="225"/>
      <c r="Q25" s="57" t="s">
        <v>102</v>
      </c>
      <c r="R25" s="57">
        <v>-308.07643739999997</v>
      </c>
      <c r="U25" s="225"/>
      <c r="V25" s="59" t="s">
        <v>434</v>
      </c>
      <c r="W25" s="59">
        <v>-308.51882281000002</v>
      </c>
      <c r="Z25" s="6"/>
      <c r="AA25" s="6"/>
      <c r="AB25" s="6"/>
    </row>
    <row r="26" spans="4:28" x14ac:dyDescent="0.35">
      <c r="K26" s="225"/>
      <c r="L26" s="57" t="s">
        <v>437</v>
      </c>
      <c r="M26" s="57">
        <v>-303.61556780000001</v>
      </c>
      <c r="P26" s="225"/>
      <c r="Q26" s="57" t="s">
        <v>103</v>
      </c>
      <c r="R26" s="57">
        <v>-308.08435956</v>
      </c>
      <c r="U26" s="225"/>
      <c r="V26" s="57" t="s">
        <v>435</v>
      </c>
      <c r="W26" s="57">
        <v>-309.03930408000002</v>
      </c>
      <c r="Z26" s="6"/>
      <c r="AA26" s="6"/>
      <c r="AB26" s="6"/>
    </row>
    <row r="27" spans="4:28" x14ac:dyDescent="0.35">
      <c r="F27" s="195"/>
      <c r="P27" s="225"/>
      <c r="Q27" s="57" t="s">
        <v>434</v>
      </c>
      <c r="R27" s="57">
        <v>-308.59783394999999</v>
      </c>
      <c r="U27" s="6"/>
      <c r="V27" s="6"/>
      <c r="W27" s="6"/>
      <c r="Z27" s="6"/>
      <c r="AA27" s="6"/>
      <c r="AB27" s="6"/>
    </row>
    <row r="28" spans="4:28" x14ac:dyDescent="0.35">
      <c r="F28" s="195"/>
      <c r="K28" s="195"/>
      <c r="P28" s="225"/>
      <c r="Q28" s="59" t="s">
        <v>435</v>
      </c>
      <c r="R28" s="59">
        <v>-308.65671373999999</v>
      </c>
      <c r="U28" s="6"/>
      <c r="V28" s="6"/>
      <c r="W28" s="6"/>
      <c r="Z28" s="6"/>
      <c r="AA28" s="6"/>
      <c r="AB28" s="6"/>
    </row>
    <row r="29" spans="4:28" x14ac:dyDescent="0.35">
      <c r="F29" s="195"/>
      <c r="K29" s="195"/>
      <c r="P29" s="225"/>
      <c r="Q29" s="197" t="s">
        <v>437</v>
      </c>
      <c r="R29" s="197">
        <v>-308.87211838000002</v>
      </c>
      <c r="U29" s="6"/>
      <c r="V29" s="6"/>
      <c r="W29" s="6"/>
      <c r="Z29" s="6"/>
      <c r="AA29" s="6"/>
      <c r="AB29" s="6"/>
    </row>
    <row r="30" spans="4:28" x14ac:dyDescent="0.35">
      <c r="F30" s="195"/>
      <c r="K30" s="195"/>
      <c r="P30" s="225"/>
      <c r="Q30" s="57" t="s">
        <v>439</v>
      </c>
      <c r="R30" s="70">
        <v>-308.25914454000002</v>
      </c>
      <c r="U30" s="6"/>
      <c r="V30" s="6"/>
      <c r="W30" s="6"/>
      <c r="Z30" s="6"/>
      <c r="AA30" s="6"/>
      <c r="AB30" s="6"/>
    </row>
    <row r="31" spans="4:28" x14ac:dyDescent="0.35">
      <c r="D31" s="195"/>
      <c r="I31" s="195"/>
      <c r="Z31" s="6"/>
      <c r="AA31" s="6"/>
      <c r="AB31" s="6"/>
    </row>
    <row r="32" spans="4:28" x14ac:dyDescent="0.35">
      <c r="D32" s="195"/>
      <c r="I32" s="195"/>
      <c r="Z32" s="6"/>
      <c r="AA32" s="6"/>
      <c r="AB32" s="6"/>
    </row>
    <row r="33" spans="4:9" x14ac:dyDescent="0.35">
      <c r="D33" s="195"/>
      <c r="I33" s="195"/>
    </row>
    <row r="34" spans="4:9" x14ac:dyDescent="0.35">
      <c r="D34" s="195"/>
      <c r="I34" s="195"/>
    </row>
    <row r="35" spans="4:9" x14ac:dyDescent="0.35">
      <c r="D35" s="195"/>
    </row>
    <row r="36" spans="4:9" x14ac:dyDescent="0.35">
      <c r="D36" s="195"/>
    </row>
    <row r="37" spans="4:9" x14ac:dyDescent="0.35">
      <c r="D37" s="195"/>
    </row>
    <row r="38" spans="4:9" x14ac:dyDescent="0.35">
      <c r="D38" s="195"/>
    </row>
    <row r="39" spans="4:9" x14ac:dyDescent="0.35">
      <c r="D39" s="195"/>
    </row>
    <row r="40" spans="4:9" x14ac:dyDescent="0.35">
      <c r="D40" s="195"/>
    </row>
    <row r="41" spans="4:9" x14ac:dyDescent="0.35">
      <c r="D41" s="195"/>
    </row>
    <row r="42" spans="4:9" x14ac:dyDescent="0.35">
      <c r="D42" s="195"/>
    </row>
    <row r="43" spans="4:9" x14ac:dyDescent="0.35">
      <c r="D43" s="195"/>
    </row>
    <row r="44" spans="4:9" x14ac:dyDescent="0.35">
      <c r="D44" s="195"/>
    </row>
    <row r="45" spans="4:9" x14ac:dyDescent="0.35">
      <c r="D45" s="195"/>
    </row>
    <row r="46" spans="4:9" x14ac:dyDescent="0.35">
      <c r="D46" s="195"/>
    </row>
    <row r="61" spans="1:24" x14ac:dyDescent="0.35">
      <c r="A61" s="1">
        <v>17.016529999999999</v>
      </c>
      <c r="B61" s="1">
        <v>17.016529999999999</v>
      </c>
      <c r="C61" s="1">
        <v>17.016529999999999</v>
      </c>
      <c r="D61" s="1">
        <v>17.016529999999999</v>
      </c>
      <c r="E61" s="1">
        <v>17.016529999999999</v>
      </c>
      <c r="N61">
        <v>17.016999999999999</v>
      </c>
      <c r="O61">
        <v>17.016999999999999</v>
      </c>
      <c r="P61">
        <v>17.016999999999999</v>
      </c>
      <c r="Q61">
        <v>17.016999999999999</v>
      </c>
      <c r="R61">
        <v>17.016999999999999</v>
      </c>
    </row>
    <row r="62" spans="1:24" x14ac:dyDescent="0.35">
      <c r="A62" s="1">
        <v>17.513300000000001</v>
      </c>
      <c r="B62" s="1">
        <v>17.493279999999999</v>
      </c>
      <c r="C62" s="1">
        <v>17.332229999999999</v>
      </c>
      <c r="D62" s="1">
        <v>17.440090000000001</v>
      </c>
      <c r="E62" s="1">
        <v>17.170919999999999</v>
      </c>
      <c r="G62" s="1">
        <f>A62-$A$61</f>
        <v>0.49677000000000149</v>
      </c>
      <c r="H62" s="1">
        <f t="shared" ref="H62:K67" si="0">B62-$A$61</f>
        <v>0.47674999999999912</v>
      </c>
      <c r="I62" s="1">
        <f t="shared" si="0"/>
        <v>0.31569999999999965</v>
      </c>
      <c r="J62" s="1">
        <f t="shared" si="0"/>
        <v>0.42356000000000193</v>
      </c>
      <c r="K62" s="1">
        <f t="shared" si="0"/>
        <v>0.15438999999999936</v>
      </c>
      <c r="N62">
        <v>17.170999999999999</v>
      </c>
      <c r="O62">
        <v>17.332000000000001</v>
      </c>
      <c r="P62">
        <v>17.492999999999999</v>
      </c>
      <c r="Q62">
        <v>17.440000000000001</v>
      </c>
      <c r="R62">
        <v>17.513000000000002</v>
      </c>
      <c r="T62">
        <f>N62-$N$61</f>
        <v>0.15399999999999991</v>
      </c>
      <c r="U62">
        <f t="shared" ref="U62:X62" si="1">O62-$N$61</f>
        <v>0.31500000000000128</v>
      </c>
      <c r="V62">
        <f t="shared" si="1"/>
        <v>0.47599999999999909</v>
      </c>
      <c r="W62">
        <f t="shared" si="1"/>
        <v>0.42300000000000182</v>
      </c>
      <c r="X62">
        <f t="shared" si="1"/>
        <v>0.49600000000000222</v>
      </c>
    </row>
    <row r="63" spans="1:24" x14ac:dyDescent="0.35">
      <c r="A63" s="1">
        <v>17.61515</v>
      </c>
      <c r="B63" s="1">
        <v>17.49352</v>
      </c>
      <c r="C63" s="1">
        <v>17.486969999999999</v>
      </c>
      <c r="D63" s="1">
        <v>17.585260000000002</v>
      </c>
      <c r="E63" s="1">
        <v>17.19359</v>
      </c>
      <c r="G63" s="1">
        <f t="shared" ref="G63:G67" si="2">A63-$A$61</f>
        <v>0.59862000000000037</v>
      </c>
      <c r="H63" s="1">
        <f t="shared" si="0"/>
        <v>0.47699000000000069</v>
      </c>
      <c r="I63" s="1">
        <f t="shared" si="0"/>
        <v>0.47043999999999997</v>
      </c>
      <c r="J63" s="1">
        <f t="shared" si="0"/>
        <v>0.56873000000000218</v>
      </c>
      <c r="K63" s="1">
        <f t="shared" si="0"/>
        <v>0.17706000000000088</v>
      </c>
      <c r="N63">
        <v>17.193999999999999</v>
      </c>
      <c r="O63">
        <v>17.486999999999998</v>
      </c>
      <c r="P63">
        <v>17.494</v>
      </c>
      <c r="Q63">
        <v>17.585000000000001</v>
      </c>
      <c r="R63">
        <v>17.614999999999998</v>
      </c>
      <c r="T63">
        <f t="shared" ref="T63:T67" si="3">N63-$N$61</f>
        <v>0.1769999999999996</v>
      </c>
      <c r="U63">
        <f t="shared" ref="U63:U67" si="4">O63-$N$61</f>
        <v>0.46999999999999886</v>
      </c>
      <c r="V63">
        <f t="shared" ref="V63:V67" si="5">P63-$N$61</f>
        <v>0.47700000000000031</v>
      </c>
      <c r="W63">
        <f t="shared" ref="W63:W67" si="6">Q63-$N$61</f>
        <v>0.56800000000000139</v>
      </c>
      <c r="X63">
        <f t="shared" ref="X63:X67" si="7">R63-$N$61</f>
        <v>0.59799999999999898</v>
      </c>
    </row>
    <row r="64" spans="1:24" x14ac:dyDescent="0.35">
      <c r="A64" s="1">
        <v>17.621459999999999</v>
      </c>
      <c r="B64" s="1">
        <v>17.629380000000001</v>
      </c>
      <c r="C64" s="1">
        <v>17.49841</v>
      </c>
      <c r="D64" s="1">
        <v>17.56392</v>
      </c>
      <c r="E64" s="1">
        <v>17.15382</v>
      </c>
      <c r="G64" s="1">
        <f t="shared" si="2"/>
        <v>0.60492999999999952</v>
      </c>
      <c r="H64" s="1">
        <f t="shared" si="0"/>
        <v>0.61285000000000167</v>
      </c>
      <c r="I64" s="1">
        <f t="shared" si="0"/>
        <v>0.48188000000000031</v>
      </c>
      <c r="J64" s="1">
        <f t="shared" si="0"/>
        <v>0.54739000000000004</v>
      </c>
      <c r="K64" s="1">
        <f t="shared" si="0"/>
        <v>0.13729000000000013</v>
      </c>
      <c r="N64">
        <v>17.154</v>
      </c>
      <c r="O64">
        <v>17.498000000000001</v>
      </c>
      <c r="P64">
        <v>17.629000000000001</v>
      </c>
      <c r="Q64">
        <v>17.564</v>
      </c>
      <c r="R64">
        <v>17.620999999999999</v>
      </c>
      <c r="T64">
        <f t="shared" si="3"/>
        <v>0.13700000000000045</v>
      </c>
      <c r="U64">
        <f t="shared" si="4"/>
        <v>0.48100000000000165</v>
      </c>
      <c r="V64">
        <f t="shared" si="5"/>
        <v>0.61200000000000188</v>
      </c>
      <c r="W64">
        <f t="shared" si="6"/>
        <v>0.5470000000000006</v>
      </c>
      <c r="X64">
        <f t="shared" si="7"/>
        <v>0.6039999999999992</v>
      </c>
    </row>
    <row r="65" spans="1:24" x14ac:dyDescent="0.35">
      <c r="A65" s="1">
        <v>17.634260000000001</v>
      </c>
      <c r="B65" s="1">
        <v>17.65747</v>
      </c>
      <c r="C65" s="1">
        <v>17.508649999999999</v>
      </c>
      <c r="D65" s="1">
        <v>17.607839999999999</v>
      </c>
      <c r="E65" s="1">
        <v>17.21857</v>
      </c>
      <c r="G65" s="1">
        <f t="shared" si="2"/>
        <v>0.61773000000000167</v>
      </c>
      <c r="H65" s="1">
        <f t="shared" si="0"/>
        <v>0.64094000000000051</v>
      </c>
      <c r="I65" s="1">
        <f t="shared" si="0"/>
        <v>0.49211999999999989</v>
      </c>
      <c r="J65" s="1">
        <f t="shared" si="0"/>
        <v>0.59131</v>
      </c>
      <c r="K65" s="1">
        <f t="shared" si="0"/>
        <v>0.20204000000000022</v>
      </c>
      <c r="N65">
        <v>17.219000000000001</v>
      </c>
      <c r="O65">
        <v>17.509</v>
      </c>
      <c r="P65">
        <v>17.657</v>
      </c>
      <c r="Q65">
        <v>17.608000000000001</v>
      </c>
      <c r="R65">
        <v>17.634</v>
      </c>
      <c r="T65">
        <f t="shared" si="3"/>
        <v>0.20200000000000173</v>
      </c>
      <c r="U65">
        <f t="shared" si="4"/>
        <v>0.49200000000000088</v>
      </c>
      <c r="V65">
        <f t="shared" si="5"/>
        <v>0.64000000000000057</v>
      </c>
      <c r="W65">
        <f t="shared" si="6"/>
        <v>0.59100000000000108</v>
      </c>
      <c r="X65">
        <f t="shared" si="7"/>
        <v>0.61700000000000088</v>
      </c>
    </row>
    <row r="66" spans="1:24" x14ac:dyDescent="0.35">
      <c r="A66" s="1">
        <v>17.574079999999999</v>
      </c>
      <c r="B66" s="1">
        <v>17.50131</v>
      </c>
      <c r="C66" s="1">
        <v>17.388660000000002</v>
      </c>
      <c r="D66" s="1">
        <v>17.50685</v>
      </c>
      <c r="E66" s="1">
        <v>17.170010000000001</v>
      </c>
      <c r="G66" s="1">
        <f t="shared" si="2"/>
        <v>0.5575499999999991</v>
      </c>
      <c r="H66" s="1">
        <f t="shared" si="0"/>
        <v>0.48478000000000065</v>
      </c>
      <c r="I66" s="1">
        <f t="shared" si="0"/>
        <v>0.37213000000000207</v>
      </c>
      <c r="J66" s="1">
        <f t="shared" si="0"/>
        <v>0.49032000000000053</v>
      </c>
      <c r="K66" s="1">
        <f t="shared" si="0"/>
        <v>0.15348000000000184</v>
      </c>
      <c r="N66">
        <v>17.170000000000002</v>
      </c>
      <c r="O66">
        <v>17.388999999999999</v>
      </c>
      <c r="P66">
        <v>17.501000000000001</v>
      </c>
      <c r="Q66">
        <v>17.507000000000001</v>
      </c>
      <c r="R66">
        <v>17.574000000000002</v>
      </c>
      <c r="T66">
        <f t="shared" si="3"/>
        <v>0.15300000000000225</v>
      </c>
      <c r="U66">
        <f t="shared" si="4"/>
        <v>0.37199999999999989</v>
      </c>
      <c r="V66">
        <f t="shared" si="5"/>
        <v>0.48400000000000176</v>
      </c>
      <c r="W66">
        <f t="shared" si="6"/>
        <v>0.49000000000000199</v>
      </c>
      <c r="X66">
        <f t="shared" si="7"/>
        <v>0.55700000000000216</v>
      </c>
    </row>
    <row r="67" spans="1:24" x14ac:dyDescent="0.35">
      <c r="A67" s="1">
        <v>17.635179999999998</v>
      </c>
      <c r="B67" s="1">
        <v>17.60594</v>
      </c>
      <c r="C67" s="1">
        <v>17.44294</v>
      </c>
      <c r="D67" s="1">
        <v>17.786529999999999</v>
      </c>
      <c r="E67" s="1">
        <v>17.40606</v>
      </c>
      <c r="G67" s="1">
        <f t="shared" si="2"/>
        <v>0.61864999999999881</v>
      </c>
      <c r="H67" s="1">
        <f t="shared" si="0"/>
        <v>0.58941000000000088</v>
      </c>
      <c r="I67" s="1">
        <f t="shared" si="0"/>
        <v>0.42641000000000062</v>
      </c>
      <c r="J67" s="1">
        <f t="shared" si="0"/>
        <v>0.76999999999999957</v>
      </c>
      <c r="K67" s="1">
        <f t="shared" si="0"/>
        <v>0.3895300000000006</v>
      </c>
      <c r="N67">
        <v>17.405999999999999</v>
      </c>
      <c r="O67">
        <v>17.443000000000001</v>
      </c>
      <c r="P67">
        <v>17.606000000000002</v>
      </c>
      <c r="Q67">
        <v>17.786999999999999</v>
      </c>
      <c r="R67">
        <v>17.635000000000002</v>
      </c>
      <c r="T67">
        <f t="shared" si="3"/>
        <v>0.38899999999999935</v>
      </c>
      <c r="U67">
        <f t="shared" si="4"/>
        <v>0.42600000000000193</v>
      </c>
      <c r="V67">
        <f t="shared" si="5"/>
        <v>0.58900000000000219</v>
      </c>
      <c r="W67">
        <f t="shared" si="6"/>
        <v>0.76999999999999957</v>
      </c>
      <c r="X67">
        <f t="shared" si="7"/>
        <v>0.6180000000000021</v>
      </c>
    </row>
    <row r="69" spans="1:24" x14ac:dyDescent="0.35">
      <c r="A69" s="1">
        <v>10.076193</v>
      </c>
      <c r="B69" s="1">
        <v>10.076193</v>
      </c>
      <c r="C69" s="1">
        <v>10.076193</v>
      </c>
      <c r="D69" s="1">
        <v>10.076193</v>
      </c>
      <c r="E69" s="1">
        <v>10.076193</v>
      </c>
    </row>
    <row r="70" spans="1:24" x14ac:dyDescent="0.35">
      <c r="A70" s="1">
        <v>10.122</v>
      </c>
      <c r="B70" s="1">
        <v>10.230600000000001</v>
      </c>
      <c r="C70" s="1">
        <v>10.21217</v>
      </c>
      <c r="D70" s="1">
        <v>10.17449</v>
      </c>
      <c r="E70" s="1">
        <v>10.1625</v>
      </c>
      <c r="G70" s="1">
        <f>A70-$A$69</f>
        <v>4.5806999999999931E-2</v>
      </c>
      <c r="H70" s="1">
        <f t="shared" ref="H70:K75" si="8">B70-$A$69</f>
        <v>0.15440700000000085</v>
      </c>
      <c r="I70" s="1">
        <f t="shared" si="8"/>
        <v>0.13597700000000046</v>
      </c>
      <c r="J70" s="1">
        <f t="shared" si="8"/>
        <v>9.8297000000000523E-2</v>
      </c>
      <c r="K70" s="1">
        <f t="shared" si="8"/>
        <v>8.630699999999969E-2</v>
      </c>
      <c r="N70">
        <v>10.076000000000001</v>
      </c>
      <c r="O70">
        <v>10.076000000000001</v>
      </c>
      <c r="P70">
        <v>10.076000000000001</v>
      </c>
      <c r="Q70">
        <v>10.076000000000001</v>
      </c>
      <c r="R70">
        <v>10.076000000000001</v>
      </c>
    </row>
    <row r="71" spans="1:24" x14ac:dyDescent="0.35">
      <c r="A71" s="1">
        <v>10.09793</v>
      </c>
      <c r="B71" s="1">
        <v>10.23962</v>
      </c>
      <c r="C71" s="1">
        <v>10.22913</v>
      </c>
      <c r="D71" s="1">
        <v>10.17816</v>
      </c>
      <c r="E71" s="1">
        <v>10.146649999999999</v>
      </c>
      <c r="G71" s="1">
        <f t="shared" ref="G71:G75" si="9">A71-$A$69</f>
        <v>2.1736999999999895E-2</v>
      </c>
      <c r="H71" s="1">
        <f t="shared" si="8"/>
        <v>0.16342700000000043</v>
      </c>
      <c r="I71" s="1">
        <f t="shared" si="8"/>
        <v>0.15293699999999966</v>
      </c>
      <c r="J71" s="1">
        <f t="shared" si="8"/>
        <v>0.10196700000000014</v>
      </c>
      <c r="K71" s="1">
        <f t="shared" si="8"/>
        <v>7.0456999999999326E-2</v>
      </c>
      <c r="N71">
        <v>10.163</v>
      </c>
      <c r="O71">
        <v>10.212</v>
      </c>
      <c r="P71">
        <v>10.231</v>
      </c>
      <c r="Q71">
        <v>10.173999999999999</v>
      </c>
      <c r="R71">
        <v>10.122</v>
      </c>
      <c r="T71">
        <f>N71-$N$70</f>
        <v>8.6999999999999744E-2</v>
      </c>
      <c r="U71">
        <f t="shared" ref="U71:X71" si="10">O71-$N$70</f>
        <v>0.13599999999999923</v>
      </c>
      <c r="V71">
        <f t="shared" si="10"/>
        <v>0.15499999999999936</v>
      </c>
      <c r="W71">
        <f t="shared" si="10"/>
        <v>9.7999999999998977E-2</v>
      </c>
      <c r="X71">
        <f t="shared" si="10"/>
        <v>4.5999999999999375E-2</v>
      </c>
    </row>
    <row r="72" spans="1:24" x14ac:dyDescent="0.35">
      <c r="A72" s="1">
        <v>10.130000000000001</v>
      </c>
      <c r="B72" s="1">
        <v>10.256640000000001</v>
      </c>
      <c r="C72" s="1">
        <v>10.23352</v>
      </c>
      <c r="D72" s="1">
        <v>10.169729999999999</v>
      </c>
      <c r="E72" s="1">
        <v>10.14067</v>
      </c>
      <c r="G72" s="1">
        <f t="shared" si="9"/>
        <v>5.3807000000000826E-2</v>
      </c>
      <c r="H72" s="1">
        <f t="shared" si="8"/>
        <v>0.18044700000000091</v>
      </c>
      <c r="I72" s="1">
        <f t="shared" si="8"/>
        <v>0.15732700000000044</v>
      </c>
      <c r="J72" s="1">
        <f t="shared" si="8"/>
        <v>9.3536999999999537E-2</v>
      </c>
      <c r="K72" s="1">
        <f t="shared" si="8"/>
        <v>6.4477000000000118E-2</v>
      </c>
      <c r="N72">
        <v>10.147</v>
      </c>
      <c r="O72">
        <v>10.228999999999999</v>
      </c>
      <c r="P72">
        <v>10.24</v>
      </c>
      <c r="Q72">
        <v>10.178000000000001</v>
      </c>
      <c r="R72">
        <v>10.098000000000001</v>
      </c>
      <c r="T72">
        <f t="shared" ref="T72:T76" si="11">N72-$N$70</f>
        <v>7.099999999999973E-2</v>
      </c>
      <c r="U72">
        <f t="shared" ref="U72:U76" si="12">O72-$N$70</f>
        <v>0.15299999999999869</v>
      </c>
      <c r="V72">
        <f t="shared" ref="V72:V76" si="13">P72-$N$70</f>
        <v>0.1639999999999997</v>
      </c>
      <c r="W72">
        <f t="shared" ref="W72:W76" si="14">Q72-$N$70</f>
        <v>0.10200000000000031</v>
      </c>
      <c r="X72">
        <f t="shared" ref="X72:X76" si="15">R72-$N$70</f>
        <v>2.2000000000000242E-2</v>
      </c>
    </row>
    <row r="73" spans="1:24" x14ac:dyDescent="0.35">
      <c r="A73" s="1">
        <v>10.09333</v>
      </c>
      <c r="B73" s="1">
        <v>10.236560000000001</v>
      </c>
      <c r="C73" s="1">
        <v>10.19965</v>
      </c>
      <c r="D73" s="1">
        <v>10.14146</v>
      </c>
      <c r="E73" s="1">
        <v>10.12152</v>
      </c>
      <c r="G73" s="1">
        <f t="shared" si="9"/>
        <v>1.7136999999999958E-2</v>
      </c>
      <c r="H73" s="1">
        <f t="shared" si="8"/>
        <v>0.16036700000000081</v>
      </c>
      <c r="I73" s="1">
        <f t="shared" si="8"/>
        <v>0.12345700000000015</v>
      </c>
      <c r="J73" s="1">
        <f t="shared" si="8"/>
        <v>6.5267000000000408E-2</v>
      </c>
      <c r="K73" s="1">
        <f t="shared" si="8"/>
        <v>4.5327000000000339E-2</v>
      </c>
      <c r="N73">
        <v>10.141</v>
      </c>
      <c r="O73">
        <v>10.234</v>
      </c>
      <c r="P73">
        <v>10.257</v>
      </c>
      <c r="Q73">
        <v>10.17</v>
      </c>
      <c r="R73">
        <v>10.130000000000001</v>
      </c>
      <c r="T73">
        <f t="shared" si="11"/>
        <v>6.4999999999999503E-2</v>
      </c>
      <c r="U73">
        <f t="shared" si="12"/>
        <v>0.15799999999999947</v>
      </c>
      <c r="V73">
        <f t="shared" si="13"/>
        <v>0.18099999999999916</v>
      </c>
      <c r="W73">
        <f t="shared" si="14"/>
        <v>9.3999999999999417E-2</v>
      </c>
      <c r="X73">
        <f t="shared" si="15"/>
        <v>5.400000000000027E-2</v>
      </c>
    </row>
    <row r="74" spans="1:24" x14ac:dyDescent="0.35">
      <c r="A74" s="1">
        <v>10.08559</v>
      </c>
      <c r="B74" s="1">
        <v>10.239610000000001</v>
      </c>
      <c r="C74" s="1">
        <v>10.233409999999999</v>
      </c>
      <c r="D74" s="1">
        <v>10.26699</v>
      </c>
      <c r="E74" s="1">
        <v>10.133559999999999</v>
      </c>
      <c r="G74" s="1">
        <f t="shared" si="9"/>
        <v>9.3969999999998777E-3</v>
      </c>
      <c r="H74" s="1">
        <f t="shared" si="8"/>
        <v>0.16341700000000081</v>
      </c>
      <c r="I74" s="1">
        <f t="shared" si="8"/>
        <v>0.15721699999999927</v>
      </c>
      <c r="J74" s="1">
        <f t="shared" si="8"/>
        <v>0.19079699999999988</v>
      </c>
      <c r="K74" s="1">
        <f t="shared" si="8"/>
        <v>5.736699999999928E-2</v>
      </c>
      <c r="N74">
        <v>10.122</v>
      </c>
      <c r="O74">
        <v>10.199999999999999</v>
      </c>
      <c r="P74">
        <v>10.237</v>
      </c>
      <c r="Q74">
        <v>10.141</v>
      </c>
      <c r="R74">
        <v>10.093</v>
      </c>
      <c r="T74">
        <f t="shared" si="11"/>
        <v>4.5999999999999375E-2</v>
      </c>
      <c r="U74">
        <f t="shared" si="12"/>
        <v>0.12399999999999878</v>
      </c>
      <c r="V74">
        <f t="shared" si="13"/>
        <v>0.16099999999999959</v>
      </c>
      <c r="W74">
        <f t="shared" si="14"/>
        <v>6.4999999999999503E-2</v>
      </c>
      <c r="X74">
        <f t="shared" si="15"/>
        <v>1.699999999999946E-2</v>
      </c>
    </row>
    <row r="75" spans="1:24" x14ac:dyDescent="0.35">
      <c r="A75" s="1">
        <v>10.378579999999999</v>
      </c>
      <c r="B75" s="1">
        <v>10.322850000000001</v>
      </c>
      <c r="C75" s="1">
        <v>10.232200000000001</v>
      </c>
      <c r="D75" s="1">
        <v>10.280290000000001</v>
      </c>
      <c r="E75" s="1">
        <v>10.192170000000001</v>
      </c>
      <c r="G75" s="1">
        <f t="shared" si="9"/>
        <v>0.30238699999999952</v>
      </c>
      <c r="H75" s="1">
        <f t="shared" si="8"/>
        <v>0.24665700000000079</v>
      </c>
      <c r="I75" s="1">
        <f t="shared" si="8"/>
        <v>0.15600700000000067</v>
      </c>
      <c r="J75" s="1">
        <f t="shared" si="8"/>
        <v>0.20409700000000086</v>
      </c>
      <c r="K75" s="1">
        <f t="shared" si="8"/>
        <v>0.11597700000000088</v>
      </c>
      <c r="N75">
        <v>10.134</v>
      </c>
      <c r="O75">
        <v>10.233000000000001</v>
      </c>
      <c r="P75">
        <v>10.24</v>
      </c>
      <c r="Q75">
        <v>10.266999999999999</v>
      </c>
      <c r="R75">
        <v>10.086</v>
      </c>
      <c r="T75">
        <f t="shared" si="11"/>
        <v>5.7999999999999829E-2</v>
      </c>
      <c r="U75">
        <f t="shared" si="12"/>
        <v>0.15700000000000003</v>
      </c>
      <c r="V75">
        <f t="shared" si="13"/>
        <v>0.1639999999999997</v>
      </c>
      <c r="W75">
        <f t="shared" si="14"/>
        <v>0.19099999999999895</v>
      </c>
      <c r="X75">
        <f t="shared" si="15"/>
        <v>9.9999999999997868E-3</v>
      </c>
    </row>
    <row r="76" spans="1:24" x14ac:dyDescent="0.35">
      <c r="N76">
        <v>10.192</v>
      </c>
      <c r="O76">
        <v>10.231999999999999</v>
      </c>
      <c r="P76">
        <v>10.323</v>
      </c>
      <c r="Q76">
        <v>10.28</v>
      </c>
      <c r="R76">
        <v>10.379</v>
      </c>
      <c r="T76">
        <f t="shared" si="11"/>
        <v>0.11599999999999966</v>
      </c>
      <c r="U76">
        <f t="shared" si="12"/>
        <v>0.15599999999999881</v>
      </c>
      <c r="V76">
        <f t="shared" si="13"/>
        <v>0.24699999999999989</v>
      </c>
      <c r="W76">
        <f t="shared" si="14"/>
        <v>0.20399999999999885</v>
      </c>
      <c r="X76">
        <f t="shared" si="15"/>
        <v>0.30299999999999905</v>
      </c>
    </row>
  </sheetData>
  <mergeCells count="30">
    <mergeCell ref="U2:W2"/>
    <mergeCell ref="Z2:AB2"/>
    <mergeCell ref="K3:K8"/>
    <mergeCell ref="P2:R2"/>
    <mergeCell ref="P3:P9"/>
    <mergeCell ref="U3:U8"/>
    <mergeCell ref="U9:U14"/>
    <mergeCell ref="P10:P16"/>
    <mergeCell ref="U15:U20"/>
    <mergeCell ref="P17:P23"/>
    <mergeCell ref="U21:U26"/>
    <mergeCell ref="Z3:Z4"/>
    <mergeCell ref="Z5:Z6"/>
    <mergeCell ref="Z7:Z8"/>
    <mergeCell ref="Z9:Z10"/>
    <mergeCell ref="P24:P30"/>
    <mergeCell ref="A2:C2"/>
    <mergeCell ref="A3:A5"/>
    <mergeCell ref="A6:A8"/>
    <mergeCell ref="A9:A11"/>
    <mergeCell ref="A12:A14"/>
    <mergeCell ref="K9:K14"/>
    <mergeCell ref="K15:K20"/>
    <mergeCell ref="K21:K26"/>
    <mergeCell ref="F3:F7"/>
    <mergeCell ref="F8:F12"/>
    <mergeCell ref="F13:F17"/>
    <mergeCell ref="F18:F22"/>
    <mergeCell ref="K2:M2"/>
    <mergeCell ref="F2:H2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7"/>
  <sheetViews>
    <sheetView zoomScale="85" zoomScaleNormal="85" workbookViewId="0">
      <selection activeCell="S38" sqref="S38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  <col min="31" max="31" width="8.7265625" style="158"/>
  </cols>
  <sheetData>
    <row r="1" spans="1:32" x14ac:dyDescent="0.35">
      <c r="A1" s="31" t="s">
        <v>48</v>
      </c>
      <c r="B1" s="18" t="s">
        <v>15</v>
      </c>
      <c r="C1" s="18" t="s">
        <v>16</v>
      </c>
      <c r="D1" s="18" t="s">
        <v>17</v>
      </c>
      <c r="E1" s="32" t="s">
        <v>18</v>
      </c>
      <c r="F1" s="18" t="s">
        <v>19</v>
      </c>
      <c r="G1" s="18" t="s">
        <v>47</v>
      </c>
      <c r="H1" s="18" t="s">
        <v>50</v>
      </c>
      <c r="I1" s="19" t="s">
        <v>52</v>
      </c>
      <c r="J1" s="119" t="s">
        <v>250</v>
      </c>
      <c r="K1" s="3" t="s">
        <v>41</v>
      </c>
      <c r="L1" s="11" t="s">
        <v>19</v>
      </c>
      <c r="N1" s="118" t="s">
        <v>155</v>
      </c>
      <c r="O1" s="96" t="s">
        <v>15</v>
      </c>
      <c r="P1" s="97" t="s">
        <v>16</v>
      </c>
      <c r="Q1" s="96" t="s">
        <v>17</v>
      </c>
      <c r="R1" s="98" t="s">
        <v>18</v>
      </c>
      <c r="S1" s="96" t="s">
        <v>19</v>
      </c>
      <c r="T1" s="96" t="s">
        <v>47</v>
      </c>
      <c r="U1" s="96" t="s">
        <v>50</v>
      </c>
      <c r="V1" s="99" t="s">
        <v>52</v>
      </c>
      <c r="X1" s="213" t="s">
        <v>56</v>
      </c>
      <c r="Y1" s="213"/>
      <c r="Z1" s="213"/>
      <c r="AE1" s="158" t="s">
        <v>386</v>
      </c>
      <c r="AF1" t="s">
        <v>385</v>
      </c>
    </row>
    <row r="2" spans="1:32" x14ac:dyDescent="0.35">
      <c r="A2" s="29" t="s">
        <v>0</v>
      </c>
      <c r="B2" s="22"/>
      <c r="C2" s="22" t="s">
        <v>1</v>
      </c>
      <c r="D2" s="22" t="s">
        <v>1</v>
      </c>
      <c r="E2" s="22" t="s">
        <v>1</v>
      </c>
      <c r="F2" s="22">
        <v>-285.37085286000001</v>
      </c>
      <c r="G2" s="22"/>
      <c r="H2" s="22"/>
      <c r="I2" s="23">
        <f>F2</f>
        <v>-285.37085286000001</v>
      </c>
      <c r="J2" s="214" t="s">
        <v>270</v>
      </c>
      <c r="K2" s="5" t="s">
        <v>34</v>
      </c>
      <c r="L2" s="12">
        <v>-285.89819541000003</v>
      </c>
      <c r="N2" s="5" t="s">
        <v>8</v>
      </c>
      <c r="O2" s="6">
        <v>-288.96849976999999</v>
      </c>
      <c r="P2" s="6"/>
      <c r="Q2" s="6"/>
      <c r="R2" s="6"/>
      <c r="S2" s="6">
        <v>-288.78500000000003</v>
      </c>
      <c r="T2" s="6"/>
      <c r="U2" s="6"/>
      <c r="V2" s="7">
        <f>S2</f>
        <v>-288.78500000000003</v>
      </c>
      <c r="X2" t="s">
        <v>56</v>
      </c>
      <c r="Y2" s="2">
        <f>V2-L2-0.5*$I$10</f>
        <v>0.66119541000000304</v>
      </c>
    </row>
    <row r="3" spans="1:32" x14ac:dyDescent="0.35">
      <c r="A3" s="29" t="s">
        <v>49</v>
      </c>
      <c r="B3" s="22">
        <v>-288.60712610000002</v>
      </c>
      <c r="C3" s="22">
        <v>0.19</v>
      </c>
      <c r="D3" s="22">
        <v>3.0000000000000001E-3</v>
      </c>
      <c r="E3" s="22">
        <v>-4.0000000000000001E-3</v>
      </c>
      <c r="F3" s="22">
        <v>-288.41800000000001</v>
      </c>
      <c r="G3" s="22"/>
      <c r="H3" s="22"/>
      <c r="I3" s="23">
        <f>F3</f>
        <v>-288.41800000000001</v>
      </c>
      <c r="J3" s="214"/>
      <c r="K3" s="5" t="s">
        <v>35</v>
      </c>
      <c r="L3" s="12">
        <v>-287.21689541000001</v>
      </c>
      <c r="N3" s="5" t="s">
        <v>9</v>
      </c>
      <c r="O3" s="6">
        <v>-290.41917627999999</v>
      </c>
      <c r="P3" s="6"/>
      <c r="Q3" s="6"/>
      <c r="R3" s="6"/>
      <c r="S3" s="6">
        <v>-290.23899999999998</v>
      </c>
      <c r="T3" s="6"/>
      <c r="U3" s="6"/>
      <c r="V3" s="7">
        <f t="shared" ref="V3:V47" si="0">S3</f>
        <v>-290.23899999999998</v>
      </c>
      <c r="X3" t="s">
        <v>56</v>
      </c>
      <c r="Y3" s="2">
        <f t="shared" ref="Y3:Y47" si="1">V3-L3-0.5*$I$10</f>
        <v>0.52589541000003059</v>
      </c>
    </row>
    <row r="4" spans="1:32" x14ac:dyDescent="0.35">
      <c r="A4" s="29" t="s">
        <v>2</v>
      </c>
      <c r="B4" s="22">
        <v>-307.00418874000002</v>
      </c>
      <c r="C4" s="22">
        <v>0.65700000000000003</v>
      </c>
      <c r="D4" s="22">
        <v>9.0999999999999998E-2</v>
      </c>
      <c r="E4" s="22">
        <v>-0.16200000000000001</v>
      </c>
      <c r="F4" s="22">
        <v>-306.41800000000001</v>
      </c>
      <c r="G4" s="22">
        <f>F4+0.15</f>
        <v>-306.26800000000003</v>
      </c>
      <c r="H4" s="22">
        <f>G4-0.25</f>
        <v>-306.51800000000003</v>
      </c>
      <c r="I4" s="23">
        <f>H4</f>
        <v>-306.51800000000003</v>
      </c>
      <c r="J4" s="214"/>
      <c r="K4" s="5" t="s">
        <v>36</v>
      </c>
      <c r="L4" s="12">
        <v>-290.17711976999999</v>
      </c>
      <c r="N4" s="5" t="s">
        <v>10</v>
      </c>
      <c r="O4" s="6">
        <v>-293.14896568</v>
      </c>
      <c r="P4" s="6"/>
      <c r="Q4" s="6"/>
      <c r="R4" s="6"/>
      <c r="S4" s="6">
        <v>-292.947</v>
      </c>
      <c r="T4" s="6"/>
      <c r="U4" s="6"/>
      <c r="V4" s="7">
        <f t="shared" si="0"/>
        <v>-292.947</v>
      </c>
      <c r="X4" t="s">
        <v>56</v>
      </c>
      <c r="Y4" s="2">
        <f t="shared" si="1"/>
        <v>0.77811976999998755</v>
      </c>
    </row>
    <row r="5" spans="1:32" ht="15" thickBot="1" x14ac:dyDescent="0.4">
      <c r="A5" s="30" t="s">
        <v>3</v>
      </c>
      <c r="B5" s="26">
        <v>-297.85188305999998</v>
      </c>
      <c r="C5" s="26"/>
      <c r="D5" s="26"/>
      <c r="E5" s="26"/>
      <c r="F5" s="38">
        <v>-297.74200000000002</v>
      </c>
      <c r="G5" s="26"/>
      <c r="H5" s="26">
        <f>F5-0.1</f>
        <v>-297.84200000000004</v>
      </c>
      <c r="I5" s="27">
        <f>H5</f>
        <v>-297.84200000000004</v>
      </c>
      <c r="J5" s="214"/>
      <c r="K5" s="5" t="s">
        <v>37</v>
      </c>
      <c r="L5" s="12">
        <v>-290.62820993999998</v>
      </c>
      <c r="N5" s="5" t="s">
        <v>11</v>
      </c>
      <c r="O5" s="6">
        <v>-293.63320217</v>
      </c>
      <c r="P5" s="6"/>
      <c r="Q5" s="6"/>
      <c r="R5" s="6"/>
      <c r="S5" s="6">
        <v>-293.435</v>
      </c>
      <c r="T5" s="6"/>
      <c r="U5" s="6"/>
      <c r="V5" s="7">
        <f t="shared" si="0"/>
        <v>-293.435</v>
      </c>
      <c r="X5" t="s">
        <v>56</v>
      </c>
      <c r="Y5" s="2">
        <f t="shared" si="1"/>
        <v>0.74120993999997431</v>
      </c>
    </row>
    <row r="6" spans="1:32" x14ac:dyDescent="0.35">
      <c r="A6" s="135" t="s">
        <v>269</v>
      </c>
      <c r="F6" s="28">
        <v>-292.83999999999997</v>
      </c>
      <c r="I6" s="137">
        <f>F6</f>
        <v>-292.83999999999997</v>
      </c>
      <c r="J6" s="214"/>
      <c r="K6" s="5" t="s">
        <v>38</v>
      </c>
      <c r="L6" s="12">
        <v>-290.31716542999999</v>
      </c>
      <c r="N6" s="5" t="s">
        <v>12</v>
      </c>
      <c r="O6" s="6">
        <v>-293.9204919</v>
      </c>
      <c r="P6" s="6"/>
      <c r="Q6" s="6"/>
      <c r="R6" s="6"/>
      <c r="S6" s="6">
        <v>-293.68099999999998</v>
      </c>
      <c r="T6" s="6"/>
      <c r="U6" s="6"/>
      <c r="V6" s="7">
        <f t="shared" si="0"/>
        <v>-293.68099999999998</v>
      </c>
      <c r="X6" t="s">
        <v>56</v>
      </c>
      <c r="Y6" s="2">
        <f t="shared" si="1"/>
        <v>0.18416543000000551</v>
      </c>
    </row>
    <row r="7" spans="1:32" x14ac:dyDescent="0.35">
      <c r="J7" s="214"/>
      <c r="K7" s="5" t="s">
        <v>39</v>
      </c>
      <c r="L7" s="12">
        <v>-288.65566431000002</v>
      </c>
      <c r="N7" s="5" t="s">
        <v>13</v>
      </c>
      <c r="O7" s="6">
        <v>-291.55080459999999</v>
      </c>
      <c r="P7" s="6"/>
      <c r="Q7" s="6"/>
      <c r="R7" s="6"/>
      <c r="S7" s="6">
        <v>-291.35899999999998</v>
      </c>
      <c r="T7" s="6"/>
      <c r="U7" s="6"/>
      <c r="V7" s="7">
        <f t="shared" si="0"/>
        <v>-291.35899999999998</v>
      </c>
      <c r="X7" t="s">
        <v>56</v>
      </c>
      <c r="Y7" s="2">
        <f t="shared" si="1"/>
        <v>0.84466431000003972</v>
      </c>
    </row>
    <row r="8" spans="1:32" ht="15" thickBot="1" x14ac:dyDescent="0.4">
      <c r="A8" s="215" t="s">
        <v>59</v>
      </c>
      <c r="B8" s="215"/>
      <c r="C8" s="215"/>
      <c r="D8" s="215"/>
      <c r="E8" s="215"/>
      <c r="F8" s="215"/>
      <c r="G8" s="215"/>
      <c r="H8" s="215"/>
      <c r="I8" s="215"/>
      <c r="J8" s="214"/>
      <c r="K8" s="8" t="s">
        <v>40</v>
      </c>
      <c r="L8" s="13">
        <v>-286.71628071999999</v>
      </c>
      <c r="N8" s="8" t="s">
        <v>14</v>
      </c>
      <c r="O8" s="9">
        <v>-289.95220884999998</v>
      </c>
      <c r="P8" s="9"/>
      <c r="Q8" s="9"/>
      <c r="R8" s="9"/>
      <c r="S8" s="9">
        <v>-289.75900000000001</v>
      </c>
      <c r="T8" s="9"/>
      <c r="U8" s="9"/>
      <c r="V8" s="10">
        <f t="shared" si="0"/>
        <v>-289.75900000000001</v>
      </c>
      <c r="X8" t="s">
        <v>56</v>
      </c>
      <c r="Y8" s="2">
        <f t="shared" si="1"/>
        <v>0.50528071999997159</v>
      </c>
    </row>
    <row r="9" spans="1:32" x14ac:dyDescent="0.35">
      <c r="A9" s="15"/>
      <c r="B9" s="16" t="s">
        <v>15</v>
      </c>
      <c r="C9" s="16" t="s">
        <v>16</v>
      </c>
      <c r="D9" s="16" t="s">
        <v>46</v>
      </c>
      <c r="E9" s="17" t="s">
        <v>18</v>
      </c>
      <c r="F9" s="16" t="s">
        <v>19</v>
      </c>
      <c r="G9" s="18" t="s">
        <v>47</v>
      </c>
      <c r="H9" s="18" t="s">
        <v>50</v>
      </c>
      <c r="I9" s="19" t="s">
        <v>52</v>
      </c>
      <c r="K9" s="69" t="s">
        <v>161</v>
      </c>
      <c r="L9" s="6">
        <v>-291.90618972999999</v>
      </c>
      <c r="N9" s="69" t="s">
        <v>161</v>
      </c>
      <c r="V9" s="81"/>
      <c r="Y9" s="2"/>
    </row>
    <row r="10" spans="1:32" x14ac:dyDescent="0.35">
      <c r="A10" s="20" t="s">
        <v>4</v>
      </c>
      <c r="B10" s="21">
        <v>-7.1580000000000004</v>
      </c>
      <c r="C10" s="21">
        <v>0.27400000000000002</v>
      </c>
      <c r="D10" s="21">
        <v>9.0999999999999998E-2</v>
      </c>
      <c r="E10" s="21">
        <v>-0.40200000000000002</v>
      </c>
      <c r="F10" s="21">
        <v>-7.1959999999999997</v>
      </c>
      <c r="G10" s="22">
        <f>F10+0.1</f>
        <v>-7.0960000000000001</v>
      </c>
      <c r="H10" s="22"/>
      <c r="I10" s="23">
        <f>G10</f>
        <v>-7.0960000000000001</v>
      </c>
      <c r="K10" s="6" t="s">
        <v>163</v>
      </c>
      <c r="L10" s="6">
        <v>-296.99268576999998</v>
      </c>
      <c r="N10" s="6" t="s">
        <v>163</v>
      </c>
      <c r="V10" s="81"/>
      <c r="Y10" s="2"/>
    </row>
    <row r="11" spans="1:32" x14ac:dyDescent="0.35">
      <c r="A11" s="20" t="s">
        <v>5</v>
      </c>
      <c r="B11" s="21">
        <v>-18.459</v>
      </c>
      <c r="C11" s="21">
        <v>0.30599999999999999</v>
      </c>
      <c r="D11" s="21">
        <v>9.9000000000000005E-2</v>
      </c>
      <c r="E11" s="21">
        <v>-0.66200000000000003</v>
      </c>
      <c r="F11" s="21">
        <v>-18.718</v>
      </c>
      <c r="G11" s="22">
        <f>F11+0.3</f>
        <v>-18.417999999999999</v>
      </c>
      <c r="H11" s="22"/>
      <c r="I11" s="23">
        <f>G11</f>
        <v>-18.417999999999999</v>
      </c>
      <c r="K11" s="6" t="s">
        <v>166</v>
      </c>
      <c r="L11" s="6">
        <v>-293.78052532999999</v>
      </c>
      <c r="N11" s="6" t="s">
        <v>166</v>
      </c>
      <c r="V11" s="81"/>
      <c r="Y11" s="2"/>
    </row>
    <row r="12" spans="1:32" x14ac:dyDescent="0.35">
      <c r="A12" s="20" t="s">
        <v>6</v>
      </c>
      <c r="B12" s="21">
        <v>-12.833</v>
      </c>
      <c r="C12" s="21">
        <v>0.57199999999999995</v>
      </c>
      <c r="D12" s="21">
        <v>0.104</v>
      </c>
      <c r="E12" s="21">
        <v>-0.66900000000000004</v>
      </c>
      <c r="F12" s="21">
        <v>-12.827</v>
      </c>
      <c r="G12" s="22"/>
      <c r="H12" s="22"/>
      <c r="I12" s="23">
        <f>F12</f>
        <v>-12.827</v>
      </c>
      <c r="K12" s="69" t="s">
        <v>160</v>
      </c>
      <c r="L12" s="6">
        <v>-300.53468499000002</v>
      </c>
      <c r="N12" s="69" t="s">
        <v>160</v>
      </c>
      <c r="V12" s="81"/>
      <c r="Y12" s="2"/>
    </row>
    <row r="13" spans="1:32" ht="15" thickBot="1" x14ac:dyDescent="0.4">
      <c r="A13" s="24" t="s">
        <v>7</v>
      </c>
      <c r="B13" s="25">
        <v>-12.118</v>
      </c>
      <c r="C13" s="25">
        <v>0.13200000000000001</v>
      </c>
      <c r="D13" s="25">
        <v>9.0999999999999998E-2</v>
      </c>
      <c r="E13" s="25">
        <v>-0.66800000000000004</v>
      </c>
      <c r="F13" s="25">
        <v>-12.564</v>
      </c>
      <c r="G13" s="26"/>
      <c r="H13" s="26"/>
      <c r="I13" s="27">
        <f>F13</f>
        <v>-12.564</v>
      </c>
      <c r="K13" s="6" t="s">
        <v>167</v>
      </c>
      <c r="L13" s="6">
        <v>-292.13321273000003</v>
      </c>
      <c r="N13" s="6" t="s">
        <v>167</v>
      </c>
      <c r="V13" s="81"/>
      <c r="Y13" s="2"/>
    </row>
    <row r="14" spans="1:32" x14ac:dyDescent="0.35">
      <c r="K14" s="6" t="s">
        <v>164</v>
      </c>
      <c r="L14" s="6">
        <v>-287.28630300999998</v>
      </c>
      <c r="N14" s="6" t="s">
        <v>164</v>
      </c>
      <c r="V14" s="81"/>
      <c r="Y14" s="2"/>
    </row>
    <row r="15" spans="1:32" x14ac:dyDescent="0.35">
      <c r="K15" s="69" t="s">
        <v>173</v>
      </c>
      <c r="L15" s="6">
        <v>-293.53380658999998</v>
      </c>
      <c r="N15" s="69" t="s">
        <v>173</v>
      </c>
      <c r="V15" s="81"/>
      <c r="Y15" s="2"/>
    </row>
    <row r="16" spans="1:32" x14ac:dyDescent="0.35">
      <c r="B16" t="s">
        <v>51</v>
      </c>
      <c r="C16" t="s">
        <v>42</v>
      </c>
      <c r="D16" t="s">
        <v>43</v>
      </c>
      <c r="E16" t="s">
        <v>44</v>
      </c>
      <c r="F16" t="s">
        <v>45</v>
      </c>
      <c r="K16" s="6"/>
      <c r="L16" s="6"/>
      <c r="N16" s="6"/>
      <c r="V16" s="81"/>
      <c r="Y16" s="2"/>
    </row>
    <row r="17" spans="1:25" x14ac:dyDescent="0.35">
      <c r="J17" s="216" t="s">
        <v>222</v>
      </c>
      <c r="K17" s="44" t="s">
        <v>168</v>
      </c>
      <c r="L17" s="45">
        <v>-287.30867331000002</v>
      </c>
      <c r="N17" s="44" t="s">
        <v>168</v>
      </c>
      <c r="O17" s="51"/>
      <c r="P17" s="51"/>
      <c r="Q17" s="51"/>
      <c r="R17" s="51"/>
      <c r="S17" s="51">
        <v>-290.22300000000001</v>
      </c>
      <c r="T17" s="51"/>
      <c r="U17" s="51"/>
      <c r="V17" s="89">
        <f t="shared" si="0"/>
        <v>-290.22300000000001</v>
      </c>
      <c r="X17" t="s">
        <v>56</v>
      </c>
      <c r="Y17" s="2">
        <f t="shared" si="1"/>
        <v>0.63367331000000426</v>
      </c>
    </row>
    <row r="18" spans="1:25" x14ac:dyDescent="0.35">
      <c r="A18" s="213" t="s">
        <v>75</v>
      </c>
      <c r="B18" s="213"/>
      <c r="C18" s="213"/>
      <c r="D18" s="213"/>
      <c r="E18" s="213"/>
      <c r="J18" s="216"/>
      <c r="K18" s="77" t="s">
        <v>158</v>
      </c>
      <c r="L18" s="47">
        <v>-299.85283329999999</v>
      </c>
      <c r="N18" s="77" t="s">
        <v>158</v>
      </c>
      <c r="O18" s="6"/>
      <c r="P18" s="6"/>
      <c r="Q18" s="6"/>
      <c r="R18" s="6"/>
      <c r="S18" s="6">
        <v>-303.06200000000001</v>
      </c>
      <c r="T18" s="6"/>
      <c r="U18" s="6"/>
      <c r="V18" s="90">
        <f t="shared" si="0"/>
        <v>-303.06200000000001</v>
      </c>
      <c r="X18" t="s">
        <v>56</v>
      </c>
      <c r="Y18" s="2">
        <f t="shared" si="1"/>
        <v>0.33883329999997436</v>
      </c>
    </row>
    <row r="19" spans="1:25" x14ac:dyDescent="0.35">
      <c r="C19" s="2">
        <v>0</v>
      </c>
      <c r="J19" s="216"/>
      <c r="K19" s="77" t="s">
        <v>170</v>
      </c>
      <c r="L19" s="47">
        <v>-329.29559010999998</v>
      </c>
      <c r="N19" s="77" t="s">
        <v>170</v>
      </c>
      <c r="O19" s="6"/>
      <c r="P19" s="6"/>
      <c r="Q19" s="6"/>
      <c r="R19" s="6"/>
      <c r="S19" s="6">
        <v>-332.3</v>
      </c>
      <c r="T19" s="6"/>
      <c r="U19" s="6"/>
      <c r="V19" s="90">
        <f t="shared" si="0"/>
        <v>-332.3</v>
      </c>
      <c r="X19" t="s">
        <v>56</v>
      </c>
      <c r="Y19" s="2">
        <f t="shared" si="1"/>
        <v>0.54359010999996649</v>
      </c>
    </row>
    <row r="20" spans="1:25" x14ac:dyDescent="0.35">
      <c r="A20" t="s">
        <v>53</v>
      </c>
      <c r="C20" s="2">
        <f>I4-I2-0.5*I10-I11</f>
        <v>0.81885285999998558</v>
      </c>
      <c r="J20" s="216"/>
      <c r="K20" s="77" t="s">
        <v>174</v>
      </c>
      <c r="L20" s="47">
        <v>-329.44252117000002</v>
      </c>
      <c r="N20" s="77" t="s">
        <v>174</v>
      </c>
      <c r="O20" s="6"/>
      <c r="P20" s="6"/>
      <c r="Q20" s="6"/>
      <c r="R20" s="6"/>
      <c r="S20" s="6">
        <v>-332.262</v>
      </c>
      <c r="T20" s="6"/>
      <c r="U20" s="6"/>
      <c r="V20" s="90">
        <f t="shared" si="0"/>
        <v>-332.262</v>
      </c>
      <c r="X20" t="s">
        <v>56</v>
      </c>
      <c r="Y20" s="2">
        <f t="shared" si="1"/>
        <v>0.72852117000002004</v>
      </c>
    </row>
    <row r="21" spans="1:25" x14ac:dyDescent="0.35">
      <c r="A21" t="s">
        <v>54</v>
      </c>
      <c r="C21" s="2">
        <f>I5+I12-I2-I10-I11</f>
        <v>0.21585285999997339</v>
      </c>
      <c r="F21">
        <f>C20</f>
        <v>0.81885285999998558</v>
      </c>
      <c r="G21">
        <f>C21-C22</f>
        <v>9.2852859999972281E-2</v>
      </c>
      <c r="J21" s="216"/>
      <c r="K21" s="46" t="s">
        <v>169</v>
      </c>
      <c r="L21" s="47">
        <v>-325.86297696000003</v>
      </c>
      <c r="N21" s="46" t="s">
        <v>169</v>
      </c>
      <c r="O21" s="6"/>
      <c r="P21" s="6"/>
      <c r="Q21" s="6"/>
      <c r="R21" s="6"/>
      <c r="S21" s="6">
        <v>-328.59500000000003</v>
      </c>
      <c r="T21" s="6"/>
      <c r="U21" s="6"/>
      <c r="V21" s="90">
        <f t="shared" si="0"/>
        <v>-328.59500000000003</v>
      </c>
      <c r="X21" t="s">
        <v>56</v>
      </c>
      <c r="Y21" s="2">
        <f t="shared" si="1"/>
        <v>0.81597695999999864</v>
      </c>
    </row>
    <row r="22" spans="1:25" x14ac:dyDescent="0.35">
      <c r="A22" t="s">
        <v>55</v>
      </c>
      <c r="C22" s="2">
        <f>I13+I12-I11-I10</f>
        <v>0.12300000000000111</v>
      </c>
      <c r="J22" s="216"/>
      <c r="K22" s="46" t="s">
        <v>165</v>
      </c>
      <c r="L22" s="47">
        <v>-314.18466063</v>
      </c>
      <c r="N22" s="46" t="s">
        <v>165</v>
      </c>
      <c r="O22" s="6"/>
      <c r="P22" s="6"/>
      <c r="Q22" s="6"/>
      <c r="R22" s="6"/>
      <c r="S22" s="6">
        <v>-317.08600000000001</v>
      </c>
      <c r="T22" s="6"/>
      <c r="U22" s="6"/>
      <c r="V22" s="90">
        <f t="shared" si="0"/>
        <v>-317.08600000000001</v>
      </c>
      <c r="X22" t="s">
        <v>56</v>
      </c>
      <c r="Y22" s="2">
        <f t="shared" si="1"/>
        <v>0.64666062999998353</v>
      </c>
    </row>
    <row r="23" spans="1:25" x14ac:dyDescent="0.35">
      <c r="C23" s="2"/>
      <c r="J23" s="216"/>
      <c r="K23" s="46" t="s">
        <v>159</v>
      </c>
      <c r="L23" s="47">
        <v>-293.47660595000002</v>
      </c>
      <c r="N23" s="46" t="s">
        <v>159</v>
      </c>
      <c r="O23" s="6"/>
      <c r="P23" s="6"/>
      <c r="Q23" s="6"/>
      <c r="R23" s="6"/>
      <c r="S23" s="6">
        <v>-296.94</v>
      </c>
      <c r="T23" s="6"/>
      <c r="U23" s="6"/>
      <c r="V23" s="90">
        <f t="shared" si="0"/>
        <v>-296.94</v>
      </c>
      <c r="X23" t="s">
        <v>56</v>
      </c>
      <c r="Y23" s="2">
        <f t="shared" si="1"/>
        <v>8.4605950000023356E-2</v>
      </c>
    </row>
    <row r="24" spans="1:25" x14ac:dyDescent="0.35">
      <c r="A24" s="14" t="s">
        <v>58</v>
      </c>
      <c r="B24" s="14"/>
      <c r="C24" s="2">
        <f>I3-I2-0.5*I10</f>
        <v>0.50085286000000728</v>
      </c>
      <c r="J24" s="216"/>
      <c r="K24" s="77" t="s">
        <v>176</v>
      </c>
      <c r="L24" s="47">
        <v>-330.03571839</v>
      </c>
      <c r="N24" s="77" t="s">
        <v>176</v>
      </c>
      <c r="O24" s="6"/>
      <c r="P24" s="6"/>
      <c r="Q24" s="6"/>
      <c r="R24" s="6"/>
      <c r="S24" s="6">
        <v>-332.69799999999998</v>
      </c>
      <c r="T24" s="6"/>
      <c r="U24" s="6"/>
      <c r="V24" s="90">
        <f t="shared" si="0"/>
        <v>-332.69799999999998</v>
      </c>
      <c r="X24" t="s">
        <v>56</v>
      </c>
      <c r="Y24" s="2">
        <f t="shared" si="1"/>
        <v>0.88571839000002051</v>
      </c>
    </row>
    <row r="25" spans="1:25" x14ac:dyDescent="0.35">
      <c r="J25" s="216"/>
      <c r="K25" s="77" t="s">
        <v>177</v>
      </c>
      <c r="L25" s="47">
        <v>-346.09720999000001</v>
      </c>
      <c r="N25" s="82" t="s">
        <v>177</v>
      </c>
      <c r="O25" s="115">
        <v>-345.37351716000001</v>
      </c>
      <c r="P25" s="133">
        <v>0.19</v>
      </c>
      <c r="Q25" s="133">
        <v>3.0000000000000001E-3</v>
      </c>
      <c r="R25" s="133">
        <v>-4.0000000000000001E-3</v>
      </c>
      <c r="S25" s="6">
        <v>-349.48399999999998</v>
      </c>
      <c r="T25" s="6"/>
      <c r="U25" s="6"/>
      <c r="V25" s="90">
        <f t="shared" si="0"/>
        <v>-349.48399999999998</v>
      </c>
      <c r="X25" t="s">
        <v>56</v>
      </c>
      <c r="Y25" s="2">
        <f t="shared" si="1"/>
        <v>0.16120999000002989</v>
      </c>
    </row>
    <row r="26" spans="1:25" x14ac:dyDescent="0.35">
      <c r="J26" s="216"/>
      <c r="K26" s="83" t="s">
        <v>182</v>
      </c>
      <c r="L26" s="49">
        <v>-285.57918387000001</v>
      </c>
      <c r="N26" s="83" t="s">
        <v>182</v>
      </c>
      <c r="O26" s="52"/>
      <c r="P26" s="52"/>
      <c r="Q26" s="52"/>
      <c r="R26" s="52"/>
      <c r="S26" s="52"/>
      <c r="T26" s="52"/>
      <c r="U26" s="52"/>
      <c r="V26" s="91"/>
      <c r="Y26" s="2"/>
    </row>
    <row r="27" spans="1:25" x14ac:dyDescent="0.35">
      <c r="C27" s="1"/>
      <c r="N27" s="6"/>
      <c r="V27" s="81"/>
      <c r="Y27" s="2"/>
    </row>
    <row r="28" spans="1:25" x14ac:dyDescent="0.35">
      <c r="J28" s="217" t="s">
        <v>223</v>
      </c>
      <c r="K28" t="s">
        <v>185</v>
      </c>
      <c r="L28">
        <v>-286.80696795</v>
      </c>
      <c r="N28" s="6" t="s">
        <v>185</v>
      </c>
      <c r="S28">
        <v>-289.55799999999999</v>
      </c>
      <c r="V28" s="81">
        <f t="shared" si="0"/>
        <v>-289.55799999999999</v>
      </c>
      <c r="X28" t="s">
        <v>56</v>
      </c>
      <c r="Y28" s="2">
        <f t="shared" si="1"/>
        <v>0.79696795000000797</v>
      </c>
    </row>
    <row r="29" spans="1:25" x14ac:dyDescent="0.35">
      <c r="J29" s="217"/>
      <c r="K29" t="s">
        <v>184</v>
      </c>
      <c r="L29">
        <v>-292.13321273000003</v>
      </c>
      <c r="N29" s="6" t="s">
        <v>184</v>
      </c>
      <c r="S29">
        <v>-295.72000000000003</v>
      </c>
      <c r="V29" s="81">
        <f t="shared" si="0"/>
        <v>-295.72000000000003</v>
      </c>
      <c r="X29" t="s">
        <v>56</v>
      </c>
      <c r="Y29" s="2">
        <f t="shared" si="1"/>
        <v>-3.8787270000002039E-2</v>
      </c>
    </row>
    <row r="30" spans="1:25" x14ac:dyDescent="0.35">
      <c r="J30" s="217"/>
      <c r="K30" t="s">
        <v>186</v>
      </c>
      <c r="L30">
        <v>-304.33490764999999</v>
      </c>
      <c r="N30" s="6" t="s">
        <v>186</v>
      </c>
      <c r="S30">
        <v>-307.19799999999998</v>
      </c>
      <c r="V30" s="81">
        <f t="shared" si="0"/>
        <v>-307.19799999999998</v>
      </c>
      <c r="X30" t="s">
        <v>56</v>
      </c>
      <c r="Y30" s="2">
        <f t="shared" si="1"/>
        <v>0.68490765000001197</v>
      </c>
    </row>
    <row r="31" spans="1:25" x14ac:dyDescent="0.35">
      <c r="J31" s="217"/>
      <c r="K31" t="s">
        <v>187</v>
      </c>
      <c r="L31">
        <v>-305.56596175999999</v>
      </c>
      <c r="N31" s="6" t="s">
        <v>187</v>
      </c>
      <c r="S31">
        <v>-308.26299999999998</v>
      </c>
      <c r="V31" s="81">
        <f t="shared" si="0"/>
        <v>-308.26299999999998</v>
      </c>
      <c r="X31" t="s">
        <v>56</v>
      </c>
      <c r="Y31" s="2">
        <f t="shared" si="1"/>
        <v>0.85096176000001655</v>
      </c>
    </row>
    <row r="32" spans="1:25" x14ac:dyDescent="0.35">
      <c r="J32" s="217"/>
      <c r="K32" t="s">
        <v>188</v>
      </c>
      <c r="L32">
        <v>-303.92857921000001</v>
      </c>
      <c r="N32" s="6" t="s">
        <v>188</v>
      </c>
      <c r="S32">
        <v>-306.75799999999998</v>
      </c>
      <c r="V32" s="81">
        <f t="shared" si="0"/>
        <v>-306.75799999999998</v>
      </c>
      <c r="X32" t="s">
        <v>56</v>
      </c>
      <c r="Y32" s="2">
        <f t="shared" si="1"/>
        <v>0.71857921000002811</v>
      </c>
    </row>
    <row r="33" spans="1:32" x14ac:dyDescent="0.35">
      <c r="J33" s="217"/>
      <c r="K33" t="s">
        <v>189</v>
      </c>
      <c r="L33">
        <v>-297.95716340000001</v>
      </c>
      <c r="N33" s="6" t="s">
        <v>189</v>
      </c>
      <c r="S33">
        <v>-301.00099999999998</v>
      </c>
      <c r="V33" s="81">
        <f t="shared" si="0"/>
        <v>-301.00099999999998</v>
      </c>
      <c r="X33" t="s">
        <v>56</v>
      </c>
      <c r="Y33" s="2">
        <f t="shared" si="1"/>
        <v>0.50416340000003679</v>
      </c>
    </row>
    <row r="34" spans="1:32" x14ac:dyDescent="0.35">
      <c r="A34" s="69" t="s">
        <v>161</v>
      </c>
      <c r="B34" s="6">
        <v>-291.90618972999999</v>
      </c>
      <c r="C34" s="6"/>
      <c r="D34" s="69" t="s">
        <v>162</v>
      </c>
      <c r="E34" s="6"/>
      <c r="F34" s="6">
        <v>-312.88</v>
      </c>
      <c r="J34" s="217"/>
      <c r="K34" t="s">
        <v>190</v>
      </c>
      <c r="L34">
        <v>-289.80631817</v>
      </c>
      <c r="N34" s="6" t="s">
        <v>190</v>
      </c>
      <c r="S34">
        <v>-292.88400000000001</v>
      </c>
      <c r="V34" s="81">
        <f t="shared" si="0"/>
        <v>-292.88400000000001</v>
      </c>
      <c r="X34" t="s">
        <v>56</v>
      </c>
      <c r="Y34" s="2">
        <f t="shared" si="1"/>
        <v>0.47031816999998277</v>
      </c>
    </row>
    <row r="35" spans="1:32" x14ac:dyDescent="0.35">
      <c r="A35" s="6" t="s">
        <v>163</v>
      </c>
      <c r="B35" s="6">
        <v>-296.99268576999998</v>
      </c>
      <c r="C35" s="6"/>
      <c r="D35" s="6" t="s">
        <v>163</v>
      </c>
      <c r="E35" s="6"/>
      <c r="F35" s="6">
        <v>-317.90499999999997</v>
      </c>
      <c r="J35" s="217"/>
      <c r="K35" t="s">
        <v>191</v>
      </c>
      <c r="L35">
        <v>-305.56842168999998</v>
      </c>
      <c r="N35" s="6" t="s">
        <v>191</v>
      </c>
      <c r="S35">
        <v>-308.298</v>
      </c>
      <c r="V35" s="81">
        <f t="shared" si="0"/>
        <v>-308.298</v>
      </c>
      <c r="X35" t="s">
        <v>56</v>
      </c>
      <c r="Y35" s="2">
        <f t="shared" si="1"/>
        <v>0.81842168999997789</v>
      </c>
    </row>
    <row r="36" spans="1:32" x14ac:dyDescent="0.35">
      <c r="A36" s="6" t="s">
        <v>166</v>
      </c>
      <c r="B36" s="6">
        <v>-293.78052532999999</v>
      </c>
      <c r="C36" s="6"/>
      <c r="D36" s="6" t="s">
        <v>166</v>
      </c>
      <c r="E36" s="6"/>
      <c r="F36" s="6">
        <v>-314.72800000000001</v>
      </c>
      <c r="G36" s="33"/>
      <c r="H36" s="33"/>
      <c r="J36" s="217"/>
      <c r="K36" t="s">
        <v>192</v>
      </c>
      <c r="L36">
        <v>-315.41948052999999</v>
      </c>
      <c r="N36" s="6" t="s">
        <v>192</v>
      </c>
      <c r="S36">
        <v>-319.13499999999999</v>
      </c>
      <c r="V36" s="81">
        <f t="shared" si="0"/>
        <v>-319.13499999999999</v>
      </c>
      <c r="X36" t="s">
        <v>56</v>
      </c>
      <c r="Y36" s="2">
        <f t="shared" si="1"/>
        <v>-0.16751947000000378</v>
      </c>
    </row>
    <row r="37" spans="1:32" x14ac:dyDescent="0.35">
      <c r="A37" s="69" t="s">
        <v>160</v>
      </c>
      <c r="B37" s="6">
        <v>-300.53468499000002</v>
      </c>
      <c r="C37" s="6"/>
      <c r="D37" s="69" t="s">
        <v>160</v>
      </c>
      <c r="E37" s="69"/>
      <c r="F37" s="69">
        <v>-321.346</v>
      </c>
      <c r="J37" s="217"/>
      <c r="K37" t="s">
        <v>193</v>
      </c>
      <c r="N37" s="6" t="s">
        <v>193</v>
      </c>
      <c r="V37" s="81"/>
      <c r="Y37" s="2"/>
    </row>
    <row r="38" spans="1:32" x14ac:dyDescent="0.35">
      <c r="A38" s="6" t="s">
        <v>167</v>
      </c>
      <c r="B38" s="6">
        <v>-292.13321273000003</v>
      </c>
      <c r="C38" s="6"/>
      <c r="D38" s="75" t="s">
        <v>167</v>
      </c>
      <c r="E38" s="6"/>
      <c r="F38" s="6">
        <v>-313.78699999999998</v>
      </c>
      <c r="N38" s="6"/>
      <c r="V38" s="81"/>
      <c r="Y38" s="2"/>
    </row>
    <row r="39" spans="1:32" x14ac:dyDescent="0.35">
      <c r="A39" s="6" t="s">
        <v>164</v>
      </c>
      <c r="B39" s="6">
        <v>-287.28630300999998</v>
      </c>
      <c r="C39" s="6"/>
      <c r="D39" s="6" t="s">
        <v>164</v>
      </c>
      <c r="E39" s="6"/>
      <c r="F39" s="6">
        <v>-308.06299999999999</v>
      </c>
      <c r="J39" s="217" t="s">
        <v>224</v>
      </c>
      <c r="K39" t="s">
        <v>209</v>
      </c>
      <c r="L39">
        <v>-286.77292557999999</v>
      </c>
      <c r="N39" s="6" t="s">
        <v>209</v>
      </c>
      <c r="S39">
        <v>-289.55500000000001</v>
      </c>
      <c r="V39" s="81">
        <f t="shared" si="0"/>
        <v>-289.55500000000001</v>
      </c>
      <c r="X39" t="s">
        <v>56</v>
      </c>
      <c r="Y39" s="2">
        <f t="shared" si="1"/>
        <v>0.76592557999998512</v>
      </c>
      <c r="AE39" s="158">
        <v>-286.61496634999997</v>
      </c>
      <c r="AF39">
        <f>AE39-L39</f>
        <v>0.15795923000001721</v>
      </c>
    </row>
    <row r="40" spans="1:32" x14ac:dyDescent="0.35">
      <c r="A40" s="69" t="s">
        <v>173</v>
      </c>
      <c r="B40" s="6">
        <v>-293.53380658999998</v>
      </c>
      <c r="C40" s="6"/>
      <c r="D40" s="69" t="s">
        <v>173</v>
      </c>
      <c r="E40" s="6"/>
      <c r="F40" s="6">
        <v>-314.47699999999998</v>
      </c>
      <c r="J40" s="217"/>
      <c r="K40" t="s">
        <v>210</v>
      </c>
      <c r="L40">
        <v>-292.29262495</v>
      </c>
      <c r="N40" s="6" t="s">
        <v>210</v>
      </c>
      <c r="S40">
        <v>-295.39699999999999</v>
      </c>
      <c r="V40" s="81">
        <f t="shared" si="0"/>
        <v>-295.39699999999999</v>
      </c>
      <c r="X40" t="s">
        <v>56</v>
      </c>
      <c r="Y40" s="2">
        <f t="shared" si="1"/>
        <v>0.44362495000001267</v>
      </c>
      <c r="AE40" s="158">
        <v>-292.01209531000001</v>
      </c>
      <c r="AF40">
        <f t="shared" ref="AF40:AF47" si="2">AE40-L40</f>
        <v>0.28052963999999747</v>
      </c>
    </row>
    <row r="41" spans="1:32" x14ac:dyDescent="0.35">
      <c r="A41" s="6"/>
      <c r="B41" s="6"/>
      <c r="C41" s="6"/>
      <c r="D41" s="6"/>
      <c r="E41" s="6"/>
      <c r="F41" s="6"/>
      <c r="J41" s="217"/>
      <c r="K41" t="s">
        <v>211</v>
      </c>
      <c r="L41">
        <v>-304.23203192</v>
      </c>
      <c r="N41" s="6" t="s">
        <v>211</v>
      </c>
      <c r="S41">
        <v>-307.08100000000002</v>
      </c>
      <c r="V41" s="81">
        <f t="shared" si="0"/>
        <v>-307.08100000000002</v>
      </c>
      <c r="X41" t="s">
        <v>56</v>
      </c>
      <c r="Y41" s="2">
        <f t="shared" si="1"/>
        <v>0.69903191999997993</v>
      </c>
      <c r="AE41" s="158">
        <v>-303.97858904999998</v>
      </c>
      <c r="AF41">
        <f t="shared" si="2"/>
        <v>0.25344287000001486</v>
      </c>
    </row>
    <row r="42" spans="1:32" x14ac:dyDescent="0.35">
      <c r="A42" s="6" t="s">
        <v>168</v>
      </c>
      <c r="B42" s="6">
        <v>-287.30867331000002</v>
      </c>
      <c r="C42" s="6"/>
      <c r="D42" s="6" t="s">
        <v>168</v>
      </c>
      <c r="E42" s="6"/>
      <c r="F42" s="6">
        <v>-308.42500000000001</v>
      </c>
      <c r="J42" s="217"/>
      <c r="K42" t="s">
        <v>212</v>
      </c>
      <c r="L42">
        <v>-305.32996900000001</v>
      </c>
      <c r="N42" s="6" t="s">
        <v>212</v>
      </c>
      <c r="S42">
        <v>-308.108</v>
      </c>
      <c r="V42" s="81">
        <f t="shared" si="0"/>
        <v>-308.108</v>
      </c>
      <c r="X42" t="s">
        <v>56</v>
      </c>
      <c r="Y42" s="2">
        <f t="shared" si="1"/>
        <v>0.76996900000000146</v>
      </c>
      <c r="AE42" s="158">
        <v>-305.32643927999999</v>
      </c>
      <c r="AF42">
        <f t="shared" si="2"/>
        <v>3.5297200000172779E-3</v>
      </c>
    </row>
    <row r="43" spans="1:32" x14ac:dyDescent="0.35">
      <c r="A43" s="69" t="s">
        <v>158</v>
      </c>
      <c r="B43" s="6">
        <v>-299.85283329999999</v>
      </c>
      <c r="C43" s="6"/>
      <c r="D43" s="69" t="s">
        <v>158</v>
      </c>
      <c r="E43" s="6"/>
      <c r="F43" s="6">
        <v>-321.33600000000001</v>
      </c>
      <c r="J43" s="217"/>
      <c r="K43" t="s">
        <v>213</v>
      </c>
      <c r="L43">
        <v>-303.72885626999999</v>
      </c>
      <c r="N43" s="6" t="s">
        <v>213</v>
      </c>
      <c r="S43">
        <v>-306.33</v>
      </c>
      <c r="V43" s="81">
        <f t="shared" si="0"/>
        <v>-306.33</v>
      </c>
      <c r="X43" t="s">
        <v>56</v>
      </c>
      <c r="Y43" s="2">
        <f t="shared" si="1"/>
        <v>0.94685627000001027</v>
      </c>
      <c r="AE43" s="158">
        <v>-303.56506237999997</v>
      </c>
      <c r="AF43">
        <f t="shared" si="2"/>
        <v>0.1637938900000222</v>
      </c>
    </row>
    <row r="44" spans="1:32" x14ac:dyDescent="0.35">
      <c r="A44" s="69" t="s">
        <v>170</v>
      </c>
      <c r="B44" s="6"/>
      <c r="C44" s="6"/>
      <c r="D44" s="69" t="s">
        <v>170</v>
      </c>
      <c r="E44" s="6"/>
      <c r="F44" s="6"/>
      <c r="J44" s="217"/>
      <c r="K44" t="s">
        <v>214</v>
      </c>
      <c r="L44">
        <v>-298.08965210999997</v>
      </c>
      <c r="N44" s="6" t="s">
        <v>214</v>
      </c>
      <c r="S44">
        <v>-301.012</v>
      </c>
      <c r="V44" s="81">
        <f t="shared" si="0"/>
        <v>-301.012</v>
      </c>
      <c r="X44" t="s">
        <v>56</v>
      </c>
      <c r="Y44" s="2">
        <f t="shared" si="1"/>
        <v>0.62565210999997412</v>
      </c>
      <c r="AE44" s="158">
        <v>-297.87654922000002</v>
      </c>
      <c r="AF44">
        <f t="shared" si="2"/>
        <v>0.21310288999995919</v>
      </c>
    </row>
    <row r="45" spans="1:32" x14ac:dyDescent="0.35">
      <c r="A45" s="69" t="s">
        <v>174</v>
      </c>
      <c r="B45" s="6"/>
      <c r="C45" s="6"/>
      <c r="D45" s="69" t="s">
        <v>174</v>
      </c>
      <c r="E45" s="6"/>
      <c r="F45" s="6"/>
      <c r="J45" s="217"/>
      <c r="K45" t="s">
        <v>215</v>
      </c>
      <c r="L45">
        <v>-289.62326739999997</v>
      </c>
      <c r="N45" s="6" t="s">
        <v>215</v>
      </c>
      <c r="S45">
        <v>-292.74200000000002</v>
      </c>
      <c r="V45" s="81">
        <f t="shared" si="0"/>
        <v>-292.74200000000002</v>
      </c>
      <c r="X45" t="s">
        <v>56</v>
      </c>
      <c r="Y45" s="2">
        <f t="shared" si="1"/>
        <v>0.42926739999995611</v>
      </c>
      <c r="AE45" s="158">
        <v>-289.39480293000003</v>
      </c>
      <c r="AF45">
        <f t="shared" si="2"/>
        <v>0.22846446999994896</v>
      </c>
    </row>
    <row r="46" spans="1:32" x14ac:dyDescent="0.35">
      <c r="A46" s="6" t="s">
        <v>169</v>
      </c>
      <c r="B46" s="6">
        <v>-325.86297696000003</v>
      </c>
      <c r="C46" s="6"/>
      <c r="D46" s="6" t="s">
        <v>169</v>
      </c>
      <c r="E46" s="6"/>
      <c r="F46" s="6">
        <v>-346.78800000000001</v>
      </c>
      <c r="J46" s="217"/>
      <c r="K46" t="s">
        <v>216</v>
      </c>
      <c r="L46">
        <v>-305.32341589999999</v>
      </c>
      <c r="N46" s="6" t="s">
        <v>216</v>
      </c>
      <c r="S46">
        <v>-308.09199999999998</v>
      </c>
      <c r="V46" s="81">
        <f t="shared" si="0"/>
        <v>-308.09199999999998</v>
      </c>
      <c r="X46" t="s">
        <v>56</v>
      </c>
      <c r="Y46" s="2">
        <f t="shared" si="1"/>
        <v>0.77941590000000183</v>
      </c>
      <c r="AE46" s="158">
        <v>-305.18561939</v>
      </c>
      <c r="AF46">
        <f t="shared" si="2"/>
        <v>0.13779650999998694</v>
      </c>
    </row>
    <row r="47" spans="1:32" x14ac:dyDescent="0.35">
      <c r="A47" s="6" t="s">
        <v>165</v>
      </c>
      <c r="B47" s="6">
        <v>-314.18466063</v>
      </c>
      <c r="C47" s="6"/>
      <c r="D47" s="6" t="s">
        <v>165</v>
      </c>
      <c r="E47" s="6"/>
      <c r="F47" s="6">
        <v>-335.31900000000002</v>
      </c>
      <c r="J47" s="217"/>
      <c r="K47" t="s">
        <v>217</v>
      </c>
      <c r="L47">
        <v>-315.22997623999998</v>
      </c>
      <c r="N47" s="6" t="s">
        <v>217</v>
      </c>
      <c r="S47">
        <v>-318.041</v>
      </c>
      <c r="V47" s="81">
        <f t="shared" si="0"/>
        <v>-318.041</v>
      </c>
      <c r="X47" t="s">
        <v>56</v>
      </c>
      <c r="Y47" s="2">
        <f t="shared" si="1"/>
        <v>0.73697623999998818</v>
      </c>
      <c r="AE47" s="158">
        <v>-314.69578616000001</v>
      </c>
      <c r="AF47">
        <f t="shared" si="2"/>
        <v>0.53419007999997348</v>
      </c>
    </row>
    <row r="48" spans="1:32" x14ac:dyDescent="0.35">
      <c r="A48" s="6" t="s">
        <v>159</v>
      </c>
      <c r="B48" s="6">
        <v>-293.47660595000002</v>
      </c>
      <c r="C48" s="6"/>
      <c r="D48" s="6" t="s">
        <v>159</v>
      </c>
      <c r="E48" s="6"/>
      <c r="F48" s="6">
        <v>-314.79700000000003</v>
      </c>
      <c r="J48" s="217"/>
      <c r="K48" t="s">
        <v>218</v>
      </c>
      <c r="N48" s="6" t="s">
        <v>218</v>
      </c>
    </row>
    <row r="50" spans="1:28" ht="15" thickBot="1" x14ac:dyDescent="0.4">
      <c r="A50" t="s">
        <v>175</v>
      </c>
      <c r="X50" s="213" t="s">
        <v>57</v>
      </c>
      <c r="Y50" s="213"/>
      <c r="Z50" s="213"/>
    </row>
    <row r="51" spans="1:28" x14ac:dyDescent="0.35">
      <c r="A51" t="s">
        <v>226</v>
      </c>
      <c r="N51" s="118" t="s">
        <v>156</v>
      </c>
      <c r="O51" s="96" t="s">
        <v>15</v>
      </c>
      <c r="P51" s="97" t="s">
        <v>16</v>
      </c>
      <c r="Q51" s="96" t="s">
        <v>17</v>
      </c>
      <c r="R51" s="98" t="s">
        <v>18</v>
      </c>
      <c r="S51" s="96" t="s">
        <v>19</v>
      </c>
      <c r="T51" s="96"/>
      <c r="U51" s="96"/>
      <c r="V51" s="99"/>
      <c r="X51" t="s">
        <v>53</v>
      </c>
      <c r="Y51" t="s">
        <v>54</v>
      </c>
      <c r="Z51" t="s">
        <v>55</v>
      </c>
      <c r="AB51" t="s">
        <v>251</v>
      </c>
    </row>
    <row r="52" spans="1:28" x14ac:dyDescent="0.35">
      <c r="N52" s="5" t="s">
        <v>20</v>
      </c>
      <c r="O52" s="6">
        <v>-307.28941273999999</v>
      </c>
      <c r="P52" s="6"/>
      <c r="Q52" s="6"/>
      <c r="R52" s="6"/>
      <c r="S52" s="6">
        <v>-306.697</v>
      </c>
      <c r="T52" s="6">
        <f>S52+0.15</f>
        <v>-306.54700000000003</v>
      </c>
      <c r="U52" s="6">
        <f>T52-0.25</f>
        <v>-306.79700000000003</v>
      </c>
      <c r="V52" s="7">
        <f>U52</f>
        <v>-306.79700000000003</v>
      </c>
      <c r="W52">
        <v>0</v>
      </c>
      <c r="X52" s="2">
        <f t="shared" ref="X52:X65" si="3">V52-L2-0.5*$I$10-$I$11</f>
        <v>1.0671954100000036</v>
      </c>
      <c r="Y52" s="2">
        <f t="shared" ref="Y52:Y58" si="4">V101+$I$12-L2-$I$10-$I$11</f>
        <v>0.17519541000000416</v>
      </c>
      <c r="Z52" s="2">
        <f>$I$13+$I$12-$I$10-$I$11</f>
        <v>0.12300000000000111</v>
      </c>
      <c r="AB52">
        <f>V151-L2-$I$12+0.5*$I$10</f>
        <v>-3.2328045899999971</v>
      </c>
    </row>
    <row r="53" spans="1:28" x14ac:dyDescent="0.35">
      <c r="D53" t="s">
        <v>2</v>
      </c>
      <c r="E53">
        <v>0.81885285999998558</v>
      </c>
      <c r="F53">
        <v>1.0671954100000036</v>
      </c>
      <c r="G53">
        <v>1.0898954099999898</v>
      </c>
      <c r="H53">
        <v>1.0541197699999927</v>
      </c>
      <c r="I53">
        <v>1.3222099399999294</v>
      </c>
      <c r="J53">
        <v>1.3281654299999488</v>
      </c>
      <c r="K53">
        <v>1.2626643099999839</v>
      </c>
      <c r="L53">
        <v>0.89928071999997172</v>
      </c>
      <c r="N53" s="5" t="s">
        <v>21</v>
      </c>
      <c r="O53" s="6">
        <v>-308.57725407999999</v>
      </c>
      <c r="P53" s="6"/>
      <c r="Q53" s="6"/>
      <c r="R53" s="6"/>
      <c r="S53" s="6">
        <v>-307.99299999999999</v>
      </c>
      <c r="T53" s="6">
        <f t="shared" ref="T53:T97" si="5">S53+0.15</f>
        <v>-307.84300000000002</v>
      </c>
      <c r="U53" s="6">
        <f t="shared" ref="U53:U97" si="6">T53-0.25</f>
        <v>-308.09300000000002</v>
      </c>
      <c r="V53" s="7">
        <f t="shared" ref="V53:V97" si="7">U53</f>
        <v>-308.09300000000002</v>
      </c>
      <c r="W53">
        <v>0</v>
      </c>
      <c r="X53" s="2">
        <f t="shared" si="3"/>
        <v>1.0898954099999898</v>
      </c>
      <c r="Y53" s="2">
        <f t="shared" si="4"/>
        <v>-0.18310459000003831</v>
      </c>
      <c r="Z53" s="2">
        <f t="shared" ref="Z53:Z97" si="8">$I$13+$I$12-$I$10-$I$11</f>
        <v>0.12300000000000111</v>
      </c>
    </row>
    <row r="54" spans="1:28" x14ac:dyDescent="0.35">
      <c r="D54" t="s">
        <v>3</v>
      </c>
      <c r="E54">
        <v>9.2852859999972281E-2</v>
      </c>
      <c r="F54">
        <v>5.2195410000003051E-2</v>
      </c>
      <c r="G54">
        <v>-0.30610459000003942</v>
      </c>
      <c r="H54">
        <v>-0.41588023000004881</v>
      </c>
      <c r="I54">
        <v>-8.79006000004523E-3</v>
      </c>
      <c r="J54">
        <v>0.43216542999997598</v>
      </c>
      <c r="K54">
        <v>-0.36333569000000665</v>
      </c>
      <c r="L54">
        <v>0.34928071999994614</v>
      </c>
      <c r="N54" s="5" t="s">
        <v>22</v>
      </c>
      <c r="O54" s="6">
        <v>-311.56933616999999</v>
      </c>
      <c r="P54" s="6"/>
      <c r="Q54" s="6"/>
      <c r="R54" s="6"/>
      <c r="S54" s="6">
        <v>-310.98899999999998</v>
      </c>
      <c r="T54" s="6">
        <f t="shared" si="5"/>
        <v>-310.839</v>
      </c>
      <c r="U54" s="6">
        <f t="shared" si="6"/>
        <v>-311.089</v>
      </c>
      <c r="V54" s="7">
        <f t="shared" si="7"/>
        <v>-311.089</v>
      </c>
      <c r="W54">
        <v>0</v>
      </c>
      <c r="X54" s="2">
        <f t="shared" si="3"/>
        <v>1.0541197699999927</v>
      </c>
      <c r="Y54" s="2">
        <f t="shared" si="4"/>
        <v>-0.2928802300000477</v>
      </c>
      <c r="Z54" s="2">
        <f t="shared" si="8"/>
        <v>0.12300000000000111</v>
      </c>
    </row>
    <row r="55" spans="1:28" x14ac:dyDescent="0.35">
      <c r="I55"/>
      <c r="N55" s="36" t="s">
        <v>23</v>
      </c>
      <c r="O55" s="6">
        <v>-311.74697542000001</v>
      </c>
      <c r="P55" s="6"/>
      <c r="Q55" s="6"/>
      <c r="R55" s="6"/>
      <c r="S55" s="6">
        <v>-311.17200000000003</v>
      </c>
      <c r="T55" s="6">
        <f t="shared" si="5"/>
        <v>-311.02200000000005</v>
      </c>
      <c r="U55" s="6">
        <f t="shared" si="6"/>
        <v>-311.27200000000005</v>
      </c>
      <c r="V55" s="7">
        <f t="shared" si="7"/>
        <v>-311.27200000000005</v>
      </c>
      <c r="W55">
        <v>0</v>
      </c>
      <c r="X55" s="2">
        <f t="shared" si="3"/>
        <v>1.3222099399999294</v>
      </c>
      <c r="Y55" s="2">
        <f t="shared" si="4"/>
        <v>0.11420993999995588</v>
      </c>
      <c r="Z55" s="2">
        <f t="shared" si="8"/>
        <v>0.12300000000000111</v>
      </c>
    </row>
    <row r="56" spans="1:28" x14ac:dyDescent="0.35">
      <c r="I56"/>
      <c r="N56" s="37" t="s">
        <v>24</v>
      </c>
      <c r="O56" s="6">
        <v>-311.40204662000002</v>
      </c>
      <c r="P56" s="6"/>
      <c r="Q56" s="6"/>
      <c r="R56" s="6"/>
      <c r="S56" s="6">
        <v>-310.85500000000002</v>
      </c>
      <c r="T56" s="6">
        <f t="shared" si="5"/>
        <v>-310.70500000000004</v>
      </c>
      <c r="U56" s="6">
        <f t="shared" si="6"/>
        <v>-310.95500000000004</v>
      </c>
      <c r="V56" s="7">
        <f t="shared" si="7"/>
        <v>-310.95500000000004</v>
      </c>
      <c r="W56">
        <v>0</v>
      </c>
      <c r="X56" s="2">
        <f t="shared" si="3"/>
        <v>1.3281654299999488</v>
      </c>
      <c r="Y56" s="2">
        <f t="shared" si="4"/>
        <v>0.55516542999997753</v>
      </c>
      <c r="Z56" s="2">
        <f t="shared" si="8"/>
        <v>0.12300000000000111</v>
      </c>
    </row>
    <row r="57" spans="1:28" x14ac:dyDescent="0.35">
      <c r="D57" t="s">
        <v>49</v>
      </c>
      <c r="E57">
        <v>0.50085286000000728</v>
      </c>
      <c r="F57">
        <v>0.66119541000000304</v>
      </c>
      <c r="G57">
        <v>0.52589541000003059</v>
      </c>
      <c r="H57">
        <v>0.77811976999998755</v>
      </c>
      <c r="I57">
        <v>0.74120993999997431</v>
      </c>
      <c r="J57">
        <v>0.18416543000000551</v>
      </c>
      <c r="K57">
        <v>0.84466431000003972</v>
      </c>
      <c r="L57">
        <v>0.50528071999997159</v>
      </c>
      <c r="N57" s="37" t="s">
        <v>25</v>
      </c>
      <c r="O57" s="6">
        <v>-309.81835018999999</v>
      </c>
      <c r="P57" s="6"/>
      <c r="Q57" s="6"/>
      <c r="R57" s="6"/>
      <c r="S57" s="6">
        <v>-309.25900000000001</v>
      </c>
      <c r="T57" s="6">
        <f t="shared" si="5"/>
        <v>-309.10900000000004</v>
      </c>
      <c r="U57" s="6">
        <f t="shared" si="6"/>
        <v>-309.35900000000004</v>
      </c>
      <c r="V57" s="7">
        <f t="shared" si="7"/>
        <v>-309.35900000000004</v>
      </c>
      <c r="W57">
        <v>0</v>
      </c>
      <c r="X57" s="2">
        <f t="shared" si="3"/>
        <v>1.2626643099999839</v>
      </c>
      <c r="Y57" s="2">
        <f t="shared" si="4"/>
        <v>-0.24033569000000554</v>
      </c>
      <c r="Z57" s="2">
        <f t="shared" si="8"/>
        <v>0.12300000000000111</v>
      </c>
    </row>
    <row r="58" spans="1:28" ht="15" thickBot="1" x14ac:dyDescent="0.4">
      <c r="I58"/>
      <c r="L58" s="2"/>
      <c r="N58" s="8" t="s">
        <v>26</v>
      </c>
      <c r="O58" s="9">
        <v>-308.26770017000001</v>
      </c>
      <c r="P58" s="9"/>
      <c r="Q58" s="9"/>
      <c r="R58" s="9"/>
      <c r="S58" s="156">
        <v>-307.68299999999999</v>
      </c>
      <c r="T58" s="156">
        <f t="shared" si="5"/>
        <v>-307.53300000000002</v>
      </c>
      <c r="U58" s="156">
        <f t="shared" si="6"/>
        <v>-307.78300000000002</v>
      </c>
      <c r="V58" s="157">
        <f t="shared" si="7"/>
        <v>-307.78300000000002</v>
      </c>
      <c r="W58">
        <v>0</v>
      </c>
      <c r="X58" s="2">
        <f t="shared" si="3"/>
        <v>0.89928071999997172</v>
      </c>
      <c r="Y58" s="2">
        <f t="shared" si="4"/>
        <v>0.47228071999994725</v>
      </c>
      <c r="Z58" s="2">
        <f t="shared" si="8"/>
        <v>0.12300000000000111</v>
      </c>
    </row>
    <row r="59" spans="1:28" ht="15" thickBot="1" x14ac:dyDescent="0.4">
      <c r="A59" s="74"/>
      <c r="B59" s="74" t="s">
        <v>15</v>
      </c>
      <c r="D59" s="218"/>
      <c r="E59" s="219" t="s">
        <v>154</v>
      </c>
      <c r="F59" s="219"/>
      <c r="G59" s="219"/>
      <c r="H59" s="219"/>
      <c r="I59" s="219" t="s">
        <v>135</v>
      </c>
      <c r="J59" s="219"/>
      <c r="K59" s="219"/>
      <c r="L59" s="2"/>
      <c r="N59" s="69" t="s">
        <v>197</v>
      </c>
      <c r="O59" s="6"/>
      <c r="S59" s="69">
        <v>-312.88</v>
      </c>
      <c r="T59" s="76">
        <f t="shared" si="5"/>
        <v>-312.73</v>
      </c>
      <c r="U59" s="76">
        <f t="shared" si="6"/>
        <v>-312.98</v>
      </c>
      <c r="V59" s="76">
        <f t="shared" si="7"/>
        <v>-312.98</v>
      </c>
      <c r="W59">
        <v>0</v>
      </c>
      <c r="X59" s="2">
        <f t="shared" si="3"/>
        <v>0.89218972999997703</v>
      </c>
      <c r="Y59" s="2"/>
      <c r="Z59" s="2"/>
    </row>
    <row r="60" spans="1:28" ht="15" thickBot="1" x14ac:dyDescent="0.4">
      <c r="A60" s="74" t="s">
        <v>4</v>
      </c>
      <c r="B60" s="74">
        <v>-7.1580000000000004</v>
      </c>
      <c r="C60" s="72"/>
      <c r="D60" s="218"/>
      <c r="E60" s="57" t="s">
        <v>151</v>
      </c>
      <c r="F60" s="57" t="s">
        <v>143</v>
      </c>
      <c r="G60" s="57" t="s">
        <v>152</v>
      </c>
      <c r="H60" s="57" t="s">
        <v>153</v>
      </c>
      <c r="I60" s="73" t="s">
        <v>155</v>
      </c>
      <c r="J60" s="73" t="s">
        <v>156</v>
      </c>
      <c r="K60" s="57" t="s">
        <v>61</v>
      </c>
      <c r="L60" s="2"/>
      <c r="N60" s="6" t="s">
        <v>196</v>
      </c>
      <c r="O60" s="6"/>
      <c r="S60" s="69">
        <v>-317.90499999999997</v>
      </c>
      <c r="T60" s="76">
        <f t="shared" si="5"/>
        <v>-317.755</v>
      </c>
      <c r="U60" s="76">
        <f t="shared" si="6"/>
        <v>-318.005</v>
      </c>
      <c r="V60" s="76">
        <f t="shared" si="7"/>
        <v>-318.005</v>
      </c>
      <c r="W60">
        <v>0</v>
      </c>
      <c r="X60" s="2">
        <f t="shared" si="3"/>
        <v>0.95368576999998567</v>
      </c>
      <c r="Y60" s="2"/>
      <c r="Z60" s="2"/>
    </row>
    <row r="61" spans="1:28" ht="15" thickBot="1" x14ac:dyDescent="0.4">
      <c r="A61" s="74" t="s">
        <v>5</v>
      </c>
      <c r="B61" s="74">
        <v>-18.459</v>
      </c>
      <c r="D61" s="57" t="s">
        <v>67</v>
      </c>
      <c r="E61" s="57">
        <v>-285.37085286000001</v>
      </c>
      <c r="F61" s="57">
        <v>-288.60712610000002</v>
      </c>
      <c r="G61" s="57">
        <v>-307.00418874000002</v>
      </c>
      <c r="H61" s="57">
        <v>-297.85188305999998</v>
      </c>
      <c r="I61" s="57">
        <f t="shared" ref="I61:I68" si="9">F61-E61-0.5*$B$60</f>
        <v>0.34272675999999747</v>
      </c>
      <c r="J61" s="57">
        <f t="shared" ref="J61:J68" si="10">G61-E61-$B$61-0.5*$B$60</f>
        <v>0.40466411999999563</v>
      </c>
      <c r="K61" s="57">
        <f t="shared" ref="K61:K68" si="11">H61-E61-$B$63</f>
        <v>-0.36303019999996344</v>
      </c>
      <c r="L61" s="2"/>
      <c r="N61" s="6" t="s">
        <v>198</v>
      </c>
      <c r="O61" s="6"/>
      <c r="S61" s="69">
        <v>-314.72800000000001</v>
      </c>
      <c r="T61" s="76">
        <f t="shared" si="5"/>
        <v>-314.57800000000003</v>
      </c>
      <c r="U61" s="76">
        <f t="shared" si="6"/>
        <v>-314.82800000000003</v>
      </c>
      <c r="V61" s="76">
        <f t="shared" si="7"/>
        <v>-314.82800000000003</v>
      </c>
      <c r="W61">
        <v>0</v>
      </c>
      <c r="X61" s="2">
        <f t="shared" si="3"/>
        <v>0.91852532999995873</v>
      </c>
      <c r="Y61" s="2"/>
      <c r="Z61" s="2"/>
    </row>
    <row r="62" spans="1:28" ht="15" thickBot="1" x14ac:dyDescent="0.4">
      <c r="A62" s="74" t="s">
        <v>6</v>
      </c>
      <c r="B62" s="74">
        <v>-12.833</v>
      </c>
      <c r="D62" s="57" t="s">
        <v>144</v>
      </c>
      <c r="E62" s="57">
        <v>-285.89819541000003</v>
      </c>
      <c r="F62" s="57">
        <v>-288.96849976999999</v>
      </c>
      <c r="G62" s="57">
        <v>-307.28941273999999</v>
      </c>
      <c r="H62" s="57">
        <v>-298.44429057000002</v>
      </c>
      <c r="I62" s="57">
        <f t="shared" si="9"/>
        <v>0.5086956400000342</v>
      </c>
      <c r="J62" s="57">
        <f t="shared" si="10"/>
        <v>0.64678267000003897</v>
      </c>
      <c r="K62" s="57">
        <f t="shared" si="11"/>
        <v>-0.4280951599999927</v>
      </c>
      <c r="L62" s="2"/>
      <c r="N62" s="69" t="s">
        <v>160</v>
      </c>
      <c r="O62" s="69"/>
      <c r="S62" s="69">
        <v>-321.346</v>
      </c>
      <c r="T62" s="76">
        <f t="shared" si="5"/>
        <v>-321.19600000000003</v>
      </c>
      <c r="U62" s="76">
        <f t="shared" si="6"/>
        <v>-321.44600000000003</v>
      </c>
      <c r="V62" s="76">
        <f t="shared" si="7"/>
        <v>-321.44600000000003</v>
      </c>
      <c r="W62">
        <v>0</v>
      </c>
      <c r="X62" s="2">
        <f t="shared" si="3"/>
        <v>1.0546849899999913</v>
      </c>
      <c r="Y62" s="2"/>
      <c r="Z62" s="2"/>
    </row>
    <row r="63" spans="1:28" ht="15" thickBot="1" x14ac:dyDescent="0.4">
      <c r="A63" s="74" t="s">
        <v>7</v>
      </c>
      <c r="B63" s="74">
        <v>-12.118</v>
      </c>
      <c r="D63" s="57" t="s">
        <v>145</v>
      </c>
      <c r="E63" s="57">
        <v>-287.21689541000001</v>
      </c>
      <c r="F63" s="57">
        <v>-290.41917627999999</v>
      </c>
      <c r="G63" s="57">
        <v>-308.57725407999999</v>
      </c>
      <c r="H63" s="57">
        <v>-300.16230171000001</v>
      </c>
      <c r="I63" s="57">
        <f t="shared" si="9"/>
        <v>0.37671913000001878</v>
      </c>
      <c r="J63" s="57">
        <f t="shared" si="10"/>
        <v>0.67764133000001747</v>
      </c>
      <c r="K63" s="57">
        <f t="shared" si="11"/>
        <v>-0.82740630000000159</v>
      </c>
      <c r="L63" s="2"/>
      <c r="N63" s="69" t="s">
        <v>167</v>
      </c>
      <c r="O63" s="6"/>
      <c r="S63" s="69">
        <v>-313.78699999999998</v>
      </c>
      <c r="T63" s="76">
        <f t="shared" si="5"/>
        <v>-313.637</v>
      </c>
      <c r="U63" s="76">
        <f t="shared" si="6"/>
        <v>-313.887</v>
      </c>
      <c r="V63" s="76">
        <f t="shared" si="7"/>
        <v>-313.887</v>
      </c>
      <c r="W63">
        <v>0</v>
      </c>
      <c r="X63" s="2">
        <f t="shared" si="3"/>
        <v>0.21221273000002583</v>
      </c>
      <c r="Y63" s="2"/>
      <c r="Z63" s="2"/>
    </row>
    <row r="64" spans="1:28" x14ac:dyDescent="0.35">
      <c r="D64" s="57" t="s">
        <v>146</v>
      </c>
      <c r="E64" s="57">
        <v>-290.17711976999999</v>
      </c>
      <c r="F64" s="57">
        <v>-293.14896568</v>
      </c>
      <c r="G64" s="57">
        <v>-311.56933616999999</v>
      </c>
      <c r="H64" s="57">
        <v>-303.22632019000002</v>
      </c>
      <c r="I64" s="57">
        <f t="shared" si="9"/>
        <v>0.60715408999998699</v>
      </c>
      <c r="J64" s="57">
        <f t="shared" si="10"/>
        <v>0.64578360000000457</v>
      </c>
      <c r="K64" s="57">
        <f t="shared" si="11"/>
        <v>-0.93120042000003345</v>
      </c>
      <c r="L64" s="2"/>
      <c r="N64" s="6" t="s">
        <v>164</v>
      </c>
      <c r="O64" s="6"/>
      <c r="S64" s="69">
        <v>-308.06299999999999</v>
      </c>
      <c r="T64" s="76">
        <f t="shared" si="5"/>
        <v>-307.91300000000001</v>
      </c>
      <c r="U64" s="76">
        <f t="shared" si="6"/>
        <v>-308.16300000000001</v>
      </c>
      <c r="V64" s="76">
        <f t="shared" si="7"/>
        <v>-308.16300000000001</v>
      </c>
      <c r="W64">
        <v>0</v>
      </c>
      <c r="X64" s="2">
        <f t="shared" si="3"/>
        <v>1.0893030099999734</v>
      </c>
      <c r="Y64" s="2"/>
      <c r="Z64" s="2"/>
    </row>
    <row r="65" spans="4:32" x14ac:dyDescent="0.35">
      <c r="D65" s="57" t="s">
        <v>147</v>
      </c>
      <c r="E65" s="57">
        <v>-290.62820993999998</v>
      </c>
      <c r="F65" s="57">
        <v>-293.63320217</v>
      </c>
      <c r="G65" s="57">
        <v>-311.74697542000001</v>
      </c>
      <c r="H65" s="57">
        <v>-303.26625780000001</v>
      </c>
      <c r="I65" s="57">
        <f t="shared" si="9"/>
        <v>0.57400776999997261</v>
      </c>
      <c r="J65" s="57">
        <f t="shared" si="10"/>
        <v>0.91923451999996386</v>
      </c>
      <c r="K65" s="57">
        <f t="shared" si="11"/>
        <v>-0.52004786000002845</v>
      </c>
      <c r="L65" s="2"/>
      <c r="N65" s="69" t="s">
        <v>173</v>
      </c>
      <c r="O65" s="6"/>
      <c r="S65" s="69">
        <v>-314.47699999999998</v>
      </c>
      <c r="T65" s="76">
        <f t="shared" si="5"/>
        <v>-314.327</v>
      </c>
      <c r="U65" s="76">
        <f t="shared" si="6"/>
        <v>-314.577</v>
      </c>
      <c r="V65" s="76">
        <f t="shared" si="7"/>
        <v>-314.577</v>
      </c>
      <c r="W65">
        <v>0</v>
      </c>
      <c r="X65" s="2">
        <f t="shared" si="3"/>
        <v>0.92280658999998622</v>
      </c>
      <c r="Y65" s="2"/>
      <c r="Z65" s="2"/>
    </row>
    <row r="66" spans="4:32" x14ac:dyDescent="0.35">
      <c r="D66" s="57" t="s">
        <v>148</v>
      </c>
      <c r="E66" s="57">
        <v>-290.31716542999999</v>
      </c>
      <c r="F66" s="57">
        <v>-293.9204919</v>
      </c>
      <c r="G66" s="57">
        <v>-311.40204662000002</v>
      </c>
      <c r="H66" s="57">
        <v>-302.53369402999999</v>
      </c>
      <c r="I66" s="57">
        <f t="shared" si="9"/>
        <v>-2.4326470000012979E-2</v>
      </c>
      <c r="J66" s="57">
        <f t="shared" si="10"/>
        <v>0.95311880999996701</v>
      </c>
      <c r="K66" s="57">
        <f t="shared" si="11"/>
        <v>-9.8528600000003408E-2</v>
      </c>
      <c r="L66" s="2"/>
      <c r="N66" s="6"/>
      <c r="O66" s="6"/>
      <c r="S66" s="69"/>
      <c r="T66" s="76"/>
      <c r="U66" s="76"/>
      <c r="V66" s="76"/>
      <c r="X66" s="2"/>
      <c r="Y66" s="2"/>
      <c r="Z66" s="2"/>
      <c r="AE66" s="158" t="s">
        <v>386</v>
      </c>
      <c r="AF66" t="s">
        <v>385</v>
      </c>
    </row>
    <row r="67" spans="4:32" x14ac:dyDescent="0.35">
      <c r="D67" s="57" t="s">
        <v>149</v>
      </c>
      <c r="E67" s="57">
        <v>-288.65566431000002</v>
      </c>
      <c r="F67" s="57">
        <v>-291.55080459999999</v>
      </c>
      <c r="G67" s="57">
        <v>-309.81835018999999</v>
      </c>
      <c r="H67" s="57">
        <v>-301.66480756999999</v>
      </c>
      <c r="I67" s="57">
        <f t="shared" si="9"/>
        <v>0.6838597100000281</v>
      </c>
      <c r="J67" s="57">
        <f t="shared" si="10"/>
        <v>0.87531412000003028</v>
      </c>
      <c r="K67" s="57">
        <f t="shared" si="11"/>
        <v>-0.89114325999997313</v>
      </c>
      <c r="L67" s="2"/>
      <c r="N67" s="44" t="s">
        <v>168</v>
      </c>
      <c r="O67" s="51"/>
      <c r="P67" s="51"/>
      <c r="Q67" s="51"/>
      <c r="R67" s="51"/>
      <c r="S67" s="78">
        <v>-308.42500000000001</v>
      </c>
      <c r="T67" s="79">
        <f t="shared" si="5"/>
        <v>-308.27500000000003</v>
      </c>
      <c r="U67" s="79">
        <f t="shared" si="6"/>
        <v>-308.52500000000003</v>
      </c>
      <c r="V67" s="79">
        <f t="shared" si="7"/>
        <v>-308.52500000000003</v>
      </c>
      <c r="W67" s="51">
        <v>0</v>
      </c>
      <c r="X67" s="80">
        <f t="shared" ref="X67:X74" si="12">V67-L17-0.5*$I$10-$I$11</f>
        <v>0.74967330999998438</v>
      </c>
      <c r="Y67" s="80">
        <f t="shared" ref="Y67:Y76" si="13">V116+$I$12-L17-$I$10-$I$11</f>
        <v>-0.17232668999998779</v>
      </c>
      <c r="Z67" s="89">
        <f t="shared" si="8"/>
        <v>0.12300000000000111</v>
      </c>
      <c r="AB67">
        <f t="shared" ref="AB67:AB96" si="14">V166-L17-$I$12+0.5*$I$10</f>
        <v>0.11867331000002324</v>
      </c>
    </row>
    <row r="68" spans="4:32" x14ac:dyDescent="0.35">
      <c r="D68" s="57" t="s">
        <v>150</v>
      </c>
      <c r="E68" s="57">
        <v>-286.71628071999999</v>
      </c>
      <c r="F68" s="57">
        <v>-289.95220884999998</v>
      </c>
      <c r="G68" s="57">
        <v>-308.26770017000001</v>
      </c>
      <c r="H68" s="57">
        <v>-298.95820058999999</v>
      </c>
      <c r="I68" s="57">
        <f t="shared" si="9"/>
        <v>0.34307187000000949</v>
      </c>
      <c r="J68" s="57">
        <f t="shared" si="10"/>
        <v>0.48658054999997402</v>
      </c>
      <c r="K68" s="57">
        <f t="shared" si="11"/>
        <v>-0.12391987000000348</v>
      </c>
      <c r="L68" s="2"/>
      <c r="N68" s="77" t="s">
        <v>158</v>
      </c>
      <c r="O68" s="6"/>
      <c r="P68" s="6"/>
      <c r="Q68" s="6"/>
      <c r="R68" s="6"/>
      <c r="S68" s="69">
        <v>-321.33600000000001</v>
      </c>
      <c r="T68" s="76">
        <f t="shared" si="5"/>
        <v>-321.18600000000004</v>
      </c>
      <c r="U68" s="76">
        <f t="shared" si="6"/>
        <v>-321.43600000000004</v>
      </c>
      <c r="V68" s="76">
        <f t="shared" si="7"/>
        <v>-321.43600000000004</v>
      </c>
      <c r="W68" s="6">
        <v>0</v>
      </c>
      <c r="X68" s="81">
        <f t="shared" si="12"/>
        <v>0.38283329999995175</v>
      </c>
      <c r="Y68" s="81">
        <f t="shared" si="13"/>
        <v>-0.5891667000000318</v>
      </c>
      <c r="Z68" s="90">
        <f t="shared" si="8"/>
        <v>0.12300000000000111</v>
      </c>
      <c r="AB68">
        <f t="shared" si="14"/>
        <v>0.10783329999998514</v>
      </c>
    </row>
    <row r="69" spans="4:32" x14ac:dyDescent="0.35">
      <c r="N69" s="77" t="s">
        <v>170</v>
      </c>
      <c r="O69" s="6"/>
      <c r="P69" s="6"/>
      <c r="Q69" s="6"/>
      <c r="R69" s="6"/>
      <c r="S69" s="69">
        <v>-350.61200000000002</v>
      </c>
      <c r="T69" s="76">
        <f t="shared" si="5"/>
        <v>-350.46200000000005</v>
      </c>
      <c r="U69" s="76">
        <f t="shared" si="6"/>
        <v>-350.71200000000005</v>
      </c>
      <c r="V69" s="76">
        <f t="shared" si="7"/>
        <v>-350.71200000000005</v>
      </c>
      <c r="W69" s="6">
        <v>0</v>
      </c>
      <c r="X69" s="81">
        <f t="shared" si="12"/>
        <v>0.54959010999993296</v>
      </c>
      <c r="Y69" s="81">
        <f t="shared" si="13"/>
        <v>-0.2304098900000433</v>
      </c>
      <c r="Z69" s="90">
        <f t="shared" si="8"/>
        <v>0.12300000000000111</v>
      </c>
      <c r="AB69">
        <f t="shared" si="14"/>
        <v>0.17459011000000046</v>
      </c>
    </row>
    <row r="70" spans="4:32" x14ac:dyDescent="0.35">
      <c r="N70" s="77" t="s">
        <v>174</v>
      </c>
      <c r="O70" s="6"/>
      <c r="P70" s="6"/>
      <c r="Q70" s="6"/>
      <c r="R70" s="6"/>
      <c r="S70" s="69">
        <v>-350.54199999999997</v>
      </c>
      <c r="T70" s="76">
        <f t="shared" si="5"/>
        <v>-350.392</v>
      </c>
      <c r="U70" s="76">
        <f t="shared" si="6"/>
        <v>-350.642</v>
      </c>
      <c r="V70" s="76">
        <f t="shared" si="7"/>
        <v>-350.642</v>
      </c>
      <c r="W70" s="6">
        <v>0</v>
      </c>
      <c r="X70" s="81">
        <f t="shared" si="12"/>
        <v>0.76652117000002562</v>
      </c>
      <c r="Y70" s="81">
        <f t="shared" si="13"/>
        <v>-0.34947883000002022</v>
      </c>
      <c r="Z70" s="90">
        <f t="shared" si="8"/>
        <v>0.12300000000000111</v>
      </c>
      <c r="AB70">
        <f t="shared" si="14"/>
        <v>0.50452117000003582</v>
      </c>
    </row>
    <row r="71" spans="4:32" x14ac:dyDescent="0.35">
      <c r="N71" s="46" t="s">
        <v>169</v>
      </c>
      <c r="O71" s="6"/>
      <c r="P71" s="6"/>
      <c r="Q71" s="6"/>
      <c r="R71" s="6"/>
      <c r="S71" s="69">
        <v>-346.78800000000001</v>
      </c>
      <c r="T71" s="76">
        <f t="shared" si="5"/>
        <v>-346.63800000000003</v>
      </c>
      <c r="U71" s="76">
        <f t="shared" si="6"/>
        <v>-346.88800000000003</v>
      </c>
      <c r="V71" s="76">
        <f t="shared" si="7"/>
        <v>-346.88800000000003</v>
      </c>
      <c r="W71" s="6">
        <v>0</v>
      </c>
      <c r="X71" s="81">
        <f t="shared" si="12"/>
        <v>0.94097695999999331</v>
      </c>
      <c r="Y71" s="81">
        <f t="shared" si="13"/>
        <v>-3.0023040000013879E-2</v>
      </c>
      <c r="Z71" s="90">
        <f t="shared" si="8"/>
        <v>0.12300000000000111</v>
      </c>
      <c r="AB71">
        <f t="shared" si="14"/>
        <v>0.87297696000002034</v>
      </c>
    </row>
    <row r="72" spans="4:32" x14ac:dyDescent="0.35">
      <c r="N72" s="46" t="s">
        <v>165</v>
      </c>
      <c r="O72" s="6"/>
      <c r="P72" s="6"/>
      <c r="Q72" s="6"/>
      <c r="R72" s="6"/>
      <c r="S72" s="69">
        <v>-335.31900000000002</v>
      </c>
      <c r="T72" s="76">
        <f t="shared" si="5"/>
        <v>-335.16900000000004</v>
      </c>
      <c r="U72" s="76">
        <f t="shared" si="6"/>
        <v>-335.41900000000004</v>
      </c>
      <c r="V72" s="76">
        <f t="shared" si="7"/>
        <v>-335.41900000000004</v>
      </c>
      <c r="W72" s="6">
        <v>0</v>
      </c>
      <c r="X72" s="81">
        <f t="shared" si="12"/>
        <v>0.73166062999995773</v>
      </c>
      <c r="Y72" s="81">
        <f t="shared" si="13"/>
        <v>-9.2339370000001253E-2</v>
      </c>
      <c r="Z72" s="90">
        <f t="shared" si="8"/>
        <v>0.12300000000000111</v>
      </c>
      <c r="AB72">
        <f t="shared" si="14"/>
        <v>0.96366062999999613</v>
      </c>
    </row>
    <row r="73" spans="4:32" x14ac:dyDescent="0.35">
      <c r="G73" s="212" t="s">
        <v>96</v>
      </c>
      <c r="H73" s="212"/>
      <c r="I73" s="212"/>
      <c r="J73" s="212"/>
      <c r="N73" s="46" t="s">
        <v>159</v>
      </c>
      <c r="O73" s="6"/>
      <c r="P73" s="6"/>
      <c r="Q73" s="6"/>
      <c r="R73" s="6"/>
      <c r="S73" s="69">
        <v>-314.79700000000003</v>
      </c>
      <c r="T73" s="76">
        <f t="shared" si="5"/>
        <v>-314.64700000000005</v>
      </c>
      <c r="U73" s="76">
        <f t="shared" si="6"/>
        <v>-314.89700000000005</v>
      </c>
      <c r="V73" s="76">
        <f t="shared" si="7"/>
        <v>-314.89700000000005</v>
      </c>
      <c r="W73" s="6">
        <v>0</v>
      </c>
      <c r="X73" s="81">
        <f t="shared" si="12"/>
        <v>0.54560594999997392</v>
      </c>
      <c r="Y73" s="81">
        <f t="shared" si="13"/>
        <v>-0.32539405000001054</v>
      </c>
      <c r="Z73" s="90">
        <f t="shared" si="8"/>
        <v>0.12300000000000111</v>
      </c>
      <c r="AB73">
        <f t="shared" si="14"/>
        <v>1.2506059500000255</v>
      </c>
    </row>
    <row r="74" spans="4:32" x14ac:dyDescent="0.35">
      <c r="D74" t="s">
        <v>88</v>
      </c>
      <c r="E74" s="42" t="s">
        <v>78</v>
      </c>
      <c r="F74" s="42" t="s">
        <v>79</v>
      </c>
      <c r="G74" t="s">
        <v>93</v>
      </c>
      <c r="H74" t="s">
        <v>92</v>
      </c>
      <c r="I74" t="s">
        <v>95</v>
      </c>
      <c r="N74" s="77" t="s">
        <v>176</v>
      </c>
      <c r="O74" s="6"/>
      <c r="P74" s="6"/>
      <c r="Q74" s="6"/>
      <c r="R74" s="6"/>
      <c r="S74" s="6">
        <v>-351.31700000000001</v>
      </c>
      <c r="T74" s="76">
        <f t="shared" si="5"/>
        <v>-351.16700000000003</v>
      </c>
      <c r="U74" s="76">
        <f t="shared" si="6"/>
        <v>-351.41700000000003</v>
      </c>
      <c r="V74" s="76">
        <f t="shared" si="7"/>
        <v>-351.41700000000003</v>
      </c>
      <c r="W74" s="6">
        <v>0</v>
      </c>
      <c r="X74" s="81">
        <f t="shared" si="12"/>
        <v>0.58471838999997061</v>
      </c>
      <c r="Y74" s="102">
        <f t="shared" si="13"/>
        <v>-0.13328160999999383</v>
      </c>
      <c r="Z74" s="90">
        <f t="shared" si="8"/>
        <v>0.12300000000000111</v>
      </c>
      <c r="AB74">
        <f t="shared" si="14"/>
        <v>-0.322281610000001</v>
      </c>
    </row>
    <row r="75" spans="4:32" x14ac:dyDescent="0.35">
      <c r="D75" t="s">
        <v>80</v>
      </c>
      <c r="E75" s="42">
        <v>-1.946</v>
      </c>
      <c r="F75" s="42">
        <v>-2.1190000000000002</v>
      </c>
      <c r="G75">
        <v>-2.1425999999999998</v>
      </c>
      <c r="H75">
        <v>-2.0082399999999998</v>
      </c>
      <c r="I75">
        <v>-2.1425999999999998</v>
      </c>
      <c r="M75">
        <v>-365.89</v>
      </c>
      <c r="N75" s="82" t="s">
        <v>177</v>
      </c>
      <c r="O75" s="75">
        <v>-371.30055123</v>
      </c>
      <c r="P75" s="153">
        <v>0.65700000000000003</v>
      </c>
      <c r="Q75" s="153">
        <v>9.0999999999999998E-2</v>
      </c>
      <c r="R75" s="153">
        <v>-0.16200000000000001</v>
      </c>
      <c r="S75" s="75">
        <f>O75+P75+Q75+R75</f>
        <v>-370.71455122999998</v>
      </c>
      <c r="T75" s="154">
        <f t="shared" si="5"/>
        <v>-370.56455123000001</v>
      </c>
      <c r="U75" s="154">
        <f t="shared" si="6"/>
        <v>-370.81455123000001</v>
      </c>
      <c r="V75" s="154">
        <f t="shared" si="7"/>
        <v>-370.81455123000001</v>
      </c>
      <c r="W75" s="75">
        <v>0</v>
      </c>
      <c r="X75" s="155">
        <f>V75-L25-0.5*$I$10-$I$11</f>
        <v>-2.751341239999995</v>
      </c>
      <c r="Y75" s="155">
        <f t="shared" si="13"/>
        <v>-0.32179000999998308</v>
      </c>
      <c r="Z75" s="104">
        <f t="shared" si="8"/>
        <v>0.12300000000000111</v>
      </c>
      <c r="AB75">
        <f t="shared" si="14"/>
        <v>-1.5327900099999816</v>
      </c>
      <c r="AE75" s="158">
        <v>-347.22975482999999</v>
      </c>
      <c r="AF75">
        <f>AE75-L25</f>
        <v>-1.13254483999998</v>
      </c>
    </row>
    <row r="76" spans="4:32" x14ac:dyDescent="0.35">
      <c r="D76" t="s">
        <v>81</v>
      </c>
      <c r="E76" s="42">
        <v>-1.9139999999999999</v>
      </c>
      <c r="F76" s="42">
        <v>-1.262</v>
      </c>
      <c r="G76" s="14">
        <v>-1.2595499999999999</v>
      </c>
      <c r="H76">
        <v>-1.93265</v>
      </c>
      <c r="I76">
        <v>-1.3011600000000001</v>
      </c>
      <c r="N76" s="83" t="s">
        <v>183</v>
      </c>
      <c r="O76" s="52"/>
      <c r="P76" s="52"/>
      <c r="Q76" s="52"/>
      <c r="R76" s="52"/>
      <c r="S76" s="52">
        <v>-306.41899999999998</v>
      </c>
      <c r="T76" s="86">
        <f t="shared" si="5"/>
        <v>-306.26900000000001</v>
      </c>
      <c r="U76" s="86">
        <f t="shared" si="6"/>
        <v>-306.51900000000001</v>
      </c>
      <c r="V76" s="86">
        <f t="shared" si="7"/>
        <v>-306.51900000000001</v>
      </c>
      <c r="W76" s="52">
        <v>0</v>
      </c>
      <c r="X76" s="84">
        <f>V76-L26-0.5*$I$10-$I$11</f>
        <v>1.0261838700000041</v>
      </c>
      <c r="Y76" s="84">
        <f t="shared" si="13"/>
        <v>0.3811838699999619</v>
      </c>
      <c r="Z76" s="91">
        <f t="shared" si="8"/>
        <v>0.12300000000000111</v>
      </c>
    </row>
    <row r="77" spans="4:32" x14ac:dyDescent="0.35">
      <c r="D77" t="s">
        <v>82</v>
      </c>
      <c r="E77" s="42">
        <v>-1.9279999999999999</v>
      </c>
      <c r="F77" s="42">
        <v>-0.61299999999999999</v>
      </c>
      <c r="G77" s="14">
        <v>-0.64053000000000004</v>
      </c>
      <c r="H77">
        <v>-1.9327099999999999</v>
      </c>
      <c r="I77">
        <v>-0.56686300000000001</v>
      </c>
      <c r="T77" s="79"/>
      <c r="U77" s="79"/>
      <c r="V77" s="76"/>
      <c r="X77" s="81"/>
      <c r="Y77" s="2"/>
      <c r="Z77" s="2"/>
    </row>
    <row r="78" spans="4:32" x14ac:dyDescent="0.35">
      <c r="D78" t="s">
        <v>83</v>
      </c>
      <c r="E78" s="42">
        <v>-1.92</v>
      </c>
      <c r="F78" s="42">
        <v>-3.7999999999999999E-2</v>
      </c>
      <c r="G78">
        <v>0.82257199999999997</v>
      </c>
      <c r="H78">
        <v>-1.88205</v>
      </c>
      <c r="I78">
        <v>0.935195</v>
      </c>
      <c r="N78" t="s">
        <v>185</v>
      </c>
      <c r="P78" s="53"/>
      <c r="S78">
        <v>-307.62599999999998</v>
      </c>
      <c r="T78" s="76">
        <f t="shared" si="5"/>
        <v>-307.476</v>
      </c>
      <c r="U78" s="76">
        <f t="shared" si="6"/>
        <v>-307.726</v>
      </c>
      <c r="V78" s="76">
        <f t="shared" si="7"/>
        <v>-307.726</v>
      </c>
      <c r="W78">
        <v>0</v>
      </c>
      <c r="X78" s="81">
        <f t="shared" ref="X78:X86" si="15">V78-L28-0.5*$I$10-$I$11</f>
        <v>1.0469679500000026</v>
      </c>
      <c r="Y78" s="2">
        <f t="shared" ref="Y78:Y86" si="16">V127+$I$12-L28-$I$10-$I$11</f>
        <v>0.12296794999996408</v>
      </c>
      <c r="Z78" s="2">
        <f t="shared" si="8"/>
        <v>0.12300000000000111</v>
      </c>
      <c r="AB78">
        <f t="shared" si="14"/>
        <v>1.6399679499999742</v>
      </c>
    </row>
    <row r="79" spans="4:32" x14ac:dyDescent="0.35">
      <c r="D79" t="s">
        <v>84</v>
      </c>
      <c r="E79" s="42">
        <v>-1.9330000000000001</v>
      </c>
      <c r="F79" s="42">
        <v>-0.77100000000000002</v>
      </c>
      <c r="G79">
        <v>0.74831499999999995</v>
      </c>
      <c r="H79">
        <v>-1.9048700000000001</v>
      </c>
      <c r="I79">
        <v>0.620614</v>
      </c>
      <c r="N79" t="s">
        <v>184</v>
      </c>
      <c r="P79" s="6"/>
      <c r="S79">
        <v>-313.78699999999998</v>
      </c>
      <c r="T79" s="76">
        <f t="shared" si="5"/>
        <v>-313.637</v>
      </c>
      <c r="U79" s="76">
        <f t="shared" si="6"/>
        <v>-313.887</v>
      </c>
      <c r="V79" s="76">
        <f t="shared" si="7"/>
        <v>-313.887</v>
      </c>
      <c r="W79">
        <v>0</v>
      </c>
      <c r="X79" s="81">
        <f t="shared" si="15"/>
        <v>0.21221273000002583</v>
      </c>
      <c r="Y79" s="2">
        <f t="shared" si="16"/>
        <v>-0.7327872699999709</v>
      </c>
      <c r="Z79" s="2">
        <f t="shared" si="8"/>
        <v>0.12300000000000111</v>
      </c>
      <c r="AB79">
        <f t="shared" si="14"/>
        <v>0.39921273000004831</v>
      </c>
    </row>
    <row r="80" spans="4:32" x14ac:dyDescent="0.35">
      <c r="D80" t="s">
        <v>85</v>
      </c>
      <c r="E80" s="42">
        <v>-1.956</v>
      </c>
      <c r="F80" s="42">
        <v>-2.5489999999999999</v>
      </c>
      <c r="G80" s="33">
        <v>-0.66575300000000004</v>
      </c>
      <c r="H80">
        <v>-1.9301299999999999</v>
      </c>
      <c r="I80">
        <v>-0.54706100000000002</v>
      </c>
      <c r="N80" t="s">
        <v>186</v>
      </c>
      <c r="P80" s="6"/>
      <c r="S80">
        <v>-325.63499999999999</v>
      </c>
      <c r="T80" s="76">
        <f t="shared" si="5"/>
        <v>-325.48500000000001</v>
      </c>
      <c r="U80" s="76">
        <f t="shared" si="6"/>
        <v>-325.73500000000001</v>
      </c>
      <c r="V80" s="76">
        <f t="shared" si="7"/>
        <v>-325.73500000000001</v>
      </c>
      <c r="W80">
        <v>0</v>
      </c>
      <c r="X80" s="81">
        <f t="shared" si="15"/>
        <v>0.56590764999997845</v>
      </c>
      <c r="Y80" s="2">
        <f t="shared" si="16"/>
        <v>-0.2810923500000051</v>
      </c>
      <c r="Z80" s="2">
        <f t="shared" si="8"/>
        <v>0.12300000000000111</v>
      </c>
      <c r="AB80">
        <f t="shared" si="14"/>
        <v>0.35590765000000957</v>
      </c>
    </row>
    <row r="81" spans="4:34" x14ac:dyDescent="0.35">
      <c r="D81" t="s">
        <v>86</v>
      </c>
      <c r="E81" s="42">
        <v>-1.972</v>
      </c>
      <c r="F81" s="42">
        <v>-2.7210000000000001</v>
      </c>
      <c r="G81" s="14">
        <v>-1.3069200000000001</v>
      </c>
      <c r="H81">
        <v>-1.93642</v>
      </c>
      <c r="I81">
        <v>-1.2253099999999999</v>
      </c>
      <c r="N81" t="s">
        <v>187</v>
      </c>
      <c r="P81" s="6"/>
      <c r="S81">
        <v>-326.46100000000001</v>
      </c>
      <c r="T81" s="76">
        <f t="shared" si="5"/>
        <v>-326.31100000000004</v>
      </c>
      <c r="U81" s="76">
        <f t="shared" si="6"/>
        <v>-326.56100000000004</v>
      </c>
      <c r="V81" s="76">
        <f t="shared" si="7"/>
        <v>-326.56100000000004</v>
      </c>
      <c r="W81">
        <v>0</v>
      </c>
      <c r="X81" s="81">
        <f t="shared" si="15"/>
        <v>0.97096175999995893</v>
      </c>
      <c r="Y81" s="2">
        <f t="shared" si="16"/>
        <v>0.1549617599999813</v>
      </c>
      <c r="Z81" s="2">
        <f t="shared" si="8"/>
        <v>0.12300000000000111</v>
      </c>
      <c r="AB81">
        <f t="shared" si="14"/>
        <v>0.60796175999997004</v>
      </c>
    </row>
    <row r="82" spans="4:34" x14ac:dyDescent="0.35">
      <c r="D82" t="s">
        <v>87</v>
      </c>
      <c r="E82" s="42">
        <v>-1.9219999999999999</v>
      </c>
      <c r="F82" s="42">
        <v>-2.8279999999999998</v>
      </c>
      <c r="G82">
        <v>-2.8235899999999998</v>
      </c>
      <c r="H82">
        <v>-1.9408700000000001</v>
      </c>
      <c r="I82">
        <v>-2.7418200000000001</v>
      </c>
      <c r="N82" t="s">
        <v>188</v>
      </c>
      <c r="P82" s="6"/>
      <c r="S82">
        <v>-324.755</v>
      </c>
      <c r="T82" s="76">
        <f t="shared" si="5"/>
        <v>-324.60500000000002</v>
      </c>
      <c r="U82" s="76">
        <f t="shared" si="6"/>
        <v>-324.85500000000002</v>
      </c>
      <c r="V82" s="76">
        <f t="shared" si="7"/>
        <v>-324.85500000000002</v>
      </c>
      <c r="W82">
        <v>0</v>
      </c>
      <c r="X82" s="81">
        <f t="shared" si="15"/>
        <v>1.0395792099999923</v>
      </c>
      <c r="Y82" s="2">
        <f t="shared" si="16"/>
        <v>-0.22342078999998805</v>
      </c>
      <c r="Z82" s="2">
        <f t="shared" si="8"/>
        <v>0.12300000000000111</v>
      </c>
      <c r="AB82">
        <f t="shared" si="14"/>
        <v>0.80457920999998933</v>
      </c>
    </row>
    <row r="83" spans="4:34" x14ac:dyDescent="0.35">
      <c r="I83"/>
      <c r="N83" t="s">
        <v>189</v>
      </c>
      <c r="P83" s="6"/>
      <c r="S83">
        <v>-318.74900000000002</v>
      </c>
      <c r="T83" s="76">
        <f t="shared" si="5"/>
        <v>-318.59900000000005</v>
      </c>
      <c r="U83" s="76">
        <f t="shared" si="6"/>
        <v>-318.84900000000005</v>
      </c>
      <c r="V83" s="76">
        <f t="shared" si="7"/>
        <v>-318.84900000000005</v>
      </c>
      <c r="W83">
        <v>0</v>
      </c>
      <c r="X83" s="81">
        <f t="shared" si="15"/>
        <v>1.0741633999999678</v>
      </c>
      <c r="Y83" s="2">
        <f t="shared" si="16"/>
        <v>-0.18883660000001257</v>
      </c>
      <c r="Z83" s="2">
        <f t="shared" si="8"/>
        <v>0.12300000000000111</v>
      </c>
      <c r="AB83">
        <f t="shared" si="14"/>
        <v>1.0591633999999921</v>
      </c>
    </row>
    <row r="84" spans="4:34" x14ac:dyDescent="0.35">
      <c r="D84" t="s">
        <v>220</v>
      </c>
      <c r="I84"/>
      <c r="N84" t="s">
        <v>190</v>
      </c>
      <c r="P84" s="6"/>
      <c r="S84" s="94">
        <v>-310.80500000000001</v>
      </c>
      <c r="T84" s="76">
        <f t="shared" si="5"/>
        <v>-310.65500000000003</v>
      </c>
      <c r="U84" s="76">
        <f t="shared" si="6"/>
        <v>-310.90500000000003</v>
      </c>
      <c r="V84" s="76">
        <f t="shared" si="7"/>
        <v>-310.90500000000003</v>
      </c>
      <c r="W84">
        <v>0</v>
      </c>
      <c r="X84" s="81">
        <f t="shared" si="15"/>
        <v>0.8673181699999688</v>
      </c>
      <c r="Y84" s="2">
        <f t="shared" si="16"/>
        <v>0.35331816999995524</v>
      </c>
      <c r="Z84" s="2">
        <f t="shared" si="8"/>
        <v>0.12300000000000111</v>
      </c>
      <c r="AB84">
        <f t="shared" si="14"/>
        <v>0.29031816999998128</v>
      </c>
    </row>
    <row r="85" spans="4:34" x14ac:dyDescent="0.35">
      <c r="N85" t="s">
        <v>191</v>
      </c>
      <c r="P85" s="6"/>
      <c r="S85">
        <v>-326.80099999999999</v>
      </c>
      <c r="T85" s="76">
        <f t="shared" si="5"/>
        <v>-326.65100000000001</v>
      </c>
      <c r="U85" s="76">
        <f t="shared" si="6"/>
        <v>-326.90100000000001</v>
      </c>
      <c r="V85" s="76">
        <f t="shared" si="7"/>
        <v>-326.90100000000001</v>
      </c>
      <c r="W85">
        <v>0</v>
      </c>
      <c r="X85" s="81">
        <f t="shared" si="15"/>
        <v>0.63342168999997028</v>
      </c>
      <c r="Y85" s="2">
        <f t="shared" si="16"/>
        <v>-0.15357831000006783</v>
      </c>
      <c r="Z85" s="2">
        <f t="shared" si="8"/>
        <v>0.12300000000000111</v>
      </c>
      <c r="AB85">
        <f t="shared" si="14"/>
        <v>-0.3485783100000468</v>
      </c>
    </row>
    <row r="86" spans="4:34" x14ac:dyDescent="0.35">
      <c r="N86" t="s">
        <v>192</v>
      </c>
      <c r="P86" s="6"/>
      <c r="S86">
        <v>-336.74700000000001</v>
      </c>
      <c r="T86" s="76">
        <f t="shared" si="5"/>
        <v>-336.59700000000004</v>
      </c>
      <c r="U86" s="76">
        <f t="shared" si="6"/>
        <v>-336.84700000000004</v>
      </c>
      <c r="V86" s="76">
        <f t="shared" si="7"/>
        <v>-336.84700000000004</v>
      </c>
      <c r="W86">
        <v>0</v>
      </c>
      <c r="X86" s="81">
        <f t="shared" si="15"/>
        <v>0.53848052999995133</v>
      </c>
      <c r="Y86" s="2">
        <f t="shared" si="16"/>
        <v>-0.11251947000006268</v>
      </c>
      <c r="Z86" s="2">
        <f t="shared" si="8"/>
        <v>0.12300000000000111</v>
      </c>
      <c r="AB86">
        <f t="shared" si="14"/>
        <v>-1.9645194700000239</v>
      </c>
    </row>
    <row r="87" spans="4:34" x14ac:dyDescent="0.35">
      <c r="N87" t="s">
        <v>193</v>
      </c>
      <c r="P87" s="6"/>
      <c r="T87" s="76"/>
      <c r="U87" s="76"/>
      <c r="V87" s="76"/>
      <c r="X87" s="81"/>
      <c r="Y87" s="2"/>
      <c r="Z87" s="2"/>
    </row>
    <row r="88" spans="4:34" x14ac:dyDescent="0.35">
      <c r="T88" s="76"/>
      <c r="U88" s="76"/>
      <c r="V88" s="76"/>
      <c r="X88" s="81"/>
      <c r="Y88" s="2"/>
      <c r="Z88" s="2"/>
    </row>
    <row r="89" spans="4:34" x14ac:dyDescent="0.35">
      <c r="N89" t="s">
        <v>209</v>
      </c>
      <c r="S89">
        <v>-307.59800000000001</v>
      </c>
      <c r="T89" s="76">
        <f t="shared" si="5"/>
        <v>-307.44800000000004</v>
      </c>
      <c r="U89" s="76">
        <f t="shared" si="6"/>
        <v>-307.69800000000004</v>
      </c>
      <c r="V89" s="76">
        <f t="shared" si="7"/>
        <v>-307.69800000000004</v>
      </c>
      <c r="W89">
        <v>0</v>
      </c>
      <c r="X89" s="81">
        <f t="shared" ref="X89:X97" si="17">V89-L39-0.5*$I$10-$I$11</f>
        <v>1.0409255799999571</v>
      </c>
      <c r="Y89" s="2">
        <f t="shared" ref="Y89:Y97" si="18">V138+$I$12-L39-$I$10-$I$11</f>
        <v>6.8925579999973507E-2</v>
      </c>
      <c r="Z89" s="2">
        <f t="shared" si="8"/>
        <v>0.12300000000000111</v>
      </c>
      <c r="AB89">
        <f t="shared" si="14"/>
        <v>1.5869255800000168</v>
      </c>
      <c r="AE89" s="158">
        <v>-282.89016873999998</v>
      </c>
      <c r="AF89">
        <f>AE89-L39</f>
        <v>3.8827568400000132</v>
      </c>
      <c r="AG89">
        <f>V89-AE89-I11-0.5*I10</f>
        <v>-2.8418312600000579</v>
      </c>
      <c r="AH89">
        <f>X89-AF89</f>
        <v>-2.8418312600000561</v>
      </c>
    </row>
    <row r="90" spans="4:34" x14ac:dyDescent="0.35">
      <c r="N90" t="s">
        <v>210</v>
      </c>
      <c r="S90">
        <v>-313.25</v>
      </c>
      <c r="T90" s="76">
        <f t="shared" si="5"/>
        <v>-313.10000000000002</v>
      </c>
      <c r="U90" s="76">
        <f t="shared" si="6"/>
        <v>-313.35000000000002</v>
      </c>
      <c r="V90" s="76">
        <f t="shared" si="7"/>
        <v>-313.35000000000002</v>
      </c>
      <c r="W90">
        <v>0</v>
      </c>
      <c r="X90" s="81">
        <f t="shared" si="17"/>
        <v>0.90862494999998233</v>
      </c>
      <c r="Y90" s="2">
        <f t="shared" si="18"/>
        <v>-0.35137505000001212</v>
      </c>
      <c r="Z90" s="2">
        <f t="shared" si="8"/>
        <v>0.12300000000000111</v>
      </c>
      <c r="AB90">
        <f t="shared" si="14"/>
        <v>1.3036249500000316</v>
      </c>
      <c r="AE90" s="158">
        <v>-291.33366540999998</v>
      </c>
      <c r="AF90">
        <f t="shared" ref="AF90:AF97" si="19">AE90-L40</f>
        <v>0.95895954000002348</v>
      </c>
    </row>
    <row r="91" spans="4:34" x14ac:dyDescent="0.35">
      <c r="N91" t="s">
        <v>211</v>
      </c>
      <c r="S91">
        <v>-325.37</v>
      </c>
      <c r="T91" s="76">
        <f t="shared" si="5"/>
        <v>-325.22000000000003</v>
      </c>
      <c r="U91" s="76">
        <f t="shared" si="6"/>
        <v>-325.47000000000003</v>
      </c>
      <c r="V91" s="76">
        <f t="shared" si="7"/>
        <v>-325.47000000000003</v>
      </c>
      <c r="W91">
        <v>0</v>
      </c>
      <c r="X91" s="81">
        <f t="shared" si="17"/>
        <v>0.72803191999997097</v>
      </c>
      <c r="Y91" s="2">
        <f t="shared" si="18"/>
        <v>-0.21096807999999712</v>
      </c>
      <c r="Z91" s="2">
        <f t="shared" si="8"/>
        <v>0.12300000000000111</v>
      </c>
      <c r="AB91">
        <f t="shared" si="14"/>
        <v>0.41203192000000755</v>
      </c>
      <c r="AE91" s="158">
        <v>-303.32946946999999</v>
      </c>
      <c r="AF91">
        <f t="shared" si="19"/>
        <v>0.9025624500000049</v>
      </c>
    </row>
    <row r="92" spans="4:34" x14ac:dyDescent="0.35">
      <c r="N92" t="s">
        <v>212</v>
      </c>
      <c r="S92">
        <v>-326.31799999999998</v>
      </c>
      <c r="T92" s="76">
        <f t="shared" si="5"/>
        <v>-326.16800000000001</v>
      </c>
      <c r="U92" s="76">
        <f t="shared" si="6"/>
        <v>-326.41800000000001</v>
      </c>
      <c r="V92" s="76">
        <f t="shared" si="7"/>
        <v>-326.41800000000001</v>
      </c>
      <c r="W92">
        <v>0</v>
      </c>
      <c r="X92" s="81">
        <f t="shared" si="17"/>
        <v>0.87796900000000022</v>
      </c>
      <c r="Y92" s="2">
        <f t="shared" si="18"/>
        <v>7.6969000000008947E-2</v>
      </c>
      <c r="Z92" s="2">
        <f t="shared" si="8"/>
        <v>0.12300000000000111</v>
      </c>
      <c r="AB92">
        <f t="shared" si="14"/>
        <v>0.60696899999999587</v>
      </c>
      <c r="AE92" s="158">
        <v>-304.50023547000001</v>
      </c>
      <c r="AF92">
        <f t="shared" si="19"/>
        <v>0.82973352999999861</v>
      </c>
    </row>
    <row r="93" spans="4:34" x14ac:dyDescent="0.35">
      <c r="N93" t="s">
        <v>213</v>
      </c>
      <c r="S93">
        <v>-324.20600000000002</v>
      </c>
      <c r="T93" s="76">
        <f t="shared" si="5"/>
        <v>-324.05600000000004</v>
      </c>
      <c r="U93" s="76">
        <f t="shared" si="6"/>
        <v>-324.30600000000004</v>
      </c>
      <c r="V93" s="76">
        <f t="shared" si="7"/>
        <v>-324.30600000000004</v>
      </c>
      <c r="W93">
        <v>0</v>
      </c>
      <c r="X93" s="81">
        <f t="shared" si="17"/>
        <v>1.3888562699999554</v>
      </c>
      <c r="Y93" s="2">
        <f t="shared" si="18"/>
        <v>0.44985626999998729</v>
      </c>
      <c r="Z93" s="2">
        <f t="shared" si="8"/>
        <v>0.12300000000000111</v>
      </c>
      <c r="AB93">
        <f t="shared" si="14"/>
        <v>0.80585626999999604</v>
      </c>
      <c r="AE93" s="158">
        <v>-303.00105843</v>
      </c>
      <c r="AF93">
        <f t="shared" si="19"/>
        <v>0.72779783999999381</v>
      </c>
    </row>
    <row r="94" spans="4:34" x14ac:dyDescent="0.35">
      <c r="N94" t="s">
        <v>214</v>
      </c>
      <c r="S94">
        <v>-318.875</v>
      </c>
      <c r="T94" s="76">
        <f t="shared" si="5"/>
        <v>-318.72500000000002</v>
      </c>
      <c r="U94" s="76">
        <f t="shared" si="6"/>
        <v>-318.97500000000002</v>
      </c>
      <c r="V94" s="76">
        <f t="shared" si="7"/>
        <v>-318.97500000000002</v>
      </c>
      <c r="W94">
        <v>0</v>
      </c>
      <c r="X94" s="81">
        <f t="shared" si="17"/>
        <v>1.0806521099999529</v>
      </c>
      <c r="Y94" s="2">
        <f t="shared" si="18"/>
        <v>-0.16934789000005068</v>
      </c>
      <c r="Z94" s="2">
        <f t="shared" si="8"/>
        <v>0.12300000000000111</v>
      </c>
      <c r="AB94">
        <f t="shared" si="14"/>
        <v>0.9946521099999508</v>
      </c>
      <c r="AE94" s="158">
        <v>-297.23342172000002</v>
      </c>
      <c r="AF94">
        <f t="shared" si="19"/>
        <v>0.8562303899999506</v>
      </c>
    </row>
    <row r="95" spans="4:34" x14ac:dyDescent="0.35">
      <c r="N95" t="s">
        <v>215</v>
      </c>
      <c r="S95">
        <v>-310.68</v>
      </c>
      <c r="T95" s="76">
        <f t="shared" si="5"/>
        <v>-310.53000000000003</v>
      </c>
      <c r="U95" s="76">
        <f t="shared" si="6"/>
        <v>-310.78000000000003</v>
      </c>
      <c r="V95" s="76">
        <f t="shared" si="7"/>
        <v>-310.78000000000003</v>
      </c>
      <c r="W95">
        <v>0</v>
      </c>
      <c r="X95" s="81">
        <f t="shared" si="17"/>
        <v>0.80926739999994624</v>
      </c>
      <c r="Y95" s="2">
        <f t="shared" si="18"/>
        <v>0.28326739999993222</v>
      </c>
      <c r="Z95" s="2">
        <f t="shared" si="8"/>
        <v>0.12300000000000111</v>
      </c>
      <c r="AB95">
        <f t="shared" si="14"/>
        <v>1.9442673999999478</v>
      </c>
      <c r="AE95" s="158">
        <v>-289.19455496</v>
      </c>
      <c r="AF95">
        <f t="shared" si="19"/>
        <v>0.42871243999996977</v>
      </c>
    </row>
    <row r="96" spans="4:34" x14ac:dyDescent="0.35">
      <c r="N96" t="s">
        <v>216</v>
      </c>
      <c r="S96">
        <v>-326.68200000000002</v>
      </c>
      <c r="T96" s="76">
        <f t="shared" si="5"/>
        <v>-326.53200000000004</v>
      </c>
      <c r="U96" s="76">
        <f t="shared" si="6"/>
        <v>-326.78200000000004</v>
      </c>
      <c r="V96" s="76">
        <f t="shared" si="7"/>
        <v>-326.78200000000004</v>
      </c>
      <c r="W96">
        <v>0</v>
      </c>
      <c r="X96" s="81">
        <f t="shared" si="17"/>
        <v>0.50741589999994829</v>
      </c>
      <c r="Y96" s="2">
        <f t="shared" si="18"/>
        <v>-6.9584100000053439E-2</v>
      </c>
      <c r="Z96" s="2">
        <f t="shared" si="8"/>
        <v>0.12300000000000111</v>
      </c>
      <c r="AB96">
        <f t="shared" si="14"/>
        <v>-0.21158410000003514</v>
      </c>
      <c r="AE96" s="158">
        <v>-304.31492304</v>
      </c>
      <c r="AF96">
        <f t="shared" si="19"/>
        <v>1.0084928599999898</v>
      </c>
    </row>
    <row r="97" spans="14:32" x14ac:dyDescent="0.35">
      <c r="N97" t="s">
        <v>217</v>
      </c>
      <c r="S97">
        <v>-336.86900000000003</v>
      </c>
      <c r="T97" s="76">
        <f t="shared" si="5"/>
        <v>-336.71900000000005</v>
      </c>
      <c r="U97" s="76">
        <f t="shared" si="6"/>
        <v>-336.96900000000005</v>
      </c>
      <c r="V97" s="76">
        <f t="shared" si="7"/>
        <v>-336.96900000000005</v>
      </c>
      <c r="W97">
        <v>0</v>
      </c>
      <c r="X97" s="81">
        <f t="shared" si="17"/>
        <v>0.2269762399999351</v>
      </c>
      <c r="Y97" s="2">
        <f t="shared" si="18"/>
        <v>-0.13602376000001115</v>
      </c>
      <c r="Z97" s="2">
        <f t="shared" si="8"/>
        <v>0.12300000000000111</v>
      </c>
      <c r="AB97">
        <f>V196-L47-$I$12+0.5*$I$10</f>
        <v>-0.84702376000000967</v>
      </c>
      <c r="AE97" s="158">
        <v>-313.54958599999998</v>
      </c>
      <c r="AF97">
        <f t="shared" si="19"/>
        <v>1.6803902400000084</v>
      </c>
    </row>
    <row r="98" spans="14:32" x14ac:dyDescent="0.35">
      <c r="N98" t="s">
        <v>218</v>
      </c>
    </row>
    <row r="99" spans="14:32" ht="15" thickBot="1" x14ac:dyDescent="0.4">
      <c r="X99" t="s">
        <v>2</v>
      </c>
      <c r="Y99" t="s">
        <v>3</v>
      </c>
    </row>
    <row r="100" spans="14:32" x14ac:dyDescent="0.35">
      <c r="N100" s="118" t="s">
        <v>61</v>
      </c>
      <c r="O100" s="96" t="s">
        <v>15</v>
      </c>
      <c r="P100" s="97" t="s">
        <v>16</v>
      </c>
      <c r="Q100" s="96" t="s">
        <v>17</v>
      </c>
      <c r="R100" s="98" t="s">
        <v>18</v>
      </c>
      <c r="S100" s="96" t="s">
        <v>19</v>
      </c>
      <c r="T100" s="96"/>
      <c r="U100" s="96"/>
      <c r="V100" s="99"/>
      <c r="W100" t="s">
        <v>80</v>
      </c>
      <c r="X100" s="2">
        <f>F21</f>
        <v>0.81885285999998558</v>
      </c>
      <c r="Y100" s="2">
        <f>G21</f>
        <v>9.2852859999972281E-2</v>
      </c>
    </row>
    <row r="101" spans="14:32" x14ac:dyDescent="0.35">
      <c r="N101" s="5" t="s">
        <v>27</v>
      </c>
      <c r="O101" s="6">
        <v>-298.44429057000002</v>
      </c>
      <c r="P101" s="6"/>
      <c r="Q101" s="6"/>
      <c r="R101" s="6"/>
      <c r="S101" s="6">
        <v>-298.31</v>
      </c>
      <c r="T101" s="6"/>
      <c r="U101" s="6">
        <f>S101-0.1</f>
        <v>-298.41000000000003</v>
      </c>
      <c r="V101" s="7">
        <f>U101</f>
        <v>-298.41000000000003</v>
      </c>
      <c r="X101">
        <f t="shared" ref="X101:X107" si="20">X52</f>
        <v>1.0671954100000036</v>
      </c>
      <c r="Y101">
        <f t="shared" ref="Y101:Y107" si="21">Y52-Z52</f>
        <v>5.2195410000003051E-2</v>
      </c>
    </row>
    <row r="102" spans="14:32" x14ac:dyDescent="0.35">
      <c r="N102" s="5" t="s">
        <v>28</v>
      </c>
      <c r="O102" s="6">
        <v>-300.16230171000001</v>
      </c>
      <c r="P102" s="6"/>
      <c r="Q102" s="6"/>
      <c r="R102" s="6"/>
      <c r="S102" s="6">
        <v>-299.98700000000002</v>
      </c>
      <c r="T102" s="6"/>
      <c r="U102" s="6">
        <f t="shared" ref="U102:U146" si="22">S102-0.1</f>
        <v>-300.08700000000005</v>
      </c>
      <c r="V102" s="7">
        <f t="shared" ref="V102:V146" si="23">U102</f>
        <v>-300.08700000000005</v>
      </c>
      <c r="X102">
        <f t="shared" si="20"/>
        <v>1.0898954099999898</v>
      </c>
      <c r="Y102">
        <f t="shared" si="21"/>
        <v>-0.30610459000003942</v>
      </c>
    </row>
    <row r="103" spans="14:32" x14ac:dyDescent="0.35">
      <c r="N103" s="37" t="s">
        <v>29</v>
      </c>
      <c r="O103" s="6">
        <v>-303.22632019000002</v>
      </c>
      <c r="P103" s="6"/>
      <c r="Q103" s="6"/>
      <c r="R103" s="6"/>
      <c r="S103" s="6">
        <v>-303.05700000000002</v>
      </c>
      <c r="T103" s="6"/>
      <c r="U103" s="6">
        <f t="shared" si="22"/>
        <v>-303.15700000000004</v>
      </c>
      <c r="V103" s="7">
        <f t="shared" si="23"/>
        <v>-303.15700000000004</v>
      </c>
      <c r="X103">
        <f t="shared" si="20"/>
        <v>1.0541197699999927</v>
      </c>
      <c r="Y103">
        <f t="shared" si="21"/>
        <v>-0.41588023000004881</v>
      </c>
    </row>
    <row r="104" spans="14:32" x14ac:dyDescent="0.35">
      <c r="N104" s="5" t="s">
        <v>30</v>
      </c>
      <c r="O104" s="6">
        <v>-303.26625780000001</v>
      </c>
      <c r="P104" s="6"/>
      <c r="Q104" s="6"/>
      <c r="R104" s="6"/>
      <c r="S104" s="6">
        <v>-303.101</v>
      </c>
      <c r="T104" s="6"/>
      <c r="U104" s="6">
        <f t="shared" si="22"/>
        <v>-303.20100000000002</v>
      </c>
      <c r="V104" s="7">
        <f t="shared" si="23"/>
        <v>-303.20100000000002</v>
      </c>
      <c r="X104">
        <f t="shared" si="20"/>
        <v>1.3222099399999294</v>
      </c>
      <c r="Y104">
        <f t="shared" si="21"/>
        <v>-8.79006000004523E-3</v>
      </c>
    </row>
    <row r="105" spans="14:32" x14ac:dyDescent="0.35">
      <c r="N105" s="5" t="s">
        <v>31</v>
      </c>
      <c r="O105" s="6">
        <v>-302.53369402999999</v>
      </c>
      <c r="P105" s="6"/>
      <c r="Q105" s="6"/>
      <c r="R105" s="6"/>
      <c r="S105" s="6">
        <v>-302.34899999999999</v>
      </c>
      <c r="T105" s="6"/>
      <c r="U105" s="6">
        <f t="shared" si="22"/>
        <v>-302.44900000000001</v>
      </c>
      <c r="V105" s="7">
        <f t="shared" si="23"/>
        <v>-302.44900000000001</v>
      </c>
      <c r="X105">
        <f t="shared" si="20"/>
        <v>1.3281654299999488</v>
      </c>
      <c r="Y105">
        <f t="shared" si="21"/>
        <v>0.43216542999997642</v>
      </c>
    </row>
    <row r="106" spans="14:32" x14ac:dyDescent="0.35">
      <c r="N106" s="5" t="s">
        <v>32</v>
      </c>
      <c r="O106" s="6">
        <v>-301.66480756999999</v>
      </c>
      <c r="P106" s="6"/>
      <c r="Q106" s="6"/>
      <c r="R106" s="6"/>
      <c r="S106" s="6">
        <v>-301.483</v>
      </c>
      <c r="T106" s="6"/>
      <c r="U106" s="6">
        <f t="shared" si="22"/>
        <v>-301.58300000000003</v>
      </c>
      <c r="V106" s="7">
        <f t="shared" si="23"/>
        <v>-301.58300000000003</v>
      </c>
      <c r="X106">
        <f t="shared" si="20"/>
        <v>1.2626643099999839</v>
      </c>
      <c r="Y106">
        <f t="shared" si="21"/>
        <v>-0.36333569000000665</v>
      </c>
    </row>
    <row r="107" spans="14:32" ht="15" thickBot="1" x14ac:dyDescent="0.4">
      <c r="N107" s="8" t="s">
        <v>33</v>
      </c>
      <c r="O107" s="9">
        <v>-298.95820058999999</v>
      </c>
      <c r="P107" s="9"/>
      <c r="Q107" s="9"/>
      <c r="R107" s="9"/>
      <c r="S107" s="120">
        <v>-298.83100000000002</v>
      </c>
      <c r="T107" s="120"/>
      <c r="U107" s="120">
        <f t="shared" si="22"/>
        <v>-298.93100000000004</v>
      </c>
      <c r="V107" s="121">
        <f t="shared" si="23"/>
        <v>-298.93100000000004</v>
      </c>
      <c r="X107" s="33">
        <f t="shared" si="20"/>
        <v>0.89928071999997172</v>
      </c>
      <c r="Y107" s="33">
        <f t="shared" si="21"/>
        <v>0.34928071999994614</v>
      </c>
    </row>
    <row r="108" spans="14:32" x14ac:dyDescent="0.35">
      <c r="N108" s="69" t="s">
        <v>162</v>
      </c>
      <c r="U108" s="69"/>
      <c r="V108" s="85"/>
    </row>
    <row r="109" spans="14:32" x14ac:dyDescent="0.35">
      <c r="N109" s="6" t="s">
        <v>163</v>
      </c>
      <c r="U109" s="69"/>
      <c r="V109" s="85"/>
    </row>
    <row r="110" spans="14:32" x14ac:dyDescent="0.35">
      <c r="N110" s="6" t="s">
        <v>166</v>
      </c>
      <c r="U110" s="69"/>
      <c r="V110" s="85"/>
    </row>
    <row r="111" spans="14:32" x14ac:dyDescent="0.35">
      <c r="N111" s="69" t="s">
        <v>160</v>
      </c>
      <c r="U111" s="69"/>
      <c r="V111" s="85"/>
    </row>
    <row r="112" spans="14:32" x14ac:dyDescent="0.35">
      <c r="N112" s="69" t="s">
        <v>167</v>
      </c>
      <c r="U112" s="69"/>
      <c r="V112" s="85"/>
    </row>
    <row r="113" spans="14:25" x14ac:dyDescent="0.35">
      <c r="N113" s="6" t="s">
        <v>164</v>
      </c>
      <c r="U113" s="69"/>
      <c r="V113" s="85"/>
    </row>
    <row r="114" spans="14:25" x14ac:dyDescent="0.35">
      <c r="N114" s="69" t="s">
        <v>173</v>
      </c>
      <c r="U114" s="69"/>
      <c r="V114" s="85"/>
    </row>
    <row r="115" spans="14:25" x14ac:dyDescent="0.35">
      <c r="U115" s="69"/>
      <c r="V115" s="85"/>
    </row>
    <row r="116" spans="14:25" x14ac:dyDescent="0.35">
      <c r="N116" s="44" t="s">
        <v>168</v>
      </c>
      <c r="O116" s="51"/>
      <c r="P116" s="51"/>
      <c r="Q116" s="51"/>
      <c r="R116" s="51"/>
      <c r="S116" s="51">
        <v>-300.06799999999998</v>
      </c>
      <c r="T116" s="51"/>
      <c r="U116" s="78">
        <f t="shared" si="22"/>
        <v>-300.16800000000001</v>
      </c>
      <c r="V116" s="95">
        <f t="shared" si="23"/>
        <v>-300.16800000000001</v>
      </c>
      <c r="W116" s="51"/>
      <c r="X116" s="51"/>
      <c r="Y116" s="45"/>
    </row>
    <row r="117" spans="14:25" x14ac:dyDescent="0.35">
      <c r="N117" s="77" t="s">
        <v>158</v>
      </c>
      <c r="O117" s="6"/>
      <c r="P117" s="6"/>
      <c r="Q117" s="6"/>
      <c r="R117" s="6"/>
      <c r="S117" s="6">
        <v>-313.029</v>
      </c>
      <c r="T117" s="6"/>
      <c r="U117" s="69">
        <f t="shared" si="22"/>
        <v>-313.12900000000002</v>
      </c>
      <c r="V117" s="85">
        <f t="shared" si="23"/>
        <v>-313.12900000000002</v>
      </c>
      <c r="W117" s="6"/>
      <c r="X117" s="6"/>
      <c r="Y117" s="47"/>
    </row>
    <row r="118" spans="14:25" x14ac:dyDescent="0.35">
      <c r="N118" s="77" t="s">
        <v>170</v>
      </c>
      <c r="O118" s="6"/>
      <c r="P118" s="6"/>
      <c r="Q118" s="6"/>
      <c r="R118" s="6"/>
      <c r="S118" s="6">
        <v>-342.113</v>
      </c>
      <c r="T118" s="6"/>
      <c r="U118" s="69">
        <f t="shared" si="22"/>
        <v>-342.21300000000002</v>
      </c>
      <c r="V118" s="85">
        <f t="shared" si="23"/>
        <v>-342.21300000000002</v>
      </c>
      <c r="W118" s="6"/>
      <c r="X118" s="6"/>
      <c r="Y118" s="47"/>
    </row>
    <row r="119" spans="14:25" x14ac:dyDescent="0.35">
      <c r="N119" s="77" t="s">
        <v>174</v>
      </c>
      <c r="O119" s="6"/>
      <c r="P119" s="6"/>
      <c r="Q119" s="6"/>
      <c r="R119" s="6"/>
      <c r="S119" s="6">
        <v>-342.37900000000002</v>
      </c>
      <c r="T119" s="6"/>
      <c r="U119" s="69">
        <f t="shared" si="22"/>
        <v>-342.47900000000004</v>
      </c>
      <c r="V119" s="85">
        <f t="shared" si="23"/>
        <v>-342.47900000000004</v>
      </c>
      <c r="W119" s="6"/>
      <c r="X119" s="6"/>
      <c r="Y119" s="47"/>
    </row>
    <row r="120" spans="14:25" x14ac:dyDescent="0.35">
      <c r="N120" s="46" t="s">
        <v>169</v>
      </c>
      <c r="O120" s="6"/>
      <c r="P120" s="6"/>
      <c r="Q120" s="6"/>
      <c r="R120" s="6"/>
      <c r="S120" s="6">
        <v>-338.48</v>
      </c>
      <c r="T120" s="6"/>
      <c r="U120" s="69">
        <f t="shared" si="22"/>
        <v>-338.58000000000004</v>
      </c>
      <c r="V120" s="85">
        <f t="shared" si="23"/>
        <v>-338.58000000000004</v>
      </c>
      <c r="W120" s="6"/>
      <c r="X120" s="6"/>
      <c r="Y120" s="47"/>
    </row>
    <row r="121" spans="14:25" x14ac:dyDescent="0.35">
      <c r="N121" s="46" t="s">
        <v>165</v>
      </c>
      <c r="O121" s="6"/>
      <c r="P121" s="6"/>
      <c r="Q121" s="6"/>
      <c r="R121" s="6"/>
      <c r="S121" s="6">
        <v>-326.86399999999998</v>
      </c>
      <c r="T121" s="6"/>
      <c r="U121" s="69">
        <f t="shared" si="22"/>
        <v>-326.964</v>
      </c>
      <c r="V121" s="85">
        <f t="shared" si="23"/>
        <v>-326.964</v>
      </c>
      <c r="W121" s="6"/>
      <c r="X121" s="6"/>
      <c r="Y121" s="47"/>
    </row>
    <row r="122" spans="14:25" x14ac:dyDescent="0.35">
      <c r="N122" s="46" t="s">
        <v>159</v>
      </c>
      <c r="O122" s="6"/>
      <c r="P122" s="6"/>
      <c r="Q122" s="6"/>
      <c r="R122" s="6"/>
      <c r="S122" s="6">
        <v>-306.38900000000001</v>
      </c>
      <c r="T122" s="6"/>
      <c r="U122" s="69">
        <f t="shared" si="22"/>
        <v>-306.48900000000003</v>
      </c>
      <c r="V122" s="85">
        <f t="shared" si="23"/>
        <v>-306.48900000000003</v>
      </c>
      <c r="W122" s="6"/>
      <c r="X122" s="6"/>
      <c r="Y122" s="47"/>
    </row>
    <row r="123" spans="14:25" x14ac:dyDescent="0.35">
      <c r="N123" s="77" t="s">
        <v>176</v>
      </c>
      <c r="O123" s="69"/>
      <c r="P123" s="69"/>
      <c r="Q123" s="69"/>
      <c r="R123" s="69"/>
      <c r="S123" s="76">
        <v>-342.75599999999997</v>
      </c>
      <c r="T123" s="6"/>
      <c r="U123" s="69">
        <f t="shared" si="22"/>
        <v>-342.85599999999999</v>
      </c>
      <c r="V123" s="85">
        <f t="shared" si="23"/>
        <v>-342.85599999999999</v>
      </c>
      <c r="W123" s="6"/>
      <c r="X123" s="6"/>
      <c r="Y123" s="47"/>
    </row>
    <row r="124" spans="14:25" x14ac:dyDescent="0.35">
      <c r="N124" s="77" t="s">
        <v>177</v>
      </c>
      <c r="O124" s="69"/>
      <c r="P124" s="69"/>
      <c r="Q124" s="69"/>
      <c r="R124" s="69"/>
      <c r="S124" s="69">
        <v>-359.00599999999997</v>
      </c>
      <c r="T124" s="6"/>
      <c r="U124" s="69">
        <f t="shared" si="22"/>
        <v>-359.10599999999999</v>
      </c>
      <c r="V124" s="85">
        <f t="shared" si="23"/>
        <v>-359.10599999999999</v>
      </c>
      <c r="W124" s="6"/>
      <c r="X124" s="6"/>
      <c r="Y124" s="47"/>
    </row>
    <row r="125" spans="14:25" x14ac:dyDescent="0.35">
      <c r="N125" s="83" t="s">
        <v>182</v>
      </c>
      <c r="O125" s="52"/>
      <c r="P125" s="52"/>
      <c r="Q125" s="52"/>
      <c r="R125" s="52"/>
      <c r="S125" s="52">
        <v>-297.78500000000003</v>
      </c>
      <c r="T125" s="52"/>
      <c r="U125" s="100">
        <f t="shared" si="22"/>
        <v>-297.88500000000005</v>
      </c>
      <c r="V125" s="101">
        <f t="shared" si="23"/>
        <v>-297.88500000000005</v>
      </c>
      <c r="W125" s="52"/>
      <c r="X125" s="52"/>
      <c r="Y125" s="49"/>
    </row>
    <row r="126" spans="14:25" x14ac:dyDescent="0.35">
      <c r="U126" s="69"/>
      <c r="V126" s="85"/>
    </row>
    <row r="127" spans="14:25" x14ac:dyDescent="0.35">
      <c r="N127" t="s">
        <v>185</v>
      </c>
      <c r="S127">
        <v>-299.27100000000002</v>
      </c>
      <c r="U127" s="69">
        <f t="shared" si="22"/>
        <v>-299.37100000000004</v>
      </c>
      <c r="V127" s="85">
        <f t="shared" si="23"/>
        <v>-299.37100000000004</v>
      </c>
    </row>
    <row r="128" spans="14:25" x14ac:dyDescent="0.35">
      <c r="N128" t="s">
        <v>184</v>
      </c>
      <c r="S128">
        <v>-305.45299999999997</v>
      </c>
      <c r="U128" s="69">
        <f t="shared" si="22"/>
        <v>-305.553</v>
      </c>
      <c r="V128" s="85">
        <f t="shared" si="23"/>
        <v>-305.553</v>
      </c>
    </row>
    <row r="129" spans="14:32" x14ac:dyDescent="0.35">
      <c r="N129" t="s">
        <v>186</v>
      </c>
      <c r="S129">
        <v>-317.20299999999997</v>
      </c>
      <c r="U129" s="69">
        <f t="shared" si="22"/>
        <v>-317.303</v>
      </c>
      <c r="V129" s="85">
        <f t="shared" si="23"/>
        <v>-317.303</v>
      </c>
    </row>
    <row r="130" spans="14:32" x14ac:dyDescent="0.35">
      <c r="N130" t="s">
        <v>187</v>
      </c>
      <c r="S130">
        <v>-317.99799999999999</v>
      </c>
      <c r="U130" s="69">
        <f t="shared" si="22"/>
        <v>-318.09800000000001</v>
      </c>
      <c r="V130" s="85">
        <f t="shared" si="23"/>
        <v>-318.09800000000001</v>
      </c>
    </row>
    <row r="131" spans="14:32" x14ac:dyDescent="0.35">
      <c r="N131" t="s">
        <v>188</v>
      </c>
      <c r="S131">
        <v>-316.73899999999998</v>
      </c>
      <c r="U131" s="69">
        <f t="shared" si="22"/>
        <v>-316.839</v>
      </c>
      <c r="V131" s="85">
        <f t="shared" si="23"/>
        <v>-316.839</v>
      </c>
    </row>
    <row r="132" spans="14:32" x14ac:dyDescent="0.35">
      <c r="N132" t="s">
        <v>189</v>
      </c>
      <c r="S132">
        <v>-310.733</v>
      </c>
      <c r="U132" s="69">
        <f t="shared" si="22"/>
        <v>-310.83300000000003</v>
      </c>
      <c r="V132" s="85">
        <f t="shared" si="23"/>
        <v>-310.83300000000003</v>
      </c>
    </row>
    <row r="133" spans="14:32" x14ac:dyDescent="0.35">
      <c r="N133" t="s">
        <v>190</v>
      </c>
      <c r="S133">
        <v>-302.04000000000002</v>
      </c>
      <c r="U133" s="69">
        <f t="shared" si="22"/>
        <v>-302.14000000000004</v>
      </c>
      <c r="V133" s="85">
        <f t="shared" si="23"/>
        <v>-302.14000000000004</v>
      </c>
    </row>
    <row r="134" spans="14:32" x14ac:dyDescent="0.35">
      <c r="N134" t="s">
        <v>191</v>
      </c>
      <c r="S134">
        <v>-318.30900000000003</v>
      </c>
      <c r="U134" s="69">
        <f t="shared" si="22"/>
        <v>-318.40900000000005</v>
      </c>
      <c r="V134" s="85">
        <f t="shared" si="23"/>
        <v>-318.40900000000005</v>
      </c>
    </row>
    <row r="135" spans="14:32" x14ac:dyDescent="0.35">
      <c r="N135" t="s">
        <v>192</v>
      </c>
      <c r="S135">
        <v>-328.11900000000003</v>
      </c>
      <c r="U135" s="69">
        <f t="shared" si="22"/>
        <v>-328.21900000000005</v>
      </c>
      <c r="V135" s="85">
        <f t="shared" si="23"/>
        <v>-328.21900000000005</v>
      </c>
    </row>
    <row r="136" spans="14:32" x14ac:dyDescent="0.35">
      <c r="N136" t="s">
        <v>193</v>
      </c>
      <c r="U136" s="69"/>
      <c r="V136" s="85"/>
    </row>
    <row r="137" spans="14:32" x14ac:dyDescent="0.35">
      <c r="U137" s="69"/>
      <c r="V137" s="85"/>
    </row>
    <row r="138" spans="14:32" x14ac:dyDescent="0.35">
      <c r="N138" t="s">
        <v>209</v>
      </c>
      <c r="S138">
        <v>-299.291</v>
      </c>
      <c r="U138" s="69">
        <f t="shared" si="22"/>
        <v>-299.39100000000002</v>
      </c>
      <c r="V138" s="85">
        <f t="shared" si="23"/>
        <v>-299.39100000000002</v>
      </c>
      <c r="AE138" s="158">
        <v>-286.18687928000003</v>
      </c>
      <c r="AF138">
        <f>AE138-L39</f>
        <v>0.58604629999996405</v>
      </c>
    </row>
    <row r="139" spans="14:32" x14ac:dyDescent="0.35">
      <c r="N139" t="s">
        <v>210</v>
      </c>
      <c r="S139">
        <v>-305.23099999999999</v>
      </c>
      <c r="U139" s="69">
        <f t="shared" si="22"/>
        <v>-305.33100000000002</v>
      </c>
      <c r="V139" s="85">
        <f t="shared" si="23"/>
        <v>-305.33100000000002</v>
      </c>
      <c r="AE139" s="158">
        <v>-287.96415447999999</v>
      </c>
      <c r="AF139">
        <f t="shared" ref="AF139:AF146" si="24">AE139-L40</f>
        <v>4.3284704700000134</v>
      </c>
    </row>
    <row r="140" spans="14:32" x14ac:dyDescent="0.35">
      <c r="N140" t="s">
        <v>211</v>
      </c>
      <c r="S140">
        <v>-317.02999999999997</v>
      </c>
      <c r="U140" s="69">
        <f t="shared" si="22"/>
        <v>-317.13</v>
      </c>
      <c r="V140" s="85">
        <f t="shared" si="23"/>
        <v>-317.13</v>
      </c>
      <c r="AE140" s="158">
        <v>-303.82795292999998</v>
      </c>
      <c r="AF140">
        <f t="shared" si="24"/>
        <v>0.40407899000001635</v>
      </c>
    </row>
    <row r="141" spans="14:32" x14ac:dyDescent="0.35">
      <c r="N141" t="s">
        <v>212</v>
      </c>
      <c r="S141">
        <v>-317.83999999999997</v>
      </c>
      <c r="U141" s="69">
        <f t="shared" si="22"/>
        <v>-317.94</v>
      </c>
      <c r="V141" s="85">
        <f t="shared" si="23"/>
        <v>-317.94</v>
      </c>
      <c r="AE141" s="158">
        <v>-305.22766429000001</v>
      </c>
      <c r="AF141">
        <f t="shared" si="24"/>
        <v>0.10230470999999852</v>
      </c>
    </row>
    <row r="142" spans="14:32" x14ac:dyDescent="0.35">
      <c r="N142" t="s">
        <v>213</v>
      </c>
      <c r="S142">
        <v>-315.86599999999999</v>
      </c>
      <c r="U142" s="69">
        <f t="shared" si="22"/>
        <v>-315.96600000000001</v>
      </c>
      <c r="V142" s="85">
        <f t="shared" si="23"/>
        <v>-315.96600000000001</v>
      </c>
      <c r="AE142" s="158">
        <v>-303.57721155000002</v>
      </c>
      <c r="AF142">
        <f t="shared" si="24"/>
        <v>0.15164471999997886</v>
      </c>
    </row>
    <row r="143" spans="14:32" x14ac:dyDescent="0.35">
      <c r="N143" t="s">
        <v>214</v>
      </c>
      <c r="S143">
        <v>-310.846</v>
      </c>
      <c r="U143" s="69">
        <f t="shared" si="22"/>
        <v>-310.94600000000003</v>
      </c>
      <c r="V143" s="85">
        <f t="shared" si="23"/>
        <v>-310.94600000000003</v>
      </c>
      <c r="AE143" s="158">
        <v>-285.23516868000002</v>
      </c>
      <c r="AF143">
        <f t="shared" si="24"/>
        <v>12.854483429999959</v>
      </c>
    </row>
    <row r="144" spans="14:32" x14ac:dyDescent="0.35">
      <c r="N144" s="33" t="s">
        <v>215</v>
      </c>
      <c r="S144">
        <v>-301.92700000000002</v>
      </c>
      <c r="U144" s="69">
        <f t="shared" si="22"/>
        <v>-302.02700000000004</v>
      </c>
      <c r="V144" s="85">
        <f t="shared" si="23"/>
        <v>-302.02700000000004</v>
      </c>
      <c r="AE144" s="158">
        <v>-288.74573621000002</v>
      </c>
      <c r="AF144">
        <f t="shared" si="24"/>
        <v>0.8775311899999565</v>
      </c>
    </row>
    <row r="145" spans="14:32" x14ac:dyDescent="0.35">
      <c r="N145" t="s">
        <v>216</v>
      </c>
      <c r="S145">
        <v>-317.98</v>
      </c>
      <c r="U145" s="69">
        <f t="shared" si="22"/>
        <v>-318.08000000000004</v>
      </c>
      <c r="V145" s="85">
        <f t="shared" si="23"/>
        <v>-318.08000000000004</v>
      </c>
      <c r="AE145" s="158">
        <v>-305.06263376999999</v>
      </c>
      <c r="AF145">
        <f t="shared" si="24"/>
        <v>0.2607821299999955</v>
      </c>
    </row>
    <row r="146" spans="14:32" x14ac:dyDescent="0.35">
      <c r="N146" t="s">
        <v>217</v>
      </c>
      <c r="S146">
        <v>-327.95299999999997</v>
      </c>
      <c r="U146" s="69">
        <f t="shared" si="22"/>
        <v>-328.053</v>
      </c>
      <c r="V146" s="85">
        <f t="shared" si="23"/>
        <v>-328.053</v>
      </c>
      <c r="AE146" s="158">
        <v>-315.10619940999999</v>
      </c>
      <c r="AF146">
        <f t="shared" si="24"/>
        <v>0.12377682999999706</v>
      </c>
    </row>
    <row r="147" spans="14:32" x14ac:dyDescent="0.35">
      <c r="N147" t="s">
        <v>218</v>
      </c>
    </row>
    <row r="149" spans="14:32" ht="15" thickBot="1" x14ac:dyDescent="0.4"/>
    <row r="150" spans="14:32" x14ac:dyDescent="0.35">
      <c r="N150" s="118" t="s">
        <v>249</v>
      </c>
      <c r="O150" s="96" t="s">
        <v>15</v>
      </c>
      <c r="P150" s="97" t="s">
        <v>16</v>
      </c>
      <c r="Q150" s="96" t="s">
        <v>17</v>
      </c>
      <c r="R150" s="98" t="s">
        <v>18</v>
      </c>
      <c r="S150" s="96" t="s">
        <v>19</v>
      </c>
      <c r="T150" s="96"/>
      <c r="U150" s="96"/>
      <c r="V150" s="99"/>
    </row>
    <row r="151" spans="14:32" x14ac:dyDescent="0.35">
      <c r="N151" s="5" t="s">
        <v>27</v>
      </c>
      <c r="O151" s="6">
        <v>-298.44429057000002</v>
      </c>
      <c r="P151" s="6"/>
      <c r="Q151" s="6"/>
      <c r="R151" s="6"/>
      <c r="S151" s="6">
        <v>-298.31</v>
      </c>
      <c r="T151" s="6"/>
      <c r="U151" s="6">
        <f>S151-0.1</f>
        <v>-298.41000000000003</v>
      </c>
      <c r="V151" s="7">
        <f>U151</f>
        <v>-298.41000000000003</v>
      </c>
    </row>
    <row r="152" spans="14:32" x14ac:dyDescent="0.35">
      <c r="N152" s="5" t="s">
        <v>28</v>
      </c>
      <c r="O152" s="6"/>
      <c r="P152" s="6"/>
      <c r="Q152" s="6"/>
      <c r="R152" s="6"/>
      <c r="S152" s="6"/>
      <c r="T152" s="6"/>
      <c r="U152" s="6"/>
      <c r="V152" s="7"/>
    </row>
    <row r="153" spans="14:32" x14ac:dyDescent="0.35">
      <c r="N153" s="37" t="s">
        <v>29</v>
      </c>
      <c r="O153" s="6"/>
      <c r="P153" s="6"/>
      <c r="Q153" s="6"/>
      <c r="R153" s="6"/>
      <c r="S153" s="6"/>
      <c r="T153" s="6"/>
      <c r="U153" s="6"/>
      <c r="V153" s="7"/>
    </row>
    <row r="154" spans="14:32" x14ac:dyDescent="0.35">
      <c r="N154" s="5" t="s">
        <v>30</v>
      </c>
      <c r="O154" s="6"/>
      <c r="P154" s="6"/>
      <c r="Q154" s="6"/>
      <c r="R154" s="6"/>
      <c r="S154" s="6"/>
      <c r="T154" s="6"/>
      <c r="U154" s="6"/>
      <c r="V154" s="7"/>
    </row>
    <row r="155" spans="14:32" x14ac:dyDescent="0.35">
      <c r="N155" s="5" t="s">
        <v>31</v>
      </c>
      <c r="O155" s="6"/>
      <c r="P155" s="6"/>
      <c r="Q155" s="6"/>
      <c r="R155" s="6"/>
      <c r="S155" s="6"/>
      <c r="T155" s="6"/>
      <c r="U155" s="6"/>
      <c r="V155" s="7"/>
    </row>
    <row r="156" spans="14:32" x14ac:dyDescent="0.35">
      <c r="N156" s="5" t="s">
        <v>32</v>
      </c>
      <c r="O156" s="6"/>
      <c r="P156" s="6"/>
      <c r="Q156" s="6"/>
      <c r="R156" s="6"/>
      <c r="S156" s="6"/>
      <c r="T156" s="6"/>
      <c r="U156" s="6"/>
      <c r="V156" s="7"/>
    </row>
    <row r="157" spans="14:32" ht="15" thickBot="1" x14ac:dyDescent="0.4">
      <c r="N157" s="8" t="s">
        <v>33</v>
      </c>
      <c r="O157" s="9"/>
      <c r="P157" s="9"/>
      <c r="Q157" s="9"/>
      <c r="R157" s="9"/>
      <c r="S157" s="120"/>
      <c r="T157" s="120"/>
      <c r="U157" s="120"/>
      <c r="V157" s="121"/>
    </row>
    <row r="158" spans="14:32" x14ac:dyDescent="0.35">
      <c r="N158" s="69" t="s">
        <v>162</v>
      </c>
      <c r="U158" s="69"/>
      <c r="V158" s="85"/>
    </row>
    <row r="159" spans="14:32" x14ac:dyDescent="0.35">
      <c r="N159" s="6" t="s">
        <v>163</v>
      </c>
      <c r="U159" s="69"/>
      <c r="V159" s="85"/>
    </row>
    <row r="160" spans="14:32" x14ac:dyDescent="0.35">
      <c r="N160" s="6" t="s">
        <v>166</v>
      </c>
      <c r="U160" s="69"/>
      <c r="V160" s="85"/>
    </row>
    <row r="161" spans="14:22" x14ac:dyDescent="0.35">
      <c r="N161" s="69" t="s">
        <v>160</v>
      </c>
      <c r="U161" s="69"/>
      <c r="V161" s="85"/>
    </row>
    <row r="162" spans="14:22" x14ac:dyDescent="0.35">
      <c r="N162" s="69" t="s">
        <v>167</v>
      </c>
      <c r="U162" s="69"/>
      <c r="V162" s="85"/>
    </row>
    <row r="163" spans="14:22" x14ac:dyDescent="0.35">
      <c r="N163" s="6" t="s">
        <v>164</v>
      </c>
      <c r="U163" s="69"/>
      <c r="V163" s="85"/>
    </row>
    <row r="164" spans="14:22" x14ac:dyDescent="0.35">
      <c r="N164" s="69" t="s">
        <v>173</v>
      </c>
      <c r="U164" s="69"/>
      <c r="V164" s="85"/>
    </row>
    <row r="165" spans="14:22" x14ac:dyDescent="0.35">
      <c r="U165" s="69"/>
      <c r="V165" s="85"/>
    </row>
    <row r="166" spans="14:22" x14ac:dyDescent="0.35">
      <c r="N166" s="44" t="s">
        <v>168</v>
      </c>
      <c r="O166" s="51"/>
      <c r="P166" s="51"/>
      <c r="Q166" s="51"/>
      <c r="R166" s="51"/>
      <c r="S166" s="51">
        <v>-296.46899999999999</v>
      </c>
      <c r="T166" s="51"/>
      <c r="U166" s="78">
        <f>S166</f>
        <v>-296.46899999999999</v>
      </c>
      <c r="V166" s="95">
        <f t="shared" ref="V166:V174" si="25">U166</f>
        <v>-296.46899999999999</v>
      </c>
    </row>
    <row r="167" spans="14:22" x14ac:dyDescent="0.35">
      <c r="N167" s="77" t="s">
        <v>158</v>
      </c>
      <c r="O167" s="6"/>
      <c r="P167" s="6"/>
      <c r="Q167" s="6"/>
      <c r="R167" s="6"/>
      <c r="S167" s="6">
        <v>-309.024</v>
      </c>
      <c r="T167" s="6"/>
      <c r="U167" s="69">
        <f>S167</f>
        <v>-309.024</v>
      </c>
      <c r="V167" s="85">
        <f t="shared" si="25"/>
        <v>-309.024</v>
      </c>
    </row>
    <row r="168" spans="14:22" x14ac:dyDescent="0.35">
      <c r="N168" s="77" t="s">
        <v>170</v>
      </c>
      <c r="O168" s="6"/>
      <c r="P168" s="6"/>
      <c r="Q168" s="6"/>
      <c r="R168" s="6"/>
      <c r="S168" s="6">
        <v>-338.4</v>
      </c>
      <c r="T168" s="6"/>
      <c r="U168" s="69">
        <f t="shared" ref="U168:U174" si="26">S168</f>
        <v>-338.4</v>
      </c>
      <c r="V168" s="85">
        <f t="shared" si="25"/>
        <v>-338.4</v>
      </c>
    </row>
    <row r="169" spans="14:22" x14ac:dyDescent="0.35">
      <c r="N169" s="77" t="s">
        <v>174</v>
      </c>
      <c r="O169" s="6"/>
      <c r="P169" s="6"/>
      <c r="Q169" s="6"/>
      <c r="R169" s="6"/>
      <c r="S169" s="6">
        <v>-338.21699999999998</v>
      </c>
      <c r="T169" s="6"/>
      <c r="U169" s="69">
        <f t="shared" si="26"/>
        <v>-338.21699999999998</v>
      </c>
      <c r="V169" s="85">
        <f t="shared" si="25"/>
        <v>-338.21699999999998</v>
      </c>
    </row>
    <row r="170" spans="14:22" x14ac:dyDescent="0.35">
      <c r="N170" s="46" t="s">
        <v>169</v>
      </c>
      <c r="O170" s="6"/>
      <c r="P170" s="6"/>
      <c r="Q170" s="6"/>
      <c r="R170" s="6"/>
      <c r="S170" s="6">
        <v>-334.26900000000001</v>
      </c>
      <c r="T170" s="6"/>
      <c r="U170" s="69">
        <f t="shared" si="26"/>
        <v>-334.26900000000001</v>
      </c>
      <c r="V170" s="85">
        <f t="shared" si="25"/>
        <v>-334.26900000000001</v>
      </c>
    </row>
    <row r="171" spans="14:22" x14ac:dyDescent="0.35">
      <c r="N171" s="46" t="s">
        <v>165</v>
      </c>
      <c r="O171" s="6"/>
      <c r="P171" s="6"/>
      <c r="Q171" s="6"/>
      <c r="R171" s="6"/>
      <c r="S171" s="6">
        <v>-322.5</v>
      </c>
      <c r="T171" s="6"/>
      <c r="U171" s="69">
        <f t="shared" si="26"/>
        <v>-322.5</v>
      </c>
      <c r="V171" s="85">
        <f t="shared" si="25"/>
        <v>-322.5</v>
      </c>
    </row>
    <row r="172" spans="14:22" x14ac:dyDescent="0.35">
      <c r="N172" s="46" t="s">
        <v>159</v>
      </c>
      <c r="O172" s="6"/>
      <c r="P172" s="6"/>
      <c r="Q172" s="6"/>
      <c r="R172" s="6"/>
      <c r="S172" s="6">
        <v>-301.505</v>
      </c>
      <c r="T172" s="6"/>
      <c r="U172" s="69">
        <f t="shared" si="26"/>
        <v>-301.505</v>
      </c>
      <c r="V172" s="85">
        <f t="shared" si="25"/>
        <v>-301.505</v>
      </c>
    </row>
    <row r="173" spans="14:22" x14ac:dyDescent="0.35">
      <c r="N173" s="77" t="s">
        <v>176</v>
      </c>
      <c r="O173" s="69"/>
      <c r="P173" s="69"/>
      <c r="Q173" s="69"/>
      <c r="R173" s="69"/>
      <c r="S173" s="76">
        <v>-339.637</v>
      </c>
      <c r="T173" s="6"/>
      <c r="U173" s="69">
        <f t="shared" si="26"/>
        <v>-339.637</v>
      </c>
      <c r="V173" s="85">
        <f t="shared" si="25"/>
        <v>-339.637</v>
      </c>
    </row>
    <row r="174" spans="14:22" x14ac:dyDescent="0.35">
      <c r="N174" s="125" t="s">
        <v>177</v>
      </c>
      <c r="O174" s="6"/>
      <c r="P174" s="6"/>
      <c r="Q174" s="6"/>
      <c r="R174" s="6"/>
      <c r="S174" s="6">
        <v>-356.90899999999999</v>
      </c>
      <c r="T174" s="6"/>
      <c r="U174" s="69">
        <f t="shared" si="26"/>
        <v>-356.90899999999999</v>
      </c>
      <c r="V174" s="85">
        <f t="shared" si="25"/>
        <v>-356.90899999999999</v>
      </c>
    </row>
    <row r="175" spans="14:22" x14ac:dyDescent="0.35">
      <c r="N175" s="83" t="s">
        <v>182</v>
      </c>
      <c r="O175" s="52"/>
      <c r="P175" s="52"/>
      <c r="Q175" s="52"/>
      <c r="R175" s="52"/>
      <c r="S175" s="52"/>
      <c r="T175" s="52"/>
      <c r="U175" s="100"/>
      <c r="V175" s="101"/>
    </row>
    <row r="176" spans="14:22" x14ac:dyDescent="0.35">
      <c r="U176" s="69"/>
      <c r="V176" s="85"/>
    </row>
    <row r="177" spans="14:32" x14ac:dyDescent="0.35">
      <c r="N177" t="s">
        <v>185</v>
      </c>
      <c r="S177">
        <v>-294.44600000000003</v>
      </c>
      <c r="U177" s="69">
        <f>S177</f>
        <v>-294.44600000000003</v>
      </c>
      <c r="V177" s="85">
        <f t="shared" ref="V177:V185" si="27">U177</f>
        <v>-294.44600000000003</v>
      </c>
    </row>
    <row r="178" spans="14:32" x14ac:dyDescent="0.35">
      <c r="N178" t="s">
        <v>184</v>
      </c>
      <c r="S178">
        <v>-301.01299999999998</v>
      </c>
      <c r="U178" s="69">
        <f t="shared" ref="U178:U185" si="28">S178</f>
        <v>-301.01299999999998</v>
      </c>
      <c r="V178" s="85">
        <f t="shared" si="27"/>
        <v>-301.01299999999998</v>
      </c>
    </row>
    <row r="179" spans="14:32" x14ac:dyDescent="0.35">
      <c r="N179" t="s">
        <v>186</v>
      </c>
      <c r="S179">
        <v>-313.25799999999998</v>
      </c>
      <c r="U179" s="69">
        <f t="shared" si="28"/>
        <v>-313.25799999999998</v>
      </c>
      <c r="V179" s="85">
        <f t="shared" si="27"/>
        <v>-313.25799999999998</v>
      </c>
    </row>
    <row r="180" spans="14:32" x14ac:dyDescent="0.35">
      <c r="N180" t="s">
        <v>187</v>
      </c>
      <c r="S180">
        <v>-314.23700000000002</v>
      </c>
      <c r="U180" s="69">
        <f t="shared" si="28"/>
        <v>-314.23700000000002</v>
      </c>
      <c r="V180" s="85">
        <f t="shared" si="27"/>
        <v>-314.23700000000002</v>
      </c>
    </row>
    <row r="181" spans="14:32" x14ac:dyDescent="0.35">
      <c r="N181" t="s">
        <v>188</v>
      </c>
      <c r="S181">
        <v>-312.40300000000002</v>
      </c>
      <c r="U181" s="69">
        <f t="shared" si="28"/>
        <v>-312.40300000000002</v>
      </c>
      <c r="V181" s="85">
        <f t="shared" si="27"/>
        <v>-312.40300000000002</v>
      </c>
    </row>
    <row r="182" spans="14:32" x14ac:dyDescent="0.35">
      <c r="N182" t="s">
        <v>189</v>
      </c>
      <c r="S182">
        <v>-306.17700000000002</v>
      </c>
      <c r="U182" s="69">
        <f t="shared" si="28"/>
        <v>-306.17700000000002</v>
      </c>
      <c r="V182" s="85">
        <f t="shared" si="27"/>
        <v>-306.17700000000002</v>
      </c>
    </row>
    <row r="183" spans="14:32" x14ac:dyDescent="0.35">
      <c r="N183" t="s">
        <v>190</v>
      </c>
      <c r="S183">
        <v>-298.79500000000002</v>
      </c>
      <c r="U183" s="69">
        <f t="shared" si="28"/>
        <v>-298.79500000000002</v>
      </c>
      <c r="V183" s="85">
        <f t="shared" si="27"/>
        <v>-298.79500000000002</v>
      </c>
    </row>
    <row r="184" spans="14:32" x14ac:dyDescent="0.35">
      <c r="N184" t="s">
        <v>191</v>
      </c>
      <c r="S184">
        <v>-315.19600000000003</v>
      </c>
      <c r="U184" s="69">
        <f t="shared" si="28"/>
        <v>-315.19600000000003</v>
      </c>
      <c r="V184" s="85">
        <f t="shared" si="27"/>
        <v>-315.19600000000003</v>
      </c>
    </row>
    <row r="185" spans="14:32" x14ac:dyDescent="0.35">
      <c r="N185" t="s">
        <v>192</v>
      </c>
      <c r="S185">
        <v>-326.66300000000001</v>
      </c>
      <c r="U185" s="69">
        <f t="shared" si="28"/>
        <v>-326.66300000000001</v>
      </c>
      <c r="V185" s="85">
        <f t="shared" si="27"/>
        <v>-326.66300000000001</v>
      </c>
    </row>
    <row r="186" spans="14:32" x14ac:dyDescent="0.35">
      <c r="N186" t="s">
        <v>193</v>
      </c>
      <c r="U186" s="69"/>
      <c r="V186" s="85"/>
    </row>
    <row r="187" spans="14:32" x14ac:dyDescent="0.35">
      <c r="U187" s="69"/>
      <c r="V187" s="85"/>
    </row>
    <row r="188" spans="14:32" x14ac:dyDescent="0.35">
      <c r="N188" t="s">
        <v>209</v>
      </c>
      <c r="S188">
        <v>-294.46499999999997</v>
      </c>
      <c r="U188" s="69">
        <f>S188</f>
        <v>-294.46499999999997</v>
      </c>
      <c r="V188" s="85">
        <f t="shared" ref="V188:V196" si="29">U188</f>
        <v>-294.46499999999997</v>
      </c>
      <c r="AE188" s="158">
        <v>-277.66554588000002</v>
      </c>
      <c r="AF188">
        <f>AE188-L39</f>
        <v>9.1073796999999672</v>
      </c>
    </row>
    <row r="189" spans="14:32" x14ac:dyDescent="0.35">
      <c r="N189" t="s">
        <v>210</v>
      </c>
      <c r="S189">
        <v>-300.26799999999997</v>
      </c>
      <c r="U189" s="69">
        <f t="shared" ref="U189:U196" si="30">S189</f>
        <v>-300.26799999999997</v>
      </c>
      <c r="V189" s="85">
        <f t="shared" si="29"/>
        <v>-300.26799999999997</v>
      </c>
      <c r="AE189" s="158">
        <v>-291.52316808</v>
      </c>
      <c r="AF189">
        <f t="shared" ref="AF189:AF196" si="31">AE189-L40</f>
        <v>0.76945686999999907</v>
      </c>
    </row>
    <row r="190" spans="14:32" x14ac:dyDescent="0.35">
      <c r="N190" t="s">
        <v>211</v>
      </c>
      <c r="S190">
        <v>-313.09899999999999</v>
      </c>
      <c r="U190" s="69">
        <f t="shared" si="30"/>
        <v>-313.09899999999999</v>
      </c>
      <c r="V190" s="85">
        <f t="shared" si="29"/>
        <v>-313.09899999999999</v>
      </c>
      <c r="AE190" s="158">
        <v>-303.31234391999999</v>
      </c>
      <c r="AF190">
        <f t="shared" si="31"/>
        <v>0.91968800000000783</v>
      </c>
    </row>
    <row r="191" spans="14:32" x14ac:dyDescent="0.35">
      <c r="N191" t="s">
        <v>212</v>
      </c>
      <c r="S191">
        <v>-314.00200000000001</v>
      </c>
      <c r="U191" s="69">
        <f t="shared" si="30"/>
        <v>-314.00200000000001</v>
      </c>
      <c r="V191" s="85">
        <f t="shared" si="29"/>
        <v>-314.00200000000001</v>
      </c>
      <c r="AE191" s="158">
        <v>-304.85694280000001</v>
      </c>
      <c r="AF191">
        <f t="shared" si="31"/>
        <v>0.47302619999999251</v>
      </c>
    </row>
    <row r="192" spans="14:32" x14ac:dyDescent="0.35">
      <c r="N192" t="s">
        <v>213</v>
      </c>
      <c r="S192">
        <v>-312.202</v>
      </c>
      <c r="U192" s="69">
        <f t="shared" si="30"/>
        <v>-312.202</v>
      </c>
      <c r="V192" s="85">
        <f t="shared" si="29"/>
        <v>-312.202</v>
      </c>
      <c r="AE192" s="158">
        <v>-302.90242060000003</v>
      </c>
      <c r="AF192">
        <f t="shared" si="31"/>
        <v>0.82643566999996665</v>
      </c>
    </row>
    <row r="193" spans="14:32" x14ac:dyDescent="0.35">
      <c r="N193" t="s">
        <v>214</v>
      </c>
      <c r="S193">
        <v>-306.37400000000002</v>
      </c>
      <c r="U193" s="69">
        <f t="shared" si="30"/>
        <v>-306.37400000000002</v>
      </c>
      <c r="V193" s="85">
        <f t="shared" si="29"/>
        <v>-306.37400000000002</v>
      </c>
      <c r="AE193" s="158">
        <v>-297.31516807999998</v>
      </c>
      <c r="AF193">
        <f t="shared" si="31"/>
        <v>0.77448402999999644</v>
      </c>
    </row>
    <row r="194" spans="14:32" x14ac:dyDescent="0.35">
      <c r="N194" s="33" t="s">
        <v>215</v>
      </c>
      <c r="S194">
        <v>-296.95800000000003</v>
      </c>
      <c r="U194" s="69">
        <f t="shared" si="30"/>
        <v>-296.95800000000003</v>
      </c>
      <c r="V194" s="85">
        <f t="shared" si="29"/>
        <v>-296.95800000000003</v>
      </c>
      <c r="AE194" s="158">
        <v>-289.26052637999999</v>
      </c>
      <c r="AF194">
        <f t="shared" si="31"/>
        <v>0.3627410199999872</v>
      </c>
    </row>
    <row r="195" spans="14:32" x14ac:dyDescent="0.35">
      <c r="N195" t="s">
        <v>216</v>
      </c>
      <c r="S195">
        <v>-314.81400000000002</v>
      </c>
      <c r="U195" s="69">
        <f t="shared" si="30"/>
        <v>-314.81400000000002</v>
      </c>
      <c r="V195" s="85">
        <f t="shared" si="29"/>
        <v>-314.81400000000002</v>
      </c>
      <c r="AE195" s="158">
        <v>-304.50813786999998</v>
      </c>
      <c r="AF195">
        <f t="shared" si="31"/>
        <v>0.81527803000000176</v>
      </c>
    </row>
    <row r="196" spans="14:32" x14ac:dyDescent="0.35">
      <c r="N196" t="s">
        <v>217</v>
      </c>
      <c r="S196">
        <v>-325.35599999999999</v>
      </c>
      <c r="U196" s="69">
        <f t="shared" si="30"/>
        <v>-325.35599999999999</v>
      </c>
      <c r="V196" s="85">
        <f t="shared" si="29"/>
        <v>-325.35599999999999</v>
      </c>
      <c r="AE196" s="158">
        <v>-314.12049060999999</v>
      </c>
      <c r="AF196">
        <f t="shared" si="31"/>
        <v>1.1094856299999947</v>
      </c>
    </row>
    <row r="197" spans="14:32" x14ac:dyDescent="0.35">
      <c r="N197" t="s">
        <v>218</v>
      </c>
    </row>
  </sheetData>
  <mergeCells count="12">
    <mergeCell ref="G73:J73"/>
    <mergeCell ref="X1:Z1"/>
    <mergeCell ref="J2:J8"/>
    <mergeCell ref="A8:I8"/>
    <mergeCell ref="J17:J26"/>
    <mergeCell ref="A18:E18"/>
    <mergeCell ref="J28:J37"/>
    <mergeCell ref="J39:J48"/>
    <mergeCell ref="X50:Z50"/>
    <mergeCell ref="D59:D60"/>
    <mergeCell ref="E59:H59"/>
    <mergeCell ref="I59:K59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J18" sqref="J18:J22"/>
    </sheetView>
  </sheetViews>
  <sheetFormatPr defaultRowHeight="14.5" x14ac:dyDescent="0.35"/>
  <sheetData>
    <row r="1" spans="1:13" x14ac:dyDescent="0.35">
      <c r="A1" t="s">
        <v>389</v>
      </c>
      <c r="B1" t="s">
        <v>424</v>
      </c>
      <c r="C1" t="s">
        <v>425</v>
      </c>
      <c r="D1" t="s">
        <v>473</v>
      </c>
      <c r="E1" t="s">
        <v>474</v>
      </c>
      <c r="L1" t="s">
        <v>477</v>
      </c>
      <c r="M1" t="s">
        <v>476</v>
      </c>
    </row>
    <row r="2" spans="1:13" x14ac:dyDescent="0.35">
      <c r="A2" t="s">
        <v>471</v>
      </c>
      <c r="B2">
        <v>0.91700000000000004</v>
      </c>
      <c r="C2">
        <v>-0.20699999999999999</v>
      </c>
      <c r="D2">
        <v>0.47599999999999998</v>
      </c>
      <c r="E2">
        <v>0.155</v>
      </c>
      <c r="K2" t="s">
        <v>80</v>
      </c>
      <c r="L2">
        <v>0.84399999999999997</v>
      </c>
      <c r="M2">
        <v>-1.899</v>
      </c>
    </row>
    <row r="3" spans="1:13" x14ac:dyDescent="0.35">
      <c r="A3" t="s">
        <v>431</v>
      </c>
      <c r="B3">
        <v>0.82099999999999995</v>
      </c>
      <c r="C3">
        <v>-0.19600000000000001</v>
      </c>
      <c r="D3">
        <v>0.47699999999999998</v>
      </c>
      <c r="E3">
        <v>0.16400000000000001</v>
      </c>
      <c r="K3" t="s">
        <v>399</v>
      </c>
      <c r="L3">
        <v>0.54500000000000004</v>
      </c>
      <c r="M3">
        <v>-1.7949999999999999</v>
      </c>
    </row>
    <row r="4" spans="1:13" x14ac:dyDescent="0.35">
      <c r="A4" t="s">
        <v>436</v>
      </c>
      <c r="B4">
        <v>0.65400000000000003</v>
      </c>
      <c r="C4">
        <v>-0.17199999999999999</v>
      </c>
      <c r="D4">
        <v>0.61199999999999999</v>
      </c>
      <c r="E4">
        <v>0.18099999999999999</v>
      </c>
      <c r="K4" t="s">
        <v>389</v>
      </c>
      <c r="L4">
        <v>0.50900000000000001</v>
      </c>
      <c r="M4">
        <v>-1.7450000000000001</v>
      </c>
    </row>
    <row r="5" spans="1:13" x14ac:dyDescent="0.35">
      <c r="A5" t="s">
        <v>472</v>
      </c>
      <c r="B5" s="2">
        <v>0.50900000000000001</v>
      </c>
      <c r="C5">
        <v>-0.14499999999999999</v>
      </c>
      <c r="D5" s="2">
        <v>0.64</v>
      </c>
      <c r="E5">
        <v>0.161</v>
      </c>
      <c r="K5" t="s">
        <v>398</v>
      </c>
      <c r="L5">
        <v>0.496</v>
      </c>
      <c r="M5">
        <v>-1.7430000000000001</v>
      </c>
    </row>
    <row r="6" spans="1:13" x14ac:dyDescent="0.35">
      <c r="A6" t="s">
        <v>194</v>
      </c>
      <c r="B6">
        <v>0.51100000000000001</v>
      </c>
      <c r="C6">
        <v>-0.216</v>
      </c>
      <c r="D6">
        <v>0.48399999999999999</v>
      </c>
      <c r="E6">
        <v>0.16400000000000001</v>
      </c>
      <c r="K6" t="s">
        <v>388</v>
      </c>
      <c r="L6">
        <v>0.20499999999999999</v>
      </c>
      <c r="M6">
        <v>-1.7050000000000001</v>
      </c>
    </row>
    <row r="7" spans="1:13" x14ac:dyDescent="0.35">
      <c r="A7" t="s">
        <v>454</v>
      </c>
      <c r="B7">
        <v>0.77300000000000002</v>
      </c>
      <c r="C7">
        <v>-0.13200000000000001</v>
      </c>
      <c r="D7">
        <v>0.58899999999999997</v>
      </c>
      <c r="E7">
        <v>0.247</v>
      </c>
    </row>
    <row r="11" spans="1:13" x14ac:dyDescent="0.35">
      <c r="A11" t="s">
        <v>388</v>
      </c>
      <c r="B11" t="s">
        <v>424</v>
      </c>
      <c r="C11" t="s">
        <v>425</v>
      </c>
      <c r="D11" t="s">
        <v>470</v>
      </c>
      <c r="E11" t="s">
        <v>475</v>
      </c>
    </row>
    <row r="12" spans="1:13" x14ac:dyDescent="0.35">
      <c r="A12" t="s">
        <v>471</v>
      </c>
      <c r="B12">
        <v>1.0720000000000001</v>
      </c>
      <c r="C12">
        <v>2.5999999999999999E-2</v>
      </c>
      <c r="D12">
        <v>0.496</v>
      </c>
      <c r="E12">
        <v>4.5999999999999999E-2</v>
      </c>
    </row>
    <row r="13" spans="1:13" x14ac:dyDescent="0.35">
      <c r="A13" t="s">
        <v>431</v>
      </c>
      <c r="B13">
        <v>0.72299999999999998</v>
      </c>
      <c r="C13">
        <v>-2E-3</v>
      </c>
      <c r="D13">
        <v>0.59799999999999998</v>
      </c>
      <c r="E13">
        <v>2.1999999999999999E-2</v>
      </c>
    </row>
    <row r="14" spans="1:13" x14ac:dyDescent="0.35">
      <c r="A14" t="s">
        <v>436</v>
      </c>
      <c r="B14">
        <v>0.52200000000000002</v>
      </c>
      <c r="C14">
        <v>7.1999999999999995E-2</v>
      </c>
      <c r="D14">
        <v>0.60399999999999998</v>
      </c>
      <c r="E14">
        <v>5.3999999999999999E-2</v>
      </c>
    </row>
    <row r="15" spans="1:13" x14ac:dyDescent="0.35">
      <c r="A15" t="s">
        <v>472</v>
      </c>
      <c r="B15" s="2">
        <v>0.20499999999999999</v>
      </c>
      <c r="C15">
        <v>3.1E-2</v>
      </c>
      <c r="D15" s="2">
        <v>0.61699999999999999</v>
      </c>
      <c r="E15">
        <v>1.7000000000000001E-2</v>
      </c>
    </row>
    <row r="16" spans="1:13" x14ac:dyDescent="0.35">
      <c r="A16" t="s">
        <v>194</v>
      </c>
      <c r="B16">
        <v>0.33200000000000002</v>
      </c>
      <c r="C16">
        <v>0.04</v>
      </c>
      <c r="D16">
        <v>0.55700000000000005</v>
      </c>
      <c r="E16">
        <v>0.01</v>
      </c>
    </row>
    <row r="17" spans="1:10" x14ac:dyDescent="0.35">
      <c r="A17" t="s">
        <v>454</v>
      </c>
      <c r="B17" s="42">
        <v>-3.9289999999999998</v>
      </c>
      <c r="C17" s="42">
        <v>-3.3330000000000002</v>
      </c>
      <c r="D17" s="42">
        <v>0.61799999999999999</v>
      </c>
      <c r="E17" s="42">
        <v>0.30299999999999999</v>
      </c>
    </row>
    <row r="25" spans="1:10" x14ac:dyDescent="0.35">
      <c r="H25" t="s">
        <v>393</v>
      </c>
      <c r="I25">
        <v>0.628</v>
      </c>
      <c r="J25">
        <v>-1.714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7"/>
  <sheetViews>
    <sheetView zoomScale="85" zoomScaleNormal="85" workbookViewId="0">
      <selection activeCell="E51" sqref="E51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  <col min="31" max="31" width="8.7265625" style="158"/>
  </cols>
  <sheetData>
    <row r="1" spans="1:32" x14ac:dyDescent="0.35">
      <c r="A1" s="31" t="s">
        <v>48</v>
      </c>
      <c r="B1" s="18" t="s">
        <v>15</v>
      </c>
      <c r="C1" s="18" t="s">
        <v>16</v>
      </c>
      <c r="D1" s="18" t="s">
        <v>17</v>
      </c>
      <c r="E1" s="32" t="s">
        <v>18</v>
      </c>
      <c r="F1" s="18" t="s">
        <v>19</v>
      </c>
      <c r="G1" s="18" t="s">
        <v>47</v>
      </c>
      <c r="H1" s="18" t="s">
        <v>50</v>
      </c>
      <c r="I1" s="19" t="s">
        <v>52</v>
      </c>
      <c r="J1" s="119" t="s">
        <v>250</v>
      </c>
      <c r="K1" s="3" t="s">
        <v>41</v>
      </c>
      <c r="L1" s="11" t="s">
        <v>19</v>
      </c>
      <c r="N1" s="118" t="s">
        <v>155</v>
      </c>
      <c r="O1" s="96" t="s">
        <v>15</v>
      </c>
      <c r="P1" s="97" t="s">
        <v>16</v>
      </c>
      <c r="Q1" s="96" t="s">
        <v>17</v>
      </c>
      <c r="R1" s="98" t="s">
        <v>18</v>
      </c>
      <c r="S1" s="96" t="s">
        <v>19</v>
      </c>
      <c r="T1" s="96" t="s">
        <v>47</v>
      </c>
      <c r="U1" s="96" t="s">
        <v>50</v>
      </c>
      <c r="V1" s="99" t="s">
        <v>52</v>
      </c>
      <c r="X1" s="213" t="s">
        <v>56</v>
      </c>
      <c r="Y1" s="213"/>
      <c r="Z1" s="213"/>
      <c r="AE1" s="158" t="s">
        <v>386</v>
      </c>
      <c r="AF1" t="s">
        <v>385</v>
      </c>
    </row>
    <row r="2" spans="1:32" x14ac:dyDescent="0.35">
      <c r="A2" s="29" t="s">
        <v>0</v>
      </c>
      <c r="B2" s="169"/>
      <c r="C2" s="169" t="s">
        <v>1</v>
      </c>
      <c r="D2" s="169" t="s">
        <v>1</v>
      </c>
      <c r="E2" s="169" t="s">
        <v>1</v>
      </c>
      <c r="F2" s="169">
        <v>-285.37085286000001</v>
      </c>
      <c r="G2" s="169"/>
      <c r="H2" s="169"/>
      <c r="I2" s="170">
        <f>F2</f>
        <v>-285.37085286000001</v>
      </c>
      <c r="J2" s="214" t="s">
        <v>270</v>
      </c>
      <c r="K2" s="5" t="s">
        <v>34</v>
      </c>
      <c r="L2" s="12">
        <v>-285.89819541000003</v>
      </c>
      <c r="N2" s="5" t="s">
        <v>8</v>
      </c>
      <c r="O2" s="6">
        <v>-288.96849976999999</v>
      </c>
      <c r="P2" s="6"/>
      <c r="Q2" s="6"/>
      <c r="R2" s="6"/>
      <c r="S2" s="6">
        <v>-288.78500000000003</v>
      </c>
      <c r="T2" s="6"/>
      <c r="U2" s="6"/>
      <c r="V2" s="7">
        <f>S2</f>
        <v>-288.78500000000003</v>
      </c>
      <c r="X2" t="s">
        <v>56</v>
      </c>
      <c r="Y2" s="2">
        <f>V2-L2-0.5*$I$10</f>
        <v>0.66119541000000304</v>
      </c>
    </row>
    <row r="3" spans="1:32" x14ac:dyDescent="0.35">
      <c r="A3" s="29" t="s">
        <v>49</v>
      </c>
      <c r="B3" s="169">
        <v>-288.60712610000002</v>
      </c>
      <c r="C3" s="169">
        <v>0.19</v>
      </c>
      <c r="D3" s="169">
        <v>3.0000000000000001E-3</v>
      </c>
      <c r="E3" s="169">
        <v>-4.0000000000000001E-3</v>
      </c>
      <c r="F3" s="169">
        <v>-288.41800000000001</v>
      </c>
      <c r="G3" s="169"/>
      <c r="H3" s="169"/>
      <c r="I3" s="170">
        <f>F3</f>
        <v>-288.41800000000001</v>
      </c>
      <c r="J3" s="214"/>
      <c r="K3" s="5" t="s">
        <v>35</v>
      </c>
      <c r="L3" s="12">
        <v>-287.21689541000001</v>
      </c>
      <c r="N3" s="5" t="s">
        <v>9</v>
      </c>
      <c r="O3" s="6">
        <v>-290.41917627999999</v>
      </c>
      <c r="P3" s="6"/>
      <c r="Q3" s="6"/>
      <c r="R3" s="6"/>
      <c r="S3" s="6">
        <v>-290.23899999999998</v>
      </c>
      <c r="T3" s="6"/>
      <c r="U3" s="6"/>
      <c r="V3" s="7">
        <f t="shared" ref="V3:V47" si="0">S3</f>
        <v>-290.23899999999998</v>
      </c>
      <c r="X3" t="s">
        <v>56</v>
      </c>
      <c r="Y3" s="2">
        <f t="shared" ref="Y3:Y47" si="1">V3-L3-0.5*$I$10</f>
        <v>0.52589541000003059</v>
      </c>
    </row>
    <row r="4" spans="1:32" x14ac:dyDescent="0.35">
      <c r="A4" s="29" t="s">
        <v>2</v>
      </c>
      <c r="B4" s="169">
        <v>-307.00418874000002</v>
      </c>
      <c r="C4" s="169">
        <v>0.65700000000000003</v>
      </c>
      <c r="D4" s="169">
        <v>9.0999999999999998E-2</v>
      </c>
      <c r="E4" s="169">
        <v>-0.16200000000000001</v>
      </c>
      <c r="F4" s="169">
        <v>-306.41800000000001</v>
      </c>
      <c r="G4" s="169">
        <f>F4+0.15</f>
        <v>-306.26800000000003</v>
      </c>
      <c r="H4" s="169">
        <f>G4-0.25</f>
        <v>-306.51800000000003</v>
      </c>
      <c r="I4" s="170">
        <f>H4</f>
        <v>-306.51800000000003</v>
      </c>
      <c r="J4" s="214"/>
      <c r="K4" s="5" t="s">
        <v>36</v>
      </c>
      <c r="L4" s="12">
        <v>-290.17711976999999</v>
      </c>
      <c r="N4" s="5" t="s">
        <v>10</v>
      </c>
      <c r="O4" s="6">
        <v>-293.14896568</v>
      </c>
      <c r="P4" s="6"/>
      <c r="Q4" s="6"/>
      <c r="R4" s="6"/>
      <c r="S4" s="6">
        <v>-292.947</v>
      </c>
      <c r="T4" s="6"/>
      <c r="U4" s="6"/>
      <c r="V4" s="7">
        <f t="shared" si="0"/>
        <v>-292.947</v>
      </c>
      <c r="X4" t="s">
        <v>56</v>
      </c>
      <c r="Y4" s="2">
        <f t="shared" si="1"/>
        <v>0.77811976999998755</v>
      </c>
    </row>
    <row r="5" spans="1:32" ht="15" thickBot="1" x14ac:dyDescent="0.4">
      <c r="A5" s="30" t="s">
        <v>3</v>
      </c>
      <c r="B5" s="171">
        <v>-297.85188305999998</v>
      </c>
      <c r="C5" s="171">
        <v>0.186</v>
      </c>
      <c r="D5" s="171">
        <v>0.08</v>
      </c>
      <c r="E5" s="171">
        <v>-0.156</v>
      </c>
      <c r="F5" s="172">
        <v>-297.74200000000002</v>
      </c>
      <c r="G5" s="171"/>
      <c r="H5" s="171">
        <f>F5-0.1</f>
        <v>-297.84200000000004</v>
      </c>
      <c r="I5" s="173">
        <f>H5</f>
        <v>-297.84200000000004</v>
      </c>
      <c r="J5" s="214"/>
      <c r="K5" s="5" t="s">
        <v>37</v>
      </c>
      <c r="L5" s="12">
        <v>-290.62820993999998</v>
      </c>
      <c r="N5" s="5" t="s">
        <v>11</v>
      </c>
      <c r="O5" s="6">
        <v>-293.63320217</v>
      </c>
      <c r="P5" s="6"/>
      <c r="Q5" s="6"/>
      <c r="R5" s="6"/>
      <c r="S5" s="6">
        <v>-293.435</v>
      </c>
      <c r="T5" s="6"/>
      <c r="U5" s="6"/>
      <c r="V5" s="7">
        <f t="shared" si="0"/>
        <v>-293.435</v>
      </c>
      <c r="X5" t="s">
        <v>56</v>
      </c>
      <c r="Y5" s="2">
        <f t="shared" si="1"/>
        <v>0.74120993999997431</v>
      </c>
    </row>
    <row r="6" spans="1:32" x14ac:dyDescent="0.35">
      <c r="A6" s="135" t="s">
        <v>269</v>
      </c>
      <c r="B6" s="174">
        <v>-293.14499999999998</v>
      </c>
      <c r="C6" s="174">
        <v>0.35499999999999998</v>
      </c>
      <c r="D6" s="174">
        <v>5.6000000000000001E-2</v>
      </c>
      <c r="E6" s="174">
        <v>-0.10299999999999999</v>
      </c>
      <c r="F6" s="174">
        <v>-292.83699999999999</v>
      </c>
      <c r="G6" s="174"/>
      <c r="H6" s="174"/>
      <c r="I6" s="175">
        <f>F6</f>
        <v>-292.83699999999999</v>
      </c>
      <c r="J6" s="214"/>
      <c r="K6" s="5" t="s">
        <v>38</v>
      </c>
      <c r="L6" s="12">
        <v>-290.31716542999999</v>
      </c>
      <c r="N6" s="5" t="s">
        <v>12</v>
      </c>
      <c r="O6" s="6">
        <v>-293.9204919</v>
      </c>
      <c r="P6" s="6"/>
      <c r="Q6" s="6"/>
      <c r="R6" s="6"/>
      <c r="S6" s="6">
        <v>-293.68099999999998</v>
      </c>
      <c r="T6" s="6"/>
      <c r="U6" s="6"/>
      <c r="V6" s="7">
        <f t="shared" si="0"/>
        <v>-293.68099999999998</v>
      </c>
      <c r="X6" t="s">
        <v>56</v>
      </c>
      <c r="Y6" s="2">
        <f t="shared" si="1"/>
        <v>0.18416543000000551</v>
      </c>
    </row>
    <row r="7" spans="1:32" x14ac:dyDescent="0.35">
      <c r="J7" s="214"/>
      <c r="K7" s="5" t="s">
        <v>39</v>
      </c>
      <c r="L7" s="12">
        <v>-288.65566431000002</v>
      </c>
      <c r="N7" s="5" t="s">
        <v>13</v>
      </c>
      <c r="O7" s="6">
        <v>-291.55080459999999</v>
      </c>
      <c r="P7" s="6"/>
      <c r="Q7" s="6"/>
      <c r="R7" s="6"/>
      <c r="S7" s="6">
        <v>-291.35899999999998</v>
      </c>
      <c r="T7" s="6"/>
      <c r="U7" s="6"/>
      <c r="V7" s="7">
        <f t="shared" si="0"/>
        <v>-291.35899999999998</v>
      </c>
      <c r="X7" t="s">
        <v>56</v>
      </c>
      <c r="Y7" s="2">
        <f t="shared" si="1"/>
        <v>0.84466431000003972</v>
      </c>
    </row>
    <row r="8" spans="1:32" ht="15" thickBot="1" x14ac:dyDescent="0.4">
      <c r="A8" s="215" t="s">
        <v>59</v>
      </c>
      <c r="B8" s="215"/>
      <c r="C8" s="215"/>
      <c r="D8" s="215"/>
      <c r="E8" s="215"/>
      <c r="F8" s="215"/>
      <c r="G8" s="215"/>
      <c r="H8" s="215"/>
      <c r="I8" s="215"/>
      <c r="J8" s="214"/>
      <c r="K8" s="8" t="s">
        <v>40</v>
      </c>
      <c r="L8" s="13">
        <v>-286.71628071999999</v>
      </c>
      <c r="N8" s="8" t="s">
        <v>14</v>
      </c>
      <c r="O8" s="9">
        <v>-289.95220884999998</v>
      </c>
      <c r="P8" s="9"/>
      <c r="Q8" s="9"/>
      <c r="R8" s="9"/>
      <c r="S8" s="9">
        <v>-289.75900000000001</v>
      </c>
      <c r="T8" s="9"/>
      <c r="U8" s="9"/>
      <c r="V8" s="10">
        <f t="shared" si="0"/>
        <v>-289.75900000000001</v>
      </c>
      <c r="X8" t="s">
        <v>56</v>
      </c>
      <c r="Y8" s="2">
        <f t="shared" si="1"/>
        <v>0.50528071999997159</v>
      </c>
    </row>
    <row r="9" spans="1:32" x14ac:dyDescent="0.35">
      <c r="A9" s="15"/>
      <c r="B9" s="16" t="s">
        <v>15</v>
      </c>
      <c r="C9" s="16" t="s">
        <v>16</v>
      </c>
      <c r="D9" s="16" t="s">
        <v>46</v>
      </c>
      <c r="E9" s="17" t="s">
        <v>18</v>
      </c>
      <c r="F9" s="16" t="s">
        <v>19</v>
      </c>
      <c r="G9" s="18" t="s">
        <v>47</v>
      </c>
      <c r="H9" s="18" t="s">
        <v>50</v>
      </c>
      <c r="I9" s="19" t="s">
        <v>52</v>
      </c>
      <c r="K9" s="69" t="s">
        <v>161</v>
      </c>
      <c r="L9" s="6">
        <v>-291.90618972999999</v>
      </c>
      <c r="N9" s="69" t="s">
        <v>161</v>
      </c>
      <c r="V9" s="81"/>
      <c r="Y9" s="2"/>
    </row>
    <row r="10" spans="1:32" x14ac:dyDescent="0.35">
      <c r="A10" s="20" t="s">
        <v>4</v>
      </c>
      <c r="B10" s="21">
        <v>-7.1580000000000004</v>
      </c>
      <c r="C10" s="21">
        <v>0.27400000000000002</v>
      </c>
      <c r="D10" s="21">
        <v>9.0999999999999998E-2</v>
      </c>
      <c r="E10" s="21">
        <v>-0.40200000000000002</v>
      </c>
      <c r="F10" s="21">
        <v>-7.1959999999999997</v>
      </c>
      <c r="G10" s="22">
        <f>F10+0.1</f>
        <v>-7.0960000000000001</v>
      </c>
      <c r="H10" s="22"/>
      <c r="I10" s="23">
        <f>G10</f>
        <v>-7.0960000000000001</v>
      </c>
      <c r="K10" s="6" t="s">
        <v>163</v>
      </c>
      <c r="L10" s="6">
        <v>-296.99268576999998</v>
      </c>
      <c r="N10" s="6" t="s">
        <v>163</v>
      </c>
      <c r="V10" s="81"/>
      <c r="Y10" s="2"/>
    </row>
    <row r="11" spans="1:32" x14ac:dyDescent="0.35">
      <c r="A11" s="20" t="s">
        <v>5</v>
      </c>
      <c r="B11" s="21">
        <v>-18.459</v>
      </c>
      <c r="C11" s="21">
        <v>0.30599999999999999</v>
      </c>
      <c r="D11" s="21">
        <v>9.9000000000000005E-2</v>
      </c>
      <c r="E11" s="21">
        <v>-0.66200000000000003</v>
      </c>
      <c r="F11" s="21">
        <v>-18.718</v>
      </c>
      <c r="G11" s="22">
        <f>F11+0.3</f>
        <v>-18.417999999999999</v>
      </c>
      <c r="H11" s="22"/>
      <c r="I11" s="23">
        <f>G11</f>
        <v>-18.417999999999999</v>
      </c>
      <c r="K11" s="6" t="s">
        <v>166</v>
      </c>
      <c r="L11" s="6">
        <v>-293.78052532999999</v>
      </c>
      <c r="N11" s="6" t="s">
        <v>166</v>
      </c>
      <c r="V11" s="81"/>
      <c r="Y11" s="2"/>
    </row>
    <row r="12" spans="1:32" x14ac:dyDescent="0.35">
      <c r="A12" s="20" t="s">
        <v>6</v>
      </c>
      <c r="B12" s="21">
        <v>-12.833</v>
      </c>
      <c r="C12" s="21">
        <v>0.57199999999999995</v>
      </c>
      <c r="D12" s="21">
        <v>0.104</v>
      </c>
      <c r="E12" s="21">
        <v>-0.66900000000000004</v>
      </c>
      <c r="F12" s="21">
        <v>-12.827</v>
      </c>
      <c r="G12" s="22"/>
      <c r="H12" s="22"/>
      <c r="I12" s="23">
        <f>F12</f>
        <v>-12.827</v>
      </c>
      <c r="K12" s="69" t="s">
        <v>160</v>
      </c>
      <c r="L12" s="6">
        <v>-300.53468499000002</v>
      </c>
      <c r="N12" s="69" t="s">
        <v>160</v>
      </c>
      <c r="V12" s="81"/>
      <c r="Y12" s="2"/>
    </row>
    <row r="13" spans="1:32" ht="15" thickBot="1" x14ac:dyDescent="0.4">
      <c r="A13" s="24" t="s">
        <v>7</v>
      </c>
      <c r="B13" s="25">
        <v>-12.118</v>
      </c>
      <c r="C13" s="25">
        <v>0.13200000000000001</v>
      </c>
      <c r="D13" s="25">
        <v>9.0999999999999998E-2</v>
      </c>
      <c r="E13" s="25">
        <v>-0.66800000000000004</v>
      </c>
      <c r="F13" s="25">
        <v>-12.564</v>
      </c>
      <c r="G13" s="26"/>
      <c r="H13" s="26"/>
      <c r="I13" s="27">
        <f>F13</f>
        <v>-12.564</v>
      </c>
      <c r="K13" s="6" t="s">
        <v>167</v>
      </c>
      <c r="L13" s="6">
        <v>-292.13321273000003</v>
      </c>
      <c r="N13" s="6" t="s">
        <v>167</v>
      </c>
      <c r="V13" s="81"/>
      <c r="Y13" s="2"/>
    </row>
    <row r="14" spans="1:32" x14ac:dyDescent="0.35">
      <c r="K14" s="6" t="s">
        <v>164</v>
      </c>
      <c r="L14" s="6">
        <v>-287.28630300999998</v>
      </c>
      <c r="N14" s="6" t="s">
        <v>164</v>
      </c>
      <c r="V14" s="81"/>
      <c r="Y14" s="2"/>
    </row>
    <row r="15" spans="1:32" x14ac:dyDescent="0.35">
      <c r="K15" s="69" t="s">
        <v>173</v>
      </c>
      <c r="L15" s="6">
        <v>-293.53380658999998</v>
      </c>
      <c r="N15" s="69" t="s">
        <v>173</v>
      </c>
      <c r="V15" s="81"/>
      <c r="Y15" s="2"/>
    </row>
    <row r="16" spans="1:32" x14ac:dyDescent="0.35">
      <c r="B16" t="s">
        <v>51</v>
      </c>
      <c r="C16" t="s">
        <v>42</v>
      </c>
      <c r="D16" t="s">
        <v>43</v>
      </c>
      <c r="E16" t="s">
        <v>44</v>
      </c>
      <c r="F16" t="s">
        <v>45</v>
      </c>
      <c r="K16" s="6"/>
      <c r="L16" s="6"/>
      <c r="N16" s="6"/>
      <c r="V16" s="81"/>
      <c r="Y16" s="2"/>
    </row>
    <row r="17" spans="1:25" x14ac:dyDescent="0.35">
      <c r="J17" s="216" t="s">
        <v>222</v>
      </c>
      <c r="K17" s="44" t="s">
        <v>168</v>
      </c>
      <c r="L17" s="45">
        <v>-287.30867331000002</v>
      </c>
      <c r="N17" s="44" t="s">
        <v>168</v>
      </c>
      <c r="O17" s="51"/>
      <c r="P17" s="51"/>
      <c r="Q17" s="51"/>
      <c r="R17" s="51"/>
      <c r="S17" s="51">
        <v>-290.22300000000001</v>
      </c>
      <c r="T17" s="51"/>
      <c r="U17" s="51"/>
      <c r="V17" s="89">
        <f t="shared" si="0"/>
        <v>-290.22300000000001</v>
      </c>
      <c r="X17" t="s">
        <v>56</v>
      </c>
      <c r="Y17" s="2">
        <f t="shared" si="1"/>
        <v>0.63367331000000426</v>
      </c>
    </row>
    <row r="18" spans="1:25" x14ac:dyDescent="0.35">
      <c r="A18" s="213" t="s">
        <v>75</v>
      </c>
      <c r="B18" s="213"/>
      <c r="C18" s="213"/>
      <c r="D18" s="213"/>
      <c r="E18" s="213"/>
      <c r="J18" s="216"/>
      <c r="K18" s="77" t="s">
        <v>158</v>
      </c>
      <c r="L18" s="47">
        <v>-299.85283329999999</v>
      </c>
      <c r="N18" s="77" t="s">
        <v>158</v>
      </c>
      <c r="O18" s="6"/>
      <c r="P18" s="6"/>
      <c r="Q18" s="6"/>
      <c r="R18" s="6"/>
      <c r="S18" s="6">
        <v>-303.06200000000001</v>
      </c>
      <c r="T18" s="6"/>
      <c r="U18" s="6"/>
      <c r="V18" s="90">
        <f t="shared" si="0"/>
        <v>-303.06200000000001</v>
      </c>
      <c r="X18" t="s">
        <v>56</v>
      </c>
      <c r="Y18" s="2">
        <f t="shared" si="1"/>
        <v>0.33883329999997436</v>
      </c>
    </row>
    <row r="19" spans="1:25" x14ac:dyDescent="0.35">
      <c r="C19" s="2">
        <v>0</v>
      </c>
      <c r="J19" s="216"/>
      <c r="K19" s="77" t="s">
        <v>170</v>
      </c>
      <c r="L19" s="47">
        <v>-329.29559010999998</v>
      </c>
      <c r="N19" s="77" t="s">
        <v>170</v>
      </c>
      <c r="O19" s="6"/>
      <c r="P19" s="6"/>
      <c r="Q19" s="6"/>
      <c r="R19" s="6"/>
      <c r="S19" s="6">
        <v>-332.3</v>
      </c>
      <c r="T19" s="6"/>
      <c r="U19" s="6"/>
      <c r="V19" s="90">
        <f t="shared" si="0"/>
        <v>-332.3</v>
      </c>
      <c r="X19" t="s">
        <v>56</v>
      </c>
      <c r="Y19" s="2">
        <f t="shared" si="1"/>
        <v>0.54359010999996649</v>
      </c>
    </row>
    <row r="20" spans="1:25" x14ac:dyDescent="0.35">
      <c r="A20" t="s">
        <v>53</v>
      </c>
      <c r="C20" s="2">
        <f>I4-I2-0.5*I10-I11</f>
        <v>0.81885285999998558</v>
      </c>
      <c r="J20" s="216"/>
      <c r="K20" s="77" t="s">
        <v>174</v>
      </c>
      <c r="L20" s="47">
        <v>-329.44252117000002</v>
      </c>
      <c r="N20" s="77" t="s">
        <v>174</v>
      </c>
      <c r="O20" s="6"/>
      <c r="P20" s="6"/>
      <c r="Q20" s="6"/>
      <c r="R20" s="6"/>
      <c r="S20" s="6">
        <v>-332.262</v>
      </c>
      <c r="T20" s="6"/>
      <c r="U20" s="6"/>
      <c r="V20" s="90">
        <f t="shared" si="0"/>
        <v>-332.262</v>
      </c>
      <c r="X20" t="s">
        <v>56</v>
      </c>
      <c r="Y20" s="2">
        <f t="shared" si="1"/>
        <v>0.72852117000002004</v>
      </c>
    </row>
    <row r="21" spans="1:25" x14ac:dyDescent="0.35">
      <c r="A21" t="s">
        <v>54</v>
      </c>
      <c r="C21" s="2">
        <f>I5+I12-I2-I10-I11</f>
        <v>0.21585285999997339</v>
      </c>
      <c r="F21">
        <f>C20</f>
        <v>0.81885285999998558</v>
      </c>
      <c r="G21">
        <f>C21-C22</f>
        <v>9.2852859999972281E-2</v>
      </c>
      <c r="J21" s="216"/>
      <c r="K21" s="46" t="s">
        <v>169</v>
      </c>
      <c r="L21" s="47">
        <v>-325.86297696000003</v>
      </c>
      <c r="N21" s="46" t="s">
        <v>169</v>
      </c>
      <c r="O21" s="6"/>
      <c r="P21" s="6"/>
      <c r="Q21" s="6"/>
      <c r="R21" s="6"/>
      <c r="S21" s="6">
        <v>-328.59500000000003</v>
      </c>
      <c r="T21" s="6"/>
      <c r="U21" s="6"/>
      <c r="V21" s="90">
        <f t="shared" si="0"/>
        <v>-328.59500000000003</v>
      </c>
      <c r="X21" t="s">
        <v>56</v>
      </c>
      <c r="Y21" s="2">
        <f t="shared" si="1"/>
        <v>0.81597695999999864</v>
      </c>
    </row>
    <row r="22" spans="1:25" x14ac:dyDescent="0.35">
      <c r="A22" t="s">
        <v>55</v>
      </c>
      <c r="C22" s="2">
        <f>I13+I12-I11-I10</f>
        <v>0.12300000000000111</v>
      </c>
      <c r="J22" s="216"/>
      <c r="K22" s="46" t="s">
        <v>165</v>
      </c>
      <c r="L22" s="47">
        <v>-314.18466063</v>
      </c>
      <c r="N22" s="46" t="s">
        <v>165</v>
      </c>
      <c r="O22" s="6"/>
      <c r="P22" s="6"/>
      <c r="Q22" s="6"/>
      <c r="R22" s="6"/>
      <c r="S22" s="6">
        <v>-317.08600000000001</v>
      </c>
      <c r="T22" s="6"/>
      <c r="U22" s="6"/>
      <c r="V22" s="90">
        <f t="shared" si="0"/>
        <v>-317.08600000000001</v>
      </c>
      <c r="X22" t="s">
        <v>56</v>
      </c>
      <c r="Y22" s="2">
        <f t="shared" si="1"/>
        <v>0.64666062999998353</v>
      </c>
    </row>
    <row r="23" spans="1:25" x14ac:dyDescent="0.35">
      <c r="C23" s="2"/>
      <c r="J23" s="216"/>
      <c r="K23" s="46" t="s">
        <v>159</v>
      </c>
      <c r="L23" s="47">
        <v>-293.47660595000002</v>
      </c>
      <c r="N23" s="46" t="s">
        <v>159</v>
      </c>
      <c r="O23" s="6"/>
      <c r="P23" s="6"/>
      <c r="Q23" s="6"/>
      <c r="R23" s="6"/>
      <c r="S23" s="6">
        <v>-296.94</v>
      </c>
      <c r="T23" s="6"/>
      <c r="U23" s="6"/>
      <c r="V23" s="90">
        <f t="shared" si="0"/>
        <v>-296.94</v>
      </c>
      <c r="X23" t="s">
        <v>56</v>
      </c>
      <c r="Y23" s="2">
        <f t="shared" si="1"/>
        <v>8.4605950000023356E-2</v>
      </c>
    </row>
    <row r="24" spans="1:25" x14ac:dyDescent="0.35">
      <c r="A24" s="14" t="s">
        <v>58</v>
      </c>
      <c r="B24" s="14"/>
      <c r="C24" s="2">
        <f>I3-I2-0.5*I10</f>
        <v>0.50085286000000728</v>
      </c>
      <c r="J24" s="216"/>
      <c r="K24" s="77" t="s">
        <v>176</v>
      </c>
      <c r="L24" s="47">
        <v>-330.03571839</v>
      </c>
      <c r="N24" s="77" t="s">
        <v>176</v>
      </c>
      <c r="O24" s="6"/>
      <c r="P24" s="6"/>
      <c r="Q24" s="6"/>
      <c r="R24" s="6"/>
      <c r="S24" s="6">
        <v>-332.69799999999998</v>
      </c>
      <c r="T24" s="6"/>
      <c r="U24" s="6"/>
      <c r="V24" s="90">
        <f t="shared" si="0"/>
        <v>-332.69799999999998</v>
      </c>
      <c r="X24" t="s">
        <v>56</v>
      </c>
      <c r="Y24" s="2">
        <f t="shared" si="1"/>
        <v>0.88571839000002051</v>
      </c>
    </row>
    <row r="25" spans="1:25" x14ac:dyDescent="0.35">
      <c r="J25" s="216"/>
      <c r="K25" s="77" t="s">
        <v>177</v>
      </c>
      <c r="L25" s="47">
        <v>-346.09720999000001</v>
      </c>
      <c r="N25" s="82" t="s">
        <v>177</v>
      </c>
      <c r="O25" s="115">
        <v>-345.37351716000001</v>
      </c>
      <c r="P25" s="133">
        <v>0.19</v>
      </c>
      <c r="Q25" s="133">
        <v>3.0000000000000001E-3</v>
      </c>
      <c r="R25" s="133">
        <v>-4.0000000000000001E-3</v>
      </c>
      <c r="S25" s="6">
        <v>-349.48399999999998</v>
      </c>
      <c r="T25" s="6"/>
      <c r="U25" s="6"/>
      <c r="V25" s="90">
        <f t="shared" si="0"/>
        <v>-349.48399999999998</v>
      </c>
      <c r="X25" t="s">
        <v>56</v>
      </c>
      <c r="Y25" s="2">
        <f t="shared" si="1"/>
        <v>0.16120999000002989</v>
      </c>
    </row>
    <row r="26" spans="1:25" x14ac:dyDescent="0.35">
      <c r="J26" s="216"/>
      <c r="K26" s="83" t="s">
        <v>182</v>
      </c>
      <c r="L26" s="49">
        <v>-285.57918387000001</v>
      </c>
      <c r="N26" s="83" t="s">
        <v>182</v>
      </c>
      <c r="O26" s="52"/>
      <c r="P26" s="52"/>
      <c r="Q26" s="52"/>
      <c r="R26" s="52"/>
      <c r="S26" s="52"/>
      <c r="T26" s="52"/>
      <c r="U26" s="52"/>
      <c r="V26" s="91"/>
      <c r="Y26" s="2"/>
    </row>
    <row r="27" spans="1:25" x14ac:dyDescent="0.35">
      <c r="C27" s="1"/>
      <c r="N27" s="6"/>
      <c r="V27" s="81"/>
      <c r="Y27" s="2"/>
    </row>
    <row r="28" spans="1:25" x14ac:dyDescent="0.35">
      <c r="J28" s="217" t="s">
        <v>223</v>
      </c>
      <c r="K28" t="s">
        <v>185</v>
      </c>
      <c r="L28">
        <v>-286.80696795</v>
      </c>
      <c r="N28" s="6" t="s">
        <v>185</v>
      </c>
      <c r="S28">
        <v>-289.55799999999999</v>
      </c>
      <c r="V28" s="81">
        <f t="shared" si="0"/>
        <v>-289.55799999999999</v>
      </c>
      <c r="X28" t="s">
        <v>56</v>
      </c>
      <c r="Y28" s="2">
        <f t="shared" si="1"/>
        <v>0.79696795000000797</v>
      </c>
    </row>
    <row r="29" spans="1:25" x14ac:dyDescent="0.35">
      <c r="J29" s="217"/>
      <c r="K29" t="s">
        <v>184</v>
      </c>
      <c r="L29">
        <v>-292.13321273000003</v>
      </c>
      <c r="N29" s="6" t="s">
        <v>184</v>
      </c>
      <c r="S29">
        <v>-295.72000000000003</v>
      </c>
      <c r="V29" s="81">
        <f t="shared" si="0"/>
        <v>-295.72000000000003</v>
      </c>
      <c r="X29" t="s">
        <v>56</v>
      </c>
      <c r="Y29" s="2">
        <f t="shared" si="1"/>
        <v>-3.8787270000002039E-2</v>
      </c>
    </row>
    <row r="30" spans="1:25" x14ac:dyDescent="0.35">
      <c r="J30" s="217"/>
      <c r="K30" t="s">
        <v>186</v>
      </c>
      <c r="L30">
        <v>-304.33490764999999</v>
      </c>
      <c r="N30" s="6" t="s">
        <v>186</v>
      </c>
      <c r="S30">
        <v>-307.19799999999998</v>
      </c>
      <c r="V30" s="81">
        <f t="shared" si="0"/>
        <v>-307.19799999999998</v>
      </c>
      <c r="X30" t="s">
        <v>56</v>
      </c>
      <c r="Y30" s="2">
        <f t="shared" si="1"/>
        <v>0.68490765000001197</v>
      </c>
    </row>
    <row r="31" spans="1:25" x14ac:dyDescent="0.35">
      <c r="J31" s="217"/>
      <c r="K31" t="s">
        <v>187</v>
      </c>
      <c r="L31">
        <v>-305.56596175999999</v>
      </c>
      <c r="N31" s="6" t="s">
        <v>187</v>
      </c>
      <c r="S31">
        <v>-308.26299999999998</v>
      </c>
      <c r="V31" s="81">
        <f t="shared" si="0"/>
        <v>-308.26299999999998</v>
      </c>
      <c r="X31" t="s">
        <v>56</v>
      </c>
      <c r="Y31" s="2">
        <f t="shared" si="1"/>
        <v>0.85096176000001655</v>
      </c>
    </row>
    <row r="32" spans="1:25" x14ac:dyDescent="0.35">
      <c r="J32" s="217"/>
      <c r="K32" t="s">
        <v>188</v>
      </c>
      <c r="L32">
        <v>-303.92857921000001</v>
      </c>
      <c r="N32" s="6" t="s">
        <v>188</v>
      </c>
      <c r="S32">
        <v>-306.75799999999998</v>
      </c>
      <c r="V32" s="81">
        <f t="shared" si="0"/>
        <v>-306.75799999999998</v>
      </c>
      <c r="X32" t="s">
        <v>56</v>
      </c>
      <c r="Y32" s="2">
        <f t="shared" si="1"/>
        <v>0.71857921000002811</v>
      </c>
    </row>
    <row r="33" spans="1:32" x14ac:dyDescent="0.35">
      <c r="J33" s="217"/>
      <c r="K33" t="s">
        <v>189</v>
      </c>
      <c r="L33">
        <v>-297.95716340000001</v>
      </c>
      <c r="N33" s="6" t="s">
        <v>189</v>
      </c>
      <c r="S33">
        <v>-301.00099999999998</v>
      </c>
      <c r="V33" s="81">
        <f t="shared" si="0"/>
        <v>-301.00099999999998</v>
      </c>
      <c r="X33" t="s">
        <v>56</v>
      </c>
      <c r="Y33" s="2">
        <f t="shared" si="1"/>
        <v>0.50416340000003679</v>
      </c>
    </row>
    <row r="34" spans="1:32" x14ac:dyDescent="0.35">
      <c r="A34" s="69" t="s">
        <v>161</v>
      </c>
      <c r="B34" s="6">
        <v>-291.90618972999999</v>
      </c>
      <c r="C34" s="6"/>
      <c r="D34" s="69" t="s">
        <v>162</v>
      </c>
      <c r="E34" s="6"/>
      <c r="F34" s="6">
        <v>-312.88</v>
      </c>
      <c r="J34" s="217"/>
      <c r="K34" t="s">
        <v>190</v>
      </c>
      <c r="L34">
        <v>-289.80631817</v>
      </c>
      <c r="N34" s="6" t="s">
        <v>190</v>
      </c>
      <c r="S34">
        <v>-292.88400000000001</v>
      </c>
      <c r="V34" s="81">
        <f t="shared" si="0"/>
        <v>-292.88400000000001</v>
      </c>
      <c r="X34" t="s">
        <v>56</v>
      </c>
      <c r="Y34" s="2">
        <f t="shared" si="1"/>
        <v>0.47031816999998277</v>
      </c>
    </row>
    <row r="35" spans="1:32" x14ac:dyDescent="0.35">
      <c r="A35" s="6" t="s">
        <v>163</v>
      </c>
      <c r="B35" s="6">
        <v>-296.99268576999998</v>
      </c>
      <c r="C35" s="6"/>
      <c r="D35" s="6" t="s">
        <v>163</v>
      </c>
      <c r="E35" s="6"/>
      <c r="F35" s="6">
        <v>-317.90499999999997</v>
      </c>
      <c r="J35" s="217"/>
      <c r="K35" t="s">
        <v>191</v>
      </c>
      <c r="L35">
        <v>-305.56842168999998</v>
      </c>
      <c r="N35" s="6" t="s">
        <v>191</v>
      </c>
      <c r="S35">
        <v>-308.298</v>
      </c>
      <c r="V35" s="81">
        <f t="shared" si="0"/>
        <v>-308.298</v>
      </c>
      <c r="X35" t="s">
        <v>56</v>
      </c>
      <c r="Y35" s="2">
        <f t="shared" si="1"/>
        <v>0.81842168999997789</v>
      </c>
    </row>
    <row r="36" spans="1:32" x14ac:dyDescent="0.35">
      <c r="A36" s="6" t="s">
        <v>166</v>
      </c>
      <c r="B36" s="6">
        <v>-293.78052532999999</v>
      </c>
      <c r="C36" s="6"/>
      <c r="D36" s="6" t="s">
        <v>166</v>
      </c>
      <c r="E36" s="6"/>
      <c r="F36" s="6">
        <v>-314.72800000000001</v>
      </c>
      <c r="G36" s="33"/>
      <c r="H36" s="33"/>
      <c r="J36" s="217"/>
      <c r="K36" t="s">
        <v>192</v>
      </c>
      <c r="L36">
        <v>-315.41948052999999</v>
      </c>
      <c r="N36" s="6" t="s">
        <v>192</v>
      </c>
      <c r="S36">
        <v>-319.13499999999999</v>
      </c>
      <c r="V36" s="81">
        <f t="shared" si="0"/>
        <v>-319.13499999999999</v>
      </c>
      <c r="X36" t="s">
        <v>56</v>
      </c>
      <c r="Y36" s="2">
        <f t="shared" si="1"/>
        <v>-0.16751947000000378</v>
      </c>
    </row>
    <row r="37" spans="1:32" x14ac:dyDescent="0.35">
      <c r="A37" s="69" t="s">
        <v>160</v>
      </c>
      <c r="B37" s="6">
        <v>-300.53468499000002</v>
      </c>
      <c r="C37" s="6"/>
      <c r="D37" s="69" t="s">
        <v>160</v>
      </c>
      <c r="E37" s="69"/>
      <c r="F37" s="69">
        <v>-321.346</v>
      </c>
      <c r="J37" s="217"/>
      <c r="K37" t="s">
        <v>193</v>
      </c>
      <c r="N37" s="6" t="s">
        <v>193</v>
      </c>
      <c r="V37" s="81"/>
      <c r="Y37" s="2"/>
    </row>
    <row r="38" spans="1:32" x14ac:dyDescent="0.35">
      <c r="A38" s="6" t="s">
        <v>167</v>
      </c>
      <c r="B38" s="6">
        <v>-292.13321273000003</v>
      </c>
      <c r="C38" s="6"/>
      <c r="D38" s="75" t="s">
        <v>167</v>
      </c>
      <c r="E38" s="6"/>
      <c r="F38" s="6">
        <v>-313.78699999999998</v>
      </c>
      <c r="N38" s="6"/>
      <c r="V38" s="81"/>
      <c r="Y38" s="2"/>
    </row>
    <row r="39" spans="1:32" x14ac:dyDescent="0.35">
      <c r="A39" s="6" t="s">
        <v>164</v>
      </c>
      <c r="B39" s="6">
        <v>-287.28630300999998</v>
      </c>
      <c r="C39" s="6"/>
      <c r="D39" s="6" t="s">
        <v>164</v>
      </c>
      <c r="E39" s="6"/>
      <c r="F39" s="6">
        <v>-308.06299999999999</v>
      </c>
      <c r="J39" s="217" t="s">
        <v>224</v>
      </c>
      <c r="K39" t="s">
        <v>209</v>
      </c>
      <c r="L39">
        <v>-286.77292557999999</v>
      </c>
      <c r="N39" s="6" t="s">
        <v>209</v>
      </c>
      <c r="S39">
        <v>-289.55500000000001</v>
      </c>
      <c r="V39" s="81">
        <f t="shared" si="0"/>
        <v>-289.55500000000001</v>
      </c>
      <c r="X39" t="s">
        <v>56</v>
      </c>
      <c r="Y39" s="2">
        <f t="shared" si="1"/>
        <v>0.76592557999998512</v>
      </c>
      <c r="AE39" s="158">
        <v>-286.61496634999997</v>
      </c>
      <c r="AF39">
        <f>AE39-L39</f>
        <v>0.15795923000001721</v>
      </c>
    </row>
    <row r="40" spans="1:32" x14ac:dyDescent="0.35">
      <c r="A40" s="69" t="s">
        <v>173</v>
      </c>
      <c r="B40" s="6">
        <v>-293.53380658999998</v>
      </c>
      <c r="C40" s="6"/>
      <c r="D40" s="69" t="s">
        <v>173</v>
      </c>
      <c r="E40" s="6"/>
      <c r="F40" s="6">
        <v>-314.47699999999998</v>
      </c>
      <c r="J40" s="217"/>
      <c r="K40" t="s">
        <v>210</v>
      </c>
      <c r="L40">
        <v>-292.29262495</v>
      </c>
      <c r="N40" s="6" t="s">
        <v>210</v>
      </c>
      <c r="S40">
        <v>-295.39699999999999</v>
      </c>
      <c r="V40" s="81">
        <f t="shared" si="0"/>
        <v>-295.39699999999999</v>
      </c>
      <c r="X40" t="s">
        <v>56</v>
      </c>
      <c r="Y40" s="2">
        <f t="shared" si="1"/>
        <v>0.44362495000001267</v>
      </c>
      <c r="AE40" s="158">
        <v>-292.01209531000001</v>
      </c>
      <c r="AF40">
        <f t="shared" ref="AF40:AF47" si="2">AE40-L40</f>
        <v>0.28052963999999747</v>
      </c>
    </row>
    <row r="41" spans="1:32" x14ac:dyDescent="0.35">
      <c r="A41" s="6"/>
      <c r="B41" s="6"/>
      <c r="C41" s="6"/>
      <c r="D41" s="6"/>
      <c r="E41" s="6"/>
      <c r="F41" s="6"/>
      <c r="J41" s="217"/>
      <c r="K41" t="s">
        <v>211</v>
      </c>
      <c r="L41">
        <v>-304.23203192</v>
      </c>
      <c r="N41" s="6" t="s">
        <v>211</v>
      </c>
      <c r="S41">
        <v>-307.08100000000002</v>
      </c>
      <c r="V41" s="81">
        <f t="shared" si="0"/>
        <v>-307.08100000000002</v>
      </c>
      <c r="X41" t="s">
        <v>56</v>
      </c>
      <c r="Y41" s="2">
        <f t="shared" si="1"/>
        <v>0.69903191999997993</v>
      </c>
      <c r="AE41" s="158">
        <v>-303.97858904999998</v>
      </c>
      <c r="AF41">
        <f t="shared" si="2"/>
        <v>0.25344287000001486</v>
      </c>
    </row>
    <row r="42" spans="1:32" x14ac:dyDescent="0.35">
      <c r="A42" s="6" t="s">
        <v>168</v>
      </c>
      <c r="B42" s="6">
        <v>-287.30867331000002</v>
      </c>
      <c r="C42" s="6"/>
      <c r="D42" s="6" t="s">
        <v>168</v>
      </c>
      <c r="E42" s="6"/>
      <c r="F42" s="6">
        <v>-308.42500000000001</v>
      </c>
      <c r="J42" s="217"/>
      <c r="K42" t="s">
        <v>212</v>
      </c>
      <c r="L42">
        <v>-305.32996900000001</v>
      </c>
      <c r="N42" s="6" t="s">
        <v>212</v>
      </c>
      <c r="S42">
        <v>-308.108</v>
      </c>
      <c r="V42" s="81">
        <f t="shared" si="0"/>
        <v>-308.108</v>
      </c>
      <c r="X42" t="s">
        <v>56</v>
      </c>
      <c r="Y42" s="2">
        <f t="shared" si="1"/>
        <v>0.76996900000000146</v>
      </c>
      <c r="AE42" s="158">
        <v>-305.32643927999999</v>
      </c>
      <c r="AF42">
        <f t="shared" si="2"/>
        <v>3.5297200000172779E-3</v>
      </c>
    </row>
    <row r="43" spans="1:32" x14ac:dyDescent="0.35">
      <c r="A43" s="69" t="s">
        <v>158</v>
      </c>
      <c r="B43" s="6">
        <v>-299.85283329999999</v>
      </c>
      <c r="C43" s="6"/>
      <c r="D43" s="69" t="s">
        <v>158</v>
      </c>
      <c r="E43" s="6"/>
      <c r="F43" s="6">
        <v>-321.33600000000001</v>
      </c>
      <c r="J43" s="217"/>
      <c r="K43" t="s">
        <v>213</v>
      </c>
      <c r="L43">
        <v>-303.72885626999999</v>
      </c>
      <c r="N43" s="6" t="s">
        <v>213</v>
      </c>
      <c r="S43">
        <v>-306.33</v>
      </c>
      <c r="V43" s="81">
        <f t="shared" si="0"/>
        <v>-306.33</v>
      </c>
      <c r="X43" t="s">
        <v>56</v>
      </c>
      <c r="Y43" s="2">
        <f t="shared" si="1"/>
        <v>0.94685627000001027</v>
      </c>
      <c r="AE43" s="158">
        <v>-303.56506237999997</v>
      </c>
      <c r="AF43">
        <f t="shared" si="2"/>
        <v>0.1637938900000222</v>
      </c>
    </row>
    <row r="44" spans="1:32" x14ac:dyDescent="0.35">
      <c r="A44" s="69" t="s">
        <v>170</v>
      </c>
      <c r="B44" s="6"/>
      <c r="C44" s="6"/>
      <c r="D44" s="69" t="s">
        <v>170</v>
      </c>
      <c r="E44" s="6"/>
      <c r="F44" s="6"/>
      <c r="J44" s="217"/>
      <c r="K44" t="s">
        <v>214</v>
      </c>
      <c r="L44">
        <v>-298.08965210999997</v>
      </c>
      <c r="N44" s="6" t="s">
        <v>214</v>
      </c>
      <c r="S44">
        <v>-301.012</v>
      </c>
      <c r="V44" s="81">
        <f t="shared" si="0"/>
        <v>-301.012</v>
      </c>
      <c r="X44" t="s">
        <v>56</v>
      </c>
      <c r="Y44" s="2">
        <f t="shared" si="1"/>
        <v>0.62565210999997412</v>
      </c>
      <c r="AE44" s="158">
        <v>-297.87654922000002</v>
      </c>
      <c r="AF44">
        <f t="shared" si="2"/>
        <v>0.21310288999995919</v>
      </c>
    </row>
    <row r="45" spans="1:32" x14ac:dyDescent="0.35">
      <c r="A45" s="69" t="s">
        <v>174</v>
      </c>
      <c r="B45" s="6"/>
      <c r="C45" s="6"/>
      <c r="D45" s="69" t="s">
        <v>174</v>
      </c>
      <c r="E45" s="6"/>
      <c r="F45" s="6"/>
      <c r="J45" s="217"/>
      <c r="K45" t="s">
        <v>215</v>
      </c>
      <c r="L45">
        <v>-289.62326739999997</v>
      </c>
      <c r="N45" s="6" t="s">
        <v>215</v>
      </c>
      <c r="S45">
        <v>-292.74200000000002</v>
      </c>
      <c r="V45" s="81">
        <f t="shared" si="0"/>
        <v>-292.74200000000002</v>
      </c>
      <c r="X45" t="s">
        <v>56</v>
      </c>
      <c r="Y45" s="2">
        <f t="shared" si="1"/>
        <v>0.42926739999995611</v>
      </c>
      <c r="AE45" s="158">
        <v>-289.39480293000003</v>
      </c>
      <c r="AF45">
        <f t="shared" si="2"/>
        <v>0.22846446999994896</v>
      </c>
    </row>
    <row r="46" spans="1:32" x14ac:dyDescent="0.35">
      <c r="A46" s="6" t="s">
        <v>169</v>
      </c>
      <c r="B46" s="6">
        <v>-325.86297696000003</v>
      </c>
      <c r="C46" s="6"/>
      <c r="D46" s="6" t="s">
        <v>169</v>
      </c>
      <c r="E46" s="6"/>
      <c r="F46" s="6">
        <v>-346.78800000000001</v>
      </c>
      <c r="J46" s="217"/>
      <c r="K46" t="s">
        <v>216</v>
      </c>
      <c r="L46">
        <v>-305.32341589999999</v>
      </c>
      <c r="N46" s="6" t="s">
        <v>216</v>
      </c>
      <c r="S46">
        <v>-308.09199999999998</v>
      </c>
      <c r="V46" s="81">
        <f t="shared" si="0"/>
        <v>-308.09199999999998</v>
      </c>
      <c r="X46" t="s">
        <v>56</v>
      </c>
      <c r="Y46" s="2">
        <f t="shared" si="1"/>
        <v>0.77941590000000183</v>
      </c>
      <c r="AE46" s="158">
        <v>-305.18561939</v>
      </c>
      <c r="AF46">
        <f t="shared" si="2"/>
        <v>0.13779650999998694</v>
      </c>
    </row>
    <row r="47" spans="1:32" x14ac:dyDescent="0.35">
      <c r="A47" s="6" t="s">
        <v>165</v>
      </c>
      <c r="B47" s="6">
        <v>-314.18466063</v>
      </c>
      <c r="C47" s="6"/>
      <c r="D47" s="6" t="s">
        <v>165</v>
      </c>
      <c r="E47" s="6"/>
      <c r="F47" s="6">
        <v>-335.31900000000002</v>
      </c>
      <c r="J47" s="217"/>
      <c r="K47" t="s">
        <v>217</v>
      </c>
      <c r="L47">
        <v>-315.22997623999998</v>
      </c>
      <c r="N47" s="6" t="s">
        <v>217</v>
      </c>
      <c r="S47">
        <v>-318.041</v>
      </c>
      <c r="V47" s="81">
        <f t="shared" si="0"/>
        <v>-318.041</v>
      </c>
      <c r="X47" t="s">
        <v>56</v>
      </c>
      <c r="Y47" s="2">
        <f t="shared" si="1"/>
        <v>0.73697623999998818</v>
      </c>
      <c r="AE47" s="158">
        <v>-314.69578616000001</v>
      </c>
      <c r="AF47">
        <f t="shared" si="2"/>
        <v>0.53419007999997348</v>
      </c>
    </row>
    <row r="48" spans="1:32" x14ac:dyDescent="0.35">
      <c r="A48" s="6" t="s">
        <v>159</v>
      </c>
      <c r="B48" s="6">
        <v>-293.47660595000002</v>
      </c>
      <c r="C48" s="6"/>
      <c r="D48" s="6" t="s">
        <v>159</v>
      </c>
      <c r="E48" s="6"/>
      <c r="F48" s="6">
        <v>-314.79700000000003</v>
      </c>
      <c r="J48" s="217"/>
      <c r="K48" t="s">
        <v>218</v>
      </c>
      <c r="N48" s="6" t="s">
        <v>218</v>
      </c>
    </row>
    <row r="50" spans="1:28" ht="15" thickBot="1" x14ac:dyDescent="0.4">
      <c r="A50" t="s">
        <v>175</v>
      </c>
      <c r="X50" s="213" t="s">
        <v>57</v>
      </c>
      <c r="Y50" s="213"/>
      <c r="Z50" s="213"/>
    </row>
    <row r="51" spans="1:28" x14ac:dyDescent="0.35">
      <c r="A51" t="s">
        <v>226</v>
      </c>
      <c r="N51" s="118" t="s">
        <v>156</v>
      </c>
      <c r="O51" s="96" t="s">
        <v>15</v>
      </c>
      <c r="P51" s="97" t="s">
        <v>16</v>
      </c>
      <c r="Q51" s="96" t="s">
        <v>17</v>
      </c>
      <c r="R51" s="98" t="s">
        <v>18</v>
      </c>
      <c r="S51" s="96" t="s">
        <v>19</v>
      </c>
      <c r="T51" s="96"/>
      <c r="U51" s="96"/>
      <c r="V51" s="99"/>
      <c r="X51" t="s">
        <v>53</v>
      </c>
      <c r="Y51" t="s">
        <v>54</v>
      </c>
      <c r="Z51" t="s">
        <v>55</v>
      </c>
      <c r="AB51" t="s">
        <v>251</v>
      </c>
    </row>
    <row r="52" spans="1:28" x14ac:dyDescent="0.35">
      <c r="N52" s="5" t="s">
        <v>20</v>
      </c>
      <c r="O52" s="6">
        <v>-307.28941273999999</v>
      </c>
      <c r="P52" s="6"/>
      <c r="Q52" s="6"/>
      <c r="R52" s="6"/>
      <c r="S52" s="6">
        <v>-306.697</v>
      </c>
      <c r="T52" s="6">
        <f>S52+0.15</f>
        <v>-306.54700000000003</v>
      </c>
      <c r="U52" s="6">
        <f>T52-0.25</f>
        <v>-306.79700000000003</v>
      </c>
      <c r="V52" s="7">
        <f>U52</f>
        <v>-306.79700000000003</v>
      </c>
      <c r="W52">
        <v>0</v>
      </c>
      <c r="X52" s="2">
        <f t="shared" ref="X52:X65" si="3">V52-L2-0.5*$I$10-$I$11</f>
        <v>1.0671954100000036</v>
      </c>
      <c r="Y52" s="2">
        <f>V101+$I$12-L2-$I$10-$I$11</f>
        <v>0.17519541000000416</v>
      </c>
      <c r="Z52" s="2">
        <f>$I$13+$I$12-$I$10-$I$11</f>
        <v>0.12300000000000111</v>
      </c>
      <c r="AB52">
        <f>V151-L2-$I$12+0.5*$I$10</f>
        <v>-3.2328045899999971</v>
      </c>
    </row>
    <row r="53" spans="1:28" x14ac:dyDescent="0.35">
      <c r="D53" t="s">
        <v>2</v>
      </c>
      <c r="E53">
        <v>0.81885285999998558</v>
      </c>
      <c r="F53">
        <v>1.0671954100000036</v>
      </c>
      <c r="G53">
        <v>1.0898954099999898</v>
      </c>
      <c r="H53">
        <v>1.0541197699999927</v>
      </c>
      <c r="I53">
        <v>1.3222099399999294</v>
      </c>
      <c r="J53">
        <v>1.3281654299999488</v>
      </c>
      <c r="K53">
        <v>1.2626643099999839</v>
      </c>
      <c r="L53">
        <v>0.89928071999997172</v>
      </c>
      <c r="N53" s="5" t="s">
        <v>21</v>
      </c>
      <c r="O53" s="6">
        <v>-308.57725407999999</v>
      </c>
      <c r="P53" s="6"/>
      <c r="Q53" s="6"/>
      <c r="R53" s="6"/>
      <c r="S53" s="6">
        <v>-307.99299999999999</v>
      </c>
      <c r="T53" s="6">
        <f t="shared" ref="T53:T97" si="4">S53+0.15</f>
        <v>-307.84300000000002</v>
      </c>
      <c r="U53" s="6">
        <f t="shared" ref="U53:U97" si="5">T53-0.25</f>
        <v>-308.09300000000002</v>
      </c>
      <c r="V53" s="7">
        <f t="shared" ref="V53:V97" si="6">U53</f>
        <v>-308.09300000000002</v>
      </c>
      <c r="W53">
        <v>0</v>
      </c>
      <c r="X53" s="2">
        <f t="shared" si="3"/>
        <v>1.0898954099999898</v>
      </c>
      <c r="Y53" s="2">
        <f t="shared" ref="Y53:Y58" si="7">V102+$I$12-L3-$I$10-$I$11</f>
        <v>-0.18310459000003831</v>
      </c>
      <c r="Z53" s="2">
        <f t="shared" ref="Z53:Z97" si="8">$I$13+$I$12-$I$10-$I$11</f>
        <v>0.12300000000000111</v>
      </c>
    </row>
    <row r="54" spans="1:28" x14ac:dyDescent="0.35">
      <c r="D54" t="s">
        <v>3</v>
      </c>
      <c r="E54">
        <v>9.2852859999972281E-2</v>
      </c>
      <c r="F54">
        <v>5.2195410000003051E-2</v>
      </c>
      <c r="G54">
        <v>-0.30610459000003942</v>
      </c>
      <c r="H54">
        <v>-0.41588023000004881</v>
      </c>
      <c r="I54">
        <v>-8.79006000004523E-3</v>
      </c>
      <c r="J54">
        <v>0.43216542999997598</v>
      </c>
      <c r="K54">
        <v>-0.36333569000000665</v>
      </c>
      <c r="L54">
        <v>0.34928071999994614</v>
      </c>
      <c r="N54" s="5" t="s">
        <v>22</v>
      </c>
      <c r="O54" s="6">
        <v>-311.56933616999999</v>
      </c>
      <c r="P54" s="6"/>
      <c r="Q54" s="6"/>
      <c r="R54" s="6"/>
      <c r="S54" s="6">
        <v>-310.98899999999998</v>
      </c>
      <c r="T54" s="6">
        <f t="shared" si="4"/>
        <v>-310.839</v>
      </c>
      <c r="U54" s="6">
        <f t="shared" si="5"/>
        <v>-311.089</v>
      </c>
      <c r="V54" s="7">
        <f t="shared" si="6"/>
        <v>-311.089</v>
      </c>
      <c r="W54">
        <v>0</v>
      </c>
      <c r="X54" s="2">
        <f t="shared" si="3"/>
        <v>1.0541197699999927</v>
      </c>
      <c r="Y54" s="2">
        <f t="shared" si="7"/>
        <v>-0.2928802300000477</v>
      </c>
      <c r="Z54" s="2">
        <f t="shared" si="8"/>
        <v>0.12300000000000111</v>
      </c>
    </row>
    <row r="55" spans="1:28" x14ac:dyDescent="0.35">
      <c r="I55"/>
      <c r="N55" s="36" t="s">
        <v>23</v>
      </c>
      <c r="O55" s="6">
        <v>-311.74697542000001</v>
      </c>
      <c r="P55" s="6"/>
      <c r="Q55" s="6"/>
      <c r="R55" s="6"/>
      <c r="S55" s="6">
        <v>-311.17200000000003</v>
      </c>
      <c r="T55" s="6">
        <f t="shared" si="4"/>
        <v>-311.02200000000005</v>
      </c>
      <c r="U55" s="6">
        <f t="shared" si="5"/>
        <v>-311.27200000000005</v>
      </c>
      <c r="V55" s="7">
        <f t="shared" si="6"/>
        <v>-311.27200000000005</v>
      </c>
      <c r="W55">
        <v>0</v>
      </c>
      <c r="X55" s="2">
        <f t="shared" si="3"/>
        <v>1.3222099399999294</v>
      </c>
      <c r="Y55" s="2">
        <f t="shared" si="7"/>
        <v>0.11420993999995588</v>
      </c>
      <c r="Z55" s="2">
        <f t="shared" si="8"/>
        <v>0.12300000000000111</v>
      </c>
    </row>
    <row r="56" spans="1:28" x14ac:dyDescent="0.35">
      <c r="I56"/>
      <c r="N56" s="37" t="s">
        <v>24</v>
      </c>
      <c r="O56" s="6">
        <v>-311.40204662000002</v>
      </c>
      <c r="P56" s="6"/>
      <c r="Q56" s="6"/>
      <c r="R56" s="6"/>
      <c r="S56" s="6">
        <v>-310.85500000000002</v>
      </c>
      <c r="T56" s="6">
        <f t="shared" si="4"/>
        <v>-310.70500000000004</v>
      </c>
      <c r="U56" s="6">
        <f t="shared" si="5"/>
        <v>-310.95500000000004</v>
      </c>
      <c r="V56" s="7">
        <f t="shared" si="6"/>
        <v>-310.95500000000004</v>
      </c>
      <c r="W56">
        <v>0</v>
      </c>
      <c r="X56" s="2">
        <f t="shared" si="3"/>
        <v>1.3281654299999488</v>
      </c>
      <c r="Y56" s="2">
        <f t="shared" si="7"/>
        <v>0.55516542999997753</v>
      </c>
      <c r="Z56" s="2">
        <f t="shared" si="8"/>
        <v>0.12300000000000111</v>
      </c>
    </row>
    <row r="57" spans="1:28" x14ac:dyDescent="0.35">
      <c r="D57" t="s">
        <v>49</v>
      </c>
      <c r="E57">
        <v>0.50085286000000728</v>
      </c>
      <c r="F57">
        <v>0.66119541000000304</v>
      </c>
      <c r="G57">
        <v>0.52589541000003059</v>
      </c>
      <c r="H57">
        <v>0.77811976999998755</v>
      </c>
      <c r="I57">
        <v>0.74120993999997431</v>
      </c>
      <c r="J57">
        <v>0.18416543000000551</v>
      </c>
      <c r="K57">
        <v>0.84466431000003972</v>
      </c>
      <c r="L57">
        <v>0.50528071999997159</v>
      </c>
      <c r="N57" s="37" t="s">
        <v>25</v>
      </c>
      <c r="O57" s="6">
        <v>-309.81835018999999</v>
      </c>
      <c r="P57" s="6"/>
      <c r="Q57" s="6"/>
      <c r="R57" s="6"/>
      <c r="S57" s="6">
        <v>-309.25900000000001</v>
      </c>
      <c r="T57" s="6">
        <f t="shared" si="4"/>
        <v>-309.10900000000004</v>
      </c>
      <c r="U57" s="6">
        <f t="shared" si="5"/>
        <v>-309.35900000000004</v>
      </c>
      <c r="V57" s="7">
        <f t="shared" si="6"/>
        <v>-309.35900000000004</v>
      </c>
      <c r="W57">
        <v>0</v>
      </c>
      <c r="X57" s="2">
        <f t="shared" si="3"/>
        <v>1.2626643099999839</v>
      </c>
      <c r="Y57" s="2">
        <f t="shared" si="7"/>
        <v>-0.24033569000000554</v>
      </c>
      <c r="Z57" s="2">
        <f t="shared" si="8"/>
        <v>0.12300000000000111</v>
      </c>
    </row>
    <row r="58" spans="1:28" ht="15" thickBot="1" x14ac:dyDescent="0.4">
      <c r="I58"/>
      <c r="L58" s="2"/>
      <c r="N58" s="8" t="s">
        <v>26</v>
      </c>
      <c r="O58" s="9">
        <v>-308.26770017000001</v>
      </c>
      <c r="P58" s="9"/>
      <c r="Q58" s="9"/>
      <c r="R58" s="9"/>
      <c r="S58" s="156">
        <v>-307.68299999999999</v>
      </c>
      <c r="T58" s="156">
        <f t="shared" si="4"/>
        <v>-307.53300000000002</v>
      </c>
      <c r="U58" s="156">
        <f t="shared" si="5"/>
        <v>-307.78300000000002</v>
      </c>
      <c r="V58" s="157">
        <f t="shared" si="6"/>
        <v>-307.78300000000002</v>
      </c>
      <c r="W58">
        <v>0</v>
      </c>
      <c r="X58" s="2">
        <f t="shared" si="3"/>
        <v>0.89928071999997172</v>
      </c>
      <c r="Y58" s="2">
        <f t="shared" si="7"/>
        <v>0.47228071999994725</v>
      </c>
      <c r="Z58" s="2">
        <f t="shared" si="8"/>
        <v>0.12300000000000111</v>
      </c>
    </row>
    <row r="59" spans="1:28" ht="15" thickBot="1" x14ac:dyDescent="0.4">
      <c r="A59" s="74"/>
      <c r="B59" s="74" t="s">
        <v>15</v>
      </c>
      <c r="D59" s="218"/>
      <c r="E59" s="219" t="s">
        <v>154</v>
      </c>
      <c r="F59" s="219"/>
      <c r="G59" s="219"/>
      <c r="H59" s="219"/>
      <c r="I59" s="219" t="s">
        <v>135</v>
      </c>
      <c r="J59" s="219"/>
      <c r="K59" s="219"/>
      <c r="L59" s="2"/>
      <c r="N59" s="69" t="s">
        <v>197</v>
      </c>
      <c r="O59" s="6"/>
      <c r="S59" s="69">
        <v>-312.88</v>
      </c>
      <c r="T59" s="76">
        <f t="shared" si="4"/>
        <v>-312.73</v>
      </c>
      <c r="U59" s="76">
        <f t="shared" si="5"/>
        <v>-312.98</v>
      </c>
      <c r="V59" s="76">
        <f t="shared" si="6"/>
        <v>-312.98</v>
      </c>
      <c r="W59">
        <v>0</v>
      </c>
      <c r="X59" s="2">
        <f t="shared" si="3"/>
        <v>0.89218972999997703</v>
      </c>
      <c r="Y59" s="2"/>
      <c r="Z59" s="2"/>
    </row>
    <row r="60" spans="1:28" ht="15" thickBot="1" x14ac:dyDescent="0.4">
      <c r="A60" s="74" t="s">
        <v>4</v>
      </c>
      <c r="B60" s="74">
        <v>-7.1580000000000004</v>
      </c>
      <c r="C60" s="72"/>
      <c r="D60" s="218"/>
      <c r="E60" s="57" t="s">
        <v>151</v>
      </c>
      <c r="F60" s="57" t="s">
        <v>143</v>
      </c>
      <c r="G60" s="57" t="s">
        <v>152</v>
      </c>
      <c r="H60" s="57" t="s">
        <v>153</v>
      </c>
      <c r="I60" s="73" t="s">
        <v>155</v>
      </c>
      <c r="J60" s="73" t="s">
        <v>156</v>
      </c>
      <c r="K60" s="57" t="s">
        <v>61</v>
      </c>
      <c r="L60" s="2"/>
      <c r="N60" s="6" t="s">
        <v>196</v>
      </c>
      <c r="O60" s="6"/>
      <c r="S60" s="69">
        <v>-317.90499999999997</v>
      </c>
      <c r="T60" s="76">
        <f t="shared" si="4"/>
        <v>-317.755</v>
      </c>
      <c r="U60" s="76">
        <f t="shared" si="5"/>
        <v>-318.005</v>
      </c>
      <c r="V60" s="76">
        <f t="shared" si="6"/>
        <v>-318.005</v>
      </c>
      <c r="W60">
        <v>0</v>
      </c>
      <c r="X60" s="2">
        <f t="shared" si="3"/>
        <v>0.95368576999998567</v>
      </c>
      <c r="Y60" s="2"/>
      <c r="Z60" s="2"/>
    </row>
    <row r="61" spans="1:28" ht="15" thickBot="1" x14ac:dyDescent="0.4">
      <c r="A61" s="74" t="s">
        <v>5</v>
      </c>
      <c r="B61" s="74">
        <v>-18.459</v>
      </c>
      <c r="D61" s="57" t="s">
        <v>67</v>
      </c>
      <c r="E61" s="57">
        <v>-285.37085286000001</v>
      </c>
      <c r="F61" s="57">
        <v>-288.60712610000002</v>
      </c>
      <c r="G61" s="57">
        <v>-307.00418874000002</v>
      </c>
      <c r="H61" s="57">
        <v>-297.85188305999998</v>
      </c>
      <c r="I61" s="57">
        <f t="shared" ref="I61:I68" si="9">F61-E61-0.5*$B$60</f>
        <v>0.34272675999999747</v>
      </c>
      <c r="J61" s="57">
        <f t="shared" ref="J61:J68" si="10">G61-E61-$B$61-0.5*$B$60</f>
        <v>0.40466411999999563</v>
      </c>
      <c r="K61" s="57">
        <f t="shared" ref="K61:K68" si="11">H61-E61-$B$63</f>
        <v>-0.36303019999996344</v>
      </c>
      <c r="L61" s="2"/>
      <c r="N61" s="6" t="s">
        <v>198</v>
      </c>
      <c r="O61" s="6"/>
      <c r="S61" s="69">
        <v>-314.72800000000001</v>
      </c>
      <c r="T61" s="76">
        <f t="shared" si="4"/>
        <v>-314.57800000000003</v>
      </c>
      <c r="U61" s="76">
        <f t="shared" si="5"/>
        <v>-314.82800000000003</v>
      </c>
      <c r="V61" s="76">
        <f t="shared" si="6"/>
        <v>-314.82800000000003</v>
      </c>
      <c r="W61">
        <v>0</v>
      </c>
      <c r="X61" s="2">
        <f t="shared" si="3"/>
        <v>0.91852532999995873</v>
      </c>
      <c r="Y61" s="2"/>
      <c r="Z61" s="2"/>
    </row>
    <row r="62" spans="1:28" ht="15" thickBot="1" x14ac:dyDescent="0.4">
      <c r="A62" s="74" t="s">
        <v>6</v>
      </c>
      <c r="B62" s="74">
        <v>-12.833</v>
      </c>
      <c r="D62" s="57" t="s">
        <v>144</v>
      </c>
      <c r="E62" s="57">
        <v>-285.89819541000003</v>
      </c>
      <c r="F62" s="57">
        <v>-288.96849976999999</v>
      </c>
      <c r="G62" s="57">
        <v>-307.28941273999999</v>
      </c>
      <c r="H62" s="57">
        <v>-298.44429057000002</v>
      </c>
      <c r="I62" s="57">
        <f t="shared" si="9"/>
        <v>0.5086956400000342</v>
      </c>
      <c r="J62" s="57">
        <f t="shared" si="10"/>
        <v>0.64678267000003897</v>
      </c>
      <c r="K62" s="57">
        <f t="shared" si="11"/>
        <v>-0.4280951599999927</v>
      </c>
      <c r="L62" s="2"/>
      <c r="N62" s="69" t="s">
        <v>160</v>
      </c>
      <c r="O62" s="69"/>
      <c r="S62" s="69">
        <v>-321.346</v>
      </c>
      <c r="T62" s="76">
        <f t="shared" si="4"/>
        <v>-321.19600000000003</v>
      </c>
      <c r="U62" s="76">
        <f t="shared" si="5"/>
        <v>-321.44600000000003</v>
      </c>
      <c r="V62" s="76">
        <f t="shared" si="6"/>
        <v>-321.44600000000003</v>
      </c>
      <c r="W62">
        <v>0</v>
      </c>
      <c r="X62" s="2">
        <f t="shared" si="3"/>
        <v>1.0546849899999913</v>
      </c>
      <c r="Y62" s="2"/>
      <c r="Z62" s="2"/>
    </row>
    <row r="63" spans="1:28" ht="15" thickBot="1" x14ac:dyDescent="0.4">
      <c r="A63" s="74" t="s">
        <v>7</v>
      </c>
      <c r="B63" s="74">
        <v>-12.118</v>
      </c>
      <c r="D63" s="57" t="s">
        <v>145</v>
      </c>
      <c r="E63" s="57">
        <v>-287.21689541000001</v>
      </c>
      <c r="F63" s="57">
        <v>-290.41917627999999</v>
      </c>
      <c r="G63" s="57">
        <v>-308.57725407999999</v>
      </c>
      <c r="H63" s="57">
        <v>-300.16230171000001</v>
      </c>
      <c r="I63" s="57">
        <f t="shared" si="9"/>
        <v>0.37671913000001878</v>
      </c>
      <c r="J63" s="57">
        <f t="shared" si="10"/>
        <v>0.67764133000001747</v>
      </c>
      <c r="K63" s="57">
        <f t="shared" si="11"/>
        <v>-0.82740630000000159</v>
      </c>
      <c r="L63" s="2"/>
      <c r="N63" s="69" t="s">
        <v>167</v>
      </c>
      <c r="O63" s="6"/>
      <c r="S63" s="69">
        <v>-313.78699999999998</v>
      </c>
      <c r="T63" s="76">
        <f t="shared" si="4"/>
        <v>-313.637</v>
      </c>
      <c r="U63" s="76">
        <f t="shared" si="5"/>
        <v>-313.887</v>
      </c>
      <c r="V63" s="76">
        <f t="shared" si="6"/>
        <v>-313.887</v>
      </c>
      <c r="W63">
        <v>0</v>
      </c>
      <c r="X63" s="2">
        <f t="shared" si="3"/>
        <v>0.21221273000002583</v>
      </c>
      <c r="Y63" s="2"/>
      <c r="Z63" s="2"/>
    </row>
    <row r="64" spans="1:28" x14ac:dyDescent="0.35">
      <c r="D64" s="57" t="s">
        <v>146</v>
      </c>
      <c r="E64" s="57">
        <v>-290.17711976999999</v>
      </c>
      <c r="F64" s="57">
        <v>-293.14896568</v>
      </c>
      <c r="G64" s="57">
        <v>-311.56933616999999</v>
      </c>
      <c r="H64" s="57">
        <v>-303.22632019000002</v>
      </c>
      <c r="I64" s="57">
        <f t="shared" si="9"/>
        <v>0.60715408999998699</v>
      </c>
      <c r="J64" s="57">
        <f t="shared" si="10"/>
        <v>0.64578360000000457</v>
      </c>
      <c r="K64" s="57">
        <f t="shared" si="11"/>
        <v>-0.93120042000003345</v>
      </c>
      <c r="L64" s="2"/>
      <c r="N64" s="6" t="s">
        <v>164</v>
      </c>
      <c r="O64" s="6"/>
      <c r="S64" s="69">
        <v>-308.06299999999999</v>
      </c>
      <c r="T64" s="76">
        <f t="shared" si="4"/>
        <v>-307.91300000000001</v>
      </c>
      <c r="U64" s="76">
        <f t="shared" si="5"/>
        <v>-308.16300000000001</v>
      </c>
      <c r="V64" s="76">
        <f t="shared" si="6"/>
        <v>-308.16300000000001</v>
      </c>
      <c r="W64">
        <v>0</v>
      </c>
      <c r="X64" s="2">
        <f t="shared" si="3"/>
        <v>1.0893030099999734</v>
      </c>
      <c r="Y64" s="2"/>
      <c r="Z64" s="2"/>
    </row>
    <row r="65" spans="4:32" x14ac:dyDescent="0.35">
      <c r="D65" s="57" t="s">
        <v>147</v>
      </c>
      <c r="E65" s="57">
        <v>-290.62820993999998</v>
      </c>
      <c r="F65" s="57">
        <v>-293.63320217</v>
      </c>
      <c r="G65" s="57">
        <v>-311.74697542000001</v>
      </c>
      <c r="H65" s="57">
        <v>-303.26625780000001</v>
      </c>
      <c r="I65" s="57">
        <f t="shared" si="9"/>
        <v>0.57400776999997261</v>
      </c>
      <c r="J65" s="57">
        <f t="shared" si="10"/>
        <v>0.91923451999996386</v>
      </c>
      <c r="K65" s="57">
        <f t="shared" si="11"/>
        <v>-0.52004786000002845</v>
      </c>
      <c r="L65" s="2"/>
      <c r="N65" s="69" t="s">
        <v>173</v>
      </c>
      <c r="O65" s="6"/>
      <c r="S65" s="69">
        <v>-314.47699999999998</v>
      </c>
      <c r="T65" s="76">
        <f t="shared" si="4"/>
        <v>-314.327</v>
      </c>
      <c r="U65" s="76">
        <f t="shared" si="5"/>
        <v>-314.577</v>
      </c>
      <c r="V65" s="76">
        <f t="shared" si="6"/>
        <v>-314.577</v>
      </c>
      <c r="W65">
        <v>0</v>
      </c>
      <c r="X65" s="2">
        <f t="shared" si="3"/>
        <v>0.92280658999998622</v>
      </c>
      <c r="Y65" s="2"/>
      <c r="Z65" s="2"/>
    </row>
    <row r="66" spans="4:32" x14ac:dyDescent="0.35">
      <c r="D66" s="57" t="s">
        <v>148</v>
      </c>
      <c r="E66" s="57">
        <v>-290.31716542999999</v>
      </c>
      <c r="F66" s="57">
        <v>-293.9204919</v>
      </c>
      <c r="G66" s="57">
        <v>-311.40204662000002</v>
      </c>
      <c r="H66" s="57">
        <v>-302.53369402999999</v>
      </c>
      <c r="I66" s="57">
        <f t="shared" si="9"/>
        <v>-2.4326470000012979E-2</v>
      </c>
      <c r="J66" s="57">
        <f t="shared" si="10"/>
        <v>0.95311880999996701</v>
      </c>
      <c r="K66" s="57">
        <f t="shared" si="11"/>
        <v>-9.8528600000003408E-2</v>
      </c>
      <c r="L66" s="2"/>
      <c r="N66" s="6"/>
      <c r="O66" s="6"/>
      <c r="S66" s="69"/>
      <c r="T66" s="76"/>
      <c r="U66" s="76"/>
      <c r="V66" s="76"/>
      <c r="X66" s="2"/>
      <c r="Y66" s="2"/>
      <c r="Z66" s="2"/>
      <c r="AE66" s="158" t="s">
        <v>386</v>
      </c>
      <c r="AF66" t="s">
        <v>385</v>
      </c>
    </row>
    <row r="67" spans="4:32" x14ac:dyDescent="0.35">
      <c r="D67" s="57" t="s">
        <v>149</v>
      </c>
      <c r="E67" s="57">
        <v>-288.65566431000002</v>
      </c>
      <c r="F67" s="57">
        <v>-291.55080459999999</v>
      </c>
      <c r="G67" s="57">
        <v>-309.81835018999999</v>
      </c>
      <c r="H67" s="57">
        <v>-301.66480756999999</v>
      </c>
      <c r="I67" s="57">
        <f t="shared" si="9"/>
        <v>0.6838597100000281</v>
      </c>
      <c r="J67" s="57">
        <f t="shared" si="10"/>
        <v>0.87531412000003028</v>
      </c>
      <c r="K67" s="57">
        <f t="shared" si="11"/>
        <v>-0.89114325999997313</v>
      </c>
      <c r="L67" s="2"/>
      <c r="N67" s="44" t="s">
        <v>168</v>
      </c>
      <c r="O67" s="51"/>
      <c r="P67" s="51"/>
      <c r="Q67" s="51"/>
      <c r="R67" s="51"/>
      <c r="S67" s="78">
        <v>-308.42500000000001</v>
      </c>
      <c r="T67" s="79">
        <f t="shared" si="4"/>
        <v>-308.27500000000003</v>
      </c>
      <c r="U67" s="79">
        <f t="shared" si="5"/>
        <v>-308.52500000000003</v>
      </c>
      <c r="V67" s="79">
        <f t="shared" si="6"/>
        <v>-308.52500000000003</v>
      </c>
      <c r="W67" s="51">
        <v>0</v>
      </c>
      <c r="X67" s="80">
        <f t="shared" ref="X67:X74" si="12">V67-L17-0.5*$I$10-$I$11</f>
        <v>0.74967330999998438</v>
      </c>
      <c r="Y67" s="80">
        <f t="shared" ref="Y67:Y76" si="13">V116+$I$12-L17-$I$10-$I$11</f>
        <v>-0.17232668999998779</v>
      </c>
      <c r="Z67" s="89">
        <f t="shared" si="8"/>
        <v>0.12300000000000111</v>
      </c>
      <c r="AB67">
        <f t="shared" ref="AB67:AB96" si="14">V166-L17-$I$12+0.5*$I$10</f>
        <v>0.11867331000002324</v>
      </c>
    </row>
    <row r="68" spans="4:32" x14ac:dyDescent="0.35">
      <c r="D68" s="57" t="s">
        <v>150</v>
      </c>
      <c r="E68" s="57">
        <v>-286.71628071999999</v>
      </c>
      <c r="F68" s="57">
        <v>-289.95220884999998</v>
      </c>
      <c r="G68" s="57">
        <v>-308.26770017000001</v>
      </c>
      <c r="H68" s="57">
        <v>-298.95820058999999</v>
      </c>
      <c r="I68" s="57">
        <f t="shared" si="9"/>
        <v>0.34307187000000949</v>
      </c>
      <c r="J68" s="57">
        <f t="shared" si="10"/>
        <v>0.48658054999997402</v>
      </c>
      <c r="K68" s="57">
        <f t="shared" si="11"/>
        <v>-0.12391987000000348</v>
      </c>
      <c r="L68" s="2"/>
      <c r="N68" s="77" t="s">
        <v>158</v>
      </c>
      <c r="O68" s="6"/>
      <c r="P68" s="6"/>
      <c r="Q68" s="6"/>
      <c r="R68" s="6"/>
      <c r="S68" s="69">
        <v>-321.33600000000001</v>
      </c>
      <c r="T68" s="76">
        <f t="shared" si="4"/>
        <v>-321.18600000000004</v>
      </c>
      <c r="U68" s="76">
        <f t="shared" si="5"/>
        <v>-321.43600000000004</v>
      </c>
      <c r="V68" s="76">
        <f t="shared" si="6"/>
        <v>-321.43600000000004</v>
      </c>
      <c r="W68" s="6">
        <v>0</v>
      </c>
      <c r="X68" s="81">
        <f t="shared" si="12"/>
        <v>0.38283329999995175</v>
      </c>
      <c r="Y68" s="81">
        <f t="shared" si="13"/>
        <v>-0.5891667000000318</v>
      </c>
      <c r="Z68" s="90">
        <f t="shared" si="8"/>
        <v>0.12300000000000111</v>
      </c>
      <c r="AB68">
        <f t="shared" si="14"/>
        <v>0.10783329999998514</v>
      </c>
    </row>
    <row r="69" spans="4:32" x14ac:dyDescent="0.35">
      <c r="N69" s="77" t="s">
        <v>170</v>
      </c>
      <c r="O69" s="6"/>
      <c r="P69" s="6"/>
      <c r="Q69" s="6"/>
      <c r="R69" s="6"/>
      <c r="S69" s="69">
        <v>-350.61200000000002</v>
      </c>
      <c r="T69" s="76">
        <f t="shared" si="4"/>
        <v>-350.46200000000005</v>
      </c>
      <c r="U69" s="76">
        <f t="shared" si="5"/>
        <v>-350.71200000000005</v>
      </c>
      <c r="V69" s="76">
        <f t="shared" si="6"/>
        <v>-350.71200000000005</v>
      </c>
      <c r="W69" s="6">
        <v>0</v>
      </c>
      <c r="X69" s="81">
        <f t="shared" si="12"/>
        <v>0.54959010999993296</v>
      </c>
      <c r="Y69" s="81">
        <f t="shared" si="13"/>
        <v>-0.2304098900000433</v>
      </c>
      <c r="Z69" s="90">
        <f t="shared" si="8"/>
        <v>0.12300000000000111</v>
      </c>
      <c r="AB69">
        <f t="shared" si="14"/>
        <v>0.17459011000000046</v>
      </c>
    </row>
    <row r="70" spans="4:32" x14ac:dyDescent="0.35">
      <c r="N70" s="77" t="s">
        <v>174</v>
      </c>
      <c r="O70" s="6"/>
      <c r="P70" s="6"/>
      <c r="Q70" s="6"/>
      <c r="R70" s="6"/>
      <c r="S70" s="69">
        <v>-350.54199999999997</v>
      </c>
      <c r="T70" s="76">
        <f t="shared" si="4"/>
        <v>-350.392</v>
      </c>
      <c r="U70" s="76">
        <f t="shared" si="5"/>
        <v>-350.642</v>
      </c>
      <c r="V70" s="76">
        <f t="shared" si="6"/>
        <v>-350.642</v>
      </c>
      <c r="W70" s="6">
        <v>0</v>
      </c>
      <c r="X70" s="81">
        <f t="shared" si="12"/>
        <v>0.76652117000002562</v>
      </c>
      <c r="Y70" s="81">
        <f t="shared" si="13"/>
        <v>-0.34947883000002022</v>
      </c>
      <c r="Z70" s="90">
        <f t="shared" si="8"/>
        <v>0.12300000000000111</v>
      </c>
      <c r="AB70">
        <f t="shared" si="14"/>
        <v>0.50452117000003582</v>
      </c>
    </row>
    <row r="71" spans="4:32" x14ac:dyDescent="0.35">
      <c r="N71" s="46" t="s">
        <v>169</v>
      </c>
      <c r="O71" s="6"/>
      <c r="P71" s="6"/>
      <c r="Q71" s="6"/>
      <c r="R71" s="6"/>
      <c r="S71" s="69">
        <v>-346.78800000000001</v>
      </c>
      <c r="T71" s="76">
        <f t="shared" si="4"/>
        <v>-346.63800000000003</v>
      </c>
      <c r="U71" s="76">
        <f t="shared" si="5"/>
        <v>-346.88800000000003</v>
      </c>
      <c r="V71" s="76">
        <f t="shared" si="6"/>
        <v>-346.88800000000003</v>
      </c>
      <c r="W71" s="6">
        <v>0</v>
      </c>
      <c r="X71" s="81">
        <f t="shared" si="12"/>
        <v>0.94097695999999331</v>
      </c>
      <c r="Y71" s="81">
        <f t="shared" si="13"/>
        <v>-3.0023040000013879E-2</v>
      </c>
      <c r="Z71" s="90">
        <f t="shared" si="8"/>
        <v>0.12300000000000111</v>
      </c>
      <c r="AB71">
        <f t="shared" si="14"/>
        <v>0.87297696000002034</v>
      </c>
    </row>
    <row r="72" spans="4:32" x14ac:dyDescent="0.35">
      <c r="N72" s="46" t="s">
        <v>165</v>
      </c>
      <c r="O72" s="6"/>
      <c r="P72" s="6"/>
      <c r="Q72" s="6"/>
      <c r="R72" s="6"/>
      <c r="S72" s="69">
        <v>-335.31900000000002</v>
      </c>
      <c r="T72" s="76">
        <f t="shared" si="4"/>
        <v>-335.16900000000004</v>
      </c>
      <c r="U72" s="76">
        <f t="shared" si="5"/>
        <v>-335.41900000000004</v>
      </c>
      <c r="V72" s="76">
        <f t="shared" si="6"/>
        <v>-335.41900000000004</v>
      </c>
      <c r="W72" s="6">
        <v>0</v>
      </c>
      <c r="X72" s="81">
        <f t="shared" si="12"/>
        <v>0.73166062999995773</v>
      </c>
      <c r="Y72" s="81">
        <f t="shared" si="13"/>
        <v>-9.2339370000001253E-2</v>
      </c>
      <c r="Z72" s="90">
        <f t="shared" si="8"/>
        <v>0.12300000000000111</v>
      </c>
      <c r="AB72">
        <f t="shared" si="14"/>
        <v>0.96366062999999613</v>
      </c>
    </row>
    <row r="73" spans="4:32" x14ac:dyDescent="0.35">
      <c r="G73" s="212" t="s">
        <v>96</v>
      </c>
      <c r="H73" s="212"/>
      <c r="I73" s="212"/>
      <c r="J73" s="212"/>
      <c r="N73" s="46" t="s">
        <v>159</v>
      </c>
      <c r="O73" s="6"/>
      <c r="P73" s="6"/>
      <c r="Q73" s="6"/>
      <c r="R73" s="6"/>
      <c r="S73" s="69">
        <v>-314.79700000000003</v>
      </c>
      <c r="T73" s="76">
        <f t="shared" si="4"/>
        <v>-314.64700000000005</v>
      </c>
      <c r="U73" s="76">
        <f t="shared" si="5"/>
        <v>-314.89700000000005</v>
      </c>
      <c r="V73" s="76">
        <f t="shared" si="6"/>
        <v>-314.89700000000005</v>
      </c>
      <c r="W73" s="6">
        <v>0</v>
      </c>
      <c r="X73" s="81">
        <f t="shared" si="12"/>
        <v>0.54560594999997392</v>
      </c>
      <c r="Y73" s="81">
        <f t="shared" si="13"/>
        <v>-0.32539405000001054</v>
      </c>
      <c r="Z73" s="90">
        <f t="shared" si="8"/>
        <v>0.12300000000000111</v>
      </c>
      <c r="AB73">
        <f t="shared" si="14"/>
        <v>1.2506059500000255</v>
      </c>
    </row>
    <row r="74" spans="4:32" x14ac:dyDescent="0.35">
      <c r="D74" t="s">
        <v>88</v>
      </c>
      <c r="E74" s="42" t="s">
        <v>78</v>
      </c>
      <c r="F74" s="42" t="s">
        <v>79</v>
      </c>
      <c r="G74" t="s">
        <v>93</v>
      </c>
      <c r="H74" t="s">
        <v>92</v>
      </c>
      <c r="I74" t="s">
        <v>95</v>
      </c>
      <c r="N74" s="77" t="s">
        <v>176</v>
      </c>
      <c r="O74" s="6"/>
      <c r="P74" s="6"/>
      <c r="Q74" s="6"/>
      <c r="R74" s="6"/>
      <c r="S74" s="6">
        <v>-351.31700000000001</v>
      </c>
      <c r="T74" s="76">
        <f t="shared" si="4"/>
        <v>-351.16700000000003</v>
      </c>
      <c r="U74" s="76">
        <f t="shared" si="5"/>
        <v>-351.41700000000003</v>
      </c>
      <c r="V74" s="76">
        <f t="shared" si="6"/>
        <v>-351.41700000000003</v>
      </c>
      <c r="W74" s="6">
        <v>0</v>
      </c>
      <c r="X74" s="81">
        <f t="shared" si="12"/>
        <v>0.58471838999997061</v>
      </c>
      <c r="Y74" s="102">
        <f t="shared" si="13"/>
        <v>-0.13328160999999383</v>
      </c>
      <c r="Z74" s="90">
        <f t="shared" si="8"/>
        <v>0.12300000000000111</v>
      </c>
      <c r="AB74">
        <f t="shared" si="14"/>
        <v>-0.322281610000001</v>
      </c>
    </row>
    <row r="75" spans="4:32" x14ac:dyDescent="0.35">
      <c r="D75" t="s">
        <v>80</v>
      </c>
      <c r="E75" s="42">
        <v>-1.946</v>
      </c>
      <c r="F75" s="42">
        <v>-2.1190000000000002</v>
      </c>
      <c r="G75">
        <v>-2.1425999999999998</v>
      </c>
      <c r="H75">
        <v>-2.0082399999999998</v>
      </c>
      <c r="I75">
        <v>-2.1425999999999998</v>
      </c>
      <c r="M75">
        <v>-365.89</v>
      </c>
      <c r="N75" s="82" t="s">
        <v>177</v>
      </c>
      <c r="O75" s="75">
        <v>-371.30055123</v>
      </c>
      <c r="P75" s="153">
        <v>0.65700000000000003</v>
      </c>
      <c r="Q75" s="153">
        <v>9.0999999999999998E-2</v>
      </c>
      <c r="R75" s="153">
        <v>-0.16200000000000001</v>
      </c>
      <c r="S75" s="75">
        <f>O75+P75+Q75+R75</f>
        <v>-370.71455122999998</v>
      </c>
      <c r="T75" s="154">
        <f t="shared" si="4"/>
        <v>-370.56455123000001</v>
      </c>
      <c r="U75" s="154">
        <f t="shared" si="5"/>
        <v>-370.81455123000001</v>
      </c>
      <c r="V75" s="154">
        <f t="shared" si="6"/>
        <v>-370.81455123000001</v>
      </c>
      <c r="W75" s="75">
        <v>0</v>
      </c>
      <c r="X75" s="155">
        <f>V75-L25-0.5*$I$10-$I$11</f>
        <v>-2.751341239999995</v>
      </c>
      <c r="Y75" s="155">
        <f t="shared" si="13"/>
        <v>-0.32179000999998308</v>
      </c>
      <c r="Z75" s="104">
        <f t="shared" si="8"/>
        <v>0.12300000000000111</v>
      </c>
      <c r="AB75">
        <f t="shared" si="14"/>
        <v>-1.5327900099999816</v>
      </c>
      <c r="AE75" s="158">
        <v>-347.22975482999999</v>
      </c>
      <c r="AF75">
        <f>AE75-L25</f>
        <v>-1.13254483999998</v>
      </c>
    </row>
    <row r="76" spans="4:32" x14ac:dyDescent="0.35">
      <c r="D76" t="s">
        <v>81</v>
      </c>
      <c r="E76" s="42">
        <v>-1.9139999999999999</v>
      </c>
      <c r="F76" s="42">
        <v>-1.262</v>
      </c>
      <c r="G76" s="14">
        <v>-1.2595499999999999</v>
      </c>
      <c r="H76">
        <v>-1.93265</v>
      </c>
      <c r="I76">
        <v>-1.3011600000000001</v>
      </c>
      <c r="N76" s="83" t="s">
        <v>183</v>
      </c>
      <c r="O76" s="52"/>
      <c r="P76" s="52"/>
      <c r="Q76" s="52"/>
      <c r="R76" s="52"/>
      <c r="S76" s="52">
        <v>-306.41899999999998</v>
      </c>
      <c r="T76" s="86">
        <f t="shared" si="4"/>
        <v>-306.26900000000001</v>
      </c>
      <c r="U76" s="86">
        <f t="shared" si="5"/>
        <v>-306.51900000000001</v>
      </c>
      <c r="V76" s="86">
        <f t="shared" si="6"/>
        <v>-306.51900000000001</v>
      </c>
      <c r="W76" s="52">
        <v>0</v>
      </c>
      <c r="X76" s="84">
        <f>V76-L26-0.5*$I$10-$I$11</f>
        <v>1.0261838700000041</v>
      </c>
      <c r="Y76" s="84">
        <f t="shared" si="13"/>
        <v>0.3811838699999619</v>
      </c>
      <c r="Z76" s="91">
        <f t="shared" si="8"/>
        <v>0.12300000000000111</v>
      </c>
    </row>
    <row r="77" spans="4:32" x14ac:dyDescent="0.35">
      <c r="D77" t="s">
        <v>82</v>
      </c>
      <c r="E77" s="42">
        <v>-1.9279999999999999</v>
      </c>
      <c r="F77" s="42">
        <v>-0.61299999999999999</v>
      </c>
      <c r="G77" s="14">
        <v>-0.64053000000000004</v>
      </c>
      <c r="H77">
        <v>-1.9327099999999999</v>
      </c>
      <c r="I77">
        <v>-0.56686300000000001</v>
      </c>
      <c r="T77" s="79"/>
      <c r="U77" s="79"/>
      <c r="V77" s="76"/>
      <c r="X77" s="81"/>
      <c r="Y77" s="2"/>
      <c r="Z77" s="2"/>
    </row>
    <row r="78" spans="4:32" x14ac:dyDescent="0.35">
      <c r="D78" t="s">
        <v>83</v>
      </c>
      <c r="E78" s="42">
        <v>-1.92</v>
      </c>
      <c r="F78" s="42">
        <v>-3.7999999999999999E-2</v>
      </c>
      <c r="G78">
        <v>0.82257199999999997</v>
      </c>
      <c r="H78">
        <v>-1.88205</v>
      </c>
      <c r="I78">
        <v>0.935195</v>
      </c>
      <c r="N78" t="s">
        <v>185</v>
      </c>
      <c r="P78" s="53"/>
      <c r="S78">
        <v>-307.62599999999998</v>
      </c>
      <c r="T78" s="76">
        <f t="shared" si="4"/>
        <v>-307.476</v>
      </c>
      <c r="U78" s="76">
        <f t="shared" si="5"/>
        <v>-307.726</v>
      </c>
      <c r="V78" s="76">
        <f t="shared" si="6"/>
        <v>-307.726</v>
      </c>
      <c r="W78">
        <v>0</v>
      </c>
      <c r="X78" s="81">
        <f t="shared" ref="X78:X86" si="15">V78-L28-0.5*$I$10-$I$11</f>
        <v>1.0469679500000026</v>
      </c>
      <c r="Y78" s="2">
        <f t="shared" ref="Y78:Y86" si="16">V127+$I$12-L28-$I$10-$I$11</f>
        <v>0.12296794999996408</v>
      </c>
      <c r="Z78" s="2">
        <f t="shared" si="8"/>
        <v>0.12300000000000111</v>
      </c>
      <c r="AB78">
        <f t="shared" si="14"/>
        <v>1.6399679499999742</v>
      </c>
    </row>
    <row r="79" spans="4:32" x14ac:dyDescent="0.35">
      <c r="D79" t="s">
        <v>84</v>
      </c>
      <c r="E79" s="42">
        <v>-1.9330000000000001</v>
      </c>
      <c r="F79" s="42">
        <v>-0.77100000000000002</v>
      </c>
      <c r="G79">
        <v>0.74831499999999995</v>
      </c>
      <c r="H79">
        <v>-1.9048700000000001</v>
      </c>
      <c r="I79">
        <v>0.620614</v>
      </c>
      <c r="N79" t="s">
        <v>184</v>
      </c>
      <c r="P79" s="6"/>
      <c r="S79">
        <v>-313.78699999999998</v>
      </c>
      <c r="T79" s="76">
        <f t="shared" si="4"/>
        <v>-313.637</v>
      </c>
      <c r="U79" s="76">
        <f t="shared" si="5"/>
        <v>-313.887</v>
      </c>
      <c r="V79" s="76">
        <f t="shared" si="6"/>
        <v>-313.887</v>
      </c>
      <c r="W79">
        <v>0</v>
      </c>
      <c r="X79" s="81">
        <f t="shared" si="15"/>
        <v>0.21221273000002583</v>
      </c>
      <c r="Y79" s="2">
        <f t="shared" si="16"/>
        <v>-0.7327872699999709</v>
      </c>
      <c r="Z79" s="2">
        <f t="shared" si="8"/>
        <v>0.12300000000000111</v>
      </c>
      <c r="AB79">
        <f t="shared" si="14"/>
        <v>0.39921273000004831</v>
      </c>
    </row>
    <row r="80" spans="4:32" x14ac:dyDescent="0.35">
      <c r="D80" t="s">
        <v>85</v>
      </c>
      <c r="E80" s="42">
        <v>-1.956</v>
      </c>
      <c r="F80" s="42">
        <v>-2.5489999999999999</v>
      </c>
      <c r="G80" s="33">
        <v>-0.66575300000000004</v>
      </c>
      <c r="H80">
        <v>-1.9301299999999999</v>
      </c>
      <c r="I80">
        <v>-0.54706100000000002</v>
      </c>
      <c r="N80" t="s">
        <v>186</v>
      </c>
      <c r="P80" s="6"/>
      <c r="S80">
        <v>-325.63499999999999</v>
      </c>
      <c r="T80" s="76">
        <f t="shared" si="4"/>
        <v>-325.48500000000001</v>
      </c>
      <c r="U80" s="76">
        <f t="shared" si="5"/>
        <v>-325.73500000000001</v>
      </c>
      <c r="V80" s="76">
        <f t="shared" si="6"/>
        <v>-325.73500000000001</v>
      </c>
      <c r="W80">
        <v>0</v>
      </c>
      <c r="X80" s="81">
        <f t="shared" si="15"/>
        <v>0.56590764999997845</v>
      </c>
      <c r="Y80" s="2">
        <f t="shared" si="16"/>
        <v>-0.2810923500000051</v>
      </c>
      <c r="Z80" s="2">
        <f t="shared" si="8"/>
        <v>0.12300000000000111</v>
      </c>
      <c r="AB80">
        <f t="shared" si="14"/>
        <v>0.35590765000000957</v>
      </c>
    </row>
    <row r="81" spans="4:34" x14ac:dyDescent="0.35">
      <c r="D81" t="s">
        <v>86</v>
      </c>
      <c r="E81" s="42">
        <v>-1.972</v>
      </c>
      <c r="F81" s="42">
        <v>-2.7210000000000001</v>
      </c>
      <c r="G81" s="14">
        <v>-1.3069200000000001</v>
      </c>
      <c r="H81">
        <v>-1.93642</v>
      </c>
      <c r="I81">
        <v>-1.2253099999999999</v>
      </c>
      <c r="N81" t="s">
        <v>187</v>
      </c>
      <c r="P81" s="6"/>
      <c r="S81">
        <v>-326.46100000000001</v>
      </c>
      <c r="T81" s="76">
        <f t="shared" si="4"/>
        <v>-326.31100000000004</v>
      </c>
      <c r="U81" s="76">
        <f t="shared" si="5"/>
        <v>-326.56100000000004</v>
      </c>
      <c r="V81" s="76">
        <f t="shared" si="6"/>
        <v>-326.56100000000004</v>
      </c>
      <c r="W81">
        <v>0</v>
      </c>
      <c r="X81" s="81">
        <f t="shared" si="15"/>
        <v>0.97096175999995893</v>
      </c>
      <c r="Y81" s="2">
        <f t="shared" si="16"/>
        <v>0.1549617599999813</v>
      </c>
      <c r="Z81" s="2">
        <f t="shared" si="8"/>
        <v>0.12300000000000111</v>
      </c>
      <c r="AB81">
        <f t="shared" si="14"/>
        <v>0.60796175999997004</v>
      </c>
    </row>
    <row r="82" spans="4:34" x14ac:dyDescent="0.35">
      <c r="D82" t="s">
        <v>87</v>
      </c>
      <c r="E82" s="42">
        <v>-1.9219999999999999</v>
      </c>
      <c r="F82" s="42">
        <v>-2.8279999999999998</v>
      </c>
      <c r="G82">
        <v>-2.8235899999999998</v>
      </c>
      <c r="H82">
        <v>-1.9408700000000001</v>
      </c>
      <c r="I82">
        <v>-2.7418200000000001</v>
      </c>
      <c r="N82" t="s">
        <v>188</v>
      </c>
      <c r="P82" s="6"/>
      <c r="S82">
        <v>-324.755</v>
      </c>
      <c r="T82" s="76">
        <f t="shared" si="4"/>
        <v>-324.60500000000002</v>
      </c>
      <c r="U82" s="76">
        <f t="shared" si="5"/>
        <v>-324.85500000000002</v>
      </c>
      <c r="V82" s="76">
        <f t="shared" si="6"/>
        <v>-324.85500000000002</v>
      </c>
      <c r="W82">
        <v>0</v>
      </c>
      <c r="X82" s="81">
        <f t="shared" si="15"/>
        <v>1.0395792099999923</v>
      </c>
      <c r="Y82" s="2">
        <f t="shared" si="16"/>
        <v>-0.22342078999998805</v>
      </c>
      <c r="Z82" s="2">
        <f t="shared" si="8"/>
        <v>0.12300000000000111</v>
      </c>
      <c r="AB82">
        <f t="shared" si="14"/>
        <v>0.80457920999998933</v>
      </c>
    </row>
    <row r="83" spans="4:34" x14ac:dyDescent="0.35">
      <c r="I83"/>
      <c r="N83" t="s">
        <v>189</v>
      </c>
      <c r="P83" s="6"/>
      <c r="S83">
        <v>-318.74900000000002</v>
      </c>
      <c r="T83" s="76">
        <f t="shared" si="4"/>
        <v>-318.59900000000005</v>
      </c>
      <c r="U83" s="76">
        <f t="shared" si="5"/>
        <v>-318.84900000000005</v>
      </c>
      <c r="V83" s="76">
        <f t="shared" si="6"/>
        <v>-318.84900000000005</v>
      </c>
      <c r="W83">
        <v>0</v>
      </c>
      <c r="X83" s="81">
        <f t="shared" si="15"/>
        <v>1.0741633999999678</v>
      </c>
      <c r="Y83" s="2">
        <f t="shared" si="16"/>
        <v>-0.18883660000001257</v>
      </c>
      <c r="Z83" s="2">
        <f t="shared" si="8"/>
        <v>0.12300000000000111</v>
      </c>
      <c r="AB83">
        <f t="shared" si="14"/>
        <v>1.0591633999999921</v>
      </c>
    </row>
    <row r="84" spans="4:34" x14ac:dyDescent="0.35">
      <c r="D84" t="s">
        <v>220</v>
      </c>
      <c r="I84"/>
      <c r="N84" t="s">
        <v>190</v>
      </c>
      <c r="P84" s="6"/>
      <c r="S84" s="94">
        <v>-310.80500000000001</v>
      </c>
      <c r="T84" s="76">
        <f t="shared" si="4"/>
        <v>-310.65500000000003</v>
      </c>
      <c r="U84" s="76">
        <f t="shared" si="5"/>
        <v>-310.90500000000003</v>
      </c>
      <c r="V84" s="76">
        <f t="shared" si="6"/>
        <v>-310.90500000000003</v>
      </c>
      <c r="W84">
        <v>0</v>
      </c>
      <c r="X84" s="81">
        <f t="shared" si="15"/>
        <v>0.8673181699999688</v>
      </c>
      <c r="Y84" s="2">
        <f t="shared" si="16"/>
        <v>0.35331816999995524</v>
      </c>
      <c r="Z84" s="2">
        <f t="shared" si="8"/>
        <v>0.12300000000000111</v>
      </c>
      <c r="AB84">
        <f t="shared" si="14"/>
        <v>0.29031816999998128</v>
      </c>
    </row>
    <row r="85" spans="4:34" x14ac:dyDescent="0.35">
      <c r="N85" t="s">
        <v>191</v>
      </c>
      <c r="P85" s="6"/>
      <c r="S85">
        <v>-326.80099999999999</v>
      </c>
      <c r="T85" s="76">
        <f t="shared" si="4"/>
        <v>-326.65100000000001</v>
      </c>
      <c r="U85" s="76">
        <f t="shared" si="5"/>
        <v>-326.90100000000001</v>
      </c>
      <c r="V85" s="76">
        <f t="shared" si="6"/>
        <v>-326.90100000000001</v>
      </c>
      <c r="W85">
        <v>0</v>
      </c>
      <c r="X85" s="81">
        <f t="shared" si="15"/>
        <v>0.63342168999997028</v>
      </c>
      <c r="Y85" s="2">
        <f t="shared" si="16"/>
        <v>-0.15357831000006783</v>
      </c>
      <c r="Z85" s="2">
        <f t="shared" si="8"/>
        <v>0.12300000000000111</v>
      </c>
      <c r="AB85">
        <f t="shared" si="14"/>
        <v>-0.3485783100000468</v>
      </c>
    </row>
    <row r="86" spans="4:34" x14ac:dyDescent="0.35">
      <c r="N86" t="s">
        <v>192</v>
      </c>
      <c r="P86" s="6"/>
      <c r="S86">
        <v>-336.74700000000001</v>
      </c>
      <c r="T86" s="76">
        <f t="shared" si="4"/>
        <v>-336.59700000000004</v>
      </c>
      <c r="U86" s="76">
        <f t="shared" si="5"/>
        <v>-336.84700000000004</v>
      </c>
      <c r="V86" s="76">
        <f t="shared" si="6"/>
        <v>-336.84700000000004</v>
      </c>
      <c r="W86">
        <v>0</v>
      </c>
      <c r="X86" s="81">
        <f t="shared" si="15"/>
        <v>0.53848052999995133</v>
      </c>
      <c r="Y86" s="2">
        <f t="shared" si="16"/>
        <v>-0.11251947000006268</v>
      </c>
      <c r="Z86" s="2">
        <f t="shared" si="8"/>
        <v>0.12300000000000111</v>
      </c>
      <c r="AB86">
        <f t="shared" si="14"/>
        <v>-1.9645194700000239</v>
      </c>
    </row>
    <row r="87" spans="4:34" x14ac:dyDescent="0.35">
      <c r="N87" t="s">
        <v>193</v>
      </c>
      <c r="P87" s="6"/>
      <c r="T87" s="76"/>
      <c r="U87" s="76"/>
      <c r="V87" s="76"/>
      <c r="X87" s="81"/>
      <c r="Y87" s="2"/>
      <c r="Z87" s="2"/>
    </row>
    <row r="88" spans="4:34" x14ac:dyDescent="0.35">
      <c r="T88" s="76"/>
      <c r="U88" s="76"/>
      <c r="V88" s="76"/>
      <c r="X88" s="81"/>
      <c r="Y88" s="2"/>
      <c r="Z88" s="2"/>
    </row>
    <row r="89" spans="4:34" x14ac:dyDescent="0.35">
      <c r="N89" t="s">
        <v>209</v>
      </c>
      <c r="S89">
        <v>-307.59800000000001</v>
      </c>
      <c r="T89" s="76">
        <f t="shared" si="4"/>
        <v>-307.44800000000004</v>
      </c>
      <c r="U89" s="76">
        <f t="shared" si="5"/>
        <v>-307.69800000000004</v>
      </c>
      <c r="V89" s="76">
        <f t="shared" si="6"/>
        <v>-307.69800000000004</v>
      </c>
      <c r="W89">
        <v>0</v>
      </c>
      <c r="X89" s="81">
        <f t="shared" ref="X89:X97" si="17">V89-L39-0.5*$I$10-$I$11</f>
        <v>1.0409255799999571</v>
      </c>
      <c r="Y89" s="2">
        <f t="shared" ref="Y89:Y97" si="18">V138+$I$12-L39-$I$10-$I$11</f>
        <v>6.8925579999973507E-2</v>
      </c>
      <c r="Z89" s="2">
        <f t="shared" si="8"/>
        <v>0.12300000000000111</v>
      </c>
      <c r="AB89">
        <f t="shared" si="14"/>
        <v>1.5869255800000168</v>
      </c>
      <c r="AE89" s="158">
        <v>-282.89016873999998</v>
      </c>
      <c r="AF89">
        <f>AE89-L39</f>
        <v>3.8827568400000132</v>
      </c>
      <c r="AG89">
        <f>V89-AE89-I11-0.5*I10</f>
        <v>-2.8418312600000579</v>
      </c>
      <c r="AH89">
        <f>X89-AF89</f>
        <v>-2.8418312600000561</v>
      </c>
    </row>
    <row r="90" spans="4:34" x14ac:dyDescent="0.35">
      <c r="N90" t="s">
        <v>210</v>
      </c>
      <c r="S90">
        <v>-313.25</v>
      </c>
      <c r="T90" s="76">
        <f t="shared" si="4"/>
        <v>-313.10000000000002</v>
      </c>
      <c r="U90" s="76">
        <f t="shared" si="5"/>
        <v>-313.35000000000002</v>
      </c>
      <c r="V90" s="76">
        <f t="shared" si="6"/>
        <v>-313.35000000000002</v>
      </c>
      <c r="W90">
        <v>0</v>
      </c>
      <c r="X90" s="81">
        <f t="shared" si="17"/>
        <v>0.90862494999998233</v>
      </c>
      <c r="Y90" s="2">
        <f t="shared" si="18"/>
        <v>-0.35137505000001212</v>
      </c>
      <c r="Z90" s="2">
        <f t="shared" si="8"/>
        <v>0.12300000000000111</v>
      </c>
      <c r="AB90">
        <f t="shared" si="14"/>
        <v>1.3036249500000316</v>
      </c>
      <c r="AE90" s="158">
        <v>-291.33366540999998</v>
      </c>
      <c r="AF90">
        <f t="shared" ref="AF90:AF97" si="19">AE90-L40</f>
        <v>0.95895954000002348</v>
      </c>
    </row>
    <row r="91" spans="4:34" x14ac:dyDescent="0.35">
      <c r="N91" t="s">
        <v>211</v>
      </c>
      <c r="S91">
        <v>-325.37</v>
      </c>
      <c r="T91" s="76">
        <f t="shared" si="4"/>
        <v>-325.22000000000003</v>
      </c>
      <c r="U91" s="76">
        <f t="shared" si="5"/>
        <v>-325.47000000000003</v>
      </c>
      <c r="V91" s="76">
        <f t="shared" si="6"/>
        <v>-325.47000000000003</v>
      </c>
      <c r="W91">
        <v>0</v>
      </c>
      <c r="X91" s="81">
        <f t="shared" si="17"/>
        <v>0.72803191999997097</v>
      </c>
      <c r="Y91" s="2">
        <f t="shared" si="18"/>
        <v>-0.21096807999999712</v>
      </c>
      <c r="Z91" s="2">
        <f t="shared" si="8"/>
        <v>0.12300000000000111</v>
      </c>
      <c r="AB91">
        <f t="shared" si="14"/>
        <v>0.41203192000000755</v>
      </c>
      <c r="AE91" s="158">
        <v>-303.32946946999999</v>
      </c>
      <c r="AF91">
        <f t="shared" si="19"/>
        <v>0.9025624500000049</v>
      </c>
    </row>
    <row r="92" spans="4:34" x14ac:dyDescent="0.35">
      <c r="N92" t="s">
        <v>212</v>
      </c>
      <c r="S92">
        <v>-326.31799999999998</v>
      </c>
      <c r="T92" s="76">
        <f t="shared" si="4"/>
        <v>-326.16800000000001</v>
      </c>
      <c r="U92" s="76">
        <f t="shared" si="5"/>
        <v>-326.41800000000001</v>
      </c>
      <c r="V92" s="76">
        <f t="shared" si="6"/>
        <v>-326.41800000000001</v>
      </c>
      <c r="W92">
        <v>0</v>
      </c>
      <c r="X92" s="81">
        <f t="shared" si="17"/>
        <v>0.87796900000000022</v>
      </c>
      <c r="Y92" s="2">
        <f t="shared" si="18"/>
        <v>7.6969000000008947E-2</v>
      </c>
      <c r="Z92" s="2">
        <f t="shared" si="8"/>
        <v>0.12300000000000111</v>
      </c>
      <c r="AB92">
        <f t="shared" si="14"/>
        <v>0.60696899999999587</v>
      </c>
      <c r="AE92" s="158">
        <v>-304.50023547000001</v>
      </c>
      <c r="AF92">
        <f t="shared" si="19"/>
        <v>0.82973352999999861</v>
      </c>
    </row>
    <row r="93" spans="4:34" x14ac:dyDescent="0.35">
      <c r="N93" t="s">
        <v>213</v>
      </c>
      <c r="S93">
        <v>-324.20600000000002</v>
      </c>
      <c r="T93" s="76">
        <f t="shared" si="4"/>
        <v>-324.05600000000004</v>
      </c>
      <c r="U93" s="76">
        <f t="shared" si="5"/>
        <v>-324.30600000000004</v>
      </c>
      <c r="V93" s="76">
        <f t="shared" si="6"/>
        <v>-324.30600000000004</v>
      </c>
      <c r="W93">
        <v>0</v>
      </c>
      <c r="X93" s="81">
        <f t="shared" si="17"/>
        <v>1.3888562699999554</v>
      </c>
      <c r="Y93" s="2">
        <f t="shared" si="18"/>
        <v>0.44985626999998729</v>
      </c>
      <c r="Z93" s="2">
        <f t="shared" si="8"/>
        <v>0.12300000000000111</v>
      </c>
      <c r="AB93">
        <f t="shared" si="14"/>
        <v>0.80585626999999604</v>
      </c>
      <c r="AE93" s="158">
        <v>-303.00105843</v>
      </c>
      <c r="AF93">
        <f t="shared" si="19"/>
        <v>0.72779783999999381</v>
      </c>
    </row>
    <row r="94" spans="4:34" x14ac:dyDescent="0.35">
      <c r="N94" t="s">
        <v>214</v>
      </c>
      <c r="S94">
        <v>-318.875</v>
      </c>
      <c r="T94" s="76">
        <f t="shared" si="4"/>
        <v>-318.72500000000002</v>
      </c>
      <c r="U94" s="76">
        <f t="shared" si="5"/>
        <v>-318.97500000000002</v>
      </c>
      <c r="V94" s="76">
        <f t="shared" si="6"/>
        <v>-318.97500000000002</v>
      </c>
      <c r="W94">
        <v>0</v>
      </c>
      <c r="X94" s="81">
        <f t="shared" si="17"/>
        <v>1.0806521099999529</v>
      </c>
      <c r="Y94" s="2">
        <f t="shared" si="18"/>
        <v>-0.16934789000005068</v>
      </c>
      <c r="Z94" s="2">
        <f t="shared" si="8"/>
        <v>0.12300000000000111</v>
      </c>
      <c r="AB94">
        <f t="shared" si="14"/>
        <v>0.9946521099999508</v>
      </c>
      <c r="AE94" s="158">
        <v>-297.23342172000002</v>
      </c>
      <c r="AF94">
        <f t="shared" si="19"/>
        <v>0.8562303899999506</v>
      </c>
    </row>
    <row r="95" spans="4:34" x14ac:dyDescent="0.35">
      <c r="N95" t="s">
        <v>215</v>
      </c>
      <c r="S95">
        <v>-310.68</v>
      </c>
      <c r="T95" s="76">
        <f t="shared" si="4"/>
        <v>-310.53000000000003</v>
      </c>
      <c r="U95" s="76">
        <f t="shared" si="5"/>
        <v>-310.78000000000003</v>
      </c>
      <c r="V95" s="76">
        <f t="shared" si="6"/>
        <v>-310.78000000000003</v>
      </c>
      <c r="W95">
        <v>0</v>
      </c>
      <c r="X95" s="81">
        <f t="shared" si="17"/>
        <v>0.80926739999994624</v>
      </c>
      <c r="Y95" s="2">
        <f t="shared" si="18"/>
        <v>0.28326739999993222</v>
      </c>
      <c r="Z95" s="2">
        <f t="shared" si="8"/>
        <v>0.12300000000000111</v>
      </c>
      <c r="AB95">
        <f t="shared" si="14"/>
        <v>1.9442673999999478</v>
      </c>
      <c r="AE95" s="158">
        <v>-289.19455496</v>
      </c>
      <c r="AF95">
        <f t="shared" si="19"/>
        <v>0.42871243999996977</v>
      </c>
    </row>
    <row r="96" spans="4:34" x14ac:dyDescent="0.35">
      <c r="N96" t="s">
        <v>216</v>
      </c>
      <c r="S96">
        <v>-326.68200000000002</v>
      </c>
      <c r="T96" s="76">
        <f t="shared" si="4"/>
        <v>-326.53200000000004</v>
      </c>
      <c r="U96" s="76">
        <f t="shared" si="5"/>
        <v>-326.78200000000004</v>
      </c>
      <c r="V96" s="76">
        <f t="shared" si="6"/>
        <v>-326.78200000000004</v>
      </c>
      <c r="W96">
        <v>0</v>
      </c>
      <c r="X96" s="81">
        <f t="shared" si="17"/>
        <v>0.50741589999994829</v>
      </c>
      <c r="Y96" s="2">
        <f t="shared" si="18"/>
        <v>-6.9584100000053439E-2</v>
      </c>
      <c r="Z96" s="2">
        <f t="shared" si="8"/>
        <v>0.12300000000000111</v>
      </c>
      <c r="AB96">
        <f t="shared" si="14"/>
        <v>-0.21158410000003514</v>
      </c>
      <c r="AE96" s="158">
        <v>-304.31492304</v>
      </c>
      <c r="AF96">
        <f t="shared" si="19"/>
        <v>1.0084928599999898</v>
      </c>
    </row>
    <row r="97" spans="14:32" x14ac:dyDescent="0.35">
      <c r="N97" t="s">
        <v>217</v>
      </c>
      <c r="S97">
        <v>-336.86900000000003</v>
      </c>
      <c r="T97" s="76">
        <f t="shared" si="4"/>
        <v>-336.71900000000005</v>
      </c>
      <c r="U97" s="76">
        <f t="shared" si="5"/>
        <v>-336.96900000000005</v>
      </c>
      <c r="V97" s="76">
        <f t="shared" si="6"/>
        <v>-336.96900000000005</v>
      </c>
      <c r="W97">
        <v>0</v>
      </c>
      <c r="X97" s="81">
        <f t="shared" si="17"/>
        <v>0.2269762399999351</v>
      </c>
      <c r="Y97" s="2">
        <f t="shared" si="18"/>
        <v>-0.13602376000001115</v>
      </c>
      <c r="Z97" s="2">
        <f t="shared" si="8"/>
        <v>0.12300000000000111</v>
      </c>
      <c r="AB97">
        <f>V196-L47-$I$12+0.5*$I$10</f>
        <v>-0.84702376000000967</v>
      </c>
      <c r="AE97" s="158">
        <v>-313.54958599999998</v>
      </c>
      <c r="AF97">
        <f t="shared" si="19"/>
        <v>1.6803902400000084</v>
      </c>
    </row>
    <row r="98" spans="14:32" x14ac:dyDescent="0.35">
      <c r="N98" t="s">
        <v>218</v>
      </c>
    </row>
    <row r="99" spans="14:32" ht="15" thickBot="1" x14ac:dyDescent="0.4">
      <c r="X99" t="s">
        <v>2</v>
      </c>
      <c r="Y99" t="s">
        <v>3</v>
      </c>
    </row>
    <row r="100" spans="14:32" x14ac:dyDescent="0.35">
      <c r="N100" s="118" t="s">
        <v>61</v>
      </c>
      <c r="O100" s="96" t="s">
        <v>15</v>
      </c>
      <c r="P100" s="97" t="s">
        <v>16</v>
      </c>
      <c r="Q100" s="96" t="s">
        <v>17</v>
      </c>
      <c r="R100" s="98" t="s">
        <v>18</v>
      </c>
      <c r="S100" s="96" t="s">
        <v>19</v>
      </c>
      <c r="T100" s="96"/>
      <c r="U100" s="96"/>
      <c r="V100" s="99"/>
      <c r="W100" t="s">
        <v>80</v>
      </c>
      <c r="X100" s="2">
        <f>F21</f>
        <v>0.81885285999998558</v>
      </c>
      <c r="Y100" s="2">
        <f>G21</f>
        <v>9.2852859999972281E-2</v>
      </c>
    </row>
    <row r="101" spans="14:32" x14ac:dyDescent="0.35">
      <c r="N101" s="5" t="s">
        <v>27</v>
      </c>
      <c r="O101" s="6">
        <v>-298.44429057000002</v>
      </c>
      <c r="P101" s="6"/>
      <c r="Q101" s="6"/>
      <c r="R101" s="6"/>
      <c r="S101" s="6">
        <v>-298.31</v>
      </c>
      <c r="T101" s="6"/>
      <c r="U101" s="6">
        <f>S101-0.1</f>
        <v>-298.41000000000003</v>
      </c>
      <c r="V101" s="7">
        <f>U101</f>
        <v>-298.41000000000003</v>
      </c>
      <c r="X101">
        <f t="shared" ref="X101:X107" si="20">X52</f>
        <v>1.0671954100000036</v>
      </c>
      <c r="Y101">
        <f t="shared" ref="Y101:Y107" si="21">Y52-Z52</f>
        <v>5.2195410000003051E-2</v>
      </c>
    </row>
    <row r="102" spans="14:32" x14ac:dyDescent="0.35">
      <c r="N102" s="5" t="s">
        <v>28</v>
      </c>
      <c r="O102" s="6">
        <v>-300.16230171000001</v>
      </c>
      <c r="P102" s="6"/>
      <c r="Q102" s="6"/>
      <c r="R102" s="6"/>
      <c r="S102" s="6">
        <v>-299.98700000000002</v>
      </c>
      <c r="T102" s="6"/>
      <c r="U102" s="6">
        <f t="shared" ref="U102:U146" si="22">S102-0.1</f>
        <v>-300.08700000000005</v>
      </c>
      <c r="V102" s="7">
        <f t="shared" ref="V102:V146" si="23">U102</f>
        <v>-300.08700000000005</v>
      </c>
      <c r="X102">
        <f t="shared" si="20"/>
        <v>1.0898954099999898</v>
      </c>
      <c r="Y102">
        <f t="shared" si="21"/>
        <v>-0.30610459000003942</v>
      </c>
    </row>
    <row r="103" spans="14:32" x14ac:dyDescent="0.35">
      <c r="N103" s="37" t="s">
        <v>29</v>
      </c>
      <c r="O103" s="6">
        <v>-303.22632019000002</v>
      </c>
      <c r="P103" s="6"/>
      <c r="Q103" s="6"/>
      <c r="R103" s="6"/>
      <c r="S103" s="6">
        <v>-303.05700000000002</v>
      </c>
      <c r="T103" s="6"/>
      <c r="U103" s="6">
        <f t="shared" si="22"/>
        <v>-303.15700000000004</v>
      </c>
      <c r="V103" s="7">
        <f t="shared" si="23"/>
        <v>-303.15700000000004</v>
      </c>
      <c r="X103">
        <f t="shared" si="20"/>
        <v>1.0541197699999927</v>
      </c>
      <c r="Y103">
        <f t="shared" si="21"/>
        <v>-0.41588023000004881</v>
      </c>
    </row>
    <row r="104" spans="14:32" x14ac:dyDescent="0.35">
      <c r="N104" s="5" t="s">
        <v>30</v>
      </c>
      <c r="O104" s="6">
        <v>-303.26625780000001</v>
      </c>
      <c r="P104" s="6"/>
      <c r="Q104" s="6"/>
      <c r="R104" s="6"/>
      <c r="S104" s="6">
        <v>-303.101</v>
      </c>
      <c r="T104" s="6"/>
      <c r="U104" s="6">
        <f t="shared" si="22"/>
        <v>-303.20100000000002</v>
      </c>
      <c r="V104" s="7">
        <f t="shared" si="23"/>
        <v>-303.20100000000002</v>
      </c>
      <c r="X104">
        <f t="shared" si="20"/>
        <v>1.3222099399999294</v>
      </c>
      <c r="Y104">
        <f t="shared" si="21"/>
        <v>-8.79006000004523E-3</v>
      </c>
    </row>
    <row r="105" spans="14:32" x14ac:dyDescent="0.35">
      <c r="N105" s="5" t="s">
        <v>31</v>
      </c>
      <c r="O105" s="6">
        <v>-302.53369402999999</v>
      </c>
      <c r="P105" s="6"/>
      <c r="Q105" s="6"/>
      <c r="R105" s="6"/>
      <c r="S105" s="6">
        <v>-302.34899999999999</v>
      </c>
      <c r="T105" s="6"/>
      <c r="U105" s="6">
        <f t="shared" si="22"/>
        <v>-302.44900000000001</v>
      </c>
      <c r="V105" s="7">
        <f t="shared" si="23"/>
        <v>-302.44900000000001</v>
      </c>
      <c r="X105">
        <f t="shared" si="20"/>
        <v>1.3281654299999488</v>
      </c>
      <c r="Y105">
        <f t="shared" si="21"/>
        <v>0.43216542999997642</v>
      </c>
    </row>
    <row r="106" spans="14:32" x14ac:dyDescent="0.35">
      <c r="N106" s="5" t="s">
        <v>32</v>
      </c>
      <c r="O106" s="6">
        <v>-301.66480756999999</v>
      </c>
      <c r="P106" s="6"/>
      <c r="Q106" s="6"/>
      <c r="R106" s="6"/>
      <c r="S106" s="6">
        <v>-301.483</v>
      </c>
      <c r="T106" s="6"/>
      <c r="U106" s="6">
        <f t="shared" si="22"/>
        <v>-301.58300000000003</v>
      </c>
      <c r="V106" s="7">
        <f t="shared" si="23"/>
        <v>-301.58300000000003</v>
      </c>
      <c r="X106">
        <f t="shared" si="20"/>
        <v>1.2626643099999839</v>
      </c>
      <c r="Y106">
        <f t="shared" si="21"/>
        <v>-0.36333569000000665</v>
      </c>
    </row>
    <row r="107" spans="14:32" ht="15" thickBot="1" x14ac:dyDescent="0.4">
      <c r="N107" s="8" t="s">
        <v>33</v>
      </c>
      <c r="O107" s="9">
        <v>-298.95820058999999</v>
      </c>
      <c r="P107" s="9"/>
      <c r="Q107" s="9"/>
      <c r="R107" s="9"/>
      <c r="S107" s="120">
        <v>-298.83100000000002</v>
      </c>
      <c r="T107" s="120"/>
      <c r="U107" s="120">
        <f t="shared" si="22"/>
        <v>-298.93100000000004</v>
      </c>
      <c r="V107" s="121">
        <f t="shared" si="23"/>
        <v>-298.93100000000004</v>
      </c>
      <c r="X107" s="33">
        <f t="shared" si="20"/>
        <v>0.89928071999997172</v>
      </c>
      <c r="Y107" s="33">
        <f t="shared" si="21"/>
        <v>0.34928071999994614</v>
      </c>
    </row>
    <row r="108" spans="14:32" x14ac:dyDescent="0.35">
      <c r="N108" s="69" t="s">
        <v>162</v>
      </c>
      <c r="U108" s="69"/>
      <c r="V108" s="85"/>
    </row>
    <row r="109" spans="14:32" x14ac:dyDescent="0.35">
      <c r="N109" s="6" t="s">
        <v>163</v>
      </c>
      <c r="U109" s="69"/>
      <c r="V109" s="85"/>
    </row>
    <row r="110" spans="14:32" x14ac:dyDescent="0.35">
      <c r="N110" s="6" t="s">
        <v>166</v>
      </c>
      <c r="U110" s="69"/>
      <c r="V110" s="85"/>
    </row>
    <row r="111" spans="14:32" x14ac:dyDescent="0.35">
      <c r="N111" s="69" t="s">
        <v>160</v>
      </c>
      <c r="U111" s="69"/>
      <c r="V111" s="85"/>
    </row>
    <row r="112" spans="14:32" x14ac:dyDescent="0.35">
      <c r="N112" s="69" t="s">
        <v>167</v>
      </c>
      <c r="U112" s="69"/>
      <c r="V112" s="85"/>
    </row>
    <row r="113" spans="14:25" x14ac:dyDescent="0.35">
      <c r="N113" s="6" t="s">
        <v>164</v>
      </c>
      <c r="U113" s="69"/>
      <c r="V113" s="85"/>
    </row>
    <row r="114" spans="14:25" x14ac:dyDescent="0.35">
      <c r="N114" s="69" t="s">
        <v>173</v>
      </c>
      <c r="U114" s="69"/>
      <c r="V114" s="85"/>
    </row>
    <row r="115" spans="14:25" x14ac:dyDescent="0.35">
      <c r="U115" s="69"/>
      <c r="V115" s="85"/>
    </row>
    <row r="116" spans="14:25" x14ac:dyDescent="0.35">
      <c r="N116" s="44" t="s">
        <v>168</v>
      </c>
      <c r="O116" s="51"/>
      <c r="P116" s="51"/>
      <c r="Q116" s="51"/>
      <c r="R116" s="51"/>
      <c r="S116" s="51">
        <v>-300.06799999999998</v>
      </c>
      <c r="T116" s="51"/>
      <c r="U116" s="78">
        <f t="shared" si="22"/>
        <v>-300.16800000000001</v>
      </c>
      <c r="V116" s="95">
        <f t="shared" si="23"/>
        <v>-300.16800000000001</v>
      </c>
      <c r="W116" s="51"/>
      <c r="X116" s="51"/>
      <c r="Y116" s="45"/>
    </row>
    <row r="117" spans="14:25" x14ac:dyDescent="0.35">
      <c r="N117" s="77" t="s">
        <v>158</v>
      </c>
      <c r="O117" s="6"/>
      <c r="P117" s="6"/>
      <c r="Q117" s="6"/>
      <c r="R117" s="6"/>
      <c r="S117" s="6">
        <v>-313.029</v>
      </c>
      <c r="T117" s="6"/>
      <c r="U117" s="69">
        <f t="shared" si="22"/>
        <v>-313.12900000000002</v>
      </c>
      <c r="V117" s="85">
        <f t="shared" si="23"/>
        <v>-313.12900000000002</v>
      </c>
      <c r="W117" s="6"/>
      <c r="X117" s="6"/>
      <c r="Y117" s="47"/>
    </row>
    <row r="118" spans="14:25" x14ac:dyDescent="0.35">
      <c r="N118" s="77" t="s">
        <v>170</v>
      </c>
      <c r="O118" s="6"/>
      <c r="P118" s="6"/>
      <c r="Q118" s="6"/>
      <c r="R118" s="6"/>
      <c r="S118" s="6">
        <v>-342.113</v>
      </c>
      <c r="T118" s="6"/>
      <c r="U118" s="69">
        <f t="shared" si="22"/>
        <v>-342.21300000000002</v>
      </c>
      <c r="V118" s="85">
        <f t="shared" si="23"/>
        <v>-342.21300000000002</v>
      </c>
      <c r="W118" s="6"/>
      <c r="X118" s="6"/>
      <c r="Y118" s="47"/>
    </row>
    <row r="119" spans="14:25" x14ac:dyDescent="0.35">
      <c r="N119" s="77" t="s">
        <v>174</v>
      </c>
      <c r="O119" s="6"/>
      <c r="P119" s="6"/>
      <c r="Q119" s="6"/>
      <c r="R119" s="6"/>
      <c r="S119" s="6">
        <v>-342.37900000000002</v>
      </c>
      <c r="T119" s="6"/>
      <c r="U119" s="69">
        <f t="shared" si="22"/>
        <v>-342.47900000000004</v>
      </c>
      <c r="V119" s="85">
        <f t="shared" si="23"/>
        <v>-342.47900000000004</v>
      </c>
      <c r="W119" s="6"/>
      <c r="X119" s="6"/>
      <c r="Y119" s="47"/>
    </row>
    <row r="120" spans="14:25" x14ac:dyDescent="0.35">
      <c r="N120" s="46" t="s">
        <v>169</v>
      </c>
      <c r="O120" s="6"/>
      <c r="P120" s="6"/>
      <c r="Q120" s="6"/>
      <c r="R120" s="6"/>
      <c r="S120" s="6">
        <v>-338.48</v>
      </c>
      <c r="T120" s="6"/>
      <c r="U120" s="69">
        <f t="shared" si="22"/>
        <v>-338.58000000000004</v>
      </c>
      <c r="V120" s="85">
        <f t="shared" si="23"/>
        <v>-338.58000000000004</v>
      </c>
      <c r="W120" s="6"/>
      <c r="X120" s="6"/>
      <c r="Y120" s="47"/>
    </row>
    <row r="121" spans="14:25" x14ac:dyDescent="0.35">
      <c r="N121" s="46" t="s">
        <v>165</v>
      </c>
      <c r="O121" s="6"/>
      <c r="P121" s="6"/>
      <c r="Q121" s="6"/>
      <c r="R121" s="6"/>
      <c r="S121" s="6">
        <v>-326.86399999999998</v>
      </c>
      <c r="T121" s="6"/>
      <c r="U121" s="69">
        <f t="shared" si="22"/>
        <v>-326.964</v>
      </c>
      <c r="V121" s="85">
        <f t="shared" si="23"/>
        <v>-326.964</v>
      </c>
      <c r="W121" s="6"/>
      <c r="X121" s="6"/>
      <c r="Y121" s="47"/>
    </row>
    <row r="122" spans="14:25" x14ac:dyDescent="0.35">
      <c r="N122" s="46" t="s">
        <v>159</v>
      </c>
      <c r="O122" s="6"/>
      <c r="P122" s="6"/>
      <c r="Q122" s="6"/>
      <c r="R122" s="6"/>
      <c r="S122" s="6">
        <v>-306.38900000000001</v>
      </c>
      <c r="T122" s="6"/>
      <c r="U122" s="69">
        <f t="shared" si="22"/>
        <v>-306.48900000000003</v>
      </c>
      <c r="V122" s="85">
        <f t="shared" si="23"/>
        <v>-306.48900000000003</v>
      </c>
      <c r="W122" s="6"/>
      <c r="X122" s="6"/>
      <c r="Y122" s="47"/>
    </row>
    <row r="123" spans="14:25" x14ac:dyDescent="0.35">
      <c r="N123" s="77" t="s">
        <v>176</v>
      </c>
      <c r="O123" s="69"/>
      <c r="P123" s="69"/>
      <c r="Q123" s="69"/>
      <c r="R123" s="69"/>
      <c r="S123" s="76">
        <v>-342.75599999999997</v>
      </c>
      <c r="T123" s="6"/>
      <c r="U123" s="69">
        <f t="shared" si="22"/>
        <v>-342.85599999999999</v>
      </c>
      <c r="V123" s="85">
        <f t="shared" si="23"/>
        <v>-342.85599999999999</v>
      </c>
      <c r="W123" s="6"/>
      <c r="X123" s="6"/>
      <c r="Y123" s="47"/>
    </row>
    <row r="124" spans="14:25" x14ac:dyDescent="0.35">
      <c r="N124" s="77" t="s">
        <v>177</v>
      </c>
      <c r="O124" s="69"/>
      <c r="P124" s="69"/>
      <c r="Q124" s="69"/>
      <c r="R124" s="69"/>
      <c r="S124" s="69">
        <v>-359.00599999999997</v>
      </c>
      <c r="T124" s="6"/>
      <c r="U124" s="69">
        <f t="shared" si="22"/>
        <v>-359.10599999999999</v>
      </c>
      <c r="V124" s="85">
        <f t="shared" si="23"/>
        <v>-359.10599999999999</v>
      </c>
      <c r="W124" s="6"/>
      <c r="X124" s="6"/>
      <c r="Y124" s="47"/>
    </row>
    <row r="125" spans="14:25" x14ac:dyDescent="0.35">
      <c r="N125" s="83" t="s">
        <v>182</v>
      </c>
      <c r="O125" s="52"/>
      <c r="P125" s="52"/>
      <c r="Q125" s="52"/>
      <c r="R125" s="52"/>
      <c r="S125" s="52">
        <v>-297.78500000000003</v>
      </c>
      <c r="T125" s="52"/>
      <c r="U125" s="100">
        <f t="shared" si="22"/>
        <v>-297.88500000000005</v>
      </c>
      <c r="V125" s="101">
        <f t="shared" si="23"/>
        <v>-297.88500000000005</v>
      </c>
      <c r="W125" s="52"/>
      <c r="X125" s="52"/>
      <c r="Y125" s="49"/>
    </row>
    <row r="126" spans="14:25" x14ac:dyDescent="0.35">
      <c r="U126" s="69"/>
      <c r="V126" s="85"/>
    </row>
    <row r="127" spans="14:25" x14ac:dyDescent="0.35">
      <c r="N127" t="s">
        <v>185</v>
      </c>
      <c r="S127">
        <v>-299.27100000000002</v>
      </c>
      <c r="U127" s="69">
        <f t="shared" si="22"/>
        <v>-299.37100000000004</v>
      </c>
      <c r="V127" s="85">
        <f t="shared" si="23"/>
        <v>-299.37100000000004</v>
      </c>
    </row>
    <row r="128" spans="14:25" x14ac:dyDescent="0.35">
      <c r="N128" t="s">
        <v>184</v>
      </c>
      <c r="S128">
        <v>-305.45299999999997</v>
      </c>
      <c r="U128" s="69">
        <f t="shared" si="22"/>
        <v>-305.553</v>
      </c>
      <c r="V128" s="85">
        <f t="shared" si="23"/>
        <v>-305.553</v>
      </c>
    </row>
    <row r="129" spans="14:32" x14ac:dyDescent="0.35">
      <c r="N129" t="s">
        <v>186</v>
      </c>
      <c r="S129">
        <v>-317.20299999999997</v>
      </c>
      <c r="U129" s="69">
        <f t="shared" si="22"/>
        <v>-317.303</v>
      </c>
      <c r="V129" s="85">
        <f t="shared" si="23"/>
        <v>-317.303</v>
      </c>
    </row>
    <row r="130" spans="14:32" x14ac:dyDescent="0.35">
      <c r="N130" t="s">
        <v>187</v>
      </c>
      <c r="S130">
        <v>-317.99799999999999</v>
      </c>
      <c r="U130" s="69">
        <f t="shared" si="22"/>
        <v>-318.09800000000001</v>
      </c>
      <c r="V130" s="85">
        <f t="shared" si="23"/>
        <v>-318.09800000000001</v>
      </c>
    </row>
    <row r="131" spans="14:32" x14ac:dyDescent="0.35">
      <c r="N131" t="s">
        <v>188</v>
      </c>
      <c r="S131">
        <v>-316.73899999999998</v>
      </c>
      <c r="U131" s="69">
        <f t="shared" si="22"/>
        <v>-316.839</v>
      </c>
      <c r="V131" s="85">
        <f t="shared" si="23"/>
        <v>-316.839</v>
      </c>
    </row>
    <row r="132" spans="14:32" x14ac:dyDescent="0.35">
      <c r="N132" t="s">
        <v>189</v>
      </c>
      <c r="S132">
        <v>-310.733</v>
      </c>
      <c r="U132" s="69">
        <f t="shared" si="22"/>
        <v>-310.83300000000003</v>
      </c>
      <c r="V132" s="85">
        <f t="shared" si="23"/>
        <v>-310.83300000000003</v>
      </c>
    </row>
    <row r="133" spans="14:32" x14ac:dyDescent="0.35">
      <c r="N133" t="s">
        <v>190</v>
      </c>
      <c r="S133">
        <v>-302.04000000000002</v>
      </c>
      <c r="U133" s="69">
        <f t="shared" si="22"/>
        <v>-302.14000000000004</v>
      </c>
      <c r="V133" s="85">
        <f t="shared" si="23"/>
        <v>-302.14000000000004</v>
      </c>
    </row>
    <row r="134" spans="14:32" x14ac:dyDescent="0.35">
      <c r="N134" t="s">
        <v>191</v>
      </c>
      <c r="S134">
        <v>-318.30900000000003</v>
      </c>
      <c r="U134" s="69">
        <f t="shared" si="22"/>
        <v>-318.40900000000005</v>
      </c>
      <c r="V134" s="85">
        <f t="shared" si="23"/>
        <v>-318.40900000000005</v>
      </c>
    </row>
    <row r="135" spans="14:32" x14ac:dyDescent="0.35">
      <c r="N135" t="s">
        <v>192</v>
      </c>
      <c r="S135">
        <v>-328.11900000000003</v>
      </c>
      <c r="U135" s="69">
        <f t="shared" si="22"/>
        <v>-328.21900000000005</v>
      </c>
      <c r="V135" s="85">
        <f t="shared" si="23"/>
        <v>-328.21900000000005</v>
      </c>
    </row>
    <row r="136" spans="14:32" x14ac:dyDescent="0.35">
      <c r="N136" t="s">
        <v>193</v>
      </c>
      <c r="U136" s="69"/>
      <c r="V136" s="85"/>
    </row>
    <row r="137" spans="14:32" x14ac:dyDescent="0.35">
      <c r="U137" s="69"/>
      <c r="V137" s="85"/>
    </row>
    <row r="138" spans="14:32" x14ac:dyDescent="0.35">
      <c r="N138" t="s">
        <v>209</v>
      </c>
      <c r="S138">
        <v>-299.291</v>
      </c>
      <c r="U138" s="69">
        <f t="shared" si="22"/>
        <v>-299.39100000000002</v>
      </c>
      <c r="V138" s="85">
        <f t="shared" si="23"/>
        <v>-299.39100000000002</v>
      </c>
      <c r="AE138" s="158">
        <v>-286.18687928000003</v>
      </c>
      <c r="AF138">
        <f>AE138-L39</f>
        <v>0.58604629999996405</v>
      </c>
    </row>
    <row r="139" spans="14:32" x14ac:dyDescent="0.35">
      <c r="N139" t="s">
        <v>210</v>
      </c>
      <c r="S139">
        <v>-305.23099999999999</v>
      </c>
      <c r="U139" s="69">
        <f t="shared" si="22"/>
        <v>-305.33100000000002</v>
      </c>
      <c r="V139" s="85">
        <f t="shared" si="23"/>
        <v>-305.33100000000002</v>
      </c>
      <c r="AE139" s="158">
        <v>-287.96415447999999</v>
      </c>
      <c r="AF139">
        <f t="shared" ref="AF139:AF146" si="24">AE139-L40</f>
        <v>4.3284704700000134</v>
      </c>
    </row>
    <row r="140" spans="14:32" x14ac:dyDescent="0.35">
      <c r="N140" t="s">
        <v>211</v>
      </c>
      <c r="S140">
        <v>-317.02999999999997</v>
      </c>
      <c r="U140" s="69">
        <f t="shared" si="22"/>
        <v>-317.13</v>
      </c>
      <c r="V140" s="85">
        <f t="shared" si="23"/>
        <v>-317.13</v>
      </c>
      <c r="AE140" s="158">
        <v>-303.82795292999998</v>
      </c>
      <c r="AF140">
        <f t="shared" si="24"/>
        <v>0.40407899000001635</v>
      </c>
    </row>
    <row r="141" spans="14:32" x14ac:dyDescent="0.35">
      <c r="N141" t="s">
        <v>212</v>
      </c>
      <c r="S141">
        <v>-317.83999999999997</v>
      </c>
      <c r="U141" s="69">
        <f t="shared" si="22"/>
        <v>-317.94</v>
      </c>
      <c r="V141" s="85">
        <f t="shared" si="23"/>
        <v>-317.94</v>
      </c>
      <c r="AE141" s="158">
        <v>-305.22766429000001</v>
      </c>
      <c r="AF141">
        <f t="shared" si="24"/>
        <v>0.10230470999999852</v>
      </c>
    </row>
    <row r="142" spans="14:32" x14ac:dyDescent="0.35">
      <c r="N142" t="s">
        <v>213</v>
      </c>
      <c r="S142">
        <v>-315.86599999999999</v>
      </c>
      <c r="U142" s="69">
        <f t="shared" si="22"/>
        <v>-315.96600000000001</v>
      </c>
      <c r="V142" s="85">
        <f t="shared" si="23"/>
        <v>-315.96600000000001</v>
      </c>
      <c r="AE142" s="158">
        <v>-303.57721155000002</v>
      </c>
      <c r="AF142">
        <f t="shared" si="24"/>
        <v>0.15164471999997886</v>
      </c>
    </row>
    <row r="143" spans="14:32" x14ac:dyDescent="0.35">
      <c r="N143" t="s">
        <v>214</v>
      </c>
      <c r="S143">
        <v>-310.846</v>
      </c>
      <c r="U143" s="69">
        <f t="shared" si="22"/>
        <v>-310.94600000000003</v>
      </c>
      <c r="V143" s="85">
        <f t="shared" si="23"/>
        <v>-310.94600000000003</v>
      </c>
      <c r="AE143" s="158">
        <v>-285.23516868000002</v>
      </c>
      <c r="AF143">
        <f t="shared" si="24"/>
        <v>12.854483429999959</v>
      </c>
    </row>
    <row r="144" spans="14:32" x14ac:dyDescent="0.35">
      <c r="N144" s="33" t="s">
        <v>215</v>
      </c>
      <c r="S144">
        <v>-301.92700000000002</v>
      </c>
      <c r="U144" s="69">
        <f t="shared" si="22"/>
        <v>-302.02700000000004</v>
      </c>
      <c r="V144" s="85">
        <f t="shared" si="23"/>
        <v>-302.02700000000004</v>
      </c>
      <c r="AE144" s="158">
        <v>-288.74573621000002</v>
      </c>
      <c r="AF144">
        <f t="shared" si="24"/>
        <v>0.8775311899999565</v>
      </c>
    </row>
    <row r="145" spans="14:32" x14ac:dyDescent="0.35">
      <c r="N145" t="s">
        <v>216</v>
      </c>
      <c r="S145">
        <v>-317.98</v>
      </c>
      <c r="U145" s="69">
        <f t="shared" si="22"/>
        <v>-318.08000000000004</v>
      </c>
      <c r="V145" s="85">
        <f t="shared" si="23"/>
        <v>-318.08000000000004</v>
      </c>
      <c r="AE145" s="158">
        <v>-305.06263376999999</v>
      </c>
      <c r="AF145">
        <f t="shared" si="24"/>
        <v>0.2607821299999955</v>
      </c>
    </row>
    <row r="146" spans="14:32" x14ac:dyDescent="0.35">
      <c r="N146" t="s">
        <v>217</v>
      </c>
      <c r="S146">
        <v>-327.95299999999997</v>
      </c>
      <c r="U146" s="69">
        <f t="shared" si="22"/>
        <v>-328.053</v>
      </c>
      <c r="V146" s="85">
        <f t="shared" si="23"/>
        <v>-328.053</v>
      </c>
      <c r="AE146" s="158">
        <v>-315.10619940999999</v>
      </c>
      <c r="AF146">
        <f t="shared" si="24"/>
        <v>0.12377682999999706</v>
      </c>
    </row>
    <row r="147" spans="14:32" x14ac:dyDescent="0.35">
      <c r="N147" t="s">
        <v>218</v>
      </c>
    </row>
    <row r="149" spans="14:32" ht="15" thickBot="1" x14ac:dyDescent="0.4"/>
    <row r="150" spans="14:32" x14ac:dyDescent="0.35">
      <c r="N150" s="118" t="s">
        <v>249</v>
      </c>
      <c r="O150" s="96" t="s">
        <v>15</v>
      </c>
      <c r="P150" s="97" t="s">
        <v>16</v>
      </c>
      <c r="Q150" s="96" t="s">
        <v>17</v>
      </c>
      <c r="R150" s="98" t="s">
        <v>18</v>
      </c>
      <c r="S150" s="96" t="s">
        <v>19</v>
      </c>
      <c r="T150" s="96"/>
      <c r="U150" s="96"/>
      <c r="V150" s="99"/>
    </row>
    <row r="151" spans="14:32" x14ac:dyDescent="0.35">
      <c r="N151" s="5" t="s">
        <v>27</v>
      </c>
      <c r="O151" s="6">
        <v>-298.44429057000002</v>
      </c>
      <c r="P151" s="6"/>
      <c r="Q151" s="6"/>
      <c r="R151" s="6"/>
      <c r="S151" s="6">
        <v>-298.31</v>
      </c>
      <c r="T151" s="6"/>
      <c r="U151" s="6">
        <f>S151-0.1</f>
        <v>-298.41000000000003</v>
      </c>
      <c r="V151" s="7">
        <f>U151</f>
        <v>-298.41000000000003</v>
      </c>
    </row>
    <row r="152" spans="14:32" x14ac:dyDescent="0.35">
      <c r="N152" s="5" t="s">
        <v>28</v>
      </c>
      <c r="O152" s="6"/>
      <c r="P152" s="6"/>
      <c r="Q152" s="6"/>
      <c r="R152" s="6"/>
      <c r="S152" s="6"/>
      <c r="T152" s="6"/>
      <c r="U152" s="6"/>
      <c r="V152" s="7"/>
    </row>
    <row r="153" spans="14:32" x14ac:dyDescent="0.35">
      <c r="N153" s="37" t="s">
        <v>29</v>
      </c>
      <c r="O153" s="6"/>
      <c r="P153" s="6"/>
      <c r="Q153" s="6"/>
      <c r="R153" s="6"/>
      <c r="S153" s="6"/>
      <c r="T153" s="6"/>
      <c r="U153" s="6"/>
      <c r="V153" s="7"/>
    </row>
    <row r="154" spans="14:32" x14ac:dyDescent="0.35">
      <c r="N154" s="5" t="s">
        <v>30</v>
      </c>
      <c r="O154" s="6"/>
      <c r="P154" s="6"/>
      <c r="Q154" s="6"/>
      <c r="R154" s="6"/>
      <c r="S154" s="6"/>
      <c r="T154" s="6"/>
      <c r="U154" s="6"/>
      <c r="V154" s="7"/>
    </row>
    <row r="155" spans="14:32" x14ac:dyDescent="0.35">
      <c r="N155" s="5" t="s">
        <v>31</v>
      </c>
      <c r="O155" s="6"/>
      <c r="P155" s="6"/>
      <c r="Q155" s="6"/>
      <c r="R155" s="6"/>
      <c r="S155" s="6"/>
      <c r="T155" s="6"/>
      <c r="U155" s="6"/>
      <c r="V155" s="7"/>
    </row>
    <row r="156" spans="14:32" x14ac:dyDescent="0.35">
      <c r="N156" s="5" t="s">
        <v>32</v>
      </c>
      <c r="O156" s="6"/>
      <c r="P156" s="6"/>
      <c r="Q156" s="6"/>
      <c r="R156" s="6"/>
      <c r="S156" s="6"/>
      <c r="T156" s="6"/>
      <c r="U156" s="6"/>
      <c r="V156" s="7"/>
    </row>
    <row r="157" spans="14:32" ht="15" thickBot="1" x14ac:dyDescent="0.4">
      <c r="N157" s="8" t="s">
        <v>33</v>
      </c>
      <c r="O157" s="9"/>
      <c r="P157" s="9"/>
      <c r="Q157" s="9"/>
      <c r="R157" s="9"/>
      <c r="S157" s="120"/>
      <c r="T157" s="120"/>
      <c r="U157" s="120"/>
      <c r="V157" s="121"/>
    </row>
    <row r="158" spans="14:32" x14ac:dyDescent="0.35">
      <c r="N158" s="69" t="s">
        <v>162</v>
      </c>
      <c r="U158" s="69"/>
      <c r="V158" s="85"/>
    </row>
    <row r="159" spans="14:32" x14ac:dyDescent="0.35">
      <c r="N159" s="6" t="s">
        <v>163</v>
      </c>
      <c r="U159" s="69"/>
      <c r="V159" s="85"/>
    </row>
    <row r="160" spans="14:32" x14ac:dyDescent="0.35">
      <c r="N160" s="6" t="s">
        <v>166</v>
      </c>
      <c r="U160" s="69"/>
      <c r="V160" s="85"/>
    </row>
    <row r="161" spans="14:22" x14ac:dyDescent="0.35">
      <c r="N161" s="69" t="s">
        <v>160</v>
      </c>
      <c r="U161" s="69"/>
      <c r="V161" s="85"/>
    </row>
    <row r="162" spans="14:22" x14ac:dyDescent="0.35">
      <c r="N162" s="69" t="s">
        <v>167</v>
      </c>
      <c r="U162" s="69"/>
      <c r="V162" s="85"/>
    </row>
    <row r="163" spans="14:22" x14ac:dyDescent="0.35">
      <c r="N163" s="6" t="s">
        <v>164</v>
      </c>
      <c r="U163" s="69"/>
      <c r="V163" s="85"/>
    </row>
    <row r="164" spans="14:22" x14ac:dyDescent="0.35">
      <c r="N164" s="69" t="s">
        <v>173</v>
      </c>
      <c r="U164" s="69"/>
      <c r="V164" s="85"/>
    </row>
    <row r="165" spans="14:22" x14ac:dyDescent="0.35">
      <c r="U165" s="69"/>
      <c r="V165" s="85"/>
    </row>
    <row r="166" spans="14:22" x14ac:dyDescent="0.35">
      <c r="N166" s="44" t="s">
        <v>168</v>
      </c>
      <c r="O166" s="51"/>
      <c r="P166" s="51"/>
      <c r="Q166" s="51"/>
      <c r="R166" s="51"/>
      <c r="S166" s="51">
        <v>-296.46899999999999</v>
      </c>
      <c r="T166" s="51"/>
      <c r="U166" s="78">
        <f>S166</f>
        <v>-296.46899999999999</v>
      </c>
      <c r="V166" s="95">
        <f t="shared" ref="V166:V174" si="25">U166</f>
        <v>-296.46899999999999</v>
      </c>
    </row>
    <row r="167" spans="14:22" x14ac:dyDescent="0.35">
      <c r="N167" s="77" t="s">
        <v>158</v>
      </c>
      <c r="O167" s="6"/>
      <c r="P167" s="6"/>
      <c r="Q167" s="6"/>
      <c r="R167" s="6"/>
      <c r="S167" s="6">
        <v>-309.024</v>
      </c>
      <c r="T167" s="6"/>
      <c r="U167" s="69">
        <f>S167</f>
        <v>-309.024</v>
      </c>
      <c r="V167" s="85">
        <f t="shared" si="25"/>
        <v>-309.024</v>
      </c>
    </row>
    <row r="168" spans="14:22" x14ac:dyDescent="0.35">
      <c r="N168" s="77" t="s">
        <v>170</v>
      </c>
      <c r="O168" s="6"/>
      <c r="P168" s="6"/>
      <c r="Q168" s="6"/>
      <c r="R168" s="6"/>
      <c r="S168" s="6">
        <v>-338.4</v>
      </c>
      <c r="T168" s="6"/>
      <c r="U168" s="69">
        <f t="shared" ref="U168:U174" si="26">S168</f>
        <v>-338.4</v>
      </c>
      <c r="V168" s="85">
        <f t="shared" si="25"/>
        <v>-338.4</v>
      </c>
    </row>
    <row r="169" spans="14:22" x14ac:dyDescent="0.35">
      <c r="N169" s="77" t="s">
        <v>174</v>
      </c>
      <c r="O169" s="6"/>
      <c r="P169" s="6"/>
      <c r="Q169" s="6"/>
      <c r="R169" s="6"/>
      <c r="S169" s="6">
        <v>-338.21699999999998</v>
      </c>
      <c r="T169" s="6"/>
      <c r="U169" s="69">
        <f t="shared" si="26"/>
        <v>-338.21699999999998</v>
      </c>
      <c r="V169" s="85">
        <f t="shared" si="25"/>
        <v>-338.21699999999998</v>
      </c>
    </row>
    <row r="170" spans="14:22" x14ac:dyDescent="0.35">
      <c r="N170" s="46" t="s">
        <v>169</v>
      </c>
      <c r="O170" s="6"/>
      <c r="P170" s="6"/>
      <c r="Q170" s="6"/>
      <c r="R170" s="6"/>
      <c r="S170" s="6">
        <v>-334.26900000000001</v>
      </c>
      <c r="T170" s="6"/>
      <c r="U170" s="69">
        <f t="shared" si="26"/>
        <v>-334.26900000000001</v>
      </c>
      <c r="V170" s="85">
        <f t="shared" si="25"/>
        <v>-334.26900000000001</v>
      </c>
    </row>
    <row r="171" spans="14:22" x14ac:dyDescent="0.35">
      <c r="N171" s="46" t="s">
        <v>165</v>
      </c>
      <c r="O171" s="6"/>
      <c r="P171" s="6"/>
      <c r="Q171" s="6"/>
      <c r="R171" s="6"/>
      <c r="S171" s="6">
        <v>-322.5</v>
      </c>
      <c r="T171" s="6"/>
      <c r="U171" s="69">
        <f t="shared" si="26"/>
        <v>-322.5</v>
      </c>
      <c r="V171" s="85">
        <f t="shared" si="25"/>
        <v>-322.5</v>
      </c>
    </row>
    <row r="172" spans="14:22" x14ac:dyDescent="0.35">
      <c r="N172" s="46" t="s">
        <v>159</v>
      </c>
      <c r="O172" s="6"/>
      <c r="P172" s="6"/>
      <c r="Q172" s="6"/>
      <c r="R172" s="6"/>
      <c r="S172" s="6">
        <v>-301.505</v>
      </c>
      <c r="T172" s="6"/>
      <c r="U172" s="69">
        <f t="shared" si="26"/>
        <v>-301.505</v>
      </c>
      <c r="V172" s="85">
        <f t="shared" si="25"/>
        <v>-301.505</v>
      </c>
    </row>
    <row r="173" spans="14:22" x14ac:dyDescent="0.35">
      <c r="N173" s="77" t="s">
        <v>176</v>
      </c>
      <c r="O173" s="69"/>
      <c r="P173" s="69"/>
      <c r="Q173" s="69"/>
      <c r="R173" s="69"/>
      <c r="S173" s="76">
        <v>-339.637</v>
      </c>
      <c r="T173" s="6"/>
      <c r="U173" s="69">
        <f t="shared" si="26"/>
        <v>-339.637</v>
      </c>
      <c r="V173" s="85">
        <f t="shared" si="25"/>
        <v>-339.637</v>
      </c>
    </row>
    <row r="174" spans="14:22" x14ac:dyDescent="0.35">
      <c r="N174" s="125" t="s">
        <v>177</v>
      </c>
      <c r="O174" s="6"/>
      <c r="P174" s="6"/>
      <c r="Q174" s="6"/>
      <c r="R174" s="6"/>
      <c r="S174" s="6">
        <v>-356.90899999999999</v>
      </c>
      <c r="T174" s="6"/>
      <c r="U174" s="69">
        <f t="shared" si="26"/>
        <v>-356.90899999999999</v>
      </c>
      <c r="V174" s="85">
        <f t="shared" si="25"/>
        <v>-356.90899999999999</v>
      </c>
    </row>
    <row r="175" spans="14:22" x14ac:dyDescent="0.35">
      <c r="N175" s="83" t="s">
        <v>182</v>
      </c>
      <c r="O175" s="52"/>
      <c r="P175" s="52"/>
      <c r="Q175" s="52"/>
      <c r="R175" s="52"/>
      <c r="S175" s="52"/>
      <c r="T175" s="52"/>
      <c r="U175" s="100"/>
      <c r="V175" s="101"/>
    </row>
    <row r="176" spans="14:22" x14ac:dyDescent="0.35">
      <c r="U176" s="69"/>
      <c r="V176" s="85"/>
    </row>
    <row r="177" spans="14:32" x14ac:dyDescent="0.35">
      <c r="N177" t="s">
        <v>185</v>
      </c>
      <c r="S177">
        <v>-294.44600000000003</v>
      </c>
      <c r="U177" s="69">
        <f>S177</f>
        <v>-294.44600000000003</v>
      </c>
      <c r="V177" s="85">
        <f t="shared" ref="V177:V185" si="27">U177</f>
        <v>-294.44600000000003</v>
      </c>
    </row>
    <row r="178" spans="14:32" x14ac:dyDescent="0.35">
      <c r="N178" t="s">
        <v>184</v>
      </c>
      <c r="S178">
        <v>-301.01299999999998</v>
      </c>
      <c r="U178" s="69">
        <f t="shared" ref="U178:U185" si="28">S178</f>
        <v>-301.01299999999998</v>
      </c>
      <c r="V178" s="85">
        <f t="shared" si="27"/>
        <v>-301.01299999999998</v>
      </c>
    </row>
    <row r="179" spans="14:32" x14ac:dyDescent="0.35">
      <c r="N179" t="s">
        <v>186</v>
      </c>
      <c r="S179">
        <v>-313.25799999999998</v>
      </c>
      <c r="U179" s="69">
        <f t="shared" si="28"/>
        <v>-313.25799999999998</v>
      </c>
      <c r="V179" s="85">
        <f t="shared" si="27"/>
        <v>-313.25799999999998</v>
      </c>
    </row>
    <row r="180" spans="14:32" x14ac:dyDescent="0.35">
      <c r="N180" t="s">
        <v>187</v>
      </c>
      <c r="S180">
        <v>-314.23700000000002</v>
      </c>
      <c r="U180" s="69">
        <f t="shared" si="28"/>
        <v>-314.23700000000002</v>
      </c>
      <c r="V180" s="85">
        <f t="shared" si="27"/>
        <v>-314.23700000000002</v>
      </c>
    </row>
    <row r="181" spans="14:32" x14ac:dyDescent="0.35">
      <c r="N181" t="s">
        <v>188</v>
      </c>
      <c r="S181">
        <v>-312.40300000000002</v>
      </c>
      <c r="U181" s="69">
        <f t="shared" si="28"/>
        <v>-312.40300000000002</v>
      </c>
      <c r="V181" s="85">
        <f t="shared" si="27"/>
        <v>-312.40300000000002</v>
      </c>
    </row>
    <row r="182" spans="14:32" x14ac:dyDescent="0.35">
      <c r="N182" t="s">
        <v>189</v>
      </c>
      <c r="S182">
        <v>-306.17700000000002</v>
      </c>
      <c r="U182" s="69">
        <f t="shared" si="28"/>
        <v>-306.17700000000002</v>
      </c>
      <c r="V182" s="85">
        <f t="shared" si="27"/>
        <v>-306.17700000000002</v>
      </c>
    </row>
    <row r="183" spans="14:32" x14ac:dyDescent="0.35">
      <c r="N183" t="s">
        <v>190</v>
      </c>
      <c r="S183">
        <v>-298.79500000000002</v>
      </c>
      <c r="U183" s="69">
        <f t="shared" si="28"/>
        <v>-298.79500000000002</v>
      </c>
      <c r="V183" s="85">
        <f t="shared" si="27"/>
        <v>-298.79500000000002</v>
      </c>
    </row>
    <row r="184" spans="14:32" x14ac:dyDescent="0.35">
      <c r="N184" t="s">
        <v>191</v>
      </c>
      <c r="S184">
        <v>-315.19600000000003</v>
      </c>
      <c r="U184" s="69">
        <f t="shared" si="28"/>
        <v>-315.19600000000003</v>
      </c>
      <c r="V184" s="85">
        <f t="shared" si="27"/>
        <v>-315.19600000000003</v>
      </c>
    </row>
    <row r="185" spans="14:32" x14ac:dyDescent="0.35">
      <c r="N185" t="s">
        <v>192</v>
      </c>
      <c r="S185">
        <v>-326.66300000000001</v>
      </c>
      <c r="U185" s="69">
        <f t="shared" si="28"/>
        <v>-326.66300000000001</v>
      </c>
      <c r="V185" s="85">
        <f t="shared" si="27"/>
        <v>-326.66300000000001</v>
      </c>
    </row>
    <row r="186" spans="14:32" x14ac:dyDescent="0.35">
      <c r="N186" t="s">
        <v>193</v>
      </c>
      <c r="U186" s="69"/>
      <c r="V186" s="85"/>
    </row>
    <row r="187" spans="14:32" x14ac:dyDescent="0.35">
      <c r="U187" s="69"/>
      <c r="V187" s="85"/>
    </row>
    <row r="188" spans="14:32" x14ac:dyDescent="0.35">
      <c r="N188" t="s">
        <v>209</v>
      </c>
      <c r="S188">
        <v>-294.46499999999997</v>
      </c>
      <c r="U188" s="69">
        <f>S188</f>
        <v>-294.46499999999997</v>
      </c>
      <c r="V188" s="85">
        <f t="shared" ref="V188:V196" si="29">U188</f>
        <v>-294.46499999999997</v>
      </c>
      <c r="AE188" s="158">
        <v>-277.66554588000002</v>
      </c>
      <c r="AF188">
        <f>AE188-L39</f>
        <v>9.1073796999999672</v>
      </c>
    </row>
    <row r="189" spans="14:32" x14ac:dyDescent="0.35">
      <c r="N189" t="s">
        <v>210</v>
      </c>
      <c r="S189">
        <v>-300.26799999999997</v>
      </c>
      <c r="U189" s="69">
        <f t="shared" ref="U189:U196" si="30">S189</f>
        <v>-300.26799999999997</v>
      </c>
      <c r="V189" s="85">
        <f t="shared" si="29"/>
        <v>-300.26799999999997</v>
      </c>
      <c r="AE189" s="158">
        <v>-291.52316808</v>
      </c>
      <c r="AF189">
        <f t="shared" ref="AF189:AF196" si="31">AE189-L40</f>
        <v>0.76945686999999907</v>
      </c>
    </row>
    <row r="190" spans="14:32" x14ac:dyDescent="0.35">
      <c r="N190" t="s">
        <v>211</v>
      </c>
      <c r="S190">
        <v>-313.09899999999999</v>
      </c>
      <c r="U190" s="69">
        <f t="shared" si="30"/>
        <v>-313.09899999999999</v>
      </c>
      <c r="V190" s="85">
        <f t="shared" si="29"/>
        <v>-313.09899999999999</v>
      </c>
      <c r="AE190" s="158">
        <v>-303.31234391999999</v>
      </c>
      <c r="AF190">
        <f t="shared" si="31"/>
        <v>0.91968800000000783</v>
      </c>
    </row>
    <row r="191" spans="14:32" x14ac:dyDescent="0.35">
      <c r="N191" t="s">
        <v>212</v>
      </c>
      <c r="S191">
        <v>-314.00200000000001</v>
      </c>
      <c r="U191" s="69">
        <f t="shared" si="30"/>
        <v>-314.00200000000001</v>
      </c>
      <c r="V191" s="85">
        <f t="shared" si="29"/>
        <v>-314.00200000000001</v>
      </c>
      <c r="AE191" s="158">
        <v>-304.85694280000001</v>
      </c>
      <c r="AF191">
        <f t="shared" si="31"/>
        <v>0.47302619999999251</v>
      </c>
    </row>
    <row r="192" spans="14:32" x14ac:dyDescent="0.35">
      <c r="N192" t="s">
        <v>213</v>
      </c>
      <c r="S192">
        <v>-312.202</v>
      </c>
      <c r="U192" s="69">
        <f t="shared" si="30"/>
        <v>-312.202</v>
      </c>
      <c r="V192" s="85">
        <f t="shared" si="29"/>
        <v>-312.202</v>
      </c>
      <c r="AE192" s="158">
        <v>-302.90242060000003</v>
      </c>
      <c r="AF192">
        <f t="shared" si="31"/>
        <v>0.82643566999996665</v>
      </c>
    </row>
    <row r="193" spans="14:32" x14ac:dyDescent="0.35">
      <c r="N193" t="s">
        <v>214</v>
      </c>
      <c r="S193">
        <v>-306.37400000000002</v>
      </c>
      <c r="U193" s="69">
        <f t="shared" si="30"/>
        <v>-306.37400000000002</v>
      </c>
      <c r="V193" s="85">
        <f t="shared" si="29"/>
        <v>-306.37400000000002</v>
      </c>
      <c r="AE193" s="158">
        <v>-297.31516807999998</v>
      </c>
      <c r="AF193">
        <f t="shared" si="31"/>
        <v>0.77448402999999644</v>
      </c>
    </row>
    <row r="194" spans="14:32" x14ac:dyDescent="0.35">
      <c r="N194" s="33" t="s">
        <v>215</v>
      </c>
      <c r="S194">
        <v>-296.95800000000003</v>
      </c>
      <c r="U194" s="69">
        <f t="shared" si="30"/>
        <v>-296.95800000000003</v>
      </c>
      <c r="V194" s="85">
        <f t="shared" si="29"/>
        <v>-296.95800000000003</v>
      </c>
      <c r="AE194" s="158">
        <v>-289.26052637999999</v>
      </c>
      <c r="AF194">
        <f t="shared" si="31"/>
        <v>0.3627410199999872</v>
      </c>
    </row>
    <row r="195" spans="14:32" x14ac:dyDescent="0.35">
      <c r="N195" t="s">
        <v>216</v>
      </c>
      <c r="S195">
        <v>-314.81400000000002</v>
      </c>
      <c r="U195" s="69">
        <f t="shared" si="30"/>
        <v>-314.81400000000002</v>
      </c>
      <c r="V195" s="85">
        <f t="shared" si="29"/>
        <v>-314.81400000000002</v>
      </c>
      <c r="AE195" s="158">
        <v>-304.50813786999998</v>
      </c>
      <c r="AF195">
        <f t="shared" si="31"/>
        <v>0.81527803000000176</v>
      </c>
    </row>
    <row r="196" spans="14:32" x14ac:dyDescent="0.35">
      <c r="N196" t="s">
        <v>217</v>
      </c>
      <c r="S196">
        <v>-325.35599999999999</v>
      </c>
      <c r="U196" s="69">
        <f t="shared" si="30"/>
        <v>-325.35599999999999</v>
      </c>
      <c r="V196" s="85">
        <f t="shared" si="29"/>
        <v>-325.35599999999999</v>
      </c>
      <c r="AE196" s="158">
        <v>-314.12049060999999</v>
      </c>
      <c r="AF196">
        <f t="shared" si="31"/>
        <v>1.1094856299999947</v>
      </c>
    </row>
    <row r="197" spans="14:32" x14ac:dyDescent="0.35">
      <c r="N197" t="s">
        <v>218</v>
      </c>
    </row>
  </sheetData>
  <mergeCells count="12">
    <mergeCell ref="G73:J73"/>
    <mergeCell ref="E59:H59"/>
    <mergeCell ref="D59:D60"/>
    <mergeCell ref="I59:K59"/>
    <mergeCell ref="X1:Z1"/>
    <mergeCell ref="A8:I8"/>
    <mergeCell ref="X50:Z50"/>
    <mergeCell ref="A18:E18"/>
    <mergeCell ref="J2:J8"/>
    <mergeCell ref="J17:J26"/>
    <mergeCell ref="J28:J37"/>
    <mergeCell ref="J39:J4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zoomScale="85" zoomScaleNormal="85" workbookViewId="0">
      <selection activeCell="C25" sqref="C25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8" ht="15" thickBot="1" x14ac:dyDescent="0.4">
      <c r="N1" s="220" t="s">
        <v>225</v>
      </c>
      <c r="O1" s="220"/>
      <c r="P1" s="220"/>
      <c r="Q1" s="220"/>
      <c r="R1" s="220"/>
      <c r="S1" s="220"/>
      <c r="T1" s="220"/>
      <c r="U1" s="220"/>
      <c r="V1" s="220"/>
    </row>
    <row r="2" spans="1:28" x14ac:dyDescent="0.35">
      <c r="A2" s="31" t="s">
        <v>48</v>
      </c>
      <c r="B2" s="18" t="s">
        <v>15</v>
      </c>
      <c r="C2" s="18" t="s">
        <v>16</v>
      </c>
      <c r="D2" s="18" t="s">
        <v>17</v>
      </c>
      <c r="E2" s="32" t="s">
        <v>18</v>
      </c>
      <c r="F2" s="18" t="s">
        <v>19</v>
      </c>
      <c r="G2" s="18" t="s">
        <v>47</v>
      </c>
      <c r="H2" s="18" t="s">
        <v>50</v>
      </c>
      <c r="I2" s="19" t="s">
        <v>52</v>
      </c>
      <c r="K2" s="3" t="s">
        <v>41</v>
      </c>
      <c r="L2" s="11" t="s">
        <v>19</v>
      </c>
      <c r="N2" s="136" t="s">
        <v>49</v>
      </c>
      <c r="O2" s="96" t="s">
        <v>15</v>
      </c>
      <c r="P2" s="97" t="s">
        <v>16</v>
      </c>
      <c r="Q2" s="96" t="s">
        <v>17</v>
      </c>
      <c r="R2" s="98" t="s">
        <v>18</v>
      </c>
      <c r="S2" s="96" t="s">
        <v>19</v>
      </c>
      <c r="T2" s="96" t="s">
        <v>47</v>
      </c>
      <c r="U2" s="96" t="s">
        <v>50</v>
      </c>
      <c r="V2" s="99" t="s">
        <v>52</v>
      </c>
      <c r="X2" s="213" t="s">
        <v>56</v>
      </c>
      <c r="Y2" s="213"/>
      <c r="Z2" s="213"/>
    </row>
    <row r="3" spans="1:28" x14ac:dyDescent="0.35">
      <c r="A3" s="29" t="s">
        <v>0</v>
      </c>
      <c r="B3" s="22"/>
      <c r="C3" s="22"/>
      <c r="D3" s="22"/>
      <c r="E3" s="22"/>
      <c r="F3" s="22">
        <v>-285.37085286000001</v>
      </c>
      <c r="G3" s="22"/>
      <c r="H3" s="22"/>
      <c r="I3" s="23">
        <f>F3</f>
        <v>-285.37085286000001</v>
      </c>
      <c r="K3" s="5" t="s">
        <v>34</v>
      </c>
      <c r="L3" s="12">
        <v>-285.89739694000002</v>
      </c>
      <c r="N3" s="5" t="s">
        <v>8</v>
      </c>
      <c r="O3" s="6"/>
      <c r="P3" s="6"/>
      <c r="Q3" s="6"/>
      <c r="R3" s="6"/>
      <c r="S3" s="6">
        <v>-288.79899999999998</v>
      </c>
      <c r="T3" s="6"/>
      <c r="U3" s="6"/>
      <c r="V3" s="7">
        <f>S3</f>
        <v>-288.79899999999998</v>
      </c>
      <c r="X3" t="s">
        <v>56</v>
      </c>
      <c r="Y3" s="2">
        <f>V3-L3-0.5*$I$11</f>
        <v>0.64639694000004333</v>
      </c>
    </row>
    <row r="4" spans="1:28" x14ac:dyDescent="0.35">
      <c r="A4" s="29" t="s">
        <v>49</v>
      </c>
      <c r="B4" s="22"/>
      <c r="C4" s="22"/>
      <c r="D4" s="22"/>
      <c r="E4" s="22"/>
      <c r="F4" s="22">
        <v>-288.41800000000001</v>
      </c>
      <c r="G4" s="22"/>
      <c r="H4" s="22"/>
      <c r="I4" s="23">
        <f>F4</f>
        <v>-288.41800000000001</v>
      </c>
      <c r="K4" s="5" t="s">
        <v>35</v>
      </c>
      <c r="L4" s="12">
        <v>-287.21802062</v>
      </c>
      <c r="N4" s="5" t="s">
        <v>9</v>
      </c>
      <c r="O4" s="6"/>
      <c r="P4" s="6"/>
      <c r="Q4" s="6"/>
      <c r="R4" s="6"/>
      <c r="S4" s="6">
        <v>-290.25700000000001</v>
      </c>
      <c r="T4" s="6"/>
      <c r="U4" s="6"/>
      <c r="V4" s="7">
        <f t="shared" ref="V4:V11" si="0">S4</f>
        <v>-290.25700000000001</v>
      </c>
      <c r="X4" t="s">
        <v>56</v>
      </c>
      <c r="Y4" s="2">
        <f t="shared" ref="Y4:Y11" si="1">V4-L4-0.5*$I$11</f>
        <v>0.50902061999999937</v>
      </c>
    </row>
    <row r="5" spans="1:28" x14ac:dyDescent="0.35">
      <c r="A5" s="29" t="s">
        <v>2</v>
      </c>
      <c r="B5" s="22"/>
      <c r="C5" s="22"/>
      <c r="D5" s="22"/>
      <c r="E5" s="22"/>
      <c r="F5" s="22">
        <v>-306.41800000000001</v>
      </c>
      <c r="G5" s="22">
        <f>F5+0.15</f>
        <v>-306.26800000000003</v>
      </c>
      <c r="H5" s="22">
        <f>G5-0.25</f>
        <v>-306.51800000000003</v>
      </c>
      <c r="I5" s="23">
        <f>H5</f>
        <v>-306.51800000000003</v>
      </c>
      <c r="K5" s="5" t="s">
        <v>36</v>
      </c>
      <c r="L5" s="12">
        <v>-290.17668499000001</v>
      </c>
      <c r="N5" s="5" t="s">
        <v>10</v>
      </c>
      <c r="O5" s="6"/>
      <c r="P5" s="6"/>
      <c r="Q5" s="6"/>
      <c r="R5" s="6"/>
      <c r="S5" s="6">
        <v>-292.822</v>
      </c>
      <c r="T5" s="6"/>
      <c r="U5" s="6"/>
      <c r="V5" s="7">
        <f t="shared" si="0"/>
        <v>-292.822</v>
      </c>
      <c r="X5" t="s">
        <v>56</v>
      </c>
      <c r="Y5" s="2">
        <f t="shared" si="1"/>
        <v>0.90268499000000979</v>
      </c>
    </row>
    <row r="6" spans="1:28" ht="15" thickBot="1" x14ac:dyDescent="0.4">
      <c r="A6" s="30" t="s">
        <v>3</v>
      </c>
      <c r="B6" s="26"/>
      <c r="C6" s="26"/>
      <c r="D6" s="26"/>
      <c r="E6" s="26"/>
      <c r="F6" s="38">
        <v>-297.74200000000002</v>
      </c>
      <c r="G6" s="26"/>
      <c r="H6" s="26">
        <f>F6-0.1</f>
        <v>-297.84200000000004</v>
      </c>
      <c r="I6" s="27">
        <f>H6</f>
        <v>-297.84200000000004</v>
      </c>
      <c r="K6" s="5" t="s">
        <v>37</v>
      </c>
      <c r="L6" s="12">
        <v>-290.62763591999999</v>
      </c>
      <c r="N6" s="5" t="s">
        <v>11</v>
      </c>
      <c r="O6" s="6"/>
      <c r="P6" s="6"/>
      <c r="Q6" s="6"/>
      <c r="R6" s="6"/>
      <c r="S6" s="6">
        <v>-292.505</v>
      </c>
      <c r="T6" s="6"/>
      <c r="U6" s="6"/>
      <c r="V6" s="7">
        <f t="shared" si="0"/>
        <v>-292.505</v>
      </c>
      <c r="X6" t="s">
        <v>56</v>
      </c>
      <c r="Y6" s="2">
        <f t="shared" si="1"/>
        <v>1.6706359199999934</v>
      </c>
    </row>
    <row r="7" spans="1:28" x14ac:dyDescent="0.35">
      <c r="A7" s="135" t="s">
        <v>269</v>
      </c>
      <c r="F7" s="28">
        <v>-292.83999999999997</v>
      </c>
      <c r="I7" s="137">
        <f>F7</f>
        <v>-292.83999999999997</v>
      </c>
      <c r="K7" s="5" t="s">
        <v>38</v>
      </c>
      <c r="L7" s="12">
        <v>-290.31743772999999</v>
      </c>
      <c r="N7" s="5" t="s">
        <v>12</v>
      </c>
      <c r="O7" s="6"/>
      <c r="P7" s="6"/>
      <c r="Q7" s="6"/>
      <c r="R7" s="6"/>
      <c r="S7" s="6">
        <v>-292.37400000000002</v>
      </c>
      <c r="T7" s="6"/>
      <c r="U7" s="6"/>
      <c r="V7" s="7">
        <f t="shared" si="0"/>
        <v>-292.37400000000002</v>
      </c>
      <c r="X7" t="s">
        <v>56</v>
      </c>
      <c r="Y7" s="2">
        <f t="shared" si="1"/>
        <v>1.491437729999971</v>
      </c>
    </row>
    <row r="8" spans="1:28" x14ac:dyDescent="0.35">
      <c r="K8" s="5" t="s">
        <v>39</v>
      </c>
      <c r="L8" s="12">
        <v>-288.65460718999998</v>
      </c>
      <c r="N8" s="5" t="s">
        <v>13</v>
      </c>
      <c r="O8" s="6"/>
      <c r="P8" s="6"/>
      <c r="Q8" s="6"/>
      <c r="R8" s="6"/>
      <c r="S8" s="6">
        <v>-291.38400000000001</v>
      </c>
      <c r="T8" s="6"/>
      <c r="U8" s="6"/>
      <c r="V8" s="7">
        <f t="shared" si="0"/>
        <v>-291.38400000000001</v>
      </c>
      <c r="X8" t="s">
        <v>56</v>
      </c>
      <c r="Y8" s="2">
        <f t="shared" si="1"/>
        <v>0.81860718999996429</v>
      </c>
    </row>
    <row r="9" spans="1:28" ht="15" thickBot="1" x14ac:dyDescent="0.4">
      <c r="A9" s="215" t="s">
        <v>59</v>
      </c>
      <c r="B9" s="215"/>
      <c r="C9" s="215"/>
      <c r="D9" s="215"/>
      <c r="E9" s="215"/>
      <c r="F9" s="215"/>
      <c r="G9" s="215"/>
      <c r="H9" s="215"/>
      <c r="I9" s="215"/>
      <c r="K9" s="5" t="s">
        <v>40</v>
      </c>
      <c r="L9" s="12">
        <v>-286.71718718</v>
      </c>
      <c r="N9" s="5" t="s">
        <v>14</v>
      </c>
      <c r="O9" s="6"/>
      <c r="P9" s="6"/>
      <c r="Q9" s="6"/>
      <c r="R9" s="6"/>
      <c r="S9" s="6">
        <v>-289.779</v>
      </c>
      <c r="T9" s="6"/>
      <c r="U9" s="6"/>
      <c r="V9" s="7">
        <f t="shared" si="0"/>
        <v>-289.779</v>
      </c>
      <c r="X9" t="s">
        <v>56</v>
      </c>
      <c r="Y9" s="2">
        <f t="shared" si="1"/>
        <v>0.48618717999999994</v>
      </c>
    </row>
    <row r="10" spans="1:28" x14ac:dyDescent="0.35">
      <c r="A10" s="15"/>
      <c r="B10" s="16" t="s">
        <v>15</v>
      </c>
      <c r="C10" s="16" t="s">
        <v>16</v>
      </c>
      <c r="D10" s="16" t="s">
        <v>46</v>
      </c>
      <c r="E10" s="17" t="s">
        <v>18</v>
      </c>
      <c r="F10" s="16" t="s">
        <v>19</v>
      </c>
      <c r="G10" s="18" t="s">
        <v>47</v>
      </c>
      <c r="H10" s="18" t="s">
        <v>50</v>
      </c>
      <c r="I10" s="19" t="s">
        <v>52</v>
      </c>
      <c r="K10" s="37" t="s">
        <v>252</v>
      </c>
      <c r="L10" s="12">
        <v>-290.57606737999998</v>
      </c>
      <c r="N10" s="37" t="s">
        <v>254</v>
      </c>
      <c r="O10" s="6"/>
      <c r="P10" s="6"/>
      <c r="Q10" s="6"/>
      <c r="R10" s="6"/>
      <c r="S10" s="6">
        <v>-293.21300000000002</v>
      </c>
      <c r="T10" s="6"/>
      <c r="U10" s="6"/>
      <c r="V10" s="7">
        <f t="shared" si="0"/>
        <v>-293.21300000000002</v>
      </c>
      <c r="X10" t="s">
        <v>56</v>
      </c>
      <c r="Y10" s="2">
        <f t="shared" si="1"/>
        <v>0.91106737999996135</v>
      </c>
    </row>
    <row r="11" spans="1:28" ht="15" thickBot="1" x14ac:dyDescent="0.4">
      <c r="A11" s="20" t="s">
        <v>4</v>
      </c>
      <c r="B11" s="21">
        <v>-7.1580000000000004</v>
      </c>
      <c r="C11" s="21">
        <v>0.27400000000000002</v>
      </c>
      <c r="D11" s="21">
        <v>9.0999999999999998E-2</v>
      </c>
      <c r="E11" s="21">
        <v>-0.40200000000000002</v>
      </c>
      <c r="F11" s="21">
        <v>-7.1959999999999997</v>
      </c>
      <c r="G11" s="22">
        <f>F11+0.1</f>
        <v>-7.0960000000000001</v>
      </c>
      <c r="H11" s="22"/>
      <c r="I11" s="23">
        <f>G11</f>
        <v>-7.0960000000000001</v>
      </c>
      <c r="K11" s="139" t="s">
        <v>253</v>
      </c>
      <c r="L11" s="13">
        <v>-293.31291014999999</v>
      </c>
      <c r="N11" s="139" t="s">
        <v>255</v>
      </c>
      <c r="O11" s="9"/>
      <c r="P11" s="9"/>
      <c r="Q11" s="9"/>
      <c r="R11" s="9"/>
      <c r="S11" s="9">
        <v>-295.94299999999998</v>
      </c>
      <c r="T11" s="9"/>
      <c r="U11" s="9"/>
      <c r="V11" s="10">
        <f t="shared" si="0"/>
        <v>-295.94299999999998</v>
      </c>
      <c r="X11" t="s">
        <v>56</v>
      </c>
      <c r="Y11" s="2">
        <f t="shared" si="1"/>
        <v>0.91791015000000975</v>
      </c>
    </row>
    <row r="12" spans="1:28" x14ac:dyDescent="0.35">
      <c r="A12" s="20" t="s">
        <v>5</v>
      </c>
      <c r="B12" s="21">
        <v>-18.459</v>
      </c>
      <c r="C12" s="21">
        <v>0.30599999999999999</v>
      </c>
      <c r="D12" s="21">
        <v>9.9000000000000005E-2</v>
      </c>
      <c r="E12" s="21">
        <v>-0.66200000000000003</v>
      </c>
      <c r="F12" s="21">
        <v>-18.718</v>
      </c>
      <c r="G12" s="22">
        <f>F12+0.3</f>
        <v>-18.417999999999999</v>
      </c>
      <c r="H12" s="22"/>
      <c r="I12" s="23">
        <f>G12</f>
        <v>-18.417999999999999</v>
      </c>
    </row>
    <row r="13" spans="1:28" ht="15" thickBot="1" x14ac:dyDescent="0.4">
      <c r="A13" s="20" t="s">
        <v>6</v>
      </c>
      <c r="B13" s="21">
        <v>-12.833</v>
      </c>
      <c r="C13" s="21">
        <v>0.57199999999999995</v>
      </c>
      <c r="D13" s="21">
        <v>0.104</v>
      </c>
      <c r="E13" s="21">
        <v>-0.66900000000000004</v>
      </c>
      <c r="F13" s="21">
        <v>-12.827</v>
      </c>
      <c r="G13" s="22"/>
      <c r="H13" s="22"/>
      <c r="I13" s="23">
        <f>F13</f>
        <v>-12.827</v>
      </c>
      <c r="X13" s="213" t="s">
        <v>57</v>
      </c>
      <c r="Y13" s="213"/>
      <c r="Z13" s="213"/>
      <c r="AB13" s="132" t="s">
        <v>269</v>
      </c>
    </row>
    <row r="14" spans="1:28" ht="15" thickBot="1" x14ac:dyDescent="0.4">
      <c r="A14" s="24" t="s">
        <v>7</v>
      </c>
      <c r="B14" s="25">
        <v>-12.118</v>
      </c>
      <c r="C14" s="25">
        <v>0.13200000000000001</v>
      </c>
      <c r="D14" s="25">
        <v>9.0999999999999998E-2</v>
      </c>
      <c r="E14" s="25">
        <v>-0.66800000000000004</v>
      </c>
      <c r="F14" s="25">
        <v>-12.564</v>
      </c>
      <c r="G14" s="26"/>
      <c r="H14" s="26"/>
      <c r="I14" s="27">
        <f>F14</f>
        <v>-12.564</v>
      </c>
      <c r="N14" s="136" t="s">
        <v>2</v>
      </c>
      <c r="O14" s="96" t="s">
        <v>15</v>
      </c>
      <c r="P14" s="97" t="s">
        <v>16</v>
      </c>
      <c r="Q14" s="96" t="s">
        <v>17</v>
      </c>
      <c r="R14" s="98" t="s">
        <v>18</v>
      </c>
      <c r="S14" s="96" t="s">
        <v>19</v>
      </c>
      <c r="T14" s="96"/>
      <c r="U14" s="96"/>
      <c r="V14" s="99"/>
      <c r="X14" t="s">
        <v>53</v>
      </c>
      <c r="Y14" t="s">
        <v>54</v>
      </c>
      <c r="Z14" t="s">
        <v>55</v>
      </c>
      <c r="AA14" s="138" t="s">
        <v>67</v>
      </c>
      <c r="AB14">
        <f>I7+0.5*I11-I3-I13</f>
        <v>1.8098528600000368</v>
      </c>
    </row>
    <row r="15" spans="1:28" x14ac:dyDescent="0.35">
      <c r="A15" s="134"/>
      <c r="N15" s="5" t="s">
        <v>20</v>
      </c>
      <c r="O15" s="6"/>
      <c r="P15" s="6"/>
      <c r="Q15" s="6"/>
      <c r="R15" s="6"/>
      <c r="S15" s="6">
        <v>-306.79500000000002</v>
      </c>
      <c r="T15" s="6">
        <f>S15+0.15</f>
        <v>-306.64500000000004</v>
      </c>
      <c r="U15" s="6">
        <f>T15-0.25</f>
        <v>-306.89500000000004</v>
      </c>
      <c r="V15" s="7">
        <f>U15</f>
        <v>-306.89500000000004</v>
      </c>
      <c r="W15">
        <v>0</v>
      </c>
      <c r="X15" s="2">
        <f t="shared" ref="X15:X23" si="2">V15-L3-0.5*$I$11-$I$12</f>
        <v>0.96839693999998389</v>
      </c>
      <c r="Y15" s="2">
        <f>V27+$I$13-L3-$I$11-$I$12</f>
        <v>0.23639694000000944</v>
      </c>
      <c r="Z15" s="2">
        <f>$I$14+$I$13-$I$11-$I$12</f>
        <v>0.12300000000000111</v>
      </c>
      <c r="AB15">
        <f>V39+0.5*$I$11-L3-$I$13</f>
        <v>1.9193969400000146</v>
      </c>
    </row>
    <row r="16" spans="1:28" x14ac:dyDescent="0.35">
      <c r="N16" s="5" t="s">
        <v>21</v>
      </c>
      <c r="O16" s="6"/>
      <c r="P16" s="6"/>
      <c r="Q16" s="6"/>
      <c r="R16" s="6"/>
      <c r="S16" s="6">
        <v>-308.11</v>
      </c>
      <c r="T16" s="6">
        <f t="shared" ref="T16:T23" si="3">S16+0.15</f>
        <v>-307.96000000000004</v>
      </c>
      <c r="U16" s="6">
        <f t="shared" ref="U16:U23" si="4">T16-0.25</f>
        <v>-308.21000000000004</v>
      </c>
      <c r="V16" s="7">
        <f t="shared" ref="V16:V23" si="5">U16</f>
        <v>-308.21000000000004</v>
      </c>
      <c r="W16">
        <v>0</v>
      </c>
      <c r="X16" s="2">
        <f t="shared" si="2"/>
        <v>0.97402061999996903</v>
      </c>
      <c r="Y16" s="2">
        <f t="shared" ref="Y16:Y23" si="6">V28+$I$13-L4-$I$11-$I$12</f>
        <v>0.32102062000000231</v>
      </c>
      <c r="Z16" s="2">
        <f t="shared" ref="Z16:Z23" si="7">$I$14+$I$13-$I$11-$I$12</f>
        <v>0.12300000000000111</v>
      </c>
      <c r="AB16">
        <f t="shared" ref="AB16:AB23" si="8">V40+0.5*$I$11-L4-$I$13</f>
        <v>1.9310206200000284</v>
      </c>
    </row>
    <row r="17" spans="1:36" x14ac:dyDescent="0.35">
      <c r="B17" t="s">
        <v>51</v>
      </c>
      <c r="C17" t="s">
        <v>42</v>
      </c>
      <c r="D17" t="s">
        <v>43</v>
      </c>
      <c r="E17" t="s">
        <v>44</v>
      </c>
      <c r="F17" t="s">
        <v>45</v>
      </c>
      <c r="N17" s="5" t="s">
        <v>22</v>
      </c>
      <c r="O17" s="6"/>
      <c r="P17" s="6"/>
      <c r="Q17" s="6"/>
      <c r="R17" s="6"/>
      <c r="S17" s="6">
        <v>-310.88400000000001</v>
      </c>
      <c r="T17" s="6">
        <f t="shared" si="3"/>
        <v>-310.73400000000004</v>
      </c>
      <c r="U17" s="6">
        <f t="shared" si="4"/>
        <v>-310.98400000000004</v>
      </c>
      <c r="V17" s="7">
        <f t="shared" si="5"/>
        <v>-310.98400000000004</v>
      </c>
      <c r="W17">
        <v>0</v>
      </c>
      <c r="X17" s="2">
        <f t="shared" si="2"/>
        <v>1.1586849899999763</v>
      </c>
      <c r="Y17" s="2">
        <f t="shared" si="6"/>
        <v>0.47468499000000364</v>
      </c>
      <c r="Z17" s="2">
        <f t="shared" si="7"/>
        <v>0.12300000000000111</v>
      </c>
      <c r="AB17">
        <f t="shared" si="8"/>
        <v>2.1676849899999997</v>
      </c>
    </row>
    <row r="18" spans="1:36" x14ac:dyDescent="0.35">
      <c r="N18" s="36" t="s">
        <v>23</v>
      </c>
      <c r="O18" s="6"/>
      <c r="P18" s="6"/>
      <c r="Q18" s="6"/>
      <c r="R18" s="6"/>
      <c r="S18" s="6">
        <v>-311.36799999999999</v>
      </c>
      <c r="T18" s="6">
        <f t="shared" si="3"/>
        <v>-311.21800000000002</v>
      </c>
      <c r="U18" s="6">
        <f t="shared" si="4"/>
        <v>-311.46800000000002</v>
      </c>
      <c r="V18" s="7">
        <f t="shared" si="5"/>
        <v>-311.46800000000002</v>
      </c>
      <c r="W18">
        <v>0</v>
      </c>
      <c r="X18" s="2">
        <f t="shared" si="2"/>
        <v>1.1256359199999721</v>
      </c>
      <c r="Y18" s="2">
        <f t="shared" si="6"/>
        <v>0.46263591999995768</v>
      </c>
      <c r="Z18" s="2">
        <f t="shared" si="7"/>
        <v>0.12300000000000111</v>
      </c>
      <c r="AB18">
        <f t="shared" si="8"/>
        <v>2.0896359199999797</v>
      </c>
    </row>
    <row r="19" spans="1:36" x14ac:dyDescent="0.35">
      <c r="A19" s="213" t="s">
        <v>75</v>
      </c>
      <c r="B19" s="213"/>
      <c r="C19" s="213"/>
      <c r="D19" s="213"/>
      <c r="E19" s="213"/>
      <c r="N19" s="37" t="s">
        <v>24</v>
      </c>
      <c r="O19" s="6"/>
      <c r="P19" s="6"/>
      <c r="Q19" s="6"/>
      <c r="R19" s="6"/>
      <c r="S19" s="6">
        <v>-311.03800000000001</v>
      </c>
      <c r="T19" s="6">
        <f t="shared" si="3"/>
        <v>-310.88800000000003</v>
      </c>
      <c r="U19" s="6">
        <f t="shared" si="4"/>
        <v>-311.13800000000003</v>
      </c>
      <c r="V19" s="7">
        <f t="shared" si="5"/>
        <v>-311.13800000000003</v>
      </c>
      <c r="W19">
        <v>0</v>
      </c>
      <c r="X19" s="2">
        <f t="shared" si="2"/>
        <v>1.1454377299999621</v>
      </c>
      <c r="Y19" s="2">
        <f t="shared" si="6"/>
        <v>0.49843772999996716</v>
      </c>
      <c r="Z19" s="2">
        <f t="shared" si="7"/>
        <v>0.12300000000000111</v>
      </c>
      <c r="AB19">
        <f t="shared" si="8"/>
        <v>2.0464377299999814</v>
      </c>
    </row>
    <row r="20" spans="1:36" x14ac:dyDescent="0.35">
      <c r="C20" s="2">
        <v>0</v>
      </c>
      <c r="N20" s="34" t="s">
        <v>25</v>
      </c>
      <c r="O20" s="6"/>
      <c r="P20" s="6"/>
      <c r="Q20" s="6"/>
      <c r="R20" s="6"/>
      <c r="S20" s="6">
        <v>-309.44099999999997</v>
      </c>
      <c r="T20" s="6">
        <f t="shared" si="3"/>
        <v>-309.291</v>
      </c>
      <c r="U20" s="6">
        <f t="shared" si="4"/>
        <v>-309.541</v>
      </c>
      <c r="V20" s="7">
        <f t="shared" si="5"/>
        <v>-309.541</v>
      </c>
      <c r="W20">
        <v>0</v>
      </c>
      <c r="X20" s="2">
        <f t="shared" si="2"/>
        <v>1.0796071899999831</v>
      </c>
      <c r="Y20" s="2">
        <f t="shared" si="6"/>
        <v>0.44360718999995541</v>
      </c>
      <c r="Z20" s="2">
        <f t="shared" si="7"/>
        <v>0.12300000000000111</v>
      </c>
      <c r="AB20">
        <f t="shared" si="8"/>
        <v>1.9716071899999879</v>
      </c>
    </row>
    <row r="21" spans="1:36" x14ac:dyDescent="0.35">
      <c r="A21" t="s">
        <v>53</v>
      </c>
      <c r="C21" s="2">
        <f>I5-I3-0.5*I11-I12</f>
        <v>0.81885285999998558</v>
      </c>
      <c r="N21" s="5" t="s">
        <v>26</v>
      </c>
      <c r="O21" s="6"/>
      <c r="P21" s="6"/>
      <c r="Q21" s="6"/>
      <c r="R21" s="6"/>
      <c r="S21" s="6">
        <v>-307.51600000000002</v>
      </c>
      <c r="T21" s="6">
        <f t="shared" si="3"/>
        <v>-307.36600000000004</v>
      </c>
      <c r="U21" s="6">
        <f t="shared" si="4"/>
        <v>-307.61600000000004</v>
      </c>
      <c r="V21" s="7">
        <f t="shared" si="5"/>
        <v>-307.61600000000004</v>
      </c>
      <c r="W21">
        <v>0</v>
      </c>
      <c r="X21" s="2">
        <f t="shared" si="2"/>
        <v>1.067187179999955</v>
      </c>
      <c r="Y21" s="2">
        <f t="shared" si="6"/>
        <v>0.35618717999999561</v>
      </c>
      <c r="Z21" s="2">
        <f t="shared" si="7"/>
        <v>0.12300000000000111</v>
      </c>
      <c r="AB21">
        <f>V45+0.5*$I$11-L9-$I$13</f>
        <v>0.22118718000001714</v>
      </c>
    </row>
    <row r="22" spans="1:36" x14ac:dyDescent="0.35">
      <c r="A22" t="s">
        <v>54</v>
      </c>
      <c r="C22" s="2">
        <f>I6+I13-I3-I11-I12</f>
        <v>0.21585285999997339</v>
      </c>
      <c r="G22">
        <f>C21</f>
        <v>0.81885285999998558</v>
      </c>
      <c r="H22">
        <f>C22-C23</f>
        <v>9.2852859999972281E-2</v>
      </c>
      <c r="N22" s="37" t="s">
        <v>256</v>
      </c>
      <c r="O22" s="6"/>
      <c r="P22" s="6"/>
      <c r="Q22" s="6"/>
      <c r="R22" s="6"/>
      <c r="S22" s="6">
        <v>-311.26</v>
      </c>
      <c r="T22" s="6">
        <f t="shared" si="3"/>
        <v>-311.11</v>
      </c>
      <c r="U22" s="6">
        <f t="shared" si="4"/>
        <v>-311.36</v>
      </c>
      <c r="V22" s="7">
        <f t="shared" si="5"/>
        <v>-311.36</v>
      </c>
      <c r="W22">
        <v>0</v>
      </c>
      <c r="X22" s="2">
        <f t="shared" si="2"/>
        <v>1.182067379999971</v>
      </c>
      <c r="Y22" s="2">
        <f t="shared" si="6"/>
        <v>0.53806737999996201</v>
      </c>
      <c r="Z22" s="2">
        <f t="shared" si="7"/>
        <v>0.12300000000000111</v>
      </c>
      <c r="AB22">
        <f t="shared" si="8"/>
        <v>2.1080673799999676</v>
      </c>
    </row>
    <row r="23" spans="1:36" ht="15" thickBot="1" x14ac:dyDescent="0.4">
      <c r="A23" t="s">
        <v>55</v>
      </c>
      <c r="C23" s="2">
        <f>I14+I13-I12-I11</f>
        <v>0.12300000000000111</v>
      </c>
      <c r="N23" s="139" t="s">
        <v>257</v>
      </c>
      <c r="O23" s="9"/>
      <c r="P23" s="9"/>
      <c r="Q23" s="9"/>
      <c r="R23" s="9"/>
      <c r="S23" s="9">
        <v>-313.95299999999997</v>
      </c>
      <c r="T23" s="9">
        <f t="shared" si="3"/>
        <v>-313.803</v>
      </c>
      <c r="U23" s="9">
        <f t="shared" si="4"/>
        <v>-314.053</v>
      </c>
      <c r="V23" s="10">
        <f t="shared" si="5"/>
        <v>-314.053</v>
      </c>
      <c r="W23">
        <v>0</v>
      </c>
      <c r="X23" s="2">
        <f t="shared" si="2"/>
        <v>1.2259101499999971</v>
      </c>
      <c r="Y23" s="2">
        <f t="shared" si="6"/>
        <v>0.54391014999997722</v>
      </c>
      <c r="Z23" s="2">
        <f t="shared" si="7"/>
        <v>0.12300000000000111</v>
      </c>
      <c r="AB23">
        <f t="shared" si="8"/>
        <v>2.0849101499999865</v>
      </c>
    </row>
    <row r="24" spans="1:36" x14ac:dyDescent="0.35">
      <c r="C24" s="2"/>
      <c r="AG24" s="212" t="s">
        <v>96</v>
      </c>
      <c r="AH24" s="212"/>
      <c r="AI24" s="212"/>
      <c r="AJ24" s="212"/>
    </row>
    <row r="25" spans="1:36" ht="15" thickBot="1" x14ac:dyDescent="0.4">
      <c r="A25" s="14" t="s">
        <v>58</v>
      </c>
      <c r="B25" s="14"/>
      <c r="C25" s="2">
        <f>I4-I3-0.5*I11</f>
        <v>0.50085286000000728</v>
      </c>
      <c r="X25" t="s">
        <v>2</v>
      </c>
      <c r="Y25" t="s">
        <v>3</v>
      </c>
      <c r="AD25" t="s">
        <v>88</v>
      </c>
      <c r="AE25" s="42" t="s">
        <v>89</v>
      </c>
      <c r="AF25" s="42" t="s">
        <v>79</v>
      </c>
      <c r="AG25" t="s">
        <v>90</v>
      </c>
      <c r="AH25" t="s">
        <v>94</v>
      </c>
      <c r="AI25" t="s">
        <v>91</v>
      </c>
    </row>
    <row r="26" spans="1:36" x14ac:dyDescent="0.35">
      <c r="N26" s="136" t="s">
        <v>3</v>
      </c>
      <c r="O26" s="96" t="s">
        <v>15</v>
      </c>
      <c r="P26" s="97" t="s">
        <v>16</v>
      </c>
      <c r="Q26" s="96" t="s">
        <v>17</v>
      </c>
      <c r="R26" s="98" t="s">
        <v>18</v>
      </c>
      <c r="S26" s="96" t="s">
        <v>19</v>
      </c>
      <c r="T26" s="96"/>
      <c r="U26" s="96"/>
      <c r="V26" s="99"/>
      <c r="W26" t="s">
        <v>67</v>
      </c>
      <c r="X26" s="2">
        <f>G22</f>
        <v>0.81885285999998558</v>
      </c>
      <c r="Y26" s="2">
        <f>H22</f>
        <v>9.2852859999972281E-2</v>
      </c>
      <c r="AD26" t="s">
        <v>80</v>
      </c>
      <c r="AE26" s="42">
        <v>-1.946</v>
      </c>
      <c r="AF26" s="42">
        <v>-2.117</v>
      </c>
      <c r="AG26">
        <v>-2.1372900000000001</v>
      </c>
      <c r="AH26">
        <v>-2.0082399999999998</v>
      </c>
      <c r="AI26">
        <v>-1.992</v>
      </c>
    </row>
    <row r="27" spans="1:36" x14ac:dyDescent="0.35">
      <c r="N27" s="34" t="s">
        <v>27</v>
      </c>
      <c r="O27" s="6"/>
      <c r="P27" s="6"/>
      <c r="Q27" s="6"/>
      <c r="R27" s="6"/>
      <c r="S27" s="6">
        <v>-298.24799999999999</v>
      </c>
      <c r="T27" s="6"/>
      <c r="U27" s="6">
        <f>S27-0.1</f>
        <v>-298.34800000000001</v>
      </c>
      <c r="V27" s="7">
        <f>U27</f>
        <v>-298.34800000000001</v>
      </c>
      <c r="X27" s="14">
        <f t="shared" ref="X27:X35" si="9">X15</f>
        <v>0.96839693999998389</v>
      </c>
      <c r="Y27" s="14">
        <f t="shared" ref="Y27:Y35" si="10">Y15-Z15</f>
        <v>0.11339694000000833</v>
      </c>
      <c r="AD27" t="s">
        <v>81</v>
      </c>
      <c r="AE27" s="42">
        <v>-1.931</v>
      </c>
      <c r="AF27" s="42">
        <v>-2.0510000000000002</v>
      </c>
      <c r="AG27">
        <v>-2.0525500000000001</v>
      </c>
      <c r="AH27">
        <v>-1.9415199999999999</v>
      </c>
      <c r="AI27">
        <v>-1.9259999999999999</v>
      </c>
    </row>
    <row r="28" spans="1:36" x14ac:dyDescent="0.35">
      <c r="N28" s="5" t="s">
        <v>28</v>
      </c>
      <c r="O28" s="6"/>
      <c r="P28" s="6"/>
      <c r="Q28" s="6"/>
      <c r="R28" s="6"/>
      <c r="S28" s="6">
        <v>-299.48399999999998</v>
      </c>
      <c r="T28" s="6"/>
      <c r="U28" s="6">
        <f t="shared" ref="U28:U35" si="11">S28-0.1</f>
        <v>-299.584</v>
      </c>
      <c r="V28" s="7">
        <f t="shared" ref="V28:V35" si="12">U28</f>
        <v>-299.584</v>
      </c>
      <c r="X28">
        <f t="shared" si="9"/>
        <v>0.97402061999996903</v>
      </c>
      <c r="Y28">
        <f t="shared" si="10"/>
        <v>0.1980206200000012</v>
      </c>
      <c r="AD28" t="s">
        <v>82</v>
      </c>
      <c r="AE28" s="42">
        <v>-1.9670000000000001</v>
      </c>
      <c r="AF28" s="42">
        <v>-2.2109999999999999</v>
      </c>
      <c r="AG28">
        <v>-2.1790600000000002</v>
      </c>
      <c r="AH28">
        <v>-1.948</v>
      </c>
      <c r="AI28">
        <v>-1.9319999999999999</v>
      </c>
    </row>
    <row r="29" spans="1:36" x14ac:dyDescent="0.35">
      <c r="E29" s="39"/>
      <c r="I29"/>
      <c r="N29" s="5" t="s">
        <v>29</v>
      </c>
      <c r="O29" s="6"/>
      <c r="P29" s="6"/>
      <c r="Q29" s="6"/>
      <c r="R29" s="6"/>
      <c r="S29" s="6">
        <v>-302.28899999999999</v>
      </c>
      <c r="T29" s="6"/>
      <c r="U29" s="6">
        <f t="shared" si="11"/>
        <v>-302.38900000000001</v>
      </c>
      <c r="V29" s="7">
        <f t="shared" si="12"/>
        <v>-302.38900000000001</v>
      </c>
      <c r="X29">
        <f t="shared" si="9"/>
        <v>1.1586849899999763</v>
      </c>
      <c r="Y29">
        <f t="shared" si="10"/>
        <v>0.35168499000000253</v>
      </c>
      <c r="AD29" t="s">
        <v>83</v>
      </c>
      <c r="AE29" s="42">
        <v>-1.9039999999999999</v>
      </c>
      <c r="AF29" s="42">
        <v>-2.181</v>
      </c>
      <c r="AG29">
        <v>-2.0912299999999999</v>
      </c>
      <c r="AH29">
        <v>-1.9036900000000001</v>
      </c>
      <c r="AI29">
        <v>-1.8879999999999999</v>
      </c>
    </row>
    <row r="30" spans="1:36" x14ac:dyDescent="0.35">
      <c r="E30" s="39"/>
      <c r="I30"/>
      <c r="N30" s="5" t="s">
        <v>30</v>
      </c>
      <c r="O30" s="6"/>
      <c r="P30" s="6"/>
      <c r="Q30" s="6"/>
      <c r="R30" s="6"/>
      <c r="S30" s="6">
        <v>-302.75200000000001</v>
      </c>
      <c r="T30" s="6"/>
      <c r="U30" s="6">
        <f t="shared" si="11"/>
        <v>-302.85200000000003</v>
      </c>
      <c r="V30" s="7">
        <f t="shared" si="12"/>
        <v>-302.85200000000003</v>
      </c>
      <c r="X30">
        <f t="shared" si="9"/>
        <v>1.1256359199999721</v>
      </c>
      <c r="Y30">
        <f t="shared" si="10"/>
        <v>0.33963591999995657</v>
      </c>
      <c r="AD30" t="s">
        <v>84</v>
      </c>
      <c r="AE30" s="42">
        <v>-1.9359999999999999</v>
      </c>
      <c r="AF30" s="42">
        <v>-2.1030000000000002</v>
      </c>
      <c r="AG30">
        <v>-2.06813</v>
      </c>
      <c r="AH30">
        <v>-1.8865099999999999</v>
      </c>
      <c r="AI30">
        <v>-1.871</v>
      </c>
    </row>
    <row r="31" spans="1:36" x14ac:dyDescent="0.35">
      <c r="E31" s="39"/>
      <c r="I31"/>
      <c r="N31" s="5" t="s">
        <v>31</v>
      </c>
      <c r="O31" s="6"/>
      <c r="P31" s="6"/>
      <c r="Q31" s="6"/>
      <c r="R31" s="6"/>
      <c r="S31" s="6">
        <v>-302.40600000000001</v>
      </c>
      <c r="T31" s="6"/>
      <c r="U31" s="6">
        <f t="shared" si="11"/>
        <v>-302.50600000000003</v>
      </c>
      <c r="V31" s="7">
        <f t="shared" si="12"/>
        <v>-302.50600000000003</v>
      </c>
      <c r="X31">
        <f t="shared" si="9"/>
        <v>1.1454377299999621</v>
      </c>
      <c r="Y31">
        <f t="shared" si="10"/>
        <v>0.37543772999996605</v>
      </c>
      <c r="AD31" t="s">
        <v>85</v>
      </c>
      <c r="AE31" s="42">
        <v>-1.9039999999999999</v>
      </c>
      <c r="AF31" s="42">
        <v>-2.1869999999999998</v>
      </c>
      <c r="AG31">
        <v>-2.1619100000000002</v>
      </c>
      <c r="AH31">
        <v>-1.8818600000000001</v>
      </c>
      <c r="AI31">
        <v>-1.867</v>
      </c>
    </row>
    <row r="32" spans="1:36" x14ac:dyDescent="0.35">
      <c r="E32" s="2"/>
      <c r="I32"/>
      <c r="N32" s="5" t="s">
        <v>32</v>
      </c>
      <c r="O32" s="6"/>
      <c r="P32" s="6"/>
      <c r="Q32" s="6"/>
      <c r="R32" s="6"/>
      <c r="S32" s="6">
        <v>-300.798</v>
      </c>
      <c r="T32" s="6"/>
      <c r="U32" s="6">
        <f t="shared" si="11"/>
        <v>-300.89800000000002</v>
      </c>
      <c r="V32" s="7">
        <f t="shared" si="12"/>
        <v>-300.89800000000002</v>
      </c>
      <c r="X32" s="14">
        <f t="shared" si="9"/>
        <v>1.0796071899999831</v>
      </c>
      <c r="Y32" s="14">
        <f t="shared" si="10"/>
        <v>0.3206071899999543</v>
      </c>
      <c r="AD32" t="s">
        <v>86</v>
      </c>
      <c r="AE32" s="42">
        <v>-1.857</v>
      </c>
      <c r="AF32" s="42">
        <v>-2.133</v>
      </c>
      <c r="AG32">
        <v>-2.1343899999999998</v>
      </c>
      <c r="AH32">
        <v>-1.8833299999999999</v>
      </c>
      <c r="AI32">
        <v>-1.867</v>
      </c>
    </row>
    <row r="33" spans="1:35" x14ac:dyDescent="0.35">
      <c r="E33" s="2"/>
      <c r="I33"/>
      <c r="N33" s="5" t="s">
        <v>33</v>
      </c>
      <c r="O33" s="6"/>
      <c r="P33" s="6"/>
      <c r="Q33" s="6"/>
      <c r="R33" s="6"/>
      <c r="S33" s="6">
        <v>-298.94799999999998</v>
      </c>
      <c r="T33" s="6"/>
      <c r="U33" s="6">
        <f t="shared" si="11"/>
        <v>-299.048</v>
      </c>
      <c r="V33" s="7">
        <f t="shared" si="12"/>
        <v>-299.048</v>
      </c>
      <c r="X33">
        <f t="shared" si="9"/>
        <v>1.067187179999955</v>
      </c>
      <c r="Y33">
        <f t="shared" si="10"/>
        <v>0.2331871799999945</v>
      </c>
      <c r="AD33" t="s">
        <v>87</v>
      </c>
      <c r="AE33" s="42">
        <v>-1.8879999999999999</v>
      </c>
      <c r="AF33" s="42">
        <v>-2.0499999999999998</v>
      </c>
      <c r="AG33">
        <v>-2.0654400000000002</v>
      </c>
      <c r="AH33">
        <v>-1.90544</v>
      </c>
      <c r="AI33">
        <v>-1.889</v>
      </c>
    </row>
    <row r="34" spans="1:35" x14ac:dyDescent="0.35">
      <c r="E34" s="2"/>
      <c r="I34"/>
      <c r="N34" s="37" t="s">
        <v>258</v>
      </c>
      <c r="O34" s="6"/>
      <c r="P34" s="6"/>
      <c r="Q34" s="6"/>
      <c r="R34" s="6"/>
      <c r="S34" s="6">
        <v>-302.625</v>
      </c>
      <c r="T34" s="6"/>
      <c r="U34" s="6">
        <f t="shared" si="11"/>
        <v>-302.72500000000002</v>
      </c>
      <c r="V34" s="7">
        <f t="shared" si="12"/>
        <v>-302.72500000000002</v>
      </c>
      <c r="X34">
        <f t="shared" si="9"/>
        <v>1.182067379999971</v>
      </c>
      <c r="Y34">
        <f t="shared" si="10"/>
        <v>0.41506737999996091</v>
      </c>
    </row>
    <row r="35" spans="1:35" ht="15" thickBot="1" x14ac:dyDescent="0.4">
      <c r="E35" s="2"/>
      <c r="I35"/>
      <c r="N35" s="139" t="s">
        <v>259</v>
      </c>
      <c r="O35" s="9"/>
      <c r="P35" s="9"/>
      <c r="Q35" s="9"/>
      <c r="R35" s="9"/>
      <c r="S35" s="9">
        <v>-305.35599999999999</v>
      </c>
      <c r="T35" s="9"/>
      <c r="U35" s="9">
        <f t="shared" si="11"/>
        <v>-305.45600000000002</v>
      </c>
      <c r="V35" s="10">
        <f t="shared" si="12"/>
        <v>-305.45600000000002</v>
      </c>
      <c r="X35">
        <f t="shared" si="9"/>
        <v>1.2259101499999971</v>
      </c>
      <c r="Y35">
        <f t="shared" si="10"/>
        <v>0.42091014999997611</v>
      </c>
    </row>
    <row r="37" spans="1:35" ht="15" thickBot="1" x14ac:dyDescent="0.4">
      <c r="A37" s="22"/>
      <c r="B37" s="22"/>
      <c r="C37" s="22"/>
      <c r="D37" s="22"/>
      <c r="E37" s="40"/>
      <c r="F37" s="22"/>
      <c r="G37" s="22"/>
      <c r="H37" s="22"/>
      <c r="I37" s="41"/>
    </row>
    <row r="38" spans="1:35" x14ac:dyDescent="0.35">
      <c r="A38" s="22"/>
      <c r="B38" s="22"/>
      <c r="C38" s="22"/>
      <c r="D38" s="22"/>
      <c r="E38" s="22"/>
      <c r="F38" s="22"/>
      <c r="G38" s="22"/>
      <c r="H38" s="22"/>
      <c r="I38" s="41"/>
      <c r="N38" s="136" t="s">
        <v>269</v>
      </c>
      <c r="O38" s="96" t="s">
        <v>15</v>
      </c>
      <c r="P38" s="97" t="s">
        <v>16</v>
      </c>
      <c r="Q38" s="96" t="s">
        <v>17</v>
      </c>
      <c r="R38" s="98" t="s">
        <v>18</v>
      </c>
      <c r="S38" s="96" t="s">
        <v>19</v>
      </c>
      <c r="T38" s="96"/>
      <c r="U38" s="96"/>
      <c r="V38" s="99"/>
    </row>
    <row r="39" spans="1:35" x14ac:dyDescent="0.35">
      <c r="A39" s="22"/>
      <c r="B39" s="22"/>
      <c r="C39" s="22"/>
      <c r="D39" s="22"/>
      <c r="E39" s="22"/>
      <c r="F39" s="22"/>
      <c r="G39" s="22"/>
      <c r="H39" s="22"/>
      <c r="I39" s="41"/>
      <c r="N39" s="34" t="s">
        <v>260</v>
      </c>
      <c r="O39" s="6"/>
      <c r="P39" s="6"/>
      <c r="Q39" s="6"/>
      <c r="R39" s="6"/>
      <c r="S39" s="6">
        <v>-293.25700000000001</v>
      </c>
      <c r="T39" s="6"/>
      <c r="U39" s="6"/>
      <c r="V39" s="7">
        <f>S39</f>
        <v>-293.25700000000001</v>
      </c>
    </row>
    <row r="40" spans="1:35" x14ac:dyDescent="0.35">
      <c r="A40" s="22"/>
      <c r="B40" s="22"/>
      <c r="C40" s="22"/>
      <c r="D40" s="22"/>
      <c r="E40" s="22"/>
      <c r="F40" s="22"/>
      <c r="G40" s="22"/>
      <c r="H40" s="22"/>
      <c r="I40" s="41"/>
      <c r="N40" s="5" t="s">
        <v>261</v>
      </c>
      <c r="O40" s="6"/>
      <c r="P40" s="6"/>
      <c r="Q40" s="6"/>
      <c r="R40" s="6"/>
      <c r="S40" s="6">
        <v>-294.56599999999997</v>
      </c>
      <c r="T40" s="6"/>
      <c r="U40" s="6"/>
      <c r="V40" s="7">
        <f t="shared" ref="V40:V47" si="13">S40</f>
        <v>-294.56599999999997</v>
      </c>
    </row>
    <row r="41" spans="1:35" x14ac:dyDescent="0.35">
      <c r="A41" s="22"/>
      <c r="B41" s="22"/>
      <c r="C41" s="22"/>
      <c r="D41" s="22"/>
      <c r="E41" s="22"/>
      <c r="F41" s="22"/>
      <c r="G41" s="22"/>
      <c r="H41" s="22"/>
      <c r="I41" s="41"/>
      <c r="N41" s="5" t="s">
        <v>262</v>
      </c>
      <c r="O41" s="6"/>
      <c r="P41" s="6"/>
      <c r="Q41" s="6"/>
      <c r="R41" s="6"/>
      <c r="S41" s="6">
        <v>-297.28800000000001</v>
      </c>
      <c r="T41" s="6"/>
      <c r="U41" s="6"/>
      <c r="V41" s="7">
        <f t="shared" si="13"/>
        <v>-297.28800000000001</v>
      </c>
    </row>
    <row r="42" spans="1:35" x14ac:dyDescent="0.35">
      <c r="A42" s="22"/>
      <c r="B42" s="22"/>
      <c r="C42" s="22"/>
      <c r="D42" s="22"/>
      <c r="E42" s="22"/>
      <c r="F42" s="22"/>
      <c r="G42" s="22"/>
      <c r="H42" s="22"/>
      <c r="I42" s="41"/>
      <c r="N42" s="5" t="s">
        <v>263</v>
      </c>
      <c r="O42" s="6"/>
      <c r="P42" s="6"/>
      <c r="Q42" s="6"/>
      <c r="R42" s="6"/>
      <c r="S42" s="6">
        <v>-297.81700000000001</v>
      </c>
      <c r="T42" s="6"/>
      <c r="U42" s="6"/>
      <c r="V42" s="7">
        <f t="shared" si="13"/>
        <v>-297.81700000000001</v>
      </c>
    </row>
    <row r="43" spans="1:35" x14ac:dyDescent="0.35">
      <c r="A43" s="22"/>
      <c r="B43" s="22"/>
      <c r="C43" s="22"/>
      <c r="D43" s="22"/>
      <c r="E43" s="22"/>
      <c r="F43" s="22"/>
      <c r="G43" s="22"/>
      <c r="H43" s="22"/>
      <c r="I43" s="41"/>
      <c r="N43" s="5" t="s">
        <v>264</v>
      </c>
      <c r="O43" s="6"/>
      <c r="P43" s="6"/>
      <c r="Q43" s="6"/>
      <c r="R43" s="6"/>
      <c r="S43" s="6">
        <v>-297.55</v>
      </c>
      <c r="T43" s="6"/>
      <c r="U43" s="6"/>
      <c r="V43" s="7">
        <f t="shared" si="13"/>
        <v>-297.55</v>
      </c>
    </row>
    <row r="44" spans="1:35" x14ac:dyDescent="0.35">
      <c r="N44" s="5" t="s">
        <v>265</v>
      </c>
      <c r="O44" s="6"/>
      <c r="P44" s="6"/>
      <c r="Q44" s="6"/>
      <c r="R44" s="6"/>
      <c r="S44" s="6">
        <v>-295.96199999999999</v>
      </c>
      <c r="T44" s="6"/>
      <c r="U44" s="6"/>
      <c r="V44" s="7">
        <f t="shared" si="13"/>
        <v>-295.96199999999999</v>
      </c>
    </row>
    <row r="45" spans="1:35" x14ac:dyDescent="0.35">
      <c r="N45" s="5" t="s">
        <v>266</v>
      </c>
      <c r="O45" s="6"/>
      <c r="P45" s="6"/>
      <c r="Q45" s="6"/>
      <c r="R45" s="6"/>
      <c r="S45" s="6">
        <v>-295.77499999999998</v>
      </c>
      <c r="T45" s="6"/>
      <c r="U45" s="6"/>
      <c r="V45" s="7">
        <f t="shared" si="13"/>
        <v>-295.77499999999998</v>
      </c>
    </row>
    <row r="46" spans="1:35" x14ac:dyDescent="0.35">
      <c r="N46" s="37" t="s">
        <v>267</v>
      </c>
      <c r="O46" s="6"/>
      <c r="P46" s="6"/>
      <c r="Q46" s="6"/>
      <c r="R46" s="6"/>
      <c r="S46" s="6">
        <v>-297.74700000000001</v>
      </c>
      <c r="T46" s="6"/>
      <c r="U46" s="6"/>
      <c r="V46" s="7">
        <f t="shared" si="13"/>
        <v>-297.74700000000001</v>
      </c>
    </row>
    <row r="47" spans="1:35" ht="15" thickBot="1" x14ac:dyDescent="0.4">
      <c r="N47" s="139" t="s">
        <v>268</v>
      </c>
      <c r="O47" s="9"/>
      <c r="P47" s="9"/>
      <c r="Q47" s="9"/>
      <c r="R47" s="9"/>
      <c r="S47" s="9">
        <v>-300.50700000000001</v>
      </c>
      <c r="T47" s="9"/>
      <c r="U47" s="9"/>
      <c r="V47" s="10">
        <f t="shared" si="13"/>
        <v>-300.50700000000001</v>
      </c>
    </row>
    <row r="50" spans="1:12" x14ac:dyDescent="0.35">
      <c r="A50">
        <v>0.81885285999998558</v>
      </c>
      <c r="B50">
        <v>0.21585285999997339</v>
      </c>
      <c r="C50">
        <v>0.12300000000000111</v>
      </c>
      <c r="E50">
        <v>0.81885285999998558</v>
      </c>
      <c r="F50">
        <v>0.96839693999998389</v>
      </c>
      <c r="G50">
        <v>0.97402061999996903</v>
      </c>
      <c r="H50">
        <v>1.1586849899999763</v>
      </c>
      <c r="I50">
        <v>1.1256359199999721</v>
      </c>
      <c r="J50">
        <v>1.1454377299999621</v>
      </c>
      <c r="K50">
        <v>1.0796071899999831</v>
      </c>
      <c r="L50">
        <v>1.067187179999955</v>
      </c>
    </row>
    <row r="51" spans="1:12" x14ac:dyDescent="0.35">
      <c r="A51">
        <v>0.96839693999998389</v>
      </c>
      <c r="B51">
        <v>0.23639694000000944</v>
      </c>
      <c r="C51">
        <v>0.12300000000000111</v>
      </c>
      <c r="E51">
        <v>0.21585285999997339</v>
      </c>
      <c r="F51">
        <v>0.23639694000000944</v>
      </c>
      <c r="G51">
        <v>0.32102062000000231</v>
      </c>
      <c r="H51">
        <v>0.47468499000000364</v>
      </c>
      <c r="I51">
        <v>0.46263591999995768</v>
      </c>
      <c r="J51">
        <v>0.49843772999996716</v>
      </c>
      <c r="K51">
        <v>0.44360718999995541</v>
      </c>
      <c r="L51">
        <v>0.35618717999999561</v>
      </c>
    </row>
    <row r="52" spans="1:12" x14ac:dyDescent="0.35">
      <c r="A52">
        <v>0.97402061999996903</v>
      </c>
      <c r="B52">
        <v>0.32102062000000231</v>
      </c>
      <c r="C52">
        <v>0.12300000000000111</v>
      </c>
      <c r="E52">
        <v>0.12300000000000111</v>
      </c>
      <c r="F52">
        <v>0.12300000000000111</v>
      </c>
      <c r="G52">
        <v>0.12300000000000111</v>
      </c>
      <c r="H52">
        <v>0.12300000000000111</v>
      </c>
      <c r="I52">
        <v>0.12300000000000111</v>
      </c>
      <c r="J52">
        <v>0.12300000000000111</v>
      </c>
      <c r="K52">
        <v>0.12300000000000111</v>
      </c>
      <c r="L52">
        <v>0.12300000000000111</v>
      </c>
    </row>
    <row r="53" spans="1:12" x14ac:dyDescent="0.35">
      <c r="A53">
        <v>1.1586849899999763</v>
      </c>
      <c r="B53">
        <v>0.47468499000000364</v>
      </c>
      <c r="C53">
        <v>0.12300000000000111</v>
      </c>
    </row>
    <row r="54" spans="1:12" x14ac:dyDescent="0.35">
      <c r="A54">
        <v>1.1256359199999721</v>
      </c>
      <c r="B54">
        <v>0.46263591999995768</v>
      </c>
      <c r="C54">
        <v>0.12300000000000111</v>
      </c>
    </row>
    <row r="55" spans="1:12" x14ac:dyDescent="0.35">
      <c r="A55">
        <v>1.1454377299999621</v>
      </c>
      <c r="B55">
        <v>0.49843772999996716</v>
      </c>
      <c r="C55">
        <v>0.12300000000000111</v>
      </c>
    </row>
    <row r="56" spans="1:12" x14ac:dyDescent="0.35">
      <c r="A56">
        <v>1.0796071899999831</v>
      </c>
      <c r="B56">
        <v>0.44360718999995541</v>
      </c>
      <c r="C56">
        <v>0.12300000000000111</v>
      </c>
    </row>
    <row r="57" spans="1:12" x14ac:dyDescent="0.35">
      <c r="A57">
        <v>1.067187179999955</v>
      </c>
      <c r="B57">
        <v>0.35618717999999561</v>
      </c>
      <c r="C57">
        <v>0.12300000000000111</v>
      </c>
    </row>
  </sheetData>
  <mergeCells count="6">
    <mergeCell ref="A19:E19"/>
    <mergeCell ref="AG24:AJ24"/>
    <mergeCell ref="N1:V1"/>
    <mergeCell ref="X2:Z2"/>
    <mergeCell ref="A9:I9"/>
    <mergeCell ref="X13:Z13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80"/>
  <sheetViews>
    <sheetView zoomScale="85" zoomScaleNormal="85" workbookViewId="0">
      <selection activeCell="I28" sqref="I28"/>
    </sheetView>
  </sheetViews>
  <sheetFormatPr defaultRowHeight="14.5" x14ac:dyDescent="0.35"/>
  <cols>
    <col min="4" max="5" width="8.7265625" style="28"/>
    <col min="8" max="8" width="8.7265625" style="28"/>
  </cols>
  <sheetData>
    <row r="2" spans="1:29" x14ac:dyDescent="0.35">
      <c r="A2" s="44" t="s">
        <v>125</v>
      </c>
      <c r="B2" s="51" t="s">
        <v>157</v>
      </c>
      <c r="C2" s="51" t="s">
        <v>130</v>
      </c>
      <c r="D2" s="54" t="s">
        <v>132</v>
      </c>
      <c r="E2" s="55" t="s">
        <v>126</v>
      </c>
      <c r="G2" s="44" t="s">
        <v>136</v>
      </c>
      <c r="H2" s="54" t="s">
        <v>129</v>
      </c>
      <c r="I2" s="89" t="s">
        <v>131</v>
      </c>
      <c r="J2">
        <v>0</v>
      </c>
      <c r="K2" s="92" t="s">
        <v>195</v>
      </c>
      <c r="L2" s="51" t="s">
        <v>130</v>
      </c>
      <c r="M2" s="89" t="s">
        <v>131</v>
      </c>
      <c r="N2">
        <v>0</v>
      </c>
      <c r="O2" s="92" t="s">
        <v>172</v>
      </c>
      <c r="P2" s="51" t="s">
        <v>130</v>
      </c>
      <c r="Q2" s="89" t="s">
        <v>131</v>
      </c>
      <c r="R2" s="39">
        <v>0</v>
      </c>
      <c r="S2" s="92" t="s">
        <v>194</v>
      </c>
      <c r="T2" s="93" t="s">
        <v>130</v>
      </c>
      <c r="U2" s="89" t="s">
        <v>131</v>
      </c>
      <c r="V2">
        <v>0</v>
      </c>
      <c r="W2" s="92" t="s">
        <v>199</v>
      </c>
      <c r="X2" s="51" t="s">
        <v>130</v>
      </c>
      <c r="Y2" s="89" t="s">
        <v>131</v>
      </c>
      <c r="Z2">
        <v>0</v>
      </c>
      <c r="AA2" s="92" t="s">
        <v>219</v>
      </c>
      <c r="AB2" s="51" t="s">
        <v>130</v>
      </c>
      <c r="AC2" s="89" t="s">
        <v>131</v>
      </c>
    </row>
    <row r="3" spans="1:29" x14ac:dyDescent="0.35">
      <c r="A3" s="46" t="s">
        <v>124</v>
      </c>
      <c r="B3" s="6" t="s">
        <v>137</v>
      </c>
      <c r="C3" s="53">
        <v>-7.80368262</v>
      </c>
      <c r="D3" s="53">
        <v>4</v>
      </c>
      <c r="E3" s="66">
        <f>C3/D3</f>
        <v>-1.950920655</v>
      </c>
      <c r="G3" s="46" t="s">
        <v>127</v>
      </c>
      <c r="H3" s="53">
        <v>-285.37085286000001</v>
      </c>
      <c r="I3" s="90" t="s">
        <v>1</v>
      </c>
      <c r="K3" s="46" t="s">
        <v>127</v>
      </c>
      <c r="L3" s="53">
        <v>-285.37090733000002</v>
      </c>
      <c r="M3" s="90" t="s">
        <v>1</v>
      </c>
      <c r="O3" s="46" t="s">
        <v>127</v>
      </c>
      <c r="P3" s="53">
        <v>-285.37090733000002</v>
      </c>
      <c r="Q3" s="90" t="s">
        <v>1</v>
      </c>
      <c r="S3" s="46" t="s">
        <v>127</v>
      </c>
      <c r="T3" s="53">
        <v>-285.37090733000002</v>
      </c>
      <c r="U3" s="47" t="s">
        <v>1</v>
      </c>
      <c r="W3" s="46" t="s">
        <v>127</v>
      </c>
      <c r="X3" s="53">
        <v>-285.37090733000002</v>
      </c>
      <c r="Y3" s="47" t="s">
        <v>1</v>
      </c>
      <c r="AA3" s="46" t="s">
        <v>127</v>
      </c>
      <c r="AB3" s="53">
        <v>-285.37090733000002</v>
      </c>
      <c r="AC3" s="47" t="s">
        <v>1</v>
      </c>
    </row>
    <row r="4" spans="1:29" x14ac:dyDescent="0.35">
      <c r="A4" s="46" t="s">
        <v>60</v>
      </c>
      <c r="B4" s="6" t="s">
        <v>137</v>
      </c>
      <c r="C4" s="53">
        <v>-10.135037369999999</v>
      </c>
      <c r="D4" s="53">
        <v>4</v>
      </c>
      <c r="E4" s="66">
        <f t="shared" ref="E4:E12" si="0">C4/D4</f>
        <v>-2.5337593424999998</v>
      </c>
      <c r="G4" s="46" t="s">
        <v>34</v>
      </c>
      <c r="H4" s="53">
        <v>-285.89819541000003</v>
      </c>
      <c r="I4" s="90">
        <f>H4-$H$3-E4+$E$3</f>
        <v>5.5496137499985387E-2</v>
      </c>
      <c r="K4" s="46" t="s">
        <v>34</v>
      </c>
      <c r="L4" s="53">
        <v>-285.84449202000002</v>
      </c>
      <c r="M4" s="90">
        <f>L4-$L$3-E4+$E$3</f>
        <v>0.1092539975000042</v>
      </c>
      <c r="O4" s="46" t="s">
        <v>168</v>
      </c>
      <c r="P4" s="6">
        <v>-287.30867331000002</v>
      </c>
      <c r="Q4" s="90">
        <f>P4-$P$3-9*E4+9*$E$3</f>
        <v>3.3077822075000007</v>
      </c>
      <c r="S4" s="46" t="s">
        <v>185</v>
      </c>
      <c r="T4" s="6">
        <v>-286.80696795</v>
      </c>
      <c r="U4" s="90">
        <f>T4-$T$3-4*E4+4*$E$3</f>
        <v>0.89529413000002123</v>
      </c>
      <c r="W4" s="46" t="s">
        <v>200</v>
      </c>
      <c r="X4" s="6">
        <v>-287.82076624000001</v>
      </c>
      <c r="Y4" s="90">
        <f>X4-$X$3-E4*9+$E$3*9</f>
        <v>2.7956892775000064</v>
      </c>
      <c r="AA4" s="46" t="s">
        <v>209</v>
      </c>
      <c r="AB4" s="6">
        <v>-286.77292557999999</v>
      </c>
      <c r="AC4" s="90">
        <f>AB4-$AB$3-4*E4+4*$E$3</f>
        <v>0.92933650000002999</v>
      </c>
    </row>
    <row r="5" spans="1:29" x14ac:dyDescent="0.35">
      <c r="A5" s="46" t="s">
        <v>61</v>
      </c>
      <c r="B5" s="6" t="s">
        <v>138</v>
      </c>
      <c r="C5" s="53">
        <v>-8.5676002600000007</v>
      </c>
      <c r="D5" s="53">
        <v>2</v>
      </c>
      <c r="E5" s="66">
        <f t="shared" si="0"/>
        <v>-4.2838001300000004</v>
      </c>
      <c r="G5" s="46" t="s">
        <v>35</v>
      </c>
      <c r="H5" s="53">
        <v>-287.21689541000001</v>
      </c>
      <c r="I5" s="90">
        <f t="shared" ref="I5:I12" si="1">H5-$H$3-E5+$E$3</f>
        <v>0.48683692500000753</v>
      </c>
      <c r="K5" s="46" t="s">
        <v>35</v>
      </c>
      <c r="L5" s="53">
        <v>-287.13987266999999</v>
      </c>
      <c r="M5" s="90">
        <f t="shared" ref="M5:M12" si="2">L5-$L$3-E5+$E$3</f>
        <v>0.56391413500003473</v>
      </c>
      <c r="O5" s="46" t="s">
        <v>158</v>
      </c>
      <c r="P5" s="6">
        <v>-299.85283329999999</v>
      </c>
      <c r="Q5" s="90">
        <f t="shared" ref="Q5:Q12" si="3">P5-$P$3-9*E5+9*$E$3</f>
        <v>6.5139893050000417</v>
      </c>
      <c r="S5" s="46" t="s">
        <v>184</v>
      </c>
      <c r="T5" s="6">
        <v>-292.13321273000003</v>
      </c>
      <c r="U5" s="90">
        <f t="shared" ref="U5:U12" si="4">T5-$T$3-4*E5+4*$E$3</f>
        <v>2.569212499999999</v>
      </c>
      <c r="W5" s="46" t="s">
        <v>201</v>
      </c>
      <c r="X5" s="6">
        <v>-300.42920722999997</v>
      </c>
      <c r="Y5" s="90">
        <f t="shared" ref="Y5:Y12" si="5">X5-$X$3-E5*9+$E$3*9</f>
        <v>5.9376153750000533</v>
      </c>
      <c r="AA5" s="46" t="s">
        <v>210</v>
      </c>
      <c r="AB5" s="6">
        <v>-292.29262495</v>
      </c>
      <c r="AC5" s="90">
        <f t="shared" ref="AC5:AC12" si="6">AB5-$AB$3-4*E5+4*$E$3</f>
        <v>2.4098002800000202</v>
      </c>
    </row>
    <row r="6" spans="1:29" x14ac:dyDescent="0.35">
      <c r="A6" s="46" t="s">
        <v>62</v>
      </c>
      <c r="B6" s="69" t="s">
        <v>139</v>
      </c>
      <c r="C6" s="53">
        <v>-13.2505998</v>
      </c>
      <c r="D6" s="53">
        <v>2</v>
      </c>
      <c r="E6" s="66">
        <f t="shared" si="0"/>
        <v>-6.6252998999999999</v>
      </c>
      <c r="G6" s="46" t="s">
        <v>36</v>
      </c>
      <c r="H6" s="53">
        <v>-290.17711976999999</v>
      </c>
      <c r="I6" s="104">
        <f t="shared" si="1"/>
        <v>-0.13188766499997673</v>
      </c>
      <c r="K6" s="82" t="s">
        <v>36</v>
      </c>
      <c r="L6" s="103">
        <v>-290.24810542</v>
      </c>
      <c r="M6" s="104">
        <f t="shared" si="2"/>
        <v>-0.20281884499997904</v>
      </c>
      <c r="O6" s="82" t="s">
        <v>170</v>
      </c>
      <c r="P6" s="75">
        <v>-329.29559010999998</v>
      </c>
      <c r="Q6" s="104">
        <f t="shared" si="3"/>
        <v>-1.855269574999955</v>
      </c>
      <c r="S6" s="82" t="s">
        <v>186</v>
      </c>
      <c r="T6" s="75">
        <v>-304.33490764999999</v>
      </c>
      <c r="U6" s="104">
        <f t="shared" si="4"/>
        <v>-0.26648333999996865</v>
      </c>
      <c r="V6" s="2"/>
      <c r="W6" s="82" t="s">
        <v>202</v>
      </c>
      <c r="X6" s="75">
        <v>-329.95056534000003</v>
      </c>
      <c r="Y6" s="104">
        <f t="shared" si="5"/>
        <v>-2.5102448050000028</v>
      </c>
      <c r="AA6" s="82" t="s">
        <v>211</v>
      </c>
      <c r="AB6" s="75">
        <v>-304.23203192</v>
      </c>
      <c r="AC6" s="104">
        <f t="shared" si="6"/>
        <v>-0.16360760999997481</v>
      </c>
    </row>
    <row r="7" spans="1:29" x14ac:dyDescent="0.35">
      <c r="A7" s="46" t="s">
        <v>63</v>
      </c>
      <c r="B7" s="69" t="s">
        <v>139</v>
      </c>
      <c r="C7" s="53">
        <v>-14.299972820000001</v>
      </c>
      <c r="D7" s="53">
        <v>2</v>
      </c>
      <c r="E7" s="66">
        <f t="shared" si="0"/>
        <v>-7.1499864100000003</v>
      </c>
      <c r="G7" s="46" t="s">
        <v>37</v>
      </c>
      <c r="H7" s="53">
        <v>-290.62820993999998</v>
      </c>
      <c r="I7" s="104">
        <f t="shared" si="1"/>
        <v>-5.829132499996259E-2</v>
      </c>
      <c r="K7" s="82" t="s">
        <v>37</v>
      </c>
      <c r="L7" s="103">
        <v>-290.70961368000002</v>
      </c>
      <c r="M7" s="104">
        <f t="shared" si="2"/>
        <v>-0.13964059499999504</v>
      </c>
      <c r="O7" s="46" t="s">
        <v>171</v>
      </c>
      <c r="P7" s="6">
        <v>-329.44252117000002</v>
      </c>
      <c r="Q7" s="90">
        <f t="shared" si="3"/>
        <v>2.7199779550000009</v>
      </c>
      <c r="S7" s="46" t="s">
        <v>187</v>
      </c>
      <c r="T7" s="6">
        <v>-305.56596175999999</v>
      </c>
      <c r="U7" s="90">
        <f t="shared" si="4"/>
        <v>0.6012085900000308</v>
      </c>
      <c r="V7" s="2"/>
      <c r="W7" s="46" t="s">
        <v>203</v>
      </c>
      <c r="X7" s="6">
        <v>-328.56755150999999</v>
      </c>
      <c r="Y7" s="90">
        <f t="shared" si="5"/>
        <v>3.5949476150000343</v>
      </c>
      <c r="AA7" s="46" t="s">
        <v>212</v>
      </c>
      <c r="AB7" s="6">
        <v>-305.32996900000001</v>
      </c>
      <c r="AC7" s="90">
        <f t="shared" si="6"/>
        <v>0.83720135000001861</v>
      </c>
    </row>
    <row r="8" spans="1:29" x14ac:dyDescent="0.35">
      <c r="A8" s="65" t="s">
        <v>64</v>
      </c>
      <c r="B8" s="68" t="s">
        <v>139</v>
      </c>
      <c r="C8" s="64">
        <v>-186.78269187999999</v>
      </c>
      <c r="D8" s="53">
        <v>29</v>
      </c>
      <c r="E8" s="66">
        <f t="shared" si="0"/>
        <v>-6.4407824786206893</v>
      </c>
      <c r="G8" s="46" t="s">
        <v>38</v>
      </c>
      <c r="H8" s="53">
        <v>-290.31716542999999</v>
      </c>
      <c r="I8" s="104">
        <f t="shared" si="1"/>
        <v>-0.45645074637928573</v>
      </c>
      <c r="K8" s="82" t="s">
        <v>38</v>
      </c>
      <c r="L8" s="103">
        <v>-290.57391066000002</v>
      </c>
      <c r="M8" s="104">
        <f t="shared" si="2"/>
        <v>-0.71314150637931206</v>
      </c>
      <c r="O8" s="82" t="s">
        <v>169</v>
      </c>
      <c r="P8" s="75">
        <v>-325.86297696000003</v>
      </c>
      <c r="Q8" s="104">
        <f t="shared" si="3"/>
        <v>-8.3313217413799379E-2</v>
      </c>
      <c r="S8" s="82" t="s">
        <v>188</v>
      </c>
      <c r="T8" s="75">
        <v>-303.92857921000001</v>
      </c>
      <c r="U8" s="104">
        <f t="shared" si="4"/>
        <v>-0.59822458551722946</v>
      </c>
      <c r="V8" s="2"/>
      <c r="W8" s="46" t="s">
        <v>204</v>
      </c>
      <c r="X8" s="6">
        <v>-325.28907842000001</v>
      </c>
      <c r="Y8" s="90">
        <f t="shared" si="5"/>
        <v>0.49058532258621668</v>
      </c>
      <c r="AA8" s="82" t="s">
        <v>213</v>
      </c>
      <c r="AB8" s="75">
        <v>-303.72885626999999</v>
      </c>
      <c r="AC8" s="104">
        <f t="shared" si="6"/>
        <v>-0.39850164551721434</v>
      </c>
    </row>
    <row r="9" spans="1:29" x14ac:dyDescent="0.35">
      <c r="A9" s="46" t="s">
        <v>65</v>
      </c>
      <c r="B9" s="69" t="s">
        <v>139</v>
      </c>
      <c r="C9" s="53">
        <v>-11.2607152</v>
      </c>
      <c r="D9" s="53">
        <v>2</v>
      </c>
      <c r="E9" s="66">
        <f t="shared" si="0"/>
        <v>-5.6303576</v>
      </c>
      <c r="G9" s="46" t="s">
        <v>39</v>
      </c>
      <c r="H9" s="53">
        <v>-288.65566431000002</v>
      </c>
      <c r="I9" s="90">
        <f t="shared" si="1"/>
        <v>0.39462549499999344</v>
      </c>
      <c r="K9" s="46" t="s">
        <v>39</v>
      </c>
      <c r="L9" s="53">
        <v>-288.67754336000002</v>
      </c>
      <c r="M9" s="90">
        <f t="shared" si="2"/>
        <v>0.37280091500000712</v>
      </c>
      <c r="O9" s="46" t="s">
        <v>165</v>
      </c>
      <c r="P9" s="6">
        <v>-314.18466063</v>
      </c>
      <c r="Q9" s="90">
        <f t="shared" si="3"/>
        <v>4.3011792050000217</v>
      </c>
      <c r="S9" s="46" t="s">
        <v>189</v>
      </c>
      <c r="T9" s="6">
        <v>-297.95716340000001</v>
      </c>
      <c r="U9" s="90">
        <f t="shared" si="4"/>
        <v>2.1314917100000095</v>
      </c>
      <c r="V9" s="2"/>
      <c r="W9" s="46" t="s">
        <v>205</v>
      </c>
      <c r="X9" s="6">
        <v>-314.70425038000002</v>
      </c>
      <c r="Y9" s="90">
        <f t="shared" si="5"/>
        <v>3.7815894549999989</v>
      </c>
      <c r="AA9" s="46" t="s">
        <v>214</v>
      </c>
      <c r="AB9" s="6">
        <v>-298.08965210999997</v>
      </c>
      <c r="AC9" s="90">
        <f t="shared" si="6"/>
        <v>1.999003000000048</v>
      </c>
    </row>
    <row r="10" spans="1:29" x14ac:dyDescent="0.35">
      <c r="A10" s="48" t="s">
        <v>66</v>
      </c>
      <c r="B10" s="52" t="s">
        <v>137</v>
      </c>
      <c r="C10" s="56">
        <v>-12.57005697</v>
      </c>
      <c r="D10" s="56">
        <v>4</v>
      </c>
      <c r="E10" s="67">
        <f t="shared" si="0"/>
        <v>-3.1425142424999999</v>
      </c>
      <c r="G10" s="48" t="s">
        <v>40</v>
      </c>
      <c r="H10" s="56">
        <v>-286.71628071999999</v>
      </c>
      <c r="I10" s="91">
        <f t="shared" si="1"/>
        <v>-0.15383427249997261</v>
      </c>
      <c r="K10" s="48" t="s">
        <v>40</v>
      </c>
      <c r="L10" s="56">
        <v>-286.33494626999999</v>
      </c>
      <c r="M10" s="91">
        <f t="shared" si="2"/>
        <v>0.22755464750003362</v>
      </c>
      <c r="O10" s="46" t="s">
        <v>159</v>
      </c>
      <c r="P10" s="6">
        <v>-293.53380658999998</v>
      </c>
      <c r="Q10" s="90">
        <f t="shared" si="3"/>
        <v>2.5614430275000366</v>
      </c>
      <c r="S10" s="46" t="s">
        <v>190</v>
      </c>
      <c r="T10" s="6">
        <v>-289.80631817</v>
      </c>
      <c r="U10" s="90">
        <f t="shared" si="4"/>
        <v>0.330963510000025</v>
      </c>
      <c r="V10" s="2"/>
      <c r="W10" s="46" t="s">
        <v>206</v>
      </c>
      <c r="X10" s="6">
        <v>-291.32530370000001</v>
      </c>
      <c r="Y10" s="90">
        <f t="shared" si="5"/>
        <v>4.7699459175000136</v>
      </c>
      <c r="AA10" s="46" t="s">
        <v>215</v>
      </c>
      <c r="AB10" s="6">
        <v>-289.62326739999997</v>
      </c>
      <c r="AC10" s="90">
        <f t="shared" si="6"/>
        <v>0.51401428000004756</v>
      </c>
    </row>
    <row r="11" spans="1:29" x14ac:dyDescent="0.35">
      <c r="A11" s="87" t="s">
        <v>179</v>
      </c>
      <c r="B11" s="78" t="s">
        <v>138</v>
      </c>
      <c r="C11" s="51">
        <v>-11.71659614</v>
      </c>
      <c r="D11" s="54">
        <v>2</v>
      </c>
      <c r="E11" s="88">
        <f t="shared" si="0"/>
        <v>-5.85829807</v>
      </c>
      <c r="G11" s="77" t="s">
        <v>252</v>
      </c>
      <c r="H11" s="28">
        <v>-290.57606737999998</v>
      </c>
      <c r="I11" s="91">
        <f t="shared" si="1"/>
        <v>-1.29783710499997</v>
      </c>
      <c r="K11" s="77" t="s">
        <v>252</v>
      </c>
      <c r="L11">
        <v>-290.83331683</v>
      </c>
      <c r="M11" s="91">
        <f t="shared" si="2"/>
        <v>-1.5550320849999784</v>
      </c>
      <c r="O11" s="82" t="s">
        <v>180</v>
      </c>
      <c r="P11" s="75">
        <v>-330.03571839</v>
      </c>
      <c r="Q11" s="104">
        <f t="shared" si="3"/>
        <v>-9.498414324999974</v>
      </c>
      <c r="S11" s="82" t="s">
        <v>191</v>
      </c>
      <c r="T11" s="75">
        <v>-305.56842168999998</v>
      </c>
      <c r="U11" s="104">
        <f t="shared" si="4"/>
        <v>-4.5680046999999568</v>
      </c>
      <c r="V11" s="2"/>
      <c r="W11" s="82" t="s">
        <v>207</v>
      </c>
      <c r="X11" s="75">
        <v>-329.60828211</v>
      </c>
      <c r="Y11" s="104">
        <f>X11-$X$3-E11*9+$E$3*9</f>
        <v>-9.0709780449999791</v>
      </c>
      <c r="AA11" s="82" t="s">
        <v>216</v>
      </c>
      <c r="AB11" s="75">
        <v>-305.32341589999999</v>
      </c>
      <c r="AC11" s="104">
        <f t="shared" si="6"/>
        <v>-4.3229989099999635</v>
      </c>
    </row>
    <row r="12" spans="1:29" x14ac:dyDescent="0.35">
      <c r="A12" s="48" t="s">
        <v>178</v>
      </c>
      <c r="B12" s="52" t="s">
        <v>138</v>
      </c>
      <c r="C12" s="52">
        <v>-15.876067340000001</v>
      </c>
      <c r="D12" s="56">
        <v>2</v>
      </c>
      <c r="E12" s="67">
        <f t="shared" si="0"/>
        <v>-7.9380336700000003</v>
      </c>
      <c r="G12" s="77" t="s">
        <v>253</v>
      </c>
      <c r="H12" s="28">
        <v>-293.31291014999999</v>
      </c>
      <c r="I12" s="91">
        <f t="shared" si="1"/>
        <v>-1.9549442749999795</v>
      </c>
      <c r="K12" s="77" t="s">
        <v>253</v>
      </c>
      <c r="L12">
        <v>-293.88186318999999</v>
      </c>
      <c r="M12" s="91">
        <f t="shared" si="2"/>
        <v>-2.523842844999967</v>
      </c>
      <c r="O12" s="105" t="s">
        <v>181</v>
      </c>
      <c r="P12" s="106">
        <v>-346.09720999000001</v>
      </c>
      <c r="Q12" s="107">
        <f t="shared" si="3"/>
        <v>-6.8422855249999834</v>
      </c>
      <c r="S12" s="105" t="s">
        <v>192</v>
      </c>
      <c r="T12" s="106">
        <v>-315.41948052999999</v>
      </c>
      <c r="U12" s="107">
        <f t="shared" si="4"/>
        <v>-6.1001211399999633</v>
      </c>
      <c r="V12" s="2"/>
      <c r="W12" s="105" t="s">
        <v>208</v>
      </c>
      <c r="X12" s="106">
        <v>-345.10751534000002</v>
      </c>
      <c r="Y12" s="107">
        <f t="shared" si="5"/>
        <v>-5.8525908749999935</v>
      </c>
      <c r="AA12" s="105" t="s">
        <v>217</v>
      </c>
      <c r="AB12" s="106">
        <v>-315.22997623999998</v>
      </c>
      <c r="AC12" s="107">
        <f t="shared" si="6"/>
        <v>-5.9106168499999612</v>
      </c>
    </row>
    <row r="13" spans="1:29" x14ac:dyDescent="0.35">
      <c r="H13"/>
    </row>
    <row r="14" spans="1:29" x14ac:dyDescent="0.35">
      <c r="A14" t="s">
        <v>407</v>
      </c>
      <c r="H14"/>
      <c r="O14" s="6"/>
      <c r="P14" s="6"/>
    </row>
    <row r="15" spans="1:29" ht="15" customHeight="1" x14ac:dyDescent="0.35">
      <c r="O15" s="6"/>
      <c r="P15" s="6"/>
    </row>
    <row r="16" spans="1:29" x14ac:dyDescent="0.35">
      <c r="G16" s="6" t="s">
        <v>60</v>
      </c>
      <c r="H16"/>
      <c r="I16" s="1">
        <f>I4</f>
        <v>5.5496137499985387E-2</v>
      </c>
      <c r="J16" s="1"/>
      <c r="K16" s="1"/>
      <c r="L16" s="1"/>
      <c r="M16" s="1">
        <f>M4</f>
        <v>0.1092539975000042</v>
      </c>
      <c r="N16" s="1"/>
      <c r="O16" s="109"/>
      <c r="P16" s="35"/>
      <c r="Q16" s="1">
        <f>Q4/9</f>
        <v>0.36753135638888895</v>
      </c>
      <c r="R16" s="1"/>
      <c r="S16" s="1"/>
      <c r="T16" s="1"/>
      <c r="U16" s="1">
        <f>U4/4</f>
        <v>0.22382353250000531</v>
      </c>
      <c r="V16" s="1"/>
      <c r="W16" s="1"/>
      <c r="X16" s="1"/>
      <c r="Y16" s="1">
        <f>Y4/9</f>
        <v>0.31063214194444516</v>
      </c>
      <c r="Z16" s="1"/>
      <c r="AA16" s="1"/>
      <c r="AB16" s="1"/>
      <c r="AC16" s="1">
        <f>AC4/4</f>
        <v>0.2323341250000075</v>
      </c>
    </row>
    <row r="17" spans="1:37" x14ac:dyDescent="0.35">
      <c r="G17" s="6" t="s">
        <v>61</v>
      </c>
      <c r="H17"/>
      <c r="I17" s="1">
        <f t="shared" ref="I17:I22" si="7">I5</f>
        <v>0.48683692500000753</v>
      </c>
      <c r="J17" s="1"/>
      <c r="K17" s="1"/>
      <c r="L17" s="1"/>
      <c r="M17" s="1">
        <f t="shared" ref="M17:M22" si="8">M5</f>
        <v>0.56391413500003473</v>
      </c>
      <c r="N17" s="1"/>
      <c r="O17" s="35"/>
      <c r="P17" s="35"/>
      <c r="Q17" s="1">
        <f t="shared" ref="Q17:Q24" si="9">Q5/9</f>
        <v>0.72377658944444911</v>
      </c>
      <c r="R17" s="1"/>
      <c r="S17" s="1"/>
      <c r="T17" s="1"/>
      <c r="U17" s="1">
        <f t="shared" ref="U17:U24" si="10">U5/4</f>
        <v>0.64230312499999975</v>
      </c>
      <c r="V17" s="1"/>
      <c r="W17" s="1"/>
      <c r="X17" s="1"/>
      <c r="Y17" s="1">
        <f t="shared" ref="Y17:Y24" si="11">Y5/9</f>
        <v>0.65973504166667263</v>
      </c>
      <c r="Z17" s="1"/>
      <c r="AA17" s="1"/>
      <c r="AB17" s="1"/>
      <c r="AC17" s="1">
        <f t="shared" ref="AC17:AC24" si="12">AC5/4</f>
        <v>0.60245007000000506</v>
      </c>
    </row>
    <row r="18" spans="1:37" x14ac:dyDescent="0.35">
      <c r="G18" s="6" t="s">
        <v>62</v>
      </c>
      <c r="I18" s="1">
        <f t="shared" si="7"/>
        <v>-0.13188766499997673</v>
      </c>
      <c r="J18" s="1"/>
      <c r="K18" s="1"/>
      <c r="L18" s="1"/>
      <c r="M18" s="1">
        <f t="shared" si="8"/>
        <v>-0.20281884499997904</v>
      </c>
      <c r="N18" s="1"/>
      <c r="O18" s="110"/>
      <c r="P18" s="35"/>
      <c r="Q18" s="1">
        <f t="shared" si="9"/>
        <v>-0.2061410638888839</v>
      </c>
      <c r="R18" s="1"/>
      <c r="S18" s="1"/>
      <c r="T18" s="1"/>
      <c r="U18" s="1">
        <f t="shared" si="10"/>
        <v>-6.6620834999992162E-2</v>
      </c>
      <c r="V18" s="1"/>
      <c r="W18" s="1"/>
      <c r="X18" s="1"/>
      <c r="Y18" s="1">
        <f t="shared" si="11"/>
        <v>-0.27891608944444474</v>
      </c>
      <c r="Z18" s="1"/>
      <c r="AA18" s="1"/>
      <c r="AB18" s="1"/>
      <c r="AC18" s="1">
        <f t="shared" si="12"/>
        <v>-4.0901902499993703E-2</v>
      </c>
    </row>
    <row r="19" spans="1:37" x14ac:dyDescent="0.35">
      <c r="G19" s="6" t="s">
        <v>63</v>
      </c>
      <c r="H19"/>
      <c r="I19" s="1">
        <f t="shared" si="7"/>
        <v>-5.829132499996259E-2</v>
      </c>
      <c r="J19" s="1"/>
      <c r="K19" s="1"/>
      <c r="L19" s="1"/>
      <c r="M19" s="1">
        <f t="shared" si="8"/>
        <v>-0.13964059499999504</v>
      </c>
      <c r="N19" s="1"/>
      <c r="O19" s="35"/>
      <c r="P19" s="35"/>
      <c r="Q19" s="1">
        <f t="shared" si="9"/>
        <v>0.3022197727777779</v>
      </c>
      <c r="R19" s="1"/>
      <c r="S19" s="1"/>
      <c r="T19" s="1"/>
      <c r="U19" s="1">
        <f t="shared" si="10"/>
        <v>0.1503021475000077</v>
      </c>
      <c r="V19" s="1"/>
      <c r="W19" s="1"/>
      <c r="X19" s="1"/>
      <c r="Y19" s="1">
        <f t="shared" si="11"/>
        <v>0.39943862388889273</v>
      </c>
      <c r="Z19" s="1"/>
      <c r="AA19" s="1"/>
      <c r="AB19" s="1"/>
      <c r="AC19" s="1">
        <f t="shared" si="12"/>
        <v>0.20930033750000465</v>
      </c>
    </row>
    <row r="20" spans="1:37" x14ac:dyDescent="0.35">
      <c r="G20" s="68" t="s">
        <v>64</v>
      </c>
      <c r="H20"/>
      <c r="I20" s="1">
        <f t="shared" si="7"/>
        <v>-0.45645074637928573</v>
      </c>
      <c r="J20" s="1"/>
      <c r="K20" s="1"/>
      <c r="L20" s="1"/>
      <c r="M20" s="1">
        <f t="shared" si="8"/>
        <v>-0.71314150637931206</v>
      </c>
      <c r="N20" s="1"/>
      <c r="O20" s="35"/>
      <c r="P20" s="35"/>
      <c r="Q20" s="1">
        <f t="shared" si="9"/>
        <v>-9.2570241570888202E-3</v>
      </c>
      <c r="R20" s="1"/>
      <c r="S20" s="1"/>
      <c r="T20" s="1"/>
      <c r="U20" s="1">
        <f t="shared" si="10"/>
        <v>-0.14955614637930736</v>
      </c>
      <c r="V20" s="1"/>
      <c r="W20" s="1"/>
      <c r="X20" s="1"/>
      <c r="Y20" s="1">
        <f t="shared" si="11"/>
        <v>5.4509480287357408E-2</v>
      </c>
      <c r="Z20" s="1"/>
      <c r="AA20" s="1"/>
      <c r="AB20" s="1"/>
      <c r="AC20" s="1">
        <f t="shared" si="12"/>
        <v>-9.9625411379303586E-2</v>
      </c>
    </row>
    <row r="21" spans="1:37" x14ac:dyDescent="0.35">
      <c r="G21" s="6" t="s">
        <v>65</v>
      </c>
      <c r="I21" s="1">
        <f t="shared" si="7"/>
        <v>0.39462549499999344</v>
      </c>
      <c r="J21" s="1"/>
      <c r="K21" s="1"/>
      <c r="L21" s="1"/>
      <c r="M21" s="1">
        <f t="shared" si="8"/>
        <v>0.37280091500000712</v>
      </c>
      <c r="N21" s="1"/>
      <c r="O21" s="111"/>
      <c r="P21" s="1"/>
      <c r="Q21" s="1">
        <f t="shared" si="9"/>
        <v>0.47790880055555796</v>
      </c>
      <c r="R21" s="1"/>
      <c r="S21" s="1"/>
      <c r="T21" s="1"/>
      <c r="U21" s="1">
        <f t="shared" si="10"/>
        <v>0.53287292750000237</v>
      </c>
      <c r="V21" s="1"/>
      <c r="W21" s="1"/>
      <c r="X21" s="1"/>
      <c r="Y21" s="1">
        <f t="shared" si="11"/>
        <v>0.42017660611111096</v>
      </c>
      <c r="Z21" s="1"/>
      <c r="AA21" s="1"/>
      <c r="AB21" s="1"/>
      <c r="AC21" s="1">
        <f t="shared" si="12"/>
        <v>0.49975075000001201</v>
      </c>
    </row>
    <row r="22" spans="1:37" x14ac:dyDescent="0.35">
      <c r="G22" s="6" t="s">
        <v>66</v>
      </c>
      <c r="I22" s="1">
        <f t="shared" si="7"/>
        <v>-0.15383427249997261</v>
      </c>
      <c r="J22" s="1"/>
      <c r="K22" s="1"/>
      <c r="L22" s="1"/>
      <c r="M22" s="1">
        <f t="shared" si="8"/>
        <v>0.22755464750003362</v>
      </c>
      <c r="N22" s="1"/>
      <c r="O22" s="111"/>
      <c r="P22" s="1"/>
      <c r="Q22" s="1">
        <f t="shared" si="9"/>
        <v>0.2846047808333374</v>
      </c>
      <c r="R22" s="1"/>
      <c r="S22" s="1"/>
      <c r="T22" s="1"/>
      <c r="U22" s="1">
        <f t="shared" si="10"/>
        <v>8.2740877500006249E-2</v>
      </c>
      <c r="V22" s="1"/>
      <c r="W22" s="1"/>
      <c r="X22" s="1"/>
      <c r="Y22" s="1">
        <f t="shared" si="11"/>
        <v>0.52999399083333487</v>
      </c>
      <c r="Z22" s="1"/>
      <c r="AA22" s="1"/>
      <c r="AB22" s="1"/>
      <c r="AC22" s="1">
        <f t="shared" si="12"/>
        <v>0.12850357000001189</v>
      </c>
    </row>
    <row r="23" spans="1:37" x14ac:dyDescent="0.35">
      <c r="G23" s="69" t="s">
        <v>179</v>
      </c>
      <c r="H23"/>
      <c r="I23" s="1">
        <v>-1.29783710499997</v>
      </c>
      <c r="J23" s="1"/>
      <c r="K23" s="1"/>
      <c r="L23" s="1"/>
      <c r="M23" s="1">
        <v>-1.5550320849999784</v>
      </c>
      <c r="N23" s="1"/>
      <c r="O23" s="1"/>
      <c r="P23" s="1"/>
      <c r="Q23" s="1">
        <f t="shared" si="9"/>
        <v>-1.0553793694444416</v>
      </c>
      <c r="R23" s="1"/>
      <c r="S23" s="1"/>
      <c r="T23" s="1"/>
      <c r="U23" s="1">
        <f t="shared" si="10"/>
        <v>-1.1420011749999892</v>
      </c>
      <c r="V23" s="1"/>
      <c r="W23" s="1"/>
      <c r="X23" s="1"/>
      <c r="Y23" s="1">
        <f t="shared" si="11"/>
        <v>-1.0078864494444422</v>
      </c>
      <c r="Z23" s="1"/>
      <c r="AA23" s="1"/>
      <c r="AB23" s="1"/>
      <c r="AC23" s="1">
        <f t="shared" si="12"/>
        <v>-1.0807497274999909</v>
      </c>
    </row>
    <row r="24" spans="1:37" x14ac:dyDescent="0.35">
      <c r="G24" s="6" t="s">
        <v>178</v>
      </c>
      <c r="I24" s="1">
        <v>-1.9549442749999795</v>
      </c>
      <c r="J24" s="1"/>
      <c r="K24" s="1"/>
      <c r="L24" s="1"/>
      <c r="M24" s="1">
        <v>-2.523842844999967</v>
      </c>
      <c r="N24" s="1"/>
      <c r="O24" s="1"/>
      <c r="P24" s="1"/>
      <c r="Q24" s="1">
        <f t="shared" si="9"/>
        <v>-0.76025394722222039</v>
      </c>
      <c r="R24" s="1"/>
      <c r="S24" s="1"/>
      <c r="T24" s="1"/>
      <c r="U24" s="1">
        <f t="shared" si="10"/>
        <v>-1.5250302849999908</v>
      </c>
      <c r="V24" s="1"/>
      <c r="W24" s="1"/>
      <c r="X24" s="1"/>
      <c r="Y24" s="1">
        <f t="shared" si="11"/>
        <v>-0.65028787499999929</v>
      </c>
      <c r="Z24" s="1"/>
      <c r="AA24" s="1"/>
      <c r="AB24" s="1"/>
      <c r="AC24" s="1">
        <f t="shared" si="12"/>
        <v>-1.4776542124999903</v>
      </c>
    </row>
    <row r="26" spans="1:37" x14ac:dyDescent="0.35">
      <c r="A26" t="s">
        <v>125</v>
      </c>
      <c r="G26" s="44" t="s">
        <v>459</v>
      </c>
      <c r="H26" s="51" t="s">
        <v>130</v>
      </c>
      <c r="I26" s="45"/>
      <c r="O26" s="44" t="s">
        <v>412</v>
      </c>
      <c r="P26" s="51" t="s">
        <v>130</v>
      </c>
      <c r="Q26" s="45"/>
      <c r="S26" s="44" t="s">
        <v>408</v>
      </c>
      <c r="T26" s="51" t="s">
        <v>130</v>
      </c>
      <c r="U26" s="45"/>
      <c r="AA26" s="44" t="s">
        <v>406</v>
      </c>
      <c r="AB26" s="51" t="s">
        <v>130</v>
      </c>
      <c r="AC26" s="45"/>
      <c r="AE26" s="44" t="s">
        <v>464</v>
      </c>
      <c r="AF26" s="51" t="s">
        <v>130</v>
      </c>
      <c r="AG26" s="45"/>
      <c r="AI26" s="44" t="s">
        <v>465</v>
      </c>
      <c r="AJ26" s="51" t="s">
        <v>130</v>
      </c>
      <c r="AK26" s="45"/>
    </row>
    <row r="27" spans="1:37" x14ac:dyDescent="0.35">
      <c r="A27" s="2" t="s">
        <v>387</v>
      </c>
      <c r="B27" t="s">
        <v>137</v>
      </c>
      <c r="C27">
        <v>-7.80368262</v>
      </c>
      <c r="D27" s="28">
        <v>4</v>
      </c>
      <c r="E27" s="28">
        <f>C27/D27</f>
        <v>-1.950920655</v>
      </c>
      <c r="G27" s="46" t="s">
        <v>387</v>
      </c>
      <c r="H27">
        <v>-285.37088276999998</v>
      </c>
      <c r="I27" s="47" t="s">
        <v>1</v>
      </c>
      <c r="O27" s="46" t="s">
        <v>387</v>
      </c>
      <c r="P27" s="6">
        <v>-285.37088276999998</v>
      </c>
      <c r="Q27" s="47" t="s">
        <v>1</v>
      </c>
      <c r="S27" s="46" t="s">
        <v>387</v>
      </c>
      <c r="T27" s="6">
        <v>-285.37088276999998</v>
      </c>
      <c r="U27" s="47" t="s">
        <v>1</v>
      </c>
      <c r="AA27" s="46" t="s">
        <v>387</v>
      </c>
      <c r="AB27" s="6">
        <v>-285.37088276999998</v>
      </c>
      <c r="AC27" s="47" t="s">
        <v>1</v>
      </c>
      <c r="AE27" s="46" t="s">
        <v>387</v>
      </c>
      <c r="AF27">
        <v>-285.37088276999998</v>
      </c>
      <c r="AG27" s="47" t="s">
        <v>1</v>
      </c>
      <c r="AI27" s="46" t="s">
        <v>387</v>
      </c>
      <c r="AJ27">
        <v>-285.37088276999998</v>
      </c>
      <c r="AK27" s="47" t="s">
        <v>1</v>
      </c>
    </row>
    <row r="28" spans="1:37" x14ac:dyDescent="0.35">
      <c r="A28" t="s">
        <v>388</v>
      </c>
      <c r="B28" t="s">
        <v>138</v>
      </c>
      <c r="C28">
        <v>-7.2518718</v>
      </c>
      <c r="D28" s="28">
        <v>2</v>
      </c>
      <c r="E28" s="28">
        <f t="shared" ref="E28:E43" si="13">C28/D28</f>
        <v>-3.6259359</v>
      </c>
      <c r="G28" s="46" t="s">
        <v>388</v>
      </c>
      <c r="H28" s="33">
        <v>-289.72878039</v>
      </c>
      <c r="I28" s="47">
        <f>H28-$H$27-E28+$E$27</f>
        <v>-2.682882375000017</v>
      </c>
      <c r="O28" s="46" t="s">
        <v>388</v>
      </c>
      <c r="P28" s="6">
        <v>-310.00375278000001</v>
      </c>
      <c r="Q28" s="47">
        <f>P28-$P$27-9*E28+9*$E$27</f>
        <v>-9.5577328050000325</v>
      </c>
      <c r="S28" s="77" t="s">
        <v>388</v>
      </c>
      <c r="T28" s="69">
        <v>-300.79528972999998</v>
      </c>
      <c r="U28" s="116">
        <f>T28-$T$27-4*E28+4*$E$27</f>
        <v>-8.7243459799999989</v>
      </c>
      <c r="AA28" s="46" t="s">
        <v>388</v>
      </c>
      <c r="AB28" s="6">
        <v>-299.98412642</v>
      </c>
      <c r="AC28" s="47">
        <f>AB28-$AB$27-4*E28+4*$E$27</f>
        <v>-7.9131826700000154</v>
      </c>
      <c r="AE28" s="46" t="s">
        <v>388</v>
      </c>
      <c r="AF28" s="33">
        <v>-293.35039803000001</v>
      </c>
      <c r="AG28" s="47">
        <f>AF28-$AF$27-2*E28+2*$E$27</f>
        <v>-4.6294847700000279</v>
      </c>
      <c r="AI28" s="46" t="s">
        <v>388</v>
      </c>
      <c r="AJ28" s="33">
        <v>-296.83300179000003</v>
      </c>
      <c r="AK28" s="47">
        <f>AJ28-$AJ$27-3*E28+3*$E$27</f>
        <v>-6.4370732850000456</v>
      </c>
    </row>
    <row r="29" spans="1:37" x14ac:dyDescent="0.35">
      <c r="A29" s="2" t="s">
        <v>389</v>
      </c>
      <c r="B29" t="s">
        <v>138</v>
      </c>
      <c r="C29">
        <v>-11.71659614</v>
      </c>
      <c r="D29" s="28">
        <v>2</v>
      </c>
      <c r="E29" s="28">
        <f t="shared" si="13"/>
        <v>-5.85829807</v>
      </c>
      <c r="G29" s="46" t="s">
        <v>389</v>
      </c>
      <c r="H29" s="33">
        <v>-290.57799397000002</v>
      </c>
      <c r="I29" s="47">
        <f t="shared" ref="I29:I43" si="14">H29-$H$27-E29+$E$27</f>
        <v>-1.2997337850000426</v>
      </c>
      <c r="O29" s="46" t="s">
        <v>389</v>
      </c>
      <c r="P29" s="6">
        <v>-330.03709393999998</v>
      </c>
      <c r="Q29" s="47">
        <f t="shared" ref="Q29:Q43" si="15">P29-$P$27-9*E29+9*$E$27</f>
        <v>-9.499814434999994</v>
      </c>
      <c r="S29" s="77" t="s">
        <v>389</v>
      </c>
      <c r="T29" s="69">
        <v>-305.52389717</v>
      </c>
      <c r="U29" s="116">
        <f t="shared" ref="U29:U43" si="16">T29-$T$27-4*E29+4*$E$27</f>
        <v>-4.5235047400000177</v>
      </c>
      <c r="AA29" s="46" t="s">
        <v>389</v>
      </c>
      <c r="AB29" s="6">
        <v>-305.32634389999998</v>
      </c>
      <c r="AC29" s="47">
        <f t="shared" ref="AC29:AC43" si="17">AB29-$AB$27-4*E29+4*$E$27</f>
        <v>-4.3259514700000032</v>
      </c>
      <c r="AE29" s="46" t="s">
        <v>389</v>
      </c>
      <c r="AF29" s="33">
        <v>-295.58632627999998</v>
      </c>
      <c r="AG29" s="47">
        <f t="shared" ref="AG29:AG43" si="18">AF29-$AF$27-2*E29+2*$E$27</f>
        <v>-2.40068868</v>
      </c>
      <c r="AI29" s="46" t="s">
        <v>389</v>
      </c>
      <c r="AJ29" s="33">
        <v>-300.41434888999999</v>
      </c>
      <c r="AK29" s="47">
        <f t="shared" ref="AK29:AK43" si="19">AJ29-$AJ$27-3*E29+3*$E$27</f>
        <v>-3.321333875000005</v>
      </c>
    </row>
    <row r="30" spans="1:37" x14ac:dyDescent="0.35">
      <c r="A30" s="2" t="s">
        <v>390</v>
      </c>
      <c r="B30" t="s">
        <v>139</v>
      </c>
      <c r="C30">
        <v>-13.2505998</v>
      </c>
      <c r="D30" s="28">
        <v>2</v>
      </c>
      <c r="E30" s="28">
        <f t="shared" si="13"/>
        <v>-6.6252998999999999</v>
      </c>
      <c r="G30" s="46" t="s">
        <v>390</v>
      </c>
      <c r="H30">
        <v>-290.01891615</v>
      </c>
      <c r="I30" s="47">
        <f t="shared" si="14"/>
        <v>2.6345864999984592E-2</v>
      </c>
      <c r="O30" s="46" t="s">
        <v>390</v>
      </c>
      <c r="P30" s="6">
        <v>-328.98640502000001</v>
      </c>
      <c r="Q30" s="47">
        <f t="shared" si="15"/>
        <v>-1.5461090450000263</v>
      </c>
      <c r="S30" s="46" t="s">
        <v>390</v>
      </c>
      <c r="T30" s="6">
        <v>-303.55907509000002</v>
      </c>
      <c r="U30" s="47">
        <f t="shared" si="16"/>
        <v>0.50932465999995813</v>
      </c>
      <c r="AA30" s="46" t="s">
        <v>390</v>
      </c>
      <c r="AB30" s="6">
        <v>-303.95748456000001</v>
      </c>
      <c r="AC30" s="47">
        <f t="shared" si="17"/>
        <v>0.11091518999996808</v>
      </c>
      <c r="AE30" s="46" t="s">
        <v>390</v>
      </c>
      <c r="AF30">
        <v>-294.60246881</v>
      </c>
      <c r="AG30" s="47">
        <f t="shared" si="18"/>
        <v>0.11717244999997511</v>
      </c>
      <c r="AI30" s="46" t="s">
        <v>390</v>
      </c>
      <c r="AJ30">
        <v>-299.20091115999998</v>
      </c>
      <c r="AK30" s="47">
        <f t="shared" si="19"/>
        <v>0.19310934500000254</v>
      </c>
    </row>
    <row r="31" spans="1:37" x14ac:dyDescent="0.35">
      <c r="A31" s="2" t="s">
        <v>391</v>
      </c>
      <c r="B31" t="s">
        <v>139</v>
      </c>
      <c r="C31">
        <v>-186.78269187999999</v>
      </c>
      <c r="D31" s="28">
        <v>29</v>
      </c>
      <c r="E31" s="28">
        <f t="shared" si="13"/>
        <v>-6.4407824786206893</v>
      </c>
      <c r="G31" s="46" t="s">
        <v>391</v>
      </c>
      <c r="H31">
        <v>-288.80649880999999</v>
      </c>
      <c r="I31" s="47">
        <f t="shared" si="14"/>
        <v>1.0542457836206758</v>
      </c>
      <c r="O31" s="46" t="s">
        <v>391</v>
      </c>
      <c r="P31" s="6">
        <v>-315.96698997999999</v>
      </c>
      <c r="Q31" s="47">
        <f>P31-$P$27-9*E31+9*$E$27</f>
        <v>9.81264920258619</v>
      </c>
      <c r="S31" s="46" t="s">
        <v>391</v>
      </c>
      <c r="T31" s="6">
        <v>-298.49017321000002</v>
      </c>
      <c r="U31" s="47">
        <f t="shared" si="16"/>
        <v>4.8401568544827143</v>
      </c>
      <c r="AA31" s="46" t="s">
        <v>391</v>
      </c>
      <c r="AB31" s="6">
        <v>-299.54830048000002</v>
      </c>
      <c r="AC31" s="47">
        <f t="shared" si="17"/>
        <v>3.7820295844827143</v>
      </c>
      <c r="AE31" s="46" t="s">
        <v>391</v>
      </c>
      <c r="AF31">
        <v>-292.37869689000001</v>
      </c>
      <c r="AG31" s="47">
        <f t="shared" si="18"/>
        <v>1.9719095272413441</v>
      </c>
      <c r="AI31" s="46" t="s">
        <v>391</v>
      </c>
      <c r="AJ31">
        <v>-295.69485178999997</v>
      </c>
      <c r="AK31" s="47">
        <f t="shared" si="19"/>
        <v>3.1456164508620743</v>
      </c>
    </row>
    <row r="32" spans="1:37" x14ac:dyDescent="0.35">
      <c r="A32" s="2" t="s">
        <v>392</v>
      </c>
      <c r="B32" t="s">
        <v>139</v>
      </c>
      <c r="C32">
        <v>-11.2607152</v>
      </c>
      <c r="D32" s="28">
        <v>2</v>
      </c>
      <c r="E32" s="28">
        <f t="shared" si="13"/>
        <v>-5.6303576</v>
      </c>
      <c r="G32" s="46" t="s">
        <v>392</v>
      </c>
      <c r="H32">
        <v>-288.08652043000001</v>
      </c>
      <c r="I32" s="47">
        <f t="shared" si="14"/>
        <v>0.96379928499997281</v>
      </c>
      <c r="O32" s="46" t="s">
        <v>392</v>
      </c>
      <c r="P32" s="6">
        <v>-307.01223512000001</v>
      </c>
      <c r="Q32" s="47">
        <f t="shared" si="15"/>
        <v>11.473580154999961</v>
      </c>
      <c r="S32" s="46" t="s">
        <v>392</v>
      </c>
      <c r="T32" s="6">
        <v>-295.25725147999998</v>
      </c>
      <c r="U32" s="47">
        <f t="shared" si="16"/>
        <v>4.8313790700000006</v>
      </c>
      <c r="AA32" s="46" t="s">
        <v>392</v>
      </c>
      <c r="AB32" s="6">
        <v>-296.03595534999999</v>
      </c>
      <c r="AC32" s="47">
        <f t="shared" si="17"/>
        <v>4.0526751999999853</v>
      </c>
      <c r="AE32" s="46" t="s">
        <v>392</v>
      </c>
      <c r="AF32">
        <v>-290.75830592</v>
      </c>
      <c r="AG32" s="47">
        <f t="shared" si="18"/>
        <v>1.9714507399999821</v>
      </c>
      <c r="AI32" s="46" t="s">
        <v>392</v>
      </c>
      <c r="AJ32">
        <v>-293.22814670999998</v>
      </c>
      <c r="AK32" s="47">
        <f t="shared" si="19"/>
        <v>3.1810468950000041</v>
      </c>
    </row>
    <row r="33" spans="1:37" x14ac:dyDescent="0.35">
      <c r="A33" s="2" t="s">
        <v>393</v>
      </c>
      <c r="B33" t="s">
        <v>138</v>
      </c>
      <c r="C33">
        <v>-8.5676002600000007</v>
      </c>
      <c r="D33" s="28">
        <v>2</v>
      </c>
      <c r="E33" s="28">
        <f t="shared" si="13"/>
        <v>-4.2838001300000004</v>
      </c>
      <c r="G33" s="46" t="s">
        <v>393</v>
      </c>
      <c r="H33">
        <v>-287.21730401000002</v>
      </c>
      <c r="I33" s="47">
        <f t="shared" si="14"/>
        <v>0.48645823499995977</v>
      </c>
      <c r="O33" s="46" t="s">
        <v>393</v>
      </c>
      <c r="P33" s="6">
        <v>-298.14920612999998</v>
      </c>
      <c r="Q33" s="47">
        <f t="shared" si="15"/>
        <v>8.2175919150000034</v>
      </c>
      <c r="S33" s="46" t="s">
        <v>393</v>
      </c>
      <c r="T33" s="6">
        <v>-291.82972609000001</v>
      </c>
      <c r="U33" s="47">
        <f t="shared" si="16"/>
        <v>2.8726745799999733</v>
      </c>
      <c r="AA33" s="46" t="s">
        <v>393</v>
      </c>
      <c r="AB33" s="6">
        <v>-292.04746401</v>
      </c>
      <c r="AC33" s="47">
        <f t="shared" si="17"/>
        <v>2.6549366599999829</v>
      </c>
      <c r="AE33" s="46" t="s">
        <v>393</v>
      </c>
      <c r="AF33">
        <v>-288.95021006000002</v>
      </c>
      <c r="AG33" s="47">
        <f t="shared" si="18"/>
        <v>1.0864316599999633</v>
      </c>
      <c r="AI33" s="46" t="s">
        <v>393</v>
      </c>
      <c r="AJ33">
        <v>-290.52983123000001</v>
      </c>
      <c r="AK33" s="47">
        <f t="shared" si="19"/>
        <v>1.8396899649999687</v>
      </c>
    </row>
    <row r="34" spans="1:37" x14ac:dyDescent="0.35">
      <c r="A34" s="2" t="s">
        <v>394</v>
      </c>
      <c r="B34" t="s">
        <v>137</v>
      </c>
      <c r="C34">
        <v>-10.135037369999999</v>
      </c>
      <c r="D34" s="28">
        <v>4</v>
      </c>
      <c r="E34" s="28">
        <f t="shared" si="13"/>
        <v>-2.5337593424999998</v>
      </c>
      <c r="G34" s="46" t="s">
        <v>394</v>
      </c>
      <c r="H34">
        <v>-285.89713876000002</v>
      </c>
      <c r="I34" s="47">
        <f t="shared" si="14"/>
        <v>5.6582697499961476E-2</v>
      </c>
      <c r="O34" s="46" t="s">
        <v>394</v>
      </c>
      <c r="P34" s="6">
        <v>-287.20426621000001</v>
      </c>
      <c r="Q34" s="47">
        <f t="shared" si="15"/>
        <v>3.4121647474999612</v>
      </c>
      <c r="S34" s="46" t="s">
        <v>394</v>
      </c>
      <c r="T34" s="6">
        <v>-286.82059679999998</v>
      </c>
      <c r="U34" s="47">
        <f t="shared" si="16"/>
        <v>0.8816407200000036</v>
      </c>
      <c r="AA34" s="46" t="s">
        <v>394</v>
      </c>
      <c r="AB34" s="6">
        <v>-286.78248882999998</v>
      </c>
      <c r="AC34" s="47">
        <f t="shared" si="17"/>
        <v>0.91974869000000226</v>
      </c>
      <c r="AE34" s="46" t="s">
        <v>394</v>
      </c>
      <c r="AF34">
        <v>-286.25359058999999</v>
      </c>
      <c r="AG34" s="47">
        <f t="shared" si="18"/>
        <v>0.28296955499999221</v>
      </c>
      <c r="AI34" s="46" t="s">
        <v>394</v>
      </c>
      <c r="AJ34">
        <v>-286.47120063</v>
      </c>
      <c r="AK34" s="47">
        <f t="shared" si="19"/>
        <v>0.64819820249998106</v>
      </c>
    </row>
    <row r="35" spans="1:37" x14ac:dyDescent="0.35">
      <c r="A35" t="s">
        <v>395</v>
      </c>
      <c r="B35" t="s">
        <v>137</v>
      </c>
      <c r="C35" s="39">
        <v>-2.5333544200000002</v>
      </c>
      <c r="D35" s="28">
        <v>4</v>
      </c>
      <c r="E35" s="28">
        <f t="shared" si="13"/>
        <v>-0.63333860500000005</v>
      </c>
      <c r="G35" s="46" t="s">
        <v>395</v>
      </c>
      <c r="H35" s="33">
        <v>-284.05846545000003</v>
      </c>
      <c r="I35" s="47">
        <f t="shared" si="14"/>
        <v>-5.1647300000481344E-3</v>
      </c>
      <c r="O35" s="46" t="s">
        <v>395</v>
      </c>
      <c r="P35" s="6">
        <v>-270.06781725000002</v>
      </c>
      <c r="Q35" s="47">
        <f t="shared" si="15"/>
        <v>3.4448270699999632</v>
      </c>
      <c r="S35" s="46" t="s">
        <v>395</v>
      </c>
      <c r="T35" s="6">
        <v>-278.77933356</v>
      </c>
      <c r="U35" s="47">
        <f t="shared" si="16"/>
        <v>1.3212210099999826</v>
      </c>
      <c r="AA35" s="46" t="s">
        <v>395</v>
      </c>
      <c r="AB35" s="6">
        <v>-278.84469228</v>
      </c>
      <c r="AC35" s="47">
        <f t="shared" si="17"/>
        <v>1.2558622899999765</v>
      </c>
      <c r="AE35" s="46" t="s">
        <v>395</v>
      </c>
      <c r="AF35" s="33">
        <v>-282.50032442000003</v>
      </c>
      <c r="AG35" s="47">
        <f t="shared" si="18"/>
        <v>0.23539424999995351</v>
      </c>
      <c r="AI35" s="46" t="s">
        <v>395</v>
      </c>
      <c r="AJ35" s="33">
        <v>-280.70768591000001</v>
      </c>
      <c r="AK35" s="47">
        <f t="shared" si="19"/>
        <v>0.71045070999997062</v>
      </c>
    </row>
    <row r="36" spans="1:37" x14ac:dyDescent="0.35">
      <c r="A36" t="s">
        <v>396</v>
      </c>
      <c r="B36" t="s">
        <v>138</v>
      </c>
      <c r="C36">
        <v>4.05879178</v>
      </c>
      <c r="D36" s="28">
        <v>2</v>
      </c>
      <c r="E36" s="28">
        <f t="shared" si="13"/>
        <v>2.02939589</v>
      </c>
      <c r="G36" s="46" t="s">
        <v>396</v>
      </c>
      <c r="H36" s="33">
        <v>-281.80555425</v>
      </c>
      <c r="I36" s="47">
        <f t="shared" si="14"/>
        <v>-0.41498802500001997</v>
      </c>
      <c r="O36" s="46" t="s">
        <v>396</v>
      </c>
      <c r="P36" s="6">
        <v>-244.73097322000001</v>
      </c>
      <c r="Q36" s="47">
        <f t="shared" si="15"/>
        <v>4.8170606449999696</v>
      </c>
      <c r="S36" s="77" t="s">
        <v>396</v>
      </c>
      <c r="T36" s="69">
        <v>-269.51454509000001</v>
      </c>
      <c r="U36" s="116">
        <f t="shared" si="16"/>
        <v>-6.4928500000032585E-2</v>
      </c>
      <c r="AA36" s="46" t="s">
        <v>396</v>
      </c>
      <c r="AB36" s="6">
        <v>-269.41707740999999</v>
      </c>
      <c r="AC36" s="47">
        <f t="shared" si="17"/>
        <v>3.2539179999989898E-2</v>
      </c>
      <c r="AE36" s="46" t="s">
        <v>396</v>
      </c>
      <c r="AF36" s="33">
        <v>-277.79529903999997</v>
      </c>
      <c r="AG36" s="47">
        <f t="shared" si="18"/>
        <v>-0.38504935999999468</v>
      </c>
      <c r="AI36" s="46" t="s">
        <v>396</v>
      </c>
      <c r="AJ36" s="33">
        <v>-273.44428147000002</v>
      </c>
      <c r="AK36" s="47">
        <f t="shared" si="19"/>
        <v>-1.4348335000041068E-2</v>
      </c>
    </row>
    <row r="37" spans="1:37" x14ac:dyDescent="0.35">
      <c r="A37" t="s">
        <v>397</v>
      </c>
      <c r="B37" t="s">
        <v>138</v>
      </c>
      <c r="C37">
        <v>-8.0460684499999999</v>
      </c>
      <c r="D37" s="28">
        <v>2</v>
      </c>
      <c r="E37" s="28">
        <f t="shared" si="13"/>
        <v>-4.023034225</v>
      </c>
      <c r="G37" s="46" t="s">
        <v>397</v>
      </c>
      <c r="H37" s="33">
        <v>-290.40178452999999</v>
      </c>
      <c r="I37" s="47">
        <f t="shared" si="14"/>
        <v>-2.9587881900000061</v>
      </c>
      <c r="O37" s="46" t="s">
        <v>397</v>
      </c>
      <c r="P37" s="6">
        <v>-304.61279636</v>
      </c>
      <c r="Q37" s="47">
        <f t="shared" si="15"/>
        <v>-0.59289146000002191</v>
      </c>
      <c r="S37" s="77" t="s">
        <v>397</v>
      </c>
      <c r="T37" s="69">
        <v>-301.71272728000002</v>
      </c>
      <c r="U37" s="116">
        <f t="shared" si="16"/>
        <v>-8.0533902300000442</v>
      </c>
      <c r="AA37" s="46" t="s">
        <v>397</v>
      </c>
      <c r="AB37" s="6">
        <v>-302.18925858</v>
      </c>
      <c r="AC37" s="47">
        <f t="shared" si="17"/>
        <v>-8.5299215300000206</v>
      </c>
      <c r="AE37" s="46" t="s">
        <v>397</v>
      </c>
      <c r="AF37" s="33">
        <v>-294.26010859000002</v>
      </c>
      <c r="AG37" s="47">
        <f t="shared" si="18"/>
        <v>-4.7449986800000357</v>
      </c>
      <c r="AI37" s="46" t="s">
        <v>397</v>
      </c>
      <c r="AJ37" s="33">
        <v>-297.57701394999998</v>
      </c>
      <c r="AK37" s="47">
        <f t="shared" si="19"/>
        <v>-5.98979047</v>
      </c>
    </row>
    <row r="38" spans="1:37" x14ac:dyDescent="0.35">
      <c r="A38" t="s">
        <v>398</v>
      </c>
      <c r="B38" t="s">
        <v>138</v>
      </c>
      <c r="C38">
        <v>-11.64478549</v>
      </c>
      <c r="D38" s="28">
        <v>2</v>
      </c>
      <c r="E38" s="28">
        <f t="shared" si="13"/>
        <v>-5.8223927450000001</v>
      </c>
      <c r="G38" s="46" t="s">
        <v>398</v>
      </c>
      <c r="H38" s="33">
        <v>-291.25272654999998</v>
      </c>
      <c r="I38" s="47">
        <f t="shared" si="14"/>
        <v>-2.0103716899999968</v>
      </c>
      <c r="O38" s="46" t="s">
        <v>398</v>
      </c>
      <c r="P38" s="6">
        <v>-327.63376549999998</v>
      </c>
      <c r="Q38" s="47">
        <f t="shared" si="15"/>
        <v>-7.419633919999999</v>
      </c>
      <c r="S38" s="77" t="s">
        <v>398</v>
      </c>
      <c r="T38" s="69">
        <v>-307.14237258999998</v>
      </c>
      <c r="U38" s="116">
        <f t="shared" si="16"/>
        <v>-6.2856014599999988</v>
      </c>
      <c r="AA38" s="46" t="s">
        <v>398</v>
      </c>
      <c r="AB38" s="6">
        <v>-306.98385192000001</v>
      </c>
      <c r="AC38" s="47">
        <f t="shared" si="17"/>
        <v>-6.1270807900000257</v>
      </c>
      <c r="AE38" s="46" t="s">
        <v>398</v>
      </c>
      <c r="AF38" s="33">
        <v>-296.55986614</v>
      </c>
      <c r="AG38" s="47">
        <f t="shared" si="18"/>
        <v>-3.4460391900000165</v>
      </c>
      <c r="AI38" s="46" t="s">
        <v>398</v>
      </c>
      <c r="AJ38" s="33">
        <v>-301.57916668000001</v>
      </c>
      <c r="AK38" s="47">
        <f t="shared" si="19"/>
        <v>-4.5938676400000356</v>
      </c>
    </row>
    <row r="39" spans="1:37" x14ac:dyDescent="0.35">
      <c r="A39" t="s">
        <v>399</v>
      </c>
      <c r="B39" t="s">
        <v>139</v>
      </c>
      <c r="C39">
        <v>-14.489766169999999</v>
      </c>
      <c r="D39" s="28">
        <v>2</v>
      </c>
      <c r="E39" s="28">
        <f t="shared" si="13"/>
        <v>-7.2448830849999997</v>
      </c>
      <c r="G39" s="46" t="s">
        <v>399</v>
      </c>
      <c r="H39" s="33">
        <v>-291.10284324000003</v>
      </c>
      <c r="I39" s="47">
        <f t="shared" si="14"/>
        <v>-0.43799804000004716</v>
      </c>
      <c r="O39" s="46" t="s">
        <v>399</v>
      </c>
      <c r="P39" s="6">
        <v>-336.29197413000003</v>
      </c>
      <c r="Q39" s="47">
        <f t="shared" si="15"/>
        <v>-3.2754294900000538</v>
      </c>
      <c r="S39" s="77" t="s">
        <v>399</v>
      </c>
      <c r="T39" s="69">
        <v>-307.79129583000002</v>
      </c>
      <c r="U39" s="116">
        <f t="shared" si="16"/>
        <v>-1.2445633400000453</v>
      </c>
      <c r="AA39" s="46" t="s">
        <v>399</v>
      </c>
      <c r="AB39" s="6">
        <v>-307.56603160999998</v>
      </c>
      <c r="AC39" s="47">
        <f t="shared" si="17"/>
        <v>-1.019299120000003</v>
      </c>
      <c r="AE39" s="46" t="s">
        <v>399</v>
      </c>
      <c r="AF39" s="33">
        <v>-296.65121391999998</v>
      </c>
      <c r="AG39" s="47">
        <f t="shared" si="18"/>
        <v>-0.69240628999999565</v>
      </c>
      <c r="AI39" s="46" t="s">
        <v>399</v>
      </c>
      <c r="AJ39" s="33">
        <v>-301.97490397000001</v>
      </c>
      <c r="AK39" s="47">
        <f t="shared" si="19"/>
        <v>-0.72213391000003302</v>
      </c>
    </row>
    <row r="40" spans="1:37" x14ac:dyDescent="0.35">
      <c r="A40" t="s">
        <v>400</v>
      </c>
      <c r="B40" t="s">
        <v>139</v>
      </c>
      <c r="C40" s="39">
        <v>-16.327814579999998</v>
      </c>
      <c r="D40" s="28">
        <v>2</v>
      </c>
      <c r="E40" s="28">
        <f t="shared" si="13"/>
        <v>-8.1639072899999992</v>
      </c>
      <c r="G40" s="46" t="s">
        <v>400</v>
      </c>
      <c r="H40" s="33">
        <v>-290.87906548000001</v>
      </c>
      <c r="I40" s="47">
        <f t="shared" si="14"/>
        <v>0.70480392499997091</v>
      </c>
      <c r="O40" s="46" t="s">
        <v>400</v>
      </c>
      <c r="P40" s="6">
        <v>-336.94878917</v>
      </c>
      <c r="Q40" s="47">
        <f t="shared" si="15"/>
        <v>4.3389733149999721</v>
      </c>
      <c r="S40" s="46" t="s">
        <v>400</v>
      </c>
      <c r="T40" s="6">
        <v>-307.06911029000003</v>
      </c>
      <c r="U40" s="47">
        <f t="shared" si="16"/>
        <v>3.1537190199999507</v>
      </c>
      <c r="AA40" s="46" t="s">
        <v>400</v>
      </c>
      <c r="AB40" s="6">
        <v>-307.86431127999998</v>
      </c>
      <c r="AC40" s="47">
        <f t="shared" si="17"/>
        <v>2.3585180299999955</v>
      </c>
      <c r="AE40" s="46" t="s">
        <v>400</v>
      </c>
      <c r="AF40" s="33">
        <v>-296.62848849</v>
      </c>
      <c r="AG40" s="47">
        <f t="shared" si="18"/>
        <v>1.1683675499999833</v>
      </c>
      <c r="AI40" s="46" t="s">
        <v>400</v>
      </c>
      <c r="AJ40" s="33">
        <v>-302.03550769999998</v>
      </c>
      <c r="AK40" s="47">
        <f t="shared" si="19"/>
        <v>1.974334974999997</v>
      </c>
    </row>
    <row r="41" spans="1:37" x14ac:dyDescent="0.35">
      <c r="A41" t="s">
        <v>401</v>
      </c>
      <c r="B41" t="s">
        <v>138</v>
      </c>
      <c r="C41">
        <v>-12.545376510000001</v>
      </c>
      <c r="D41" s="28">
        <v>2</v>
      </c>
      <c r="E41" s="28">
        <f t="shared" si="13"/>
        <v>-6.2726882550000003</v>
      </c>
      <c r="G41" s="46" t="s">
        <v>401</v>
      </c>
      <c r="H41" s="33">
        <v>-289.12630478</v>
      </c>
      <c r="I41" s="47">
        <f t="shared" si="14"/>
        <v>0.5663455899999823</v>
      </c>
      <c r="O41" s="46" t="s">
        <v>401</v>
      </c>
      <c r="P41" s="6">
        <v>-316.56662510000001</v>
      </c>
      <c r="Q41" s="47">
        <f t="shared" si="15"/>
        <v>7.7001660699999697</v>
      </c>
      <c r="S41" s="46" t="s">
        <v>401</v>
      </c>
      <c r="T41" s="6">
        <v>-299.45600268999999</v>
      </c>
      <c r="U41" s="47">
        <f t="shared" si="16"/>
        <v>3.2019504799999901</v>
      </c>
      <c r="AA41" s="46" t="s">
        <v>401</v>
      </c>
      <c r="AB41" s="6">
        <v>-299.79063910999997</v>
      </c>
      <c r="AC41" s="47">
        <f t="shared" si="17"/>
        <v>2.8673140600000089</v>
      </c>
      <c r="AE41" s="46" t="s">
        <v>401</v>
      </c>
      <c r="AF41" s="33">
        <v>-292.72810299999998</v>
      </c>
      <c r="AG41" s="47">
        <f t="shared" si="18"/>
        <v>1.2863149700000047</v>
      </c>
      <c r="AI41" s="46" t="s">
        <v>401</v>
      </c>
      <c r="AJ41" s="33">
        <v>-296.21280115000002</v>
      </c>
      <c r="AK41" s="47">
        <f t="shared" si="19"/>
        <v>2.1233844199999643</v>
      </c>
    </row>
    <row r="42" spans="1:37" x14ac:dyDescent="0.35">
      <c r="A42" t="s">
        <v>402</v>
      </c>
      <c r="B42" t="s">
        <v>137</v>
      </c>
      <c r="C42">
        <v>-16.962016739999999</v>
      </c>
      <c r="D42" s="28">
        <v>4</v>
      </c>
      <c r="E42" s="28">
        <f t="shared" si="13"/>
        <v>-4.2405041849999998</v>
      </c>
      <c r="G42" s="46" t="s">
        <v>402</v>
      </c>
      <c r="H42" s="33">
        <v>-287.85565303999999</v>
      </c>
      <c r="I42" s="47">
        <f t="shared" si="14"/>
        <v>-0.1951867400000129</v>
      </c>
      <c r="O42" s="46" t="s">
        <v>402</v>
      </c>
      <c r="P42" s="6">
        <v>-304.33515631</v>
      </c>
      <c r="Q42" s="47">
        <f t="shared" si="15"/>
        <v>1.6419782299999746</v>
      </c>
      <c r="S42" s="46" t="s">
        <v>402</v>
      </c>
      <c r="T42" s="6">
        <v>-294.27183764</v>
      </c>
      <c r="U42" s="47">
        <f t="shared" si="16"/>
        <v>0.2573792499999783</v>
      </c>
      <c r="AA42" s="46" t="s">
        <v>402</v>
      </c>
      <c r="AB42" s="6">
        <v>-294.44890693999997</v>
      </c>
      <c r="AC42" s="47">
        <f t="shared" si="17"/>
        <v>8.0309950000007291E-2</v>
      </c>
      <c r="AE42" s="46" t="s">
        <v>402</v>
      </c>
      <c r="AF42" s="33">
        <v>-290.08258510000002</v>
      </c>
      <c r="AG42" s="47">
        <f t="shared" si="18"/>
        <v>-0.13253527000003729</v>
      </c>
      <c r="AI42" s="46" t="s">
        <v>402</v>
      </c>
      <c r="AJ42" s="33">
        <v>-292.26745045000001</v>
      </c>
      <c r="AK42" s="47">
        <f t="shared" si="19"/>
        <v>-2.7817090000032074E-2</v>
      </c>
    </row>
    <row r="43" spans="1:37" x14ac:dyDescent="0.35">
      <c r="A43" t="s">
        <v>403</v>
      </c>
      <c r="B43" t="s">
        <v>137</v>
      </c>
      <c r="C43">
        <v>2.2311074199999998</v>
      </c>
      <c r="D43" s="28">
        <v>4</v>
      </c>
      <c r="E43" s="28">
        <f t="shared" si="13"/>
        <v>0.55777685499999996</v>
      </c>
      <c r="G43" s="48" t="s">
        <v>403</v>
      </c>
      <c r="H43" s="100">
        <v>-282.91044780999999</v>
      </c>
      <c r="I43" s="49">
        <f t="shared" si="14"/>
        <v>-4.826255000001356E-2</v>
      </c>
      <c r="O43" s="48" t="s">
        <v>403</v>
      </c>
      <c r="P43" s="52">
        <v>-257.67476336999999</v>
      </c>
      <c r="Q43" s="49">
        <f t="shared" si="15"/>
        <v>5.1178418099999838</v>
      </c>
      <c r="S43" s="48" t="s">
        <v>403</v>
      </c>
      <c r="T43" s="52">
        <v>-274.32544483999999</v>
      </c>
      <c r="U43" s="49">
        <f t="shared" si="16"/>
        <v>1.0106478899999907</v>
      </c>
      <c r="AA43" s="48" t="s">
        <v>403</v>
      </c>
      <c r="AB43" s="52">
        <v>-274.17038107000002</v>
      </c>
      <c r="AC43" s="49">
        <f t="shared" si="17"/>
        <v>1.1657116599999604</v>
      </c>
      <c r="AE43" s="48" t="s">
        <v>403</v>
      </c>
      <c r="AF43" s="33">
        <v>-280.17143047000002</v>
      </c>
      <c r="AG43" s="47">
        <f t="shared" si="18"/>
        <v>0.18205727999996135</v>
      </c>
      <c r="AI43" s="48" t="s">
        <v>403</v>
      </c>
      <c r="AJ43" s="33">
        <v>-277.19962347000001</v>
      </c>
      <c r="AK43" s="47">
        <f t="shared" si="19"/>
        <v>0.64516676999997458</v>
      </c>
    </row>
    <row r="46" spans="1:37" x14ac:dyDescent="0.35">
      <c r="G46" s="6" t="s">
        <v>388</v>
      </c>
      <c r="I46" s="1">
        <v>-2.682882375000017</v>
      </c>
      <c r="O46" s="14" t="s">
        <v>388</v>
      </c>
      <c r="P46" s="14"/>
      <c r="Q46" s="14">
        <f>Q28/9</f>
        <v>-1.0619703116666703</v>
      </c>
      <c r="R46" s="14"/>
      <c r="S46" s="14" t="s">
        <v>388</v>
      </c>
      <c r="T46" s="14"/>
      <c r="U46" s="14">
        <f>U28/4</f>
        <v>-2.1810864949999997</v>
      </c>
      <c r="V46" s="14"/>
      <c r="W46" s="14"/>
      <c r="X46" s="14"/>
      <c r="Y46" s="14"/>
      <c r="Z46" s="14"/>
      <c r="AA46" s="14"/>
      <c r="AB46" s="14"/>
      <c r="AC46" s="14">
        <f>AC28/4</f>
        <v>-1.9782956675000039</v>
      </c>
      <c r="AG46" s="1">
        <f>AG28/2</f>
        <v>-2.3147423850000139</v>
      </c>
      <c r="AH46" s="1"/>
      <c r="AI46" s="1"/>
      <c r="AJ46" s="1"/>
      <c r="AK46" s="1">
        <f>AK28/3</f>
        <v>-2.1456910950000152</v>
      </c>
    </row>
    <row r="47" spans="1:37" x14ac:dyDescent="0.35">
      <c r="G47" s="6" t="s">
        <v>389</v>
      </c>
      <c r="I47" s="1">
        <v>-1.2997337850000426</v>
      </c>
      <c r="O47" s="14" t="s">
        <v>389</v>
      </c>
      <c r="P47" s="14"/>
      <c r="Q47" s="14">
        <f t="shared" ref="Q47:Q61" si="20">Q29/9</f>
        <v>-1.0555349372222216</v>
      </c>
      <c r="R47" s="14"/>
      <c r="S47" s="14" t="s">
        <v>389</v>
      </c>
      <c r="T47" s="14"/>
      <c r="U47" s="14">
        <f t="shared" ref="U47:U61" si="21">U29/4</f>
        <v>-1.1308761850000044</v>
      </c>
      <c r="V47" s="14"/>
      <c r="W47" s="14"/>
      <c r="X47" s="14"/>
      <c r="Y47" s="14"/>
      <c r="Z47" s="14"/>
      <c r="AA47" s="14"/>
      <c r="AB47" s="14"/>
      <c r="AC47" s="14">
        <f t="shared" ref="AC47:AC61" si="22">AC29/4</f>
        <v>-1.0814878675000008</v>
      </c>
      <c r="AG47" s="1">
        <f t="shared" ref="AG47:AG61" si="23">AG29/2</f>
        <v>-1.20034434</v>
      </c>
      <c r="AH47" s="1"/>
      <c r="AI47" s="1"/>
      <c r="AJ47" s="1"/>
      <c r="AK47" s="1">
        <f t="shared" ref="AK47:AK61" si="24">AK29/3</f>
        <v>-1.1071112916666683</v>
      </c>
    </row>
    <row r="48" spans="1:37" x14ac:dyDescent="0.35">
      <c r="G48" s="6" t="s">
        <v>390</v>
      </c>
      <c r="I48" s="1">
        <v>2.6345864999984592E-2</v>
      </c>
      <c r="O48" t="s">
        <v>390</v>
      </c>
      <c r="Q48" s="14">
        <f t="shared" si="20"/>
        <v>-0.17178989388889182</v>
      </c>
      <c r="S48" t="s">
        <v>390</v>
      </c>
      <c r="U48">
        <f t="shared" si="21"/>
        <v>0.12733116499998953</v>
      </c>
      <c r="AC48">
        <f t="shared" si="22"/>
        <v>2.7728797499992019E-2</v>
      </c>
      <c r="AG48" s="1">
        <f t="shared" si="23"/>
        <v>5.8586224999987557E-2</v>
      </c>
      <c r="AH48" s="1"/>
      <c r="AI48" s="1"/>
      <c r="AJ48" s="1"/>
      <c r="AK48" s="1">
        <f t="shared" si="24"/>
        <v>6.4369781666667514E-2</v>
      </c>
    </row>
    <row r="49" spans="6:37" x14ac:dyDescent="0.35">
      <c r="G49" s="6" t="s">
        <v>391</v>
      </c>
      <c r="I49" s="1">
        <v>1.0542457836206758</v>
      </c>
      <c r="O49" t="s">
        <v>391</v>
      </c>
      <c r="Q49">
        <f t="shared" si="20"/>
        <v>1.0902943558429099</v>
      </c>
      <c r="S49" t="s">
        <v>391</v>
      </c>
      <c r="U49">
        <f t="shared" si="21"/>
        <v>1.2100392136206786</v>
      </c>
      <c r="AC49">
        <f t="shared" si="22"/>
        <v>0.94550739612067858</v>
      </c>
      <c r="AG49" s="1">
        <f t="shared" si="23"/>
        <v>0.98595476362067203</v>
      </c>
      <c r="AH49" s="1"/>
      <c r="AI49" s="1"/>
      <c r="AJ49" s="1"/>
      <c r="AK49" s="1">
        <f t="shared" si="24"/>
        <v>1.0485388169540248</v>
      </c>
    </row>
    <row r="50" spans="6:37" x14ac:dyDescent="0.35">
      <c r="G50" s="6" t="s">
        <v>392</v>
      </c>
      <c r="I50" s="1">
        <v>0.96379928499997281</v>
      </c>
      <c r="O50" t="s">
        <v>392</v>
      </c>
      <c r="Q50">
        <f t="shared" si="20"/>
        <v>1.2748422394444401</v>
      </c>
      <c r="S50" t="s">
        <v>392</v>
      </c>
      <c r="U50">
        <f t="shared" si="21"/>
        <v>1.2078447675000001</v>
      </c>
      <c r="AC50">
        <f t="shared" si="22"/>
        <v>1.0131687999999963</v>
      </c>
      <c r="AG50" s="1">
        <f t="shared" si="23"/>
        <v>0.98572536999999105</v>
      </c>
      <c r="AH50" s="1"/>
      <c r="AI50" s="1"/>
      <c r="AJ50" s="1"/>
      <c r="AK50" s="1">
        <f t="shared" si="24"/>
        <v>1.0603489650000013</v>
      </c>
    </row>
    <row r="51" spans="6:37" x14ac:dyDescent="0.35">
      <c r="G51" s="6" t="s">
        <v>393</v>
      </c>
      <c r="I51" s="1">
        <v>0.48645823499995977</v>
      </c>
      <c r="O51" t="s">
        <v>393</v>
      </c>
      <c r="Q51">
        <f t="shared" si="20"/>
        <v>0.91306576833333375</v>
      </c>
      <c r="S51" t="s">
        <v>393</v>
      </c>
      <c r="U51">
        <f t="shared" si="21"/>
        <v>0.71816864499999333</v>
      </c>
      <c r="AC51">
        <f t="shared" si="22"/>
        <v>0.66373416499999571</v>
      </c>
      <c r="AG51" s="1">
        <f t="shared" si="23"/>
        <v>0.54321582999998164</v>
      </c>
      <c r="AH51" s="1"/>
      <c r="AI51" s="1"/>
      <c r="AJ51" s="1"/>
      <c r="AK51" s="1">
        <f t="shared" si="24"/>
        <v>0.61322998833332287</v>
      </c>
    </row>
    <row r="52" spans="6:37" x14ac:dyDescent="0.35">
      <c r="G52" s="6" t="s">
        <v>394</v>
      </c>
      <c r="I52" s="1">
        <v>5.6582697499961476E-2</v>
      </c>
      <c r="O52" t="s">
        <v>394</v>
      </c>
      <c r="Q52">
        <f t="shared" si="20"/>
        <v>0.37912941638888459</v>
      </c>
      <c r="S52" t="s">
        <v>394</v>
      </c>
      <c r="U52">
        <f t="shared" si="21"/>
        <v>0.2204101800000009</v>
      </c>
      <c r="AC52">
        <f t="shared" si="22"/>
        <v>0.22993717250000056</v>
      </c>
      <c r="AG52" s="1">
        <f t="shared" si="23"/>
        <v>0.14148477749999611</v>
      </c>
      <c r="AH52" s="1"/>
      <c r="AI52" s="1"/>
      <c r="AJ52" s="1"/>
      <c r="AK52" s="1">
        <f t="shared" si="24"/>
        <v>0.21606606749999369</v>
      </c>
    </row>
    <row r="53" spans="6:37" x14ac:dyDescent="0.35">
      <c r="G53" s="6" t="s">
        <v>395</v>
      </c>
      <c r="I53" s="1">
        <v>-5.1647300000481344E-3</v>
      </c>
      <c r="O53" t="s">
        <v>395</v>
      </c>
      <c r="Q53">
        <f t="shared" si="20"/>
        <v>0.38275856333332925</v>
      </c>
      <c r="S53" t="s">
        <v>395</v>
      </c>
      <c r="U53">
        <f t="shared" si="21"/>
        <v>0.33030525249999565</v>
      </c>
      <c r="AC53">
        <f t="shared" si="22"/>
        <v>0.31396557249999413</v>
      </c>
      <c r="AG53" s="1">
        <f t="shared" si="23"/>
        <v>0.11769712499997675</v>
      </c>
      <c r="AH53" s="1"/>
      <c r="AI53" s="1"/>
      <c r="AJ53" s="1"/>
      <c r="AK53" s="1">
        <f t="shared" si="24"/>
        <v>0.23681690333332353</v>
      </c>
    </row>
    <row r="54" spans="6:37" x14ac:dyDescent="0.35">
      <c r="G54" s="6" t="s">
        <v>396</v>
      </c>
      <c r="I54" s="1">
        <v>-0.41498802500001997</v>
      </c>
      <c r="O54" t="s">
        <v>396</v>
      </c>
      <c r="Q54">
        <f t="shared" si="20"/>
        <v>0.53522896055555214</v>
      </c>
      <c r="S54" t="s">
        <v>396</v>
      </c>
      <c r="U54" s="14">
        <f t="shared" si="21"/>
        <v>-1.6232125000008146E-2</v>
      </c>
      <c r="AC54">
        <f t="shared" si="22"/>
        <v>8.1347949999974745E-3</v>
      </c>
      <c r="AG54" s="1">
        <f t="shared" si="23"/>
        <v>-0.19252467999999734</v>
      </c>
      <c r="AH54" s="1"/>
      <c r="AI54" s="1"/>
      <c r="AJ54" s="1"/>
      <c r="AK54" s="1">
        <f t="shared" si="24"/>
        <v>-4.7827783333470224E-3</v>
      </c>
    </row>
    <row r="55" spans="6:37" x14ac:dyDescent="0.35">
      <c r="G55" s="6" t="s">
        <v>397</v>
      </c>
      <c r="I55" s="1">
        <v>-2.9587881900000061</v>
      </c>
      <c r="O55" s="14" t="s">
        <v>397</v>
      </c>
      <c r="P55" s="14"/>
      <c r="Q55" s="14">
        <f t="shared" si="20"/>
        <v>-6.587682888889132E-2</v>
      </c>
      <c r="R55" s="14"/>
      <c r="S55" s="14" t="s">
        <v>397</v>
      </c>
      <c r="T55" s="14"/>
      <c r="U55" s="14">
        <f t="shared" si="21"/>
        <v>-2.013347557500011</v>
      </c>
      <c r="V55" s="14"/>
      <c r="W55" s="14"/>
      <c r="X55" s="14"/>
      <c r="Y55" s="14"/>
      <c r="Z55" s="14"/>
      <c r="AA55" s="14"/>
      <c r="AB55" s="14"/>
      <c r="AC55" s="14">
        <f t="shared" si="22"/>
        <v>-2.1324803825000052</v>
      </c>
      <c r="AG55" s="1">
        <f t="shared" si="23"/>
        <v>-2.3724993400000178</v>
      </c>
      <c r="AH55" s="1"/>
      <c r="AI55" s="1"/>
      <c r="AJ55" s="1"/>
      <c r="AK55" s="1">
        <f t="shared" si="24"/>
        <v>-1.9965968233333333</v>
      </c>
    </row>
    <row r="56" spans="6:37" x14ac:dyDescent="0.35">
      <c r="G56" s="6" t="s">
        <v>398</v>
      </c>
      <c r="I56" s="1">
        <v>-2.0103716899999968</v>
      </c>
      <c r="O56" s="14" t="s">
        <v>398</v>
      </c>
      <c r="P56" s="14"/>
      <c r="Q56" s="14">
        <f t="shared" si="20"/>
        <v>-0.82440376888888878</v>
      </c>
      <c r="R56" s="14"/>
      <c r="S56" s="14" t="s">
        <v>398</v>
      </c>
      <c r="T56" s="14"/>
      <c r="U56" s="14">
        <f t="shared" si="21"/>
        <v>-1.5714003649999997</v>
      </c>
      <c r="V56" s="14"/>
      <c r="W56" s="14"/>
      <c r="X56" s="14"/>
      <c r="Y56" s="14"/>
      <c r="Z56" s="14"/>
      <c r="AA56" s="14"/>
      <c r="AB56" s="14"/>
      <c r="AC56" s="14">
        <f t="shared" si="22"/>
        <v>-1.5317701975000064</v>
      </c>
      <c r="AG56" s="1">
        <f t="shared" si="23"/>
        <v>-1.7230195950000082</v>
      </c>
      <c r="AH56" s="1"/>
      <c r="AI56" s="1"/>
      <c r="AJ56" s="1"/>
      <c r="AK56" s="1">
        <f t="shared" si="24"/>
        <v>-1.5312892133333451</v>
      </c>
    </row>
    <row r="57" spans="6:37" x14ac:dyDescent="0.35">
      <c r="G57" s="6" t="s">
        <v>399</v>
      </c>
      <c r="I57" s="1">
        <v>-0.43799804000004716</v>
      </c>
      <c r="O57" s="14" t="s">
        <v>399</v>
      </c>
      <c r="P57" s="14"/>
      <c r="Q57" s="14">
        <f t="shared" si="20"/>
        <v>-0.36393661000000599</v>
      </c>
      <c r="R57" s="14"/>
      <c r="S57" s="14" t="s">
        <v>399</v>
      </c>
      <c r="T57" s="14"/>
      <c r="U57" s="14">
        <f t="shared" si="21"/>
        <v>-0.31114083500001133</v>
      </c>
      <c r="V57" s="14"/>
      <c r="W57" s="14"/>
      <c r="X57" s="14"/>
      <c r="Y57" s="14"/>
      <c r="Z57" s="14"/>
      <c r="AA57" s="14"/>
      <c r="AB57" s="14"/>
      <c r="AC57" s="14">
        <f t="shared" si="22"/>
        <v>-0.25482478000000075</v>
      </c>
      <c r="AG57" s="1">
        <f t="shared" si="23"/>
        <v>-0.34620314499999782</v>
      </c>
      <c r="AH57" s="1"/>
      <c r="AI57" s="1"/>
      <c r="AJ57" s="1"/>
      <c r="AK57" s="1">
        <f t="shared" si="24"/>
        <v>-0.24071130333334434</v>
      </c>
    </row>
    <row r="58" spans="6:37" x14ac:dyDescent="0.35">
      <c r="G58" s="6" t="s">
        <v>400</v>
      </c>
      <c r="I58" s="1">
        <v>0.70480392499997091</v>
      </c>
      <c r="O58" t="s">
        <v>400</v>
      </c>
      <c r="Q58">
        <f t="shared" si="20"/>
        <v>0.48210814611110803</v>
      </c>
      <c r="S58" t="s">
        <v>400</v>
      </c>
      <c r="U58">
        <f t="shared" si="21"/>
        <v>0.78842975499998769</v>
      </c>
      <c r="AC58">
        <f t="shared" si="22"/>
        <v>0.58962950749999887</v>
      </c>
      <c r="AG58" s="1">
        <f t="shared" si="23"/>
        <v>0.58418377499999163</v>
      </c>
      <c r="AH58" s="1"/>
      <c r="AI58" s="1"/>
      <c r="AJ58" s="1"/>
      <c r="AK58" s="1">
        <f t="shared" si="24"/>
        <v>0.65811165833333229</v>
      </c>
    </row>
    <row r="59" spans="6:37" x14ac:dyDescent="0.35">
      <c r="G59" s="6" t="s">
        <v>401</v>
      </c>
      <c r="I59" s="1">
        <v>0.5663455899999823</v>
      </c>
      <c r="O59" t="s">
        <v>401</v>
      </c>
      <c r="Q59">
        <f t="shared" si="20"/>
        <v>0.85557400777777437</v>
      </c>
      <c r="S59" t="s">
        <v>401</v>
      </c>
      <c r="U59">
        <f t="shared" si="21"/>
        <v>0.80048761999999751</v>
      </c>
      <c r="AC59">
        <f t="shared" si="22"/>
        <v>0.71682851500000222</v>
      </c>
      <c r="AG59" s="1">
        <f t="shared" si="23"/>
        <v>0.64315748500000236</v>
      </c>
      <c r="AH59" s="1"/>
      <c r="AI59" s="1"/>
      <c r="AJ59" s="1"/>
      <c r="AK59" s="1">
        <f t="shared" si="24"/>
        <v>0.70779480666665473</v>
      </c>
    </row>
    <row r="60" spans="6:37" x14ac:dyDescent="0.35">
      <c r="G60" s="6" t="s">
        <v>402</v>
      </c>
      <c r="I60" s="1">
        <v>-0.1951867400000129</v>
      </c>
      <c r="O60" t="s">
        <v>402</v>
      </c>
      <c r="Q60">
        <f t="shared" si="20"/>
        <v>0.18244202555555272</v>
      </c>
      <c r="S60" t="s">
        <v>402</v>
      </c>
      <c r="U60">
        <f t="shared" si="21"/>
        <v>6.4344812499994575E-2</v>
      </c>
      <c r="AC60">
        <f t="shared" si="22"/>
        <v>2.0077487500001823E-2</v>
      </c>
      <c r="AG60" s="1">
        <f t="shared" si="23"/>
        <v>-6.6267635000018643E-2</v>
      </c>
      <c r="AH60" s="1"/>
      <c r="AI60" s="1"/>
      <c r="AJ60" s="1"/>
      <c r="AK60" s="1">
        <f t="shared" si="24"/>
        <v>-9.2723633333440247E-3</v>
      </c>
    </row>
    <row r="61" spans="6:37" x14ac:dyDescent="0.35">
      <c r="G61" s="6" t="s">
        <v>403</v>
      </c>
      <c r="I61" s="1">
        <v>-4.826255000001356E-2</v>
      </c>
      <c r="O61" t="s">
        <v>403</v>
      </c>
      <c r="Q61">
        <f t="shared" si="20"/>
        <v>0.56864908999999819</v>
      </c>
      <c r="S61" t="s">
        <v>403</v>
      </c>
      <c r="U61">
        <f t="shared" si="21"/>
        <v>0.25266197249999767</v>
      </c>
      <c r="AC61">
        <f t="shared" si="22"/>
        <v>0.2914279149999901</v>
      </c>
      <c r="AG61" s="1">
        <f t="shared" si="23"/>
        <v>9.1028639999980676E-2</v>
      </c>
      <c r="AH61" s="1"/>
      <c r="AI61" s="1"/>
      <c r="AJ61" s="1"/>
      <c r="AK61" s="1">
        <f t="shared" si="24"/>
        <v>0.21505558999999153</v>
      </c>
    </row>
    <row r="64" spans="6:37" x14ac:dyDescent="0.35">
      <c r="F64" t="s">
        <v>468</v>
      </c>
      <c r="G64" t="s">
        <v>463</v>
      </c>
      <c r="H64" t="s">
        <v>466</v>
      </c>
      <c r="I64" t="s">
        <v>467</v>
      </c>
      <c r="J64" t="s">
        <v>461</v>
      </c>
      <c r="K64" t="s">
        <v>460</v>
      </c>
      <c r="L64" t="s">
        <v>462</v>
      </c>
    </row>
    <row r="65" spans="6:12" x14ac:dyDescent="0.35">
      <c r="F65" s="6" t="s">
        <v>388</v>
      </c>
      <c r="G65" s="1">
        <v>-2.682882375000017</v>
      </c>
      <c r="H65" s="1">
        <v>-2.3147423850000139</v>
      </c>
      <c r="I65" s="1">
        <v>-2.1456910950000152</v>
      </c>
      <c r="J65" s="1">
        <v>-1.9782999999999999</v>
      </c>
      <c r="K65" s="1">
        <v>-2.1810900000000002</v>
      </c>
      <c r="L65" s="1">
        <v>-1.0619700000000001</v>
      </c>
    </row>
    <row r="66" spans="6:12" x14ac:dyDescent="0.35">
      <c r="F66" s="6" t="s">
        <v>389</v>
      </c>
      <c r="G66" s="1">
        <v>-1.2997337850000426</v>
      </c>
      <c r="H66" s="1">
        <v>-1.20034434</v>
      </c>
      <c r="I66" s="1">
        <v>-1.1071112916666683</v>
      </c>
      <c r="J66" s="1">
        <v>-1.0814900000000001</v>
      </c>
      <c r="K66" s="1">
        <v>-1.1308800000000001</v>
      </c>
      <c r="L66" s="1">
        <v>-1.0555300000000001</v>
      </c>
    </row>
    <row r="67" spans="6:12" x14ac:dyDescent="0.35">
      <c r="F67" s="6" t="s">
        <v>390</v>
      </c>
      <c r="G67" s="1">
        <v>2.6345864999984592E-2</v>
      </c>
      <c r="H67" s="1">
        <v>5.8586224999987557E-2</v>
      </c>
      <c r="I67" s="1">
        <v>6.4369781666667514E-2</v>
      </c>
      <c r="J67" s="1">
        <v>2.7729E-2</v>
      </c>
      <c r="K67" s="1">
        <v>0.127331</v>
      </c>
      <c r="L67" s="1">
        <v>-0.17179</v>
      </c>
    </row>
    <row r="68" spans="6:12" x14ac:dyDescent="0.35">
      <c r="F68" s="6" t="s">
        <v>391</v>
      </c>
      <c r="G68" s="1">
        <v>1.0542457836206758</v>
      </c>
      <c r="H68" s="1">
        <v>0.98595476362067203</v>
      </c>
      <c r="I68" s="1">
        <v>1.0485388169540248</v>
      </c>
      <c r="J68" s="1">
        <v>0.94550699999999999</v>
      </c>
      <c r="K68" s="1">
        <v>1.2100390000000001</v>
      </c>
      <c r="L68" s="1">
        <v>1.0902940000000001</v>
      </c>
    </row>
    <row r="69" spans="6:12" x14ac:dyDescent="0.35">
      <c r="F69" s="6" t="s">
        <v>392</v>
      </c>
      <c r="G69" s="1">
        <v>0.96379928499997281</v>
      </c>
      <c r="H69" s="1">
        <v>0.98572536999999105</v>
      </c>
      <c r="I69" s="1">
        <v>1.0603489650000013</v>
      </c>
      <c r="J69" s="1">
        <v>1.013169</v>
      </c>
      <c r="K69" s="1">
        <v>1.2078450000000001</v>
      </c>
      <c r="L69" s="1">
        <v>1.274842</v>
      </c>
    </row>
    <row r="70" spans="6:12" x14ac:dyDescent="0.35">
      <c r="F70" s="6" t="s">
        <v>393</v>
      </c>
      <c r="G70" s="1">
        <v>0.48645823499995977</v>
      </c>
      <c r="H70" s="1">
        <v>0.54321582999998164</v>
      </c>
      <c r="I70" s="1">
        <v>0.61322998833332287</v>
      </c>
      <c r="J70" s="1">
        <v>0.66373400000000005</v>
      </c>
      <c r="K70" s="1">
        <v>0.71816899999999995</v>
      </c>
      <c r="L70" s="1">
        <v>0.91306600000000004</v>
      </c>
    </row>
    <row r="71" spans="6:12" x14ac:dyDescent="0.35">
      <c r="F71" s="6" t="s">
        <v>394</v>
      </c>
      <c r="G71" s="1">
        <v>5.6582697499961476E-2</v>
      </c>
      <c r="H71" s="1">
        <v>0.14148477749999611</v>
      </c>
      <c r="I71" s="1">
        <v>0.21606606749999369</v>
      </c>
      <c r="J71" s="1">
        <v>0.229937</v>
      </c>
      <c r="K71" s="1">
        <v>0.22040999999999999</v>
      </c>
      <c r="L71" s="1">
        <v>0.37912899999999999</v>
      </c>
    </row>
    <row r="72" spans="6:12" x14ac:dyDescent="0.35">
      <c r="F72" s="6" t="s">
        <v>395</v>
      </c>
      <c r="G72" s="1">
        <v>-5.1647300000481344E-3</v>
      </c>
      <c r="H72" s="1">
        <v>0.11769712499997675</v>
      </c>
      <c r="I72" s="1">
        <v>0.23681690333332353</v>
      </c>
      <c r="J72" s="1">
        <v>0.31396600000000002</v>
      </c>
      <c r="K72" s="1">
        <v>0.33030500000000002</v>
      </c>
      <c r="L72" s="1">
        <v>0.38275900000000002</v>
      </c>
    </row>
    <row r="73" spans="6:12" x14ac:dyDescent="0.35">
      <c r="F73" s="6" t="s">
        <v>396</v>
      </c>
      <c r="G73" s="1">
        <v>-0.41498802500001997</v>
      </c>
      <c r="H73" s="1">
        <v>-0.19252467999999734</v>
      </c>
      <c r="I73" s="1">
        <v>-4.7827783333470224E-3</v>
      </c>
      <c r="J73" s="1">
        <v>8.1349999999999999E-3</v>
      </c>
      <c r="K73" s="1">
        <v>-1.6230000000000001E-2</v>
      </c>
      <c r="L73" s="1">
        <v>0.53522899999999995</v>
      </c>
    </row>
    <row r="74" spans="6:12" x14ac:dyDescent="0.35">
      <c r="F74" s="6" t="s">
        <v>397</v>
      </c>
      <c r="G74" s="1">
        <v>-2.9587881900000061</v>
      </c>
      <c r="H74" s="1">
        <v>-2.3724993400000178</v>
      </c>
      <c r="I74" s="1">
        <v>-1.9965968233333333</v>
      </c>
      <c r="J74" s="1">
        <v>-2.1324800000000002</v>
      </c>
      <c r="K74" s="1">
        <v>-2.01335</v>
      </c>
      <c r="L74" s="1">
        <v>-6.5879999999999994E-2</v>
      </c>
    </row>
    <row r="75" spans="6:12" x14ac:dyDescent="0.35">
      <c r="F75" s="6" t="s">
        <v>398</v>
      </c>
      <c r="G75" s="1">
        <v>-2.0103716899999968</v>
      </c>
      <c r="H75" s="1">
        <v>-1.7230195950000082</v>
      </c>
      <c r="I75" s="1">
        <v>-1.5312892133333451</v>
      </c>
      <c r="J75" s="1">
        <v>-1.5317700000000001</v>
      </c>
      <c r="K75" s="1">
        <v>-1.5713999999999999</v>
      </c>
      <c r="L75" s="1">
        <v>-0.82440000000000002</v>
      </c>
    </row>
    <row r="76" spans="6:12" x14ac:dyDescent="0.35">
      <c r="F76" s="6" t="s">
        <v>399</v>
      </c>
      <c r="G76" s="1">
        <v>-0.43799804000004716</v>
      </c>
      <c r="H76" s="1">
        <v>-0.34620314499999782</v>
      </c>
      <c r="I76" s="1">
        <v>-0.24071130333334434</v>
      </c>
      <c r="J76" s="1">
        <v>-0.25481999999999999</v>
      </c>
      <c r="K76" s="1">
        <v>-0.31114000000000003</v>
      </c>
      <c r="L76" s="1">
        <v>-0.36393999999999999</v>
      </c>
    </row>
    <row r="77" spans="6:12" x14ac:dyDescent="0.35">
      <c r="F77" s="6" t="s">
        <v>400</v>
      </c>
      <c r="G77" s="1">
        <v>0.70480392499997091</v>
      </c>
      <c r="H77" s="1">
        <v>0.58418377499999163</v>
      </c>
      <c r="I77" s="1">
        <v>0.65811165833333229</v>
      </c>
      <c r="J77" s="1">
        <v>0.58962999999999999</v>
      </c>
      <c r="K77" s="1">
        <v>0.78842999999999996</v>
      </c>
      <c r="L77" s="1">
        <v>0.48210799999999998</v>
      </c>
    </row>
    <row r="78" spans="6:12" x14ac:dyDescent="0.35">
      <c r="F78" s="6" t="s">
        <v>401</v>
      </c>
      <c r="G78" s="1">
        <v>0.5663455899999823</v>
      </c>
      <c r="H78" s="1">
        <v>0.64315748500000236</v>
      </c>
      <c r="I78" s="1">
        <v>0.70779480666665473</v>
      </c>
      <c r="J78" s="1">
        <v>0.71682900000000005</v>
      </c>
      <c r="K78" s="1">
        <v>0.80048799999999998</v>
      </c>
      <c r="L78" s="1">
        <v>0.85557399999999995</v>
      </c>
    </row>
    <row r="79" spans="6:12" x14ac:dyDescent="0.35">
      <c r="F79" s="6" t="s">
        <v>402</v>
      </c>
      <c r="G79" s="1">
        <v>-0.1951867400000129</v>
      </c>
      <c r="H79" s="1">
        <v>-6.6267635000018643E-2</v>
      </c>
      <c r="I79" s="1">
        <v>-9.2723633333440247E-3</v>
      </c>
      <c r="J79" s="1">
        <v>2.0077000000000001E-2</v>
      </c>
      <c r="K79" s="1">
        <v>6.4344999999999999E-2</v>
      </c>
      <c r="L79" s="1">
        <v>0.18244199999999999</v>
      </c>
    </row>
    <row r="80" spans="6:12" x14ac:dyDescent="0.35">
      <c r="F80" s="6" t="s">
        <v>403</v>
      </c>
      <c r="G80" s="1">
        <v>-4.826255000001356E-2</v>
      </c>
      <c r="H80" s="1">
        <v>9.1028639999980676E-2</v>
      </c>
      <c r="I80" s="1">
        <v>0.21505558999999153</v>
      </c>
      <c r="J80" s="1">
        <v>0.29142800000000002</v>
      </c>
      <c r="K80" s="1">
        <v>0.252662</v>
      </c>
      <c r="L80" s="1">
        <v>0.56864899999999996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22" zoomScaleNormal="100" workbookViewId="0">
      <selection activeCell="R31" sqref="R31"/>
    </sheetView>
  </sheetViews>
  <sheetFormatPr defaultRowHeight="14.5" x14ac:dyDescent="0.35"/>
  <cols>
    <col min="2" max="3" width="8.7265625" style="28"/>
    <col min="9" max="9" width="8.7265625" style="28"/>
    <col min="14" max="14" width="8.7265625" style="28"/>
    <col min="19" max="19" width="8.7265625" style="28"/>
  </cols>
  <sheetData>
    <row r="1" spans="1:20" x14ac:dyDescent="0.35">
      <c r="D1" s="221" t="s">
        <v>221</v>
      </c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3"/>
    </row>
    <row r="2" spans="1:20" x14ac:dyDescent="0.35">
      <c r="A2" t="s">
        <v>128</v>
      </c>
      <c r="B2" s="28" t="s">
        <v>134</v>
      </c>
      <c r="D2" s="50" t="s">
        <v>140</v>
      </c>
      <c r="E2" s="50" t="s">
        <v>134</v>
      </c>
      <c r="G2" s="50"/>
      <c r="H2" s="50" t="s">
        <v>133</v>
      </c>
      <c r="I2" s="108" t="s">
        <v>15</v>
      </c>
      <c r="J2" s="50" t="s">
        <v>135</v>
      </c>
      <c r="L2" s="50"/>
      <c r="M2" s="50" t="s">
        <v>133</v>
      </c>
      <c r="N2" s="108" t="s">
        <v>15</v>
      </c>
      <c r="O2" s="50" t="s">
        <v>135</v>
      </c>
      <c r="Q2" s="50"/>
      <c r="R2" s="50" t="s">
        <v>133</v>
      </c>
      <c r="S2" s="108" t="s">
        <v>15</v>
      </c>
      <c r="T2" s="50" t="s">
        <v>135</v>
      </c>
    </row>
    <row r="3" spans="1:20" x14ac:dyDescent="0.35">
      <c r="A3" t="s">
        <v>127</v>
      </c>
      <c r="B3" s="28">
        <v>-285.37085286000001</v>
      </c>
      <c r="D3" s="225" t="s">
        <v>60</v>
      </c>
      <c r="E3" s="57">
        <v>-285.89819541000003</v>
      </c>
      <c r="G3" s="224" t="s">
        <v>100</v>
      </c>
      <c r="H3" s="57" t="s">
        <v>101</v>
      </c>
      <c r="I3" s="58">
        <v>-288.85221854000002</v>
      </c>
      <c r="J3" s="57">
        <f>I3-E3-0.5*$B$14</f>
        <v>0.62497687000000424</v>
      </c>
      <c r="L3" s="225" t="s">
        <v>111</v>
      </c>
      <c r="M3" s="57" t="s">
        <v>101</v>
      </c>
      <c r="N3" s="58">
        <v>-307.26859193000001</v>
      </c>
      <c r="O3" s="57">
        <f>N3-E3-$B$15-0.5*$B$14</f>
        <v>0.66760348000001413</v>
      </c>
      <c r="Q3" s="225" t="s">
        <v>118</v>
      </c>
      <c r="R3" s="59" t="s">
        <v>101</v>
      </c>
      <c r="S3" s="60">
        <v>-298.49010070000003</v>
      </c>
      <c r="T3" s="59">
        <f>S3-E3-$B$17</f>
        <v>-0.47390528999999937</v>
      </c>
    </row>
    <row r="4" spans="1:20" x14ac:dyDescent="0.35">
      <c r="A4" t="s">
        <v>34</v>
      </c>
      <c r="B4" s="28">
        <v>-285.89819541000003</v>
      </c>
      <c r="D4" s="225"/>
      <c r="E4" s="57">
        <v>-285.89819541000003</v>
      </c>
      <c r="G4" s="224"/>
      <c r="H4" s="57" t="s">
        <v>102</v>
      </c>
      <c r="I4" s="58">
        <v>-288.92595980999999</v>
      </c>
      <c r="J4" s="57">
        <f t="shared" ref="J4:J38" si="0">I4-E4-0.5*$B$14</f>
        <v>0.55123560000003335</v>
      </c>
      <c r="L4" s="225"/>
      <c r="M4" s="59" t="s">
        <v>102</v>
      </c>
      <c r="N4" s="60">
        <v>-307.36451617</v>
      </c>
      <c r="O4" s="59">
        <f t="shared" ref="O4:O38" si="1">N4-E4-$B$15-0.5*$B$14</f>
        <v>0.57167924000002612</v>
      </c>
      <c r="Q4" s="225"/>
      <c r="R4" s="57" t="s">
        <v>102</v>
      </c>
      <c r="S4" s="58">
        <v>-298.23363247999998</v>
      </c>
      <c r="T4" s="57">
        <f t="shared" ref="T4:T38" si="2">S4-E4-$B$17</f>
        <v>-0.2174370699999546</v>
      </c>
    </row>
    <row r="5" spans="1:20" x14ac:dyDescent="0.35">
      <c r="A5" t="s">
        <v>35</v>
      </c>
      <c r="B5" s="28">
        <v>-287.21689541000001</v>
      </c>
      <c r="D5" s="225"/>
      <c r="E5" s="57">
        <v>-285.89819541000003</v>
      </c>
      <c r="G5" s="224"/>
      <c r="H5" s="57" t="s">
        <v>103</v>
      </c>
      <c r="I5" s="58">
        <v>-288.88539601000002</v>
      </c>
      <c r="J5" s="57">
        <f t="shared" si="0"/>
        <v>0.59179940000000597</v>
      </c>
      <c r="L5" s="225"/>
      <c r="M5" s="57" t="s">
        <v>103</v>
      </c>
      <c r="N5" s="58">
        <v>-307.29035253000001</v>
      </c>
      <c r="O5" s="57">
        <f t="shared" si="1"/>
        <v>0.64584288000002088</v>
      </c>
      <c r="Q5" s="225"/>
      <c r="R5" s="57" t="s">
        <v>103</v>
      </c>
      <c r="S5" s="58">
        <v>-298.16583629000002</v>
      </c>
      <c r="T5" s="57">
        <f t="shared" si="2"/>
        <v>-0.14964087999998732</v>
      </c>
    </row>
    <row r="6" spans="1:20" x14ac:dyDescent="0.35">
      <c r="A6" t="s">
        <v>36</v>
      </c>
      <c r="B6" s="28">
        <v>-290.17711976999999</v>
      </c>
      <c r="D6" s="225"/>
      <c r="E6" s="57">
        <v>-285.89819541000003</v>
      </c>
      <c r="G6" s="224"/>
      <c r="H6" s="59" t="s">
        <v>104</v>
      </c>
      <c r="I6" s="60">
        <v>-289.01094862000002</v>
      </c>
      <c r="J6" s="59">
        <f t="shared" si="0"/>
        <v>0.46624679000000624</v>
      </c>
      <c r="L6" s="225"/>
      <c r="M6" s="57" t="s">
        <v>289</v>
      </c>
      <c r="N6" s="58">
        <v>-307.35717812000001</v>
      </c>
      <c r="O6" s="57">
        <f t="shared" si="1"/>
        <v>0.57901729000001323</v>
      </c>
      <c r="Q6" s="225"/>
      <c r="R6" s="57" t="s">
        <v>290</v>
      </c>
      <c r="S6" s="58">
        <v>-298.48432786000001</v>
      </c>
      <c r="T6" s="57">
        <f t="shared" si="2"/>
        <v>-0.46813244999997927</v>
      </c>
    </row>
    <row r="7" spans="1:20" x14ac:dyDescent="0.35">
      <c r="A7" t="s">
        <v>37</v>
      </c>
      <c r="B7" s="28">
        <v>-290.62820993999998</v>
      </c>
      <c r="D7" s="225" t="s">
        <v>61</v>
      </c>
      <c r="E7" s="57">
        <v>-287.21689541000001</v>
      </c>
      <c r="G7" s="225" t="s">
        <v>105</v>
      </c>
      <c r="H7" s="59" t="s">
        <v>101</v>
      </c>
      <c r="I7" s="60">
        <v>-290.54343655999998</v>
      </c>
      <c r="J7" s="59">
        <f t="shared" si="0"/>
        <v>0.25245885000003154</v>
      </c>
      <c r="L7" s="225" t="s">
        <v>112</v>
      </c>
      <c r="M7" s="57" t="s">
        <v>101</v>
      </c>
      <c r="N7" s="58">
        <v>-308.56979408000001</v>
      </c>
      <c r="O7" s="57">
        <f t="shared" si="1"/>
        <v>0.68510132999999795</v>
      </c>
      <c r="Q7" s="225" t="s">
        <v>28</v>
      </c>
      <c r="R7" s="57" t="s">
        <v>101</v>
      </c>
      <c r="S7" s="58">
        <v>-300.18752103000003</v>
      </c>
      <c r="T7" s="57">
        <f t="shared" si="2"/>
        <v>-0.85262562000002085</v>
      </c>
    </row>
    <row r="8" spans="1:20" x14ac:dyDescent="0.35">
      <c r="A8" t="s">
        <v>38</v>
      </c>
      <c r="B8" s="28">
        <v>-290.31716542999999</v>
      </c>
      <c r="D8" s="225"/>
      <c r="E8" s="57">
        <v>-287.21689541000001</v>
      </c>
      <c r="G8" s="225"/>
      <c r="H8" s="57" t="s">
        <v>102</v>
      </c>
      <c r="I8" s="58">
        <v>-290.26313027999998</v>
      </c>
      <c r="J8" s="57">
        <f t="shared" si="0"/>
        <v>0.53276513000002224</v>
      </c>
      <c r="L8" s="225"/>
      <c r="M8" s="59" t="s">
        <v>102</v>
      </c>
      <c r="N8" s="60">
        <v>-308.71384212999999</v>
      </c>
      <c r="O8" s="59">
        <f>N8-E8-$B$15-0.5*$B$14</f>
        <v>0.54105328000001718</v>
      </c>
      <c r="Q8" s="225"/>
      <c r="R8" s="57" t="s">
        <v>102</v>
      </c>
      <c r="S8" s="58">
        <v>-299.56183910999999</v>
      </c>
      <c r="T8" s="57">
        <f t="shared" si="2"/>
        <v>-0.2269436999999872</v>
      </c>
    </row>
    <row r="9" spans="1:20" x14ac:dyDescent="0.35">
      <c r="A9" t="s">
        <v>39</v>
      </c>
      <c r="B9" s="28">
        <v>-288.65566431000002</v>
      </c>
      <c r="D9" s="225"/>
      <c r="E9" s="57">
        <v>-287.21689541000001</v>
      </c>
      <c r="G9" s="225"/>
      <c r="H9" s="57" t="s">
        <v>103</v>
      </c>
      <c r="I9" s="58">
        <v>-290.25375496999999</v>
      </c>
      <c r="J9" s="57">
        <f t="shared" si="0"/>
        <v>0.54214044000001804</v>
      </c>
      <c r="L9" s="225"/>
      <c r="M9" s="57" t="s">
        <v>103</v>
      </c>
      <c r="N9" s="58">
        <v>-308.67911941</v>
      </c>
      <c r="O9" s="57">
        <f t="shared" si="1"/>
        <v>0.57577600000000784</v>
      </c>
      <c r="Q9" s="225"/>
      <c r="R9" s="57" t="s">
        <v>103</v>
      </c>
      <c r="S9" s="58">
        <v>-299.53713139000001</v>
      </c>
      <c r="T9" s="57">
        <f t="shared" si="2"/>
        <v>-0.20223598000000642</v>
      </c>
    </row>
    <row r="10" spans="1:20" x14ac:dyDescent="0.35">
      <c r="A10" t="s">
        <v>40</v>
      </c>
      <c r="B10" s="28">
        <v>-286.71628071999999</v>
      </c>
      <c r="D10" s="225"/>
      <c r="E10" s="57">
        <v>-287.21689541000001</v>
      </c>
      <c r="G10" s="225"/>
      <c r="H10" s="57" t="s">
        <v>104</v>
      </c>
      <c r="I10" s="58">
        <v>-290.49678958999999</v>
      </c>
      <c r="J10" s="57">
        <f t="shared" si="0"/>
        <v>0.29910582000001495</v>
      </c>
      <c r="L10" s="225"/>
      <c r="M10" s="57" t="s">
        <v>290</v>
      </c>
      <c r="N10" s="58">
        <v>-308.66990700999997</v>
      </c>
      <c r="O10" s="57">
        <f t="shared" si="1"/>
        <v>0.58498840000003183</v>
      </c>
      <c r="Q10" s="225"/>
      <c r="R10" s="59" t="s">
        <v>290</v>
      </c>
      <c r="S10" s="60">
        <v>-300.22924483999998</v>
      </c>
      <c r="T10" s="59">
        <f t="shared" si="2"/>
        <v>-0.89434942999997169</v>
      </c>
    </row>
    <row r="11" spans="1:20" x14ac:dyDescent="0.35">
      <c r="D11" s="225" t="s">
        <v>62</v>
      </c>
      <c r="E11" s="57">
        <v>-290.17711976999999</v>
      </c>
      <c r="G11" s="225" t="s">
        <v>106</v>
      </c>
      <c r="H11" s="59" t="s">
        <v>101</v>
      </c>
      <c r="I11" s="60">
        <v>-293.28598285999999</v>
      </c>
      <c r="J11" s="59">
        <f t="shared" si="0"/>
        <v>0.47013691000000035</v>
      </c>
      <c r="L11" s="226" t="s">
        <v>113</v>
      </c>
      <c r="M11" s="59" t="s">
        <v>291</v>
      </c>
      <c r="N11" s="60">
        <v>-311.63452377999999</v>
      </c>
      <c r="O11" s="59">
        <f t="shared" si="1"/>
        <v>0.58059598999999507</v>
      </c>
      <c r="Q11" s="225" t="s">
        <v>119</v>
      </c>
      <c r="R11" s="59" t="s">
        <v>101</v>
      </c>
      <c r="S11" s="60">
        <v>-303.15869528000002</v>
      </c>
      <c r="T11" s="59">
        <f t="shared" si="2"/>
        <v>-0.86357551000002708</v>
      </c>
    </row>
    <row r="12" spans="1:20" x14ac:dyDescent="0.35">
      <c r="D12" s="225"/>
      <c r="E12" s="57">
        <v>-290.17711976999999</v>
      </c>
      <c r="G12" s="225"/>
      <c r="H12" s="57" t="s">
        <v>102</v>
      </c>
      <c r="I12" s="58">
        <v>-293.01448857000003</v>
      </c>
      <c r="J12" s="57">
        <f t="shared" si="0"/>
        <v>0.74163119999996452</v>
      </c>
      <c r="L12" s="226"/>
      <c r="M12" s="57" t="s">
        <v>102</v>
      </c>
      <c r="N12" s="58">
        <v>-311.44477519999998</v>
      </c>
      <c r="O12" s="57">
        <f t="shared" si="1"/>
        <v>0.77034457000000911</v>
      </c>
      <c r="Q12" s="225"/>
      <c r="R12" s="57" t="s">
        <v>102</v>
      </c>
      <c r="S12" s="58">
        <v>-302.30181227000003</v>
      </c>
      <c r="T12" s="57">
        <f t="shared" si="2"/>
        <v>-6.6925000000370716E-3</v>
      </c>
    </row>
    <row r="13" spans="1:20" x14ac:dyDescent="0.35">
      <c r="A13" s="57"/>
      <c r="B13" s="58" t="s">
        <v>15</v>
      </c>
      <c r="D13" s="225"/>
      <c r="E13" s="57">
        <v>-290.17711976999999</v>
      </c>
      <c r="G13" s="225"/>
      <c r="H13" s="57" t="s">
        <v>103</v>
      </c>
      <c r="I13" s="58">
        <v>-292.93901359</v>
      </c>
      <c r="J13" s="57">
        <f t="shared" si="0"/>
        <v>0.81710617999998858</v>
      </c>
      <c r="L13" s="226"/>
      <c r="M13" s="57" t="s">
        <v>103</v>
      </c>
      <c r="N13" s="58">
        <v>-311.31379663000001</v>
      </c>
      <c r="O13" s="57">
        <f t="shared" si="1"/>
        <v>0.90132313999997704</v>
      </c>
      <c r="Q13" s="225"/>
      <c r="R13" s="57" t="s">
        <v>103</v>
      </c>
      <c r="S13" s="58">
        <v>-302.36345570999998</v>
      </c>
      <c r="T13" s="57">
        <f t="shared" si="2"/>
        <v>-6.8335939999991879E-2</v>
      </c>
    </row>
    <row r="14" spans="1:20" x14ac:dyDescent="0.35">
      <c r="A14" s="63" t="s">
        <v>4</v>
      </c>
      <c r="B14" s="58">
        <v>-7.1580000000000004</v>
      </c>
      <c r="C14" s="53"/>
      <c r="D14" s="225"/>
      <c r="E14" s="57">
        <v>-290.17711976999999</v>
      </c>
      <c r="G14" s="225"/>
      <c r="H14" s="57" t="s">
        <v>104</v>
      </c>
      <c r="I14" s="58">
        <v>-293.26126942000002</v>
      </c>
      <c r="J14" s="57">
        <f t="shared" si="0"/>
        <v>0.49485034999997124</v>
      </c>
      <c r="L14" s="226"/>
      <c r="M14" s="57" t="s">
        <v>292</v>
      </c>
      <c r="N14" s="58">
        <v>-311.63342246000002</v>
      </c>
      <c r="O14" s="57">
        <f t="shared" si="1"/>
        <v>0.58169730999997027</v>
      </c>
      <c r="Q14" s="225"/>
      <c r="R14" s="57" t="s">
        <v>290</v>
      </c>
      <c r="S14" s="58">
        <v>-303.1556521</v>
      </c>
      <c r="T14" s="57">
        <f t="shared" si="2"/>
        <v>-0.86053233000000695</v>
      </c>
    </row>
    <row r="15" spans="1:20" ht="15" customHeight="1" x14ac:dyDescent="0.35">
      <c r="A15" s="63" t="s">
        <v>5</v>
      </c>
      <c r="B15" s="58">
        <v>-18.459</v>
      </c>
      <c r="C15" s="53"/>
      <c r="D15" s="225" t="s">
        <v>63</v>
      </c>
      <c r="E15" s="57">
        <v>-290.62820993999998</v>
      </c>
      <c r="G15" s="224" t="s">
        <v>107</v>
      </c>
      <c r="H15" s="57" t="s">
        <v>101</v>
      </c>
      <c r="I15" s="58">
        <v>-293.09935199</v>
      </c>
      <c r="J15" s="57">
        <f t="shared" si="0"/>
        <v>1.1078579499999743</v>
      </c>
      <c r="L15" s="225" t="s">
        <v>114</v>
      </c>
      <c r="M15" s="57" t="s">
        <v>101</v>
      </c>
      <c r="N15" s="58">
        <v>-311.16504295999999</v>
      </c>
      <c r="O15" s="57">
        <f t="shared" si="1"/>
        <v>1.5011669799999825</v>
      </c>
      <c r="Q15" s="225" t="s">
        <v>120</v>
      </c>
      <c r="R15" s="59" t="s">
        <v>101</v>
      </c>
      <c r="S15" s="60">
        <v>-303.01439233999997</v>
      </c>
      <c r="T15" s="59">
        <f t="shared" si="2"/>
        <v>-0.26818239999999527</v>
      </c>
    </row>
    <row r="16" spans="1:20" x14ac:dyDescent="0.35">
      <c r="A16" s="63" t="s">
        <v>6</v>
      </c>
      <c r="B16" s="58">
        <v>-12.833</v>
      </c>
      <c r="C16" s="53"/>
      <c r="D16" s="225"/>
      <c r="E16" s="57">
        <v>-290.62820993999998</v>
      </c>
      <c r="G16" s="224"/>
      <c r="H16" s="57" t="s">
        <v>102</v>
      </c>
      <c r="I16" s="58">
        <v>-293.53102469999999</v>
      </c>
      <c r="J16" s="57">
        <f t="shared" si="0"/>
        <v>0.6761852399999877</v>
      </c>
      <c r="L16" s="225"/>
      <c r="M16" s="59" t="s">
        <v>102</v>
      </c>
      <c r="N16" s="60">
        <v>-311.96604471000001</v>
      </c>
      <c r="O16" s="59">
        <f t="shared" si="1"/>
        <v>0.70016522999997077</v>
      </c>
      <c r="Q16" s="225"/>
      <c r="R16" s="61" t="s">
        <v>102</v>
      </c>
      <c r="S16" s="62">
        <v>-302.86241976000002</v>
      </c>
      <c r="T16" s="57">
        <f t="shared" si="2"/>
        <v>-0.11620982000004609</v>
      </c>
    </row>
    <row r="17" spans="1:20" x14ac:dyDescent="0.35">
      <c r="A17" s="63" t="s">
        <v>7</v>
      </c>
      <c r="B17" s="58">
        <v>-12.118</v>
      </c>
      <c r="C17" s="53"/>
      <c r="D17" s="225"/>
      <c r="E17" s="57">
        <v>-290.62820993999998</v>
      </c>
      <c r="G17" s="224"/>
      <c r="H17" s="57" t="s">
        <v>103</v>
      </c>
      <c r="I17" s="58">
        <v>-293.39739972000001</v>
      </c>
      <c r="J17" s="57">
        <f t="shared" si="0"/>
        <v>0.80981021999996683</v>
      </c>
      <c r="L17" s="225"/>
      <c r="M17" s="57" t="s">
        <v>103</v>
      </c>
      <c r="N17" s="58">
        <v>-310.87552735000003</v>
      </c>
      <c r="O17" s="57">
        <f t="shared" si="1"/>
        <v>1.7906825899999492</v>
      </c>
      <c r="Q17" s="225"/>
      <c r="R17" s="57" t="s">
        <v>103</v>
      </c>
      <c r="S17" s="58">
        <v>-302.84484251999999</v>
      </c>
      <c r="T17" s="57">
        <f t="shared" si="2"/>
        <v>-9.8632580000009185E-2</v>
      </c>
    </row>
    <row r="18" spans="1:20" x14ac:dyDescent="0.35">
      <c r="D18" s="225"/>
      <c r="E18" s="57">
        <v>-290.62820993999998</v>
      </c>
      <c r="G18" s="224"/>
      <c r="H18" s="59" t="s">
        <v>104</v>
      </c>
      <c r="I18" s="60">
        <v>-293.69985201999998</v>
      </c>
      <c r="J18" s="59">
        <f t="shared" si="0"/>
        <v>0.50735791999999647</v>
      </c>
      <c r="L18" s="225"/>
      <c r="M18" s="57" t="s">
        <v>290</v>
      </c>
      <c r="N18" s="58">
        <v>-311.03855422999999</v>
      </c>
      <c r="O18" s="57">
        <f t="shared" si="1"/>
        <v>1.627655709999988</v>
      </c>
      <c r="Q18" s="225"/>
      <c r="R18" s="57" t="s">
        <v>290</v>
      </c>
      <c r="S18" s="58">
        <v>-303.01220587</v>
      </c>
      <c r="T18" s="57">
        <f t="shared" si="2"/>
        <v>-0.26599593000002564</v>
      </c>
    </row>
    <row r="19" spans="1:20" x14ac:dyDescent="0.35">
      <c r="D19" s="225" t="s">
        <v>64</v>
      </c>
      <c r="E19" s="57">
        <v>-290.31716542999999</v>
      </c>
      <c r="G19" s="224" t="s">
        <v>108</v>
      </c>
      <c r="H19" s="57" t="s">
        <v>101</v>
      </c>
      <c r="I19" s="58">
        <v>-292.40396976</v>
      </c>
      <c r="J19" s="57">
        <f t="shared" si="0"/>
        <v>1.4921956699999934</v>
      </c>
      <c r="L19" s="225" t="s">
        <v>115</v>
      </c>
      <c r="M19" s="57" t="s">
        <v>101</v>
      </c>
      <c r="N19" s="58">
        <v>-310.35459129999998</v>
      </c>
      <c r="O19" s="57">
        <f t="shared" si="1"/>
        <v>2.0005741300000071</v>
      </c>
      <c r="Q19" s="225" t="s">
        <v>121</v>
      </c>
      <c r="R19" s="59" t="s">
        <v>101</v>
      </c>
      <c r="S19" s="60">
        <v>-302.53332461000002</v>
      </c>
      <c r="T19" s="59">
        <f t="shared" si="2"/>
        <v>-9.815918000003343E-2</v>
      </c>
    </row>
    <row r="20" spans="1:20" x14ac:dyDescent="0.35">
      <c r="B20" s="6"/>
      <c r="D20" s="225"/>
      <c r="E20" s="57">
        <v>-290.31716542999999</v>
      </c>
      <c r="G20" s="224"/>
      <c r="H20" s="57" t="s">
        <v>102</v>
      </c>
      <c r="I20" s="58">
        <v>-293.25780218</v>
      </c>
      <c r="J20" s="57">
        <f t="shared" si="0"/>
        <v>0.63836324999999006</v>
      </c>
      <c r="L20" s="225"/>
      <c r="M20" s="59" t="s">
        <v>102</v>
      </c>
      <c r="N20" s="60">
        <v>-311.68835969000003</v>
      </c>
      <c r="O20" s="59">
        <f t="shared" si="1"/>
        <v>0.6668057399999614</v>
      </c>
      <c r="Q20" s="225"/>
      <c r="R20" s="57" t="s">
        <v>102</v>
      </c>
      <c r="S20" s="58">
        <v>-302.48837959000002</v>
      </c>
      <c r="T20" s="57">
        <f t="shared" si="2"/>
        <v>-5.3214160000033317E-2</v>
      </c>
    </row>
    <row r="21" spans="1:20" x14ac:dyDescent="0.35">
      <c r="B21" s="6"/>
      <c r="D21" s="225"/>
      <c r="E21" s="57">
        <v>-290.31716542999999</v>
      </c>
      <c r="G21" s="224"/>
      <c r="H21" s="57" t="s">
        <v>103</v>
      </c>
      <c r="I21" s="58">
        <v>-293.14616015000001</v>
      </c>
      <c r="J21" s="57">
        <f t="shared" si="0"/>
        <v>0.75000527999997457</v>
      </c>
      <c r="L21" s="225"/>
      <c r="M21" s="57" t="s">
        <v>103</v>
      </c>
      <c r="N21" s="58">
        <v>-310.37522285</v>
      </c>
      <c r="O21" s="57">
        <f t="shared" si="1"/>
        <v>1.9799425799999884</v>
      </c>
      <c r="Q21" s="225"/>
      <c r="R21" s="57" t="s">
        <v>103</v>
      </c>
      <c r="S21" s="58">
        <v>-302.48357228999998</v>
      </c>
      <c r="T21" s="57">
        <f t="shared" si="2"/>
        <v>-4.8406859999994722E-2</v>
      </c>
    </row>
    <row r="22" spans="1:20" x14ac:dyDescent="0.35">
      <c r="B22" s="6"/>
      <c r="D22" s="225"/>
      <c r="E22" s="57">
        <v>-290.31716542999999</v>
      </c>
      <c r="G22" s="224"/>
      <c r="H22" s="59" t="s">
        <v>104</v>
      </c>
      <c r="I22" s="60">
        <v>-293.38990236000001</v>
      </c>
      <c r="J22" s="59">
        <f t="shared" si="0"/>
        <v>0.50626306999998105</v>
      </c>
      <c r="L22" s="225"/>
      <c r="M22" s="57" t="s">
        <v>290</v>
      </c>
      <c r="N22" s="58">
        <v>-310.42819890999999</v>
      </c>
      <c r="O22" s="57">
        <f t="shared" si="1"/>
        <v>1.9269665199999966</v>
      </c>
      <c r="Q22" s="225"/>
      <c r="R22" s="57" t="s">
        <v>290</v>
      </c>
      <c r="S22" s="58">
        <v>-302.48922782</v>
      </c>
      <c r="T22" s="57">
        <f t="shared" si="2"/>
        <v>-5.4062390000007454E-2</v>
      </c>
    </row>
    <row r="23" spans="1:20" x14ac:dyDescent="0.35">
      <c r="B23" s="6"/>
      <c r="D23" s="225" t="s">
        <v>65</v>
      </c>
      <c r="E23" s="57">
        <v>-288.65566431000002</v>
      </c>
      <c r="G23" s="225" t="s">
        <v>109</v>
      </c>
      <c r="H23" s="59" t="s">
        <v>101</v>
      </c>
      <c r="I23" s="60">
        <v>-291.78898184000002</v>
      </c>
      <c r="J23" s="59">
        <f t="shared" si="0"/>
        <v>0.44568247000000083</v>
      </c>
      <c r="L23" s="225" t="s">
        <v>116</v>
      </c>
      <c r="M23" s="57" t="s">
        <v>101</v>
      </c>
      <c r="N23" s="58">
        <v>-309.70962402999999</v>
      </c>
      <c r="O23" s="57">
        <f t="shared" si="1"/>
        <v>0.98404028000003363</v>
      </c>
      <c r="Q23" s="225" t="s">
        <v>122</v>
      </c>
      <c r="R23" s="59" t="s">
        <v>101</v>
      </c>
      <c r="S23" s="60">
        <v>-301.66449114</v>
      </c>
      <c r="T23" s="59">
        <f t="shared" si="2"/>
        <v>-0.89082682999997509</v>
      </c>
    </row>
    <row r="24" spans="1:20" x14ac:dyDescent="0.35">
      <c r="B24" s="6"/>
      <c r="D24" s="225"/>
      <c r="E24" s="57">
        <v>-288.65566431000002</v>
      </c>
      <c r="G24" s="225"/>
      <c r="H24" s="57" t="s">
        <v>102</v>
      </c>
      <c r="I24" s="58">
        <v>-291.64264443000002</v>
      </c>
      <c r="J24" s="57">
        <f t="shared" si="0"/>
        <v>0.59201988000000183</v>
      </c>
      <c r="L24" s="225"/>
      <c r="M24" s="59" t="s">
        <v>102</v>
      </c>
      <c r="N24" s="60">
        <v>-310.08444854999999</v>
      </c>
      <c r="O24" s="59">
        <f t="shared" si="1"/>
        <v>0.60921576000002942</v>
      </c>
      <c r="Q24" s="225"/>
      <c r="R24" s="57" t="s">
        <v>102</v>
      </c>
      <c r="S24" s="58">
        <v>-300.89259896999999</v>
      </c>
      <c r="T24" s="57">
        <f t="shared" si="2"/>
        <v>-0.1189346599999741</v>
      </c>
    </row>
    <row r="25" spans="1:20" x14ac:dyDescent="0.35">
      <c r="B25" s="6"/>
      <c r="D25" s="225"/>
      <c r="E25" s="57">
        <v>-288.65566431000002</v>
      </c>
      <c r="G25" s="225"/>
      <c r="H25" s="57" t="s">
        <v>103</v>
      </c>
      <c r="I25" s="58">
        <v>-291.57410811</v>
      </c>
      <c r="J25" s="57">
        <f t="shared" si="0"/>
        <v>0.66055620000002291</v>
      </c>
      <c r="L25" s="225"/>
      <c r="M25" s="57" t="s">
        <v>103</v>
      </c>
      <c r="N25" s="58">
        <v>-310.00622745999999</v>
      </c>
      <c r="O25" s="57">
        <f t="shared" si="1"/>
        <v>0.68743685000002897</v>
      </c>
      <c r="Q25" s="225"/>
      <c r="R25" s="57" t="s">
        <v>103</v>
      </c>
      <c r="S25" s="58">
        <v>-300.84574513000001</v>
      </c>
      <c r="T25" s="57">
        <f t="shared" si="2"/>
        <v>-7.2080819999991164E-2</v>
      </c>
    </row>
    <row r="26" spans="1:20" x14ac:dyDescent="0.35">
      <c r="B26" s="6"/>
      <c r="D26" s="225"/>
      <c r="E26" s="57">
        <v>-288.65566431000002</v>
      </c>
      <c r="G26" s="225"/>
      <c r="H26" s="57" t="s">
        <v>104</v>
      </c>
      <c r="I26" s="58">
        <v>-291.69128539000002</v>
      </c>
      <c r="J26" s="57">
        <f t="shared" si="0"/>
        <v>0.54337892000000165</v>
      </c>
      <c r="L26" s="225"/>
      <c r="M26" s="57" t="s">
        <v>290</v>
      </c>
      <c r="N26" s="58">
        <v>-309.68809944999998</v>
      </c>
      <c r="O26" s="57">
        <f t="shared" si="1"/>
        <v>1.0055648600000384</v>
      </c>
      <c r="Q26" s="225"/>
      <c r="R26" s="57" t="s">
        <v>290</v>
      </c>
      <c r="S26" s="58">
        <v>-301.65397238000003</v>
      </c>
      <c r="T26" s="57">
        <f t="shared" si="2"/>
        <v>-0.88030807000000699</v>
      </c>
    </row>
    <row r="27" spans="1:20" x14ac:dyDescent="0.35">
      <c r="D27" s="225" t="s">
        <v>66</v>
      </c>
      <c r="E27" s="57">
        <v>-286.71628071999999</v>
      </c>
      <c r="G27" s="225" t="s">
        <v>110</v>
      </c>
      <c r="H27" s="59" t="s">
        <v>101</v>
      </c>
      <c r="I27" s="60">
        <v>-289.96070106000002</v>
      </c>
      <c r="J27" s="59">
        <f t="shared" si="0"/>
        <v>0.33457965999996686</v>
      </c>
      <c r="L27" s="226" t="s">
        <v>117</v>
      </c>
      <c r="M27" s="59" t="s">
        <v>101</v>
      </c>
      <c r="N27" s="60">
        <v>-308.24664246999998</v>
      </c>
      <c r="O27" s="59">
        <f t="shared" si="1"/>
        <v>0.50763825000000251</v>
      </c>
      <c r="Q27" s="224" t="s">
        <v>123</v>
      </c>
      <c r="R27" s="57" t="s">
        <v>101</v>
      </c>
      <c r="S27" s="58">
        <v>-298.95520090999997</v>
      </c>
      <c r="T27" s="57">
        <f t="shared" si="2"/>
        <v>-0.12092018999998722</v>
      </c>
    </row>
    <row r="28" spans="1:20" x14ac:dyDescent="0.35">
      <c r="D28" s="225"/>
      <c r="E28" s="57">
        <v>-286.71628071999999</v>
      </c>
      <c r="G28" s="225"/>
      <c r="H28" s="57" t="s">
        <v>102</v>
      </c>
      <c r="I28" s="58">
        <v>-289.65141254000002</v>
      </c>
      <c r="J28" s="57">
        <f t="shared" si="0"/>
        <v>0.64386817999996238</v>
      </c>
      <c r="L28" s="226"/>
      <c r="M28" s="57" t="s">
        <v>102</v>
      </c>
      <c r="N28" s="58">
        <v>-308.12150075</v>
      </c>
      <c r="O28" s="57">
        <f t="shared" si="1"/>
        <v>0.63277996999999031</v>
      </c>
      <c r="Q28" s="224"/>
      <c r="R28" s="57" t="s">
        <v>102</v>
      </c>
      <c r="S28" s="58">
        <v>-299.05008744000003</v>
      </c>
      <c r="T28" s="57">
        <f t="shared" si="2"/>
        <v>-0.21580672000004064</v>
      </c>
    </row>
    <row r="29" spans="1:20" x14ac:dyDescent="0.35">
      <c r="D29" s="225"/>
      <c r="E29" s="57">
        <v>-286.71628071999999</v>
      </c>
      <c r="G29" s="225"/>
      <c r="H29" s="57" t="s">
        <v>103</v>
      </c>
      <c r="I29" s="58">
        <v>-289.71112281000001</v>
      </c>
      <c r="J29" s="57">
        <f t="shared" si="0"/>
        <v>0.58415790999998007</v>
      </c>
      <c r="L29" s="226"/>
      <c r="M29" s="57" t="s">
        <v>103</v>
      </c>
      <c r="N29" s="58">
        <v>-308.13265421</v>
      </c>
      <c r="O29" s="57">
        <f t="shared" si="1"/>
        <v>0.62162650999998759</v>
      </c>
      <c r="Q29" s="224"/>
      <c r="R29" s="57" t="s">
        <v>103</v>
      </c>
      <c r="S29" s="58">
        <v>-299.00083203000003</v>
      </c>
      <c r="T29" s="57">
        <f t="shared" si="2"/>
        <v>-0.16655131000003998</v>
      </c>
    </row>
    <row r="30" spans="1:20" x14ac:dyDescent="0.35">
      <c r="D30" s="225"/>
      <c r="E30" s="57">
        <v>-286.71628071999999</v>
      </c>
      <c r="G30" s="229"/>
      <c r="H30" s="141" t="s">
        <v>104</v>
      </c>
      <c r="I30" s="142">
        <v>-287.94704245999998</v>
      </c>
      <c r="J30" s="143">
        <f t="shared" si="0"/>
        <v>2.3482382600000089</v>
      </c>
      <c r="L30" s="230"/>
      <c r="M30" s="143" t="s">
        <v>289</v>
      </c>
      <c r="N30" s="144">
        <v>-308.10961767999999</v>
      </c>
      <c r="O30" s="143">
        <f t="shared" si="1"/>
        <v>0.64466304000000063</v>
      </c>
      <c r="Q30" s="231"/>
      <c r="R30" s="145" t="s">
        <v>293</v>
      </c>
      <c r="S30" s="146">
        <v>-299.24287433000001</v>
      </c>
      <c r="T30" s="145">
        <f t="shared" si="2"/>
        <v>-0.40859361000002004</v>
      </c>
    </row>
    <row r="31" spans="1:20" x14ac:dyDescent="0.35">
      <c r="D31" s="225" t="s">
        <v>179</v>
      </c>
      <c r="E31" s="57">
        <v>-290.57722063</v>
      </c>
      <c r="G31" s="224" t="s">
        <v>237</v>
      </c>
      <c r="H31" s="70" t="s">
        <v>101</v>
      </c>
      <c r="I31" s="58">
        <v>-293.46048482999998</v>
      </c>
      <c r="J31" s="143">
        <f t="shared" si="0"/>
        <v>0.69573580000001511</v>
      </c>
      <c r="K31" s="151"/>
      <c r="L31" s="226" t="s">
        <v>235</v>
      </c>
      <c r="M31" s="59" t="s">
        <v>101</v>
      </c>
      <c r="N31" s="60">
        <v>-312.11089492000002</v>
      </c>
      <c r="O31" s="145">
        <f t="shared" si="1"/>
        <v>0.50432570999997806</v>
      </c>
      <c r="P31" s="151"/>
      <c r="Q31" s="225" t="s">
        <v>233</v>
      </c>
      <c r="R31" s="124" t="s">
        <v>101</v>
      </c>
      <c r="S31" s="58">
        <v>-303.47983448000002</v>
      </c>
      <c r="T31" s="145">
        <f t="shared" si="2"/>
        <v>-0.78461385000002259</v>
      </c>
    </row>
    <row r="32" spans="1:20" x14ac:dyDescent="0.35">
      <c r="D32" s="225"/>
      <c r="E32" s="57">
        <v>-290.57722063</v>
      </c>
      <c r="G32" s="224"/>
      <c r="H32" s="70" t="s">
        <v>102</v>
      </c>
      <c r="I32" s="58">
        <v>-293.38375415000002</v>
      </c>
      <c r="J32" s="143">
        <f t="shared" si="0"/>
        <v>0.77246647999998386</v>
      </c>
      <c r="K32" s="151"/>
      <c r="L32" s="226"/>
      <c r="M32" s="70" t="s">
        <v>102</v>
      </c>
      <c r="N32" s="58">
        <v>-311.8511681</v>
      </c>
      <c r="O32" s="143">
        <f t="shared" si="1"/>
        <v>0.76405253000000384</v>
      </c>
      <c r="P32" s="151"/>
      <c r="Q32" s="225"/>
      <c r="R32" s="124" t="s">
        <v>102</v>
      </c>
      <c r="S32" s="58">
        <v>-302.89206103999999</v>
      </c>
      <c r="T32" s="160">
        <f t="shared" si="2"/>
        <v>-0.19684040999998764</v>
      </c>
    </row>
    <row r="33" spans="4:20" x14ac:dyDescent="0.35">
      <c r="D33" s="225"/>
      <c r="E33" s="57">
        <v>-290.57722063</v>
      </c>
      <c r="G33" s="224"/>
      <c r="H33" s="70" t="s">
        <v>103</v>
      </c>
      <c r="I33" s="58">
        <v>-293.38882655999998</v>
      </c>
      <c r="J33" s="143">
        <f t="shared" si="0"/>
        <v>0.76739407000001547</v>
      </c>
      <c r="K33" s="151"/>
      <c r="L33" s="226"/>
      <c r="M33" s="70" t="s">
        <v>103</v>
      </c>
      <c r="N33" s="58">
        <v>-311.83882596000001</v>
      </c>
      <c r="O33" s="143">
        <f t="shared" si="1"/>
        <v>0.77639466999999085</v>
      </c>
      <c r="P33" s="151"/>
      <c r="Q33" s="225"/>
      <c r="R33" s="124" t="s">
        <v>103</v>
      </c>
      <c r="S33" s="58">
        <v>-302.88602108999999</v>
      </c>
      <c r="T33" s="160">
        <f t="shared" si="2"/>
        <v>-0.19080045999998596</v>
      </c>
    </row>
    <row r="34" spans="4:20" x14ac:dyDescent="0.35">
      <c r="D34" s="225"/>
      <c r="E34" s="57">
        <v>-290.57722063</v>
      </c>
      <c r="G34" s="224"/>
      <c r="H34" s="59" t="s">
        <v>104</v>
      </c>
      <c r="I34" s="60">
        <v>-293.64322195</v>
      </c>
      <c r="J34" s="145">
        <f t="shared" si="0"/>
        <v>0.51299868000000215</v>
      </c>
      <c r="K34" s="151"/>
      <c r="L34" s="226"/>
      <c r="M34" s="70" t="s">
        <v>289</v>
      </c>
      <c r="N34" s="58">
        <v>-311.85709646999999</v>
      </c>
      <c r="O34" s="143">
        <f t="shared" si="1"/>
        <v>0.75812416000001148</v>
      </c>
      <c r="P34" s="151"/>
      <c r="Q34" s="225"/>
      <c r="R34" s="124" t="s">
        <v>290</v>
      </c>
      <c r="S34" s="58">
        <v>-303.47648038</v>
      </c>
      <c r="T34" s="160">
        <f t="shared" si="2"/>
        <v>-0.78125974999999848</v>
      </c>
    </row>
    <row r="35" spans="4:20" x14ac:dyDescent="0.35">
      <c r="D35" s="225" t="s">
        <v>178</v>
      </c>
      <c r="E35" s="57">
        <v>-293.31298667999999</v>
      </c>
      <c r="G35" s="224" t="s">
        <v>238</v>
      </c>
      <c r="H35" s="70" t="s">
        <v>101</v>
      </c>
      <c r="I35" s="58">
        <v>-296.17588329</v>
      </c>
      <c r="J35" s="143">
        <f t="shared" si="0"/>
        <v>0.71610338999999312</v>
      </c>
      <c r="K35" s="151"/>
      <c r="L35" s="226" t="s">
        <v>236</v>
      </c>
      <c r="M35" s="59" t="s">
        <v>101</v>
      </c>
      <c r="N35" s="60">
        <v>-314.89960932999998</v>
      </c>
      <c r="O35" s="145">
        <f t="shared" si="1"/>
        <v>0.45137735000001866</v>
      </c>
      <c r="P35" s="151"/>
      <c r="Q35" s="225" t="s">
        <v>234</v>
      </c>
      <c r="R35" s="124" t="s">
        <v>101</v>
      </c>
      <c r="S35" s="58">
        <v>-306.25927632999998</v>
      </c>
      <c r="T35" s="145">
        <f t="shared" si="2"/>
        <v>-0.82828964999998256</v>
      </c>
    </row>
    <row r="36" spans="4:20" x14ac:dyDescent="0.35">
      <c r="D36" s="225"/>
      <c r="E36" s="57">
        <v>-293.31298667999999</v>
      </c>
      <c r="G36" s="224"/>
      <c r="H36" s="57" t="s">
        <v>102</v>
      </c>
      <c r="I36" s="58">
        <v>-296.08987614</v>
      </c>
      <c r="J36" s="143">
        <f t="shared" si="0"/>
        <v>0.80211053999999349</v>
      </c>
      <c r="K36" s="151"/>
      <c r="L36" s="226"/>
      <c r="M36" s="57" t="s">
        <v>102</v>
      </c>
      <c r="N36" s="163">
        <v>-314.59551284000003</v>
      </c>
      <c r="O36" s="143">
        <f t="shared" si="1"/>
        <v>0.75547383999996809</v>
      </c>
      <c r="P36" s="151"/>
      <c r="Q36" s="225"/>
      <c r="R36" s="124" t="s">
        <v>102</v>
      </c>
      <c r="S36" s="58">
        <v>-305.45766570000001</v>
      </c>
      <c r="T36" s="160">
        <f t="shared" si="2"/>
        <v>-2.6679020000011988E-2</v>
      </c>
    </row>
    <row r="37" spans="4:20" x14ac:dyDescent="0.35">
      <c r="D37" s="225"/>
      <c r="E37" s="57">
        <v>-293.31298667999999</v>
      </c>
      <c r="G37" s="224"/>
      <c r="H37" s="57" t="s">
        <v>103</v>
      </c>
      <c r="I37" s="58">
        <v>-296.07724059999998</v>
      </c>
      <c r="J37" s="143">
        <f t="shared" si="0"/>
        <v>0.81474608000001281</v>
      </c>
      <c r="K37" s="151"/>
      <c r="L37" s="226"/>
      <c r="M37" s="57" t="s">
        <v>103</v>
      </c>
      <c r="N37" s="58">
        <v>-314.53930286999997</v>
      </c>
      <c r="O37" s="143">
        <f t="shared" si="1"/>
        <v>0.81168381000002254</v>
      </c>
      <c r="P37" s="151"/>
      <c r="Q37" s="225"/>
      <c r="R37" s="124" t="s">
        <v>103</v>
      </c>
      <c r="S37" s="58">
        <v>-305.57460573999998</v>
      </c>
      <c r="T37" s="160">
        <f t="shared" si="2"/>
        <v>-0.14361905999998648</v>
      </c>
    </row>
    <row r="38" spans="4:20" x14ac:dyDescent="0.35">
      <c r="D38" s="225"/>
      <c r="E38" s="57">
        <v>-293.31298667999999</v>
      </c>
      <c r="G38" s="224"/>
      <c r="H38" s="59" t="s">
        <v>104</v>
      </c>
      <c r="I38" s="60">
        <v>-296.34191663000001</v>
      </c>
      <c r="J38" s="145">
        <f t="shared" si="0"/>
        <v>0.55007004999998044</v>
      </c>
      <c r="K38" s="151"/>
      <c r="L38" s="226"/>
      <c r="M38" s="57" t="s">
        <v>289</v>
      </c>
      <c r="N38" s="58">
        <v>-314.4929846</v>
      </c>
      <c r="O38" s="143">
        <f t="shared" si="1"/>
        <v>0.85800207999999456</v>
      </c>
      <c r="P38" s="151"/>
      <c r="Q38" s="225"/>
      <c r="R38" s="124" t="s">
        <v>290</v>
      </c>
      <c r="S38" s="58">
        <v>-306.25678993000002</v>
      </c>
      <c r="T38" s="160">
        <f t="shared" si="2"/>
        <v>-0.82580325000003008</v>
      </c>
    </row>
    <row r="39" spans="4:20" x14ac:dyDescent="0.35">
      <c r="D39" s="225" t="s">
        <v>67</v>
      </c>
      <c r="E39" s="57">
        <v>-285.37085286000001</v>
      </c>
      <c r="G39" s="227" t="s">
        <v>141</v>
      </c>
      <c r="H39" s="147" t="s">
        <v>101</v>
      </c>
      <c r="I39" s="108">
        <v>-288.55165756999997</v>
      </c>
      <c r="J39" s="50">
        <f>I39-E39-0.5*$B$14</f>
        <v>0.39819529000003895</v>
      </c>
      <c r="L39" s="228" t="s">
        <v>142</v>
      </c>
      <c r="M39" s="147" t="s">
        <v>101</v>
      </c>
      <c r="N39" s="148">
        <v>-307.00456604999999</v>
      </c>
      <c r="O39" s="147">
        <f>N39-E39-$B$15-0.5*$B$14</f>
        <v>0.40428681000001943</v>
      </c>
      <c r="Q39" s="228" t="s">
        <v>35</v>
      </c>
      <c r="R39" s="149" t="s">
        <v>101</v>
      </c>
      <c r="S39" s="150">
        <v>-297.85060822000003</v>
      </c>
      <c r="T39" s="149">
        <f>S39-E39-$B$17</f>
        <v>-0.36175536000001252</v>
      </c>
    </row>
    <row r="40" spans="4:20" x14ac:dyDescent="0.35">
      <c r="D40" s="225"/>
      <c r="E40" s="57">
        <v>-285.37085286000001</v>
      </c>
      <c r="G40" s="224"/>
      <c r="H40" s="57" t="s">
        <v>102</v>
      </c>
      <c r="I40" s="58">
        <v>-288.55165756999997</v>
      </c>
      <c r="J40" s="57">
        <f>I40-E40-0.5*$B$14</f>
        <v>0.39819529000003895</v>
      </c>
      <c r="L40" s="225"/>
      <c r="M40" s="59" t="s">
        <v>102</v>
      </c>
      <c r="N40" s="60">
        <v>-307.00456604999999</v>
      </c>
      <c r="O40" s="59">
        <f>N40-E40-$B$15-0.5*$B$14</f>
        <v>0.40428681000001943</v>
      </c>
      <c r="Q40" s="225"/>
      <c r="R40" s="70" t="s">
        <v>102</v>
      </c>
      <c r="S40" s="71">
        <v>-297.85060822000003</v>
      </c>
      <c r="T40" s="70">
        <f>S40-E40-$B$17</f>
        <v>-0.36175536000001252</v>
      </c>
    </row>
    <row r="41" spans="4:20" x14ac:dyDescent="0.35">
      <c r="D41" s="225"/>
      <c r="E41" s="57">
        <v>-285.37085286000001</v>
      </c>
      <c r="G41" s="224"/>
      <c r="H41" s="57" t="s">
        <v>103</v>
      </c>
      <c r="I41" s="58">
        <v>-288.55165756999997</v>
      </c>
      <c r="J41" s="57">
        <f>I41-E41-0.5*$B$14</f>
        <v>0.39819529000003895</v>
      </c>
      <c r="L41" s="225"/>
      <c r="M41" s="70" t="s">
        <v>103</v>
      </c>
      <c r="N41" s="71">
        <v>-307.00456604999999</v>
      </c>
      <c r="O41" s="70">
        <f>N41-E41-$B$15-0.5*$B$14</f>
        <v>0.40428681000001943</v>
      </c>
      <c r="Q41" s="225"/>
      <c r="R41" s="70" t="s">
        <v>103</v>
      </c>
      <c r="S41" s="71">
        <v>-297.85060822000003</v>
      </c>
      <c r="T41" s="70">
        <f>S41-E41-$B$17</f>
        <v>-0.36175536000001252</v>
      </c>
    </row>
    <row r="42" spans="4:20" x14ac:dyDescent="0.35">
      <c r="D42" s="225"/>
      <c r="E42" s="57">
        <v>-285.37085286000001</v>
      </c>
      <c r="G42" s="224"/>
      <c r="H42" s="59" t="s">
        <v>104</v>
      </c>
      <c r="I42" s="60">
        <v>-288.60651598999999</v>
      </c>
      <c r="J42" s="59">
        <f>I42-E42-0.5*$B$14</f>
        <v>0.34333687000002255</v>
      </c>
      <c r="L42" s="225"/>
      <c r="M42" s="57" t="s">
        <v>104</v>
      </c>
      <c r="N42" s="58">
        <v>-306.99122992000002</v>
      </c>
      <c r="O42" s="57">
        <f>N42-E42-$B$15-0.5*$B$14</f>
        <v>0.41762293999999001</v>
      </c>
      <c r="Q42" s="225"/>
      <c r="R42" s="57" t="s">
        <v>104</v>
      </c>
      <c r="S42" s="58">
        <v>-297.64898132000002</v>
      </c>
      <c r="T42" s="70">
        <f>S42-E42-$B$17</f>
        <v>-0.16012846000000458</v>
      </c>
    </row>
    <row r="44" spans="4:20" x14ac:dyDescent="0.35">
      <c r="H44" t="s">
        <v>414</v>
      </c>
      <c r="M44" t="s">
        <v>413</v>
      </c>
      <c r="Q44" t="s">
        <v>294</v>
      </c>
    </row>
  </sheetData>
  <mergeCells count="41">
    <mergeCell ref="L39:L42"/>
    <mergeCell ref="Q39:Q42"/>
    <mergeCell ref="G27:G30"/>
    <mergeCell ref="L27:L30"/>
    <mergeCell ref="Q27:Q30"/>
    <mergeCell ref="G31:G34"/>
    <mergeCell ref="G35:G38"/>
    <mergeCell ref="L31:L34"/>
    <mergeCell ref="L35:L38"/>
    <mergeCell ref="Q31:Q34"/>
    <mergeCell ref="Q35:Q38"/>
    <mergeCell ref="D11:D14"/>
    <mergeCell ref="D15:D18"/>
    <mergeCell ref="D19:D22"/>
    <mergeCell ref="D39:D42"/>
    <mergeCell ref="G39:G42"/>
    <mergeCell ref="D23:D26"/>
    <mergeCell ref="D27:D30"/>
    <mergeCell ref="G19:G22"/>
    <mergeCell ref="G11:G14"/>
    <mergeCell ref="D31:D34"/>
    <mergeCell ref="D35:D38"/>
    <mergeCell ref="L19:L22"/>
    <mergeCell ref="Q19:Q22"/>
    <mergeCell ref="G23:G26"/>
    <mergeCell ref="L23:L26"/>
    <mergeCell ref="Q23:Q26"/>
    <mergeCell ref="L11:L14"/>
    <mergeCell ref="Q11:Q14"/>
    <mergeCell ref="G15:G18"/>
    <mergeCell ref="L15:L18"/>
    <mergeCell ref="Q15:Q18"/>
    <mergeCell ref="D1:T1"/>
    <mergeCell ref="G3:G6"/>
    <mergeCell ref="L3:L6"/>
    <mergeCell ref="Q3:Q6"/>
    <mergeCell ref="G7:G10"/>
    <mergeCell ref="L7:L10"/>
    <mergeCell ref="Q7:Q10"/>
    <mergeCell ref="D3:D6"/>
    <mergeCell ref="D7:D10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3" zoomScale="115" zoomScaleNormal="115" workbookViewId="0">
      <selection activeCell="C41" sqref="C41"/>
    </sheetView>
  </sheetViews>
  <sheetFormatPr defaultRowHeight="14.5" x14ac:dyDescent="0.35"/>
  <sheetData>
    <row r="1" spans="1:25" x14ac:dyDescent="0.35">
      <c r="D1" s="232" t="s">
        <v>222</v>
      </c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4"/>
    </row>
    <row r="2" spans="1:25" x14ac:dyDescent="0.35">
      <c r="A2" t="s">
        <v>128</v>
      </c>
      <c r="B2" s="28" t="s">
        <v>134</v>
      </c>
      <c r="D2" s="57" t="s">
        <v>140</v>
      </c>
      <c r="E2" s="57" t="s">
        <v>134</v>
      </c>
      <c r="G2" s="112" t="s">
        <v>155</v>
      </c>
      <c r="H2" s="57" t="s">
        <v>133</v>
      </c>
      <c r="I2" s="58" t="s">
        <v>15</v>
      </c>
      <c r="J2" s="57" t="s">
        <v>135</v>
      </c>
      <c r="L2" s="112" t="s">
        <v>156</v>
      </c>
      <c r="M2" s="57" t="s">
        <v>133</v>
      </c>
      <c r="N2" s="58" t="s">
        <v>15</v>
      </c>
      <c r="O2" s="57" t="s">
        <v>135</v>
      </c>
      <c r="Q2" s="112" t="s">
        <v>61</v>
      </c>
      <c r="R2" s="57" t="s">
        <v>133</v>
      </c>
      <c r="S2" s="58" t="s">
        <v>15</v>
      </c>
      <c r="T2" s="57" t="s">
        <v>135</v>
      </c>
      <c r="V2" s="112" t="s">
        <v>249</v>
      </c>
      <c r="W2" s="57" t="s">
        <v>133</v>
      </c>
      <c r="X2" s="58" t="s">
        <v>15</v>
      </c>
      <c r="Y2" s="57" t="s">
        <v>135</v>
      </c>
    </row>
    <row r="3" spans="1:25" x14ac:dyDescent="0.35">
      <c r="A3" t="s">
        <v>127</v>
      </c>
      <c r="B3" s="28">
        <v>-285.37085286000001</v>
      </c>
      <c r="D3" s="225" t="s">
        <v>60</v>
      </c>
      <c r="E3" s="57">
        <v>-287.30867331000002</v>
      </c>
      <c r="G3" s="225" t="s">
        <v>100</v>
      </c>
      <c r="H3" s="57" t="s">
        <v>72</v>
      </c>
      <c r="I3" s="57">
        <v>-290.39653555000001</v>
      </c>
      <c r="J3" s="57">
        <f t="shared" ref="J3:J22" si="0">I3-E3-0.5*$B$16</f>
        <v>0.49113776000000753</v>
      </c>
      <c r="L3" s="225" t="s">
        <v>111</v>
      </c>
      <c r="M3" s="57" t="s">
        <v>303</v>
      </c>
      <c r="N3" s="57">
        <v>-308.99112532999999</v>
      </c>
      <c r="O3" s="57">
        <f t="shared" ref="O3:O22" si="1">N3-E3-$B$17-0.5*$B$16</f>
        <v>0.35554798000002874</v>
      </c>
      <c r="Q3" s="225" t="s">
        <v>118</v>
      </c>
      <c r="R3" s="57" t="s">
        <v>72</v>
      </c>
      <c r="S3" s="57">
        <v>-300.22154971999998</v>
      </c>
      <c r="T3" s="57">
        <f t="shared" ref="T3:T22" si="2">S3-E3-$B$19</f>
        <v>-0.79487640999996678</v>
      </c>
      <c r="V3" s="225" t="s">
        <v>240</v>
      </c>
      <c r="W3" s="57" t="s">
        <v>297</v>
      </c>
      <c r="X3" s="57">
        <v>-296.84252057999998</v>
      </c>
      <c r="Y3" s="57">
        <f t="shared" ref="Y3:Y22" si="3">X3-E3-$B$18+0.5*$B$16</f>
        <v>-0.27984726999996701</v>
      </c>
    </row>
    <row r="4" spans="1:25" x14ac:dyDescent="0.35">
      <c r="A4" t="s">
        <v>34</v>
      </c>
      <c r="B4" s="28">
        <v>-287.30867331000002</v>
      </c>
      <c r="D4" s="225"/>
      <c r="E4" s="57">
        <v>-287.30867331000002</v>
      </c>
      <c r="G4" s="225"/>
      <c r="H4" s="59" t="s">
        <v>295</v>
      </c>
      <c r="I4" s="59">
        <v>-291.08127481999998</v>
      </c>
      <c r="J4" s="59">
        <f t="shared" si="0"/>
        <v>-0.1936015099999584</v>
      </c>
      <c r="L4" s="225"/>
      <c r="M4" s="59" t="s">
        <v>298</v>
      </c>
      <c r="N4" s="59">
        <v>-309.41060370000002</v>
      </c>
      <c r="O4" s="59">
        <f t="shared" si="1"/>
        <v>-6.3930390000006998E-2</v>
      </c>
      <c r="Q4" s="225"/>
      <c r="R4" s="59" t="s">
        <v>298</v>
      </c>
      <c r="S4" s="59">
        <v>-300.73026142999998</v>
      </c>
      <c r="T4" s="59">
        <f t="shared" si="2"/>
        <v>-1.3035881199999668</v>
      </c>
      <c r="V4" s="225"/>
      <c r="W4" s="59" t="s">
        <v>298</v>
      </c>
      <c r="X4" s="59">
        <v>-296.93323468</v>
      </c>
      <c r="Y4" s="59">
        <f t="shared" si="3"/>
        <v>-0.37056136999998079</v>
      </c>
    </row>
    <row r="5" spans="1:25" x14ac:dyDescent="0.35">
      <c r="A5" t="s">
        <v>35</v>
      </c>
      <c r="B5" s="28">
        <v>-299.85283329999999</v>
      </c>
      <c r="D5" s="225" t="s">
        <v>61</v>
      </c>
      <c r="E5" s="57">
        <v>-299.85283329999999</v>
      </c>
      <c r="G5" s="225" t="s">
        <v>105</v>
      </c>
      <c r="H5" s="59" t="s">
        <v>72</v>
      </c>
      <c r="I5" s="59">
        <v>-303.26434227999999</v>
      </c>
      <c r="J5" s="59">
        <f t="shared" si="0"/>
        <v>0.16749101999999239</v>
      </c>
      <c r="L5" s="225" t="s">
        <v>112</v>
      </c>
      <c r="M5" s="59" t="s">
        <v>72</v>
      </c>
      <c r="N5" s="59">
        <v>-321.95530831999997</v>
      </c>
      <c r="O5" s="59">
        <f t="shared" si="1"/>
        <v>-6.447501999998595E-2</v>
      </c>
      <c r="Q5" s="225" t="s">
        <v>28</v>
      </c>
      <c r="R5" s="59" t="s">
        <v>72</v>
      </c>
      <c r="S5" s="59">
        <v>-313.19590821000003</v>
      </c>
      <c r="T5" s="59">
        <f t="shared" si="2"/>
        <v>-1.2250749100000409</v>
      </c>
      <c r="V5" s="225" t="s">
        <v>241</v>
      </c>
      <c r="W5" s="59" t="s">
        <v>297</v>
      </c>
      <c r="X5" s="59">
        <v>-309.40245291000002</v>
      </c>
      <c r="Y5" s="59">
        <f t="shared" si="3"/>
        <v>-0.29561961000003611</v>
      </c>
    </row>
    <row r="6" spans="1:25" x14ac:dyDescent="0.35">
      <c r="A6" t="s">
        <v>36</v>
      </c>
      <c r="B6" s="28">
        <v>-329.29559010999998</v>
      </c>
      <c r="D6" s="225"/>
      <c r="E6" s="57">
        <v>-299.85283329999999</v>
      </c>
      <c r="G6" s="225"/>
      <c r="H6" s="57" t="s">
        <v>296</v>
      </c>
      <c r="I6" s="57">
        <v>-301.77771293000001</v>
      </c>
      <c r="J6" s="57">
        <f t="shared" si="0"/>
        <v>1.6541203699999794</v>
      </c>
      <c r="L6" s="225"/>
      <c r="M6" s="57" t="s">
        <v>306</v>
      </c>
      <c r="N6" s="57">
        <v>-320.79323994999999</v>
      </c>
      <c r="O6" s="57">
        <f t="shared" si="1"/>
        <v>1.0975933499999999</v>
      </c>
      <c r="Q6" s="225"/>
      <c r="R6" s="57" t="s">
        <v>301</v>
      </c>
      <c r="S6" s="57">
        <v>-311.93104104999998</v>
      </c>
      <c r="T6" s="57">
        <f t="shared" si="2"/>
        <v>3.9792250000010299E-2</v>
      </c>
      <c r="V6" s="225"/>
      <c r="W6" s="57" t="s">
        <v>298</v>
      </c>
      <c r="X6" s="57">
        <v>-307.82181372000002</v>
      </c>
      <c r="Y6" s="57">
        <f t="shared" si="3"/>
        <v>1.2850195799999633</v>
      </c>
    </row>
    <row r="7" spans="1:25" x14ac:dyDescent="0.35">
      <c r="A7" t="s">
        <v>37</v>
      </c>
      <c r="B7" s="28">
        <v>-329.44252117000002</v>
      </c>
      <c r="D7" s="225" t="s">
        <v>62</v>
      </c>
      <c r="E7" s="57">
        <v>-329.29559010999998</v>
      </c>
      <c r="G7" s="225" t="s">
        <v>106</v>
      </c>
      <c r="H7" s="59" t="s">
        <v>72</v>
      </c>
      <c r="I7" s="59">
        <v>-332.47271931</v>
      </c>
      <c r="J7" s="59">
        <f t="shared" si="0"/>
        <v>0.40187079999997577</v>
      </c>
      <c r="L7" s="225" t="s">
        <v>113</v>
      </c>
      <c r="M7" s="59" t="s">
        <v>72</v>
      </c>
      <c r="N7" s="59">
        <v>-351.19295174000001</v>
      </c>
      <c r="O7" s="59">
        <f t="shared" si="1"/>
        <v>0.14063836999996537</v>
      </c>
      <c r="Q7" s="225" t="s">
        <v>119</v>
      </c>
      <c r="R7" s="59" t="s">
        <v>72</v>
      </c>
      <c r="S7" s="59">
        <v>-342.27971811999998</v>
      </c>
      <c r="T7" s="59">
        <f t="shared" si="2"/>
        <v>-0.86612801000000594</v>
      </c>
      <c r="V7" s="225" t="s">
        <v>242</v>
      </c>
      <c r="W7" s="59" t="s">
        <v>72</v>
      </c>
      <c r="X7" s="59">
        <v>-338.70813155000002</v>
      </c>
      <c r="Y7" s="59">
        <f t="shared" si="3"/>
        <v>-0.15854144000004089</v>
      </c>
    </row>
    <row r="8" spans="1:25" x14ac:dyDescent="0.35">
      <c r="A8" t="s">
        <v>38</v>
      </c>
      <c r="B8" s="28">
        <v>-325.86297696000003</v>
      </c>
      <c r="D8" s="225"/>
      <c r="E8" s="57">
        <v>-329.29559010999998</v>
      </c>
      <c r="G8" s="225"/>
      <c r="H8" s="57" t="s">
        <v>70</v>
      </c>
      <c r="I8" s="57">
        <v>-332.32486372</v>
      </c>
      <c r="J8" s="57">
        <f t="shared" si="0"/>
        <v>0.5497263899999818</v>
      </c>
      <c r="L8" s="225"/>
      <c r="M8" s="57" t="s">
        <v>302</v>
      </c>
      <c r="N8" s="57">
        <v>-350.83563193999998</v>
      </c>
      <c r="O8" s="57">
        <f t="shared" si="1"/>
        <v>0.49795816999999287</v>
      </c>
      <c r="Q8" s="225"/>
      <c r="R8" s="57" t="s">
        <v>302</v>
      </c>
      <c r="S8" s="57">
        <v>-342.02689658999998</v>
      </c>
      <c r="T8" s="57">
        <f t="shared" si="2"/>
        <v>-0.61330648000000032</v>
      </c>
      <c r="V8" s="225"/>
      <c r="W8" s="57" t="s">
        <v>70</v>
      </c>
      <c r="X8" s="57">
        <v>-338.14526733000002</v>
      </c>
      <c r="Y8" s="57">
        <f t="shared" si="3"/>
        <v>0.40432277999995359</v>
      </c>
    </row>
    <row r="9" spans="1:25" x14ac:dyDescent="0.35">
      <c r="A9" t="s">
        <v>39</v>
      </c>
      <c r="B9" s="28">
        <v>-314.18466063</v>
      </c>
      <c r="D9" s="225" t="s">
        <v>63</v>
      </c>
      <c r="E9" s="57">
        <v>-329.44252117000002</v>
      </c>
      <c r="G9" s="225" t="s">
        <v>107</v>
      </c>
      <c r="H9" s="59" t="s">
        <v>72</v>
      </c>
      <c r="I9" s="59">
        <v>-332.45307205</v>
      </c>
      <c r="J9" s="59">
        <f t="shared" si="0"/>
        <v>0.56844912000001768</v>
      </c>
      <c r="L9" s="225" t="s">
        <v>114</v>
      </c>
      <c r="M9" s="59" t="s">
        <v>72</v>
      </c>
      <c r="N9" s="59">
        <v>-351.16689255</v>
      </c>
      <c r="O9" s="59">
        <f t="shared" si="1"/>
        <v>0.31362862000002023</v>
      </c>
      <c r="Q9" s="225" t="s">
        <v>120</v>
      </c>
      <c r="R9" s="59" t="s">
        <v>72</v>
      </c>
      <c r="S9" s="59">
        <v>-342.55844174999999</v>
      </c>
      <c r="T9" s="59">
        <f t="shared" si="2"/>
        <v>-0.99792057999996508</v>
      </c>
      <c r="V9" s="225" t="s">
        <v>243</v>
      </c>
      <c r="W9" s="59" t="s">
        <v>72</v>
      </c>
      <c r="X9" s="59">
        <v>-338.55425378000001</v>
      </c>
      <c r="Y9" s="59">
        <f t="shared" si="3"/>
        <v>0.14226739000000999</v>
      </c>
    </row>
    <row r="10" spans="1:25" x14ac:dyDescent="0.35">
      <c r="A10" t="s">
        <v>40</v>
      </c>
      <c r="B10" s="28">
        <v>-293.47660595000002</v>
      </c>
      <c r="D10" s="225"/>
      <c r="E10" s="57">
        <v>-329.44252117000002</v>
      </c>
      <c r="G10" s="225"/>
      <c r="H10" s="57" t="s">
        <v>70</v>
      </c>
      <c r="I10" s="57">
        <v>-328.23735295</v>
      </c>
      <c r="J10" s="57">
        <f t="shared" si="0"/>
        <v>4.7841682200000193</v>
      </c>
      <c r="L10" s="225"/>
      <c r="M10" s="57" t="s">
        <v>302</v>
      </c>
      <c r="N10" s="57">
        <v>-347.03554559999998</v>
      </c>
      <c r="O10" s="57">
        <f t="shared" si="1"/>
        <v>4.4449755700000431</v>
      </c>
      <c r="Q10" s="225"/>
      <c r="R10" s="57" t="s">
        <v>302</v>
      </c>
      <c r="S10" s="57">
        <v>-338.30512221999999</v>
      </c>
      <c r="T10" s="57">
        <f t="shared" si="2"/>
        <v>3.2553989500000338</v>
      </c>
      <c r="V10" s="225"/>
      <c r="W10" s="57" t="s">
        <v>298</v>
      </c>
      <c r="X10" s="57">
        <v>-334.43330582999999</v>
      </c>
      <c r="Y10" s="57">
        <f t="shared" si="3"/>
        <v>4.2632153400000252</v>
      </c>
    </row>
    <row r="11" spans="1:25" x14ac:dyDescent="0.35">
      <c r="A11" t="s">
        <v>252</v>
      </c>
      <c r="B11" s="28">
        <v>-330.03571839</v>
      </c>
      <c r="D11" s="225" t="s">
        <v>64</v>
      </c>
      <c r="E11" s="57">
        <v>-325.86297696000003</v>
      </c>
      <c r="G11" s="225" t="s">
        <v>108</v>
      </c>
      <c r="H11" s="59" t="s">
        <v>72</v>
      </c>
      <c r="I11" s="59">
        <v>-328.79060514000003</v>
      </c>
      <c r="J11" s="59">
        <f t="shared" si="0"/>
        <v>0.65137182000000093</v>
      </c>
      <c r="L11" s="225" t="s">
        <v>115</v>
      </c>
      <c r="M11" s="59" t="s">
        <v>72</v>
      </c>
      <c r="N11" s="59">
        <v>-347.40871774999999</v>
      </c>
      <c r="O11" s="59">
        <f t="shared" si="1"/>
        <v>0.49225921000003181</v>
      </c>
      <c r="Q11" s="225" t="s">
        <v>121</v>
      </c>
      <c r="R11" s="59" t="s">
        <v>72</v>
      </c>
      <c r="S11" s="59">
        <v>-338.65634305999998</v>
      </c>
      <c r="T11" s="59">
        <f t="shared" si="2"/>
        <v>-0.67536609999995711</v>
      </c>
      <c r="V11" s="225" t="s">
        <v>244</v>
      </c>
      <c r="W11" s="59" t="s">
        <v>72</v>
      </c>
      <c r="X11" s="59">
        <v>-334.60452519</v>
      </c>
      <c r="Y11" s="59">
        <f t="shared" si="3"/>
        <v>0.51245177000002196</v>
      </c>
    </row>
    <row r="12" spans="1:25" x14ac:dyDescent="0.35">
      <c r="A12" t="s">
        <v>253</v>
      </c>
      <c r="B12" s="28">
        <v>-346.09720999000001</v>
      </c>
      <c r="D12" s="225"/>
      <c r="E12" s="57">
        <v>-325.86297696000003</v>
      </c>
      <c r="G12" s="225"/>
      <c r="H12" s="57" t="s">
        <v>70</v>
      </c>
      <c r="I12" s="57">
        <v>-319.30696166000001</v>
      </c>
      <c r="J12" s="57">
        <f t="shared" si="0"/>
        <v>10.135015300000013</v>
      </c>
      <c r="L12" s="225"/>
      <c r="M12" s="57" t="s">
        <v>306</v>
      </c>
      <c r="N12" s="57">
        <v>-338.46840417999999</v>
      </c>
      <c r="O12" s="57">
        <f t="shared" si="1"/>
        <v>9.432572780000033</v>
      </c>
      <c r="Q12" s="225"/>
      <c r="R12" s="57" t="s">
        <v>301</v>
      </c>
      <c r="S12" s="57">
        <v>-328.99341102</v>
      </c>
      <c r="T12" s="57">
        <f t="shared" si="2"/>
        <v>8.9875659400000298</v>
      </c>
      <c r="V12" s="225"/>
      <c r="W12" s="57" t="s">
        <v>298</v>
      </c>
      <c r="X12" s="57">
        <v>-326.80814508999998</v>
      </c>
      <c r="Y12" s="57">
        <f t="shared" si="3"/>
        <v>8.3088318700000432</v>
      </c>
    </row>
    <row r="13" spans="1:25" x14ac:dyDescent="0.35">
      <c r="D13" s="225" t="s">
        <v>65</v>
      </c>
      <c r="E13" s="57">
        <v>-314.18466063</v>
      </c>
      <c r="G13" s="225" t="s">
        <v>109</v>
      </c>
      <c r="H13" s="59" t="s">
        <v>72</v>
      </c>
      <c r="I13" s="59">
        <v>-317.28484455</v>
      </c>
      <c r="J13" s="59">
        <f t="shared" si="0"/>
        <v>0.47881607999999387</v>
      </c>
      <c r="L13" s="225" t="s">
        <v>116</v>
      </c>
      <c r="M13" s="59" t="s">
        <v>303</v>
      </c>
      <c r="N13" s="59">
        <v>-335.92934403999999</v>
      </c>
      <c r="O13" s="59">
        <f t="shared" si="1"/>
        <v>0.29331659000000654</v>
      </c>
      <c r="Q13" s="225" t="s">
        <v>122</v>
      </c>
      <c r="R13" s="59" t="s">
        <v>72</v>
      </c>
      <c r="S13" s="59">
        <v>-327.05430726999998</v>
      </c>
      <c r="T13" s="59">
        <f t="shared" si="2"/>
        <v>-0.7516466399999846</v>
      </c>
      <c r="V13" s="225" t="s">
        <v>245</v>
      </c>
      <c r="W13" s="59" t="s">
        <v>72</v>
      </c>
      <c r="X13" s="59">
        <v>-322.81330377</v>
      </c>
      <c r="Y13" s="59">
        <f t="shared" si="3"/>
        <v>0.62535685999999169</v>
      </c>
    </row>
    <row r="14" spans="1:25" x14ac:dyDescent="0.35">
      <c r="D14" s="225"/>
      <c r="E14" s="57">
        <v>-314.18466063</v>
      </c>
      <c r="G14" s="225"/>
      <c r="H14" s="57" t="s">
        <v>70</v>
      </c>
      <c r="I14" s="57">
        <v>-310.38453003000001</v>
      </c>
      <c r="J14" s="57">
        <f t="shared" si="0"/>
        <v>7.3791305999999892</v>
      </c>
      <c r="L14" s="225"/>
      <c r="M14" s="57" t="s">
        <v>307</v>
      </c>
      <c r="N14" s="57">
        <v>-330.17427449000002</v>
      </c>
      <c r="O14" s="57">
        <f t="shared" si="1"/>
        <v>6.0483861399999803</v>
      </c>
      <c r="Q14" s="225"/>
      <c r="R14" s="57" t="s">
        <v>298</v>
      </c>
      <c r="S14" s="57">
        <v>-321.17295630000001</v>
      </c>
      <c r="T14" s="57">
        <f t="shared" si="2"/>
        <v>5.1297043299999867</v>
      </c>
      <c r="V14" s="225"/>
      <c r="W14" s="57" t="s">
        <v>298</v>
      </c>
      <c r="X14" s="57">
        <v>-317.06139302999998</v>
      </c>
      <c r="Y14" s="57">
        <f t="shared" si="3"/>
        <v>6.3772676000000192</v>
      </c>
    </row>
    <row r="15" spans="1:25" x14ac:dyDescent="0.35">
      <c r="A15" s="57"/>
      <c r="B15" s="58" t="s">
        <v>15</v>
      </c>
      <c r="D15" s="225" t="s">
        <v>66</v>
      </c>
      <c r="E15" s="57">
        <v>-293.47660595000002</v>
      </c>
      <c r="G15" s="225" t="s">
        <v>110</v>
      </c>
      <c r="H15" s="59" t="s">
        <v>72</v>
      </c>
      <c r="I15" s="59">
        <v>-297.16436965000003</v>
      </c>
      <c r="J15" s="59">
        <f t="shared" si="0"/>
        <v>-0.10876370000000479</v>
      </c>
      <c r="L15" s="225" t="s">
        <v>117</v>
      </c>
      <c r="M15" s="57" t="s">
        <v>72</v>
      </c>
      <c r="N15" s="57">
        <v>-315.37590589000001</v>
      </c>
      <c r="O15" s="57">
        <f t="shared" si="1"/>
        <v>0.13870006000000812</v>
      </c>
      <c r="Q15" s="225" t="s">
        <v>123</v>
      </c>
      <c r="R15" s="57" t="s">
        <v>297</v>
      </c>
      <c r="S15" s="57">
        <v>-306.54716400000001</v>
      </c>
      <c r="T15" s="57">
        <f t="shared" si="2"/>
        <v>-0.95255804999998794</v>
      </c>
      <c r="V15" s="225" t="s">
        <v>246</v>
      </c>
      <c r="W15" s="57" t="s">
        <v>303</v>
      </c>
      <c r="X15" s="57">
        <v>-301.82120520000001</v>
      </c>
      <c r="Y15" s="57">
        <f t="shared" si="3"/>
        <v>0.90940075000001253</v>
      </c>
    </row>
    <row r="16" spans="1:25" x14ac:dyDescent="0.35">
      <c r="A16" s="63" t="s">
        <v>4</v>
      </c>
      <c r="B16" s="58">
        <v>-7.1580000000000004</v>
      </c>
      <c r="D16" s="225"/>
      <c r="E16" s="57">
        <v>-293.47660595000002</v>
      </c>
      <c r="G16" s="225"/>
      <c r="H16" s="57" t="s">
        <v>298</v>
      </c>
      <c r="I16" s="57">
        <v>-297.00249836</v>
      </c>
      <c r="J16" s="57">
        <f t="shared" si="0"/>
        <v>5.310759000001708E-2</v>
      </c>
      <c r="L16" s="225"/>
      <c r="M16" s="59" t="s">
        <v>298</v>
      </c>
      <c r="N16" s="59">
        <v>-315.42341662000001</v>
      </c>
      <c r="O16" s="59">
        <f t="shared" si="1"/>
        <v>9.1189330000009061E-2</v>
      </c>
      <c r="Q16" s="225"/>
      <c r="R16" s="59" t="s">
        <v>302</v>
      </c>
      <c r="S16" s="59">
        <v>-306.55859426000001</v>
      </c>
      <c r="T16" s="59">
        <f t="shared" si="2"/>
        <v>-0.9639883099999853</v>
      </c>
      <c r="V16" s="225"/>
      <c r="W16" s="59" t="s">
        <v>304</v>
      </c>
      <c r="X16" s="59">
        <v>-302.79716071000001</v>
      </c>
      <c r="Y16" s="59">
        <f t="shared" si="3"/>
        <v>-6.6554759999993163E-2</v>
      </c>
    </row>
    <row r="17" spans="1:25" x14ac:dyDescent="0.35">
      <c r="A17" s="63" t="s">
        <v>5</v>
      </c>
      <c r="B17" s="58">
        <v>-18.459</v>
      </c>
      <c r="D17" s="225" t="s">
        <v>179</v>
      </c>
      <c r="E17" s="57">
        <v>-330.03529791</v>
      </c>
      <c r="G17" s="225" t="s">
        <v>237</v>
      </c>
      <c r="H17" s="57" t="s">
        <v>72</v>
      </c>
      <c r="I17" s="57">
        <v>-332.86146580000002</v>
      </c>
      <c r="J17" s="57">
        <f t="shared" si="0"/>
        <v>0.75283210999997818</v>
      </c>
      <c r="L17" s="225" t="s">
        <v>235</v>
      </c>
      <c r="M17" s="57" t="s">
        <v>72</v>
      </c>
      <c r="N17" s="57">
        <v>-351.90012761000003</v>
      </c>
      <c r="O17" s="57">
        <f t="shared" si="1"/>
        <v>0.17317029999997002</v>
      </c>
      <c r="Q17" s="225" t="s">
        <v>233</v>
      </c>
      <c r="R17" s="57" t="s">
        <v>72</v>
      </c>
      <c r="S17" s="57">
        <v>-342.86081103999999</v>
      </c>
      <c r="T17" s="57">
        <f t="shared" si="2"/>
        <v>-0.70751312999998994</v>
      </c>
      <c r="V17" s="225" t="s">
        <v>247</v>
      </c>
      <c r="W17" s="59" t="s">
        <v>72</v>
      </c>
      <c r="X17" s="59">
        <v>-339.95063028999999</v>
      </c>
      <c r="Y17" s="59">
        <f t="shared" si="3"/>
        <v>-0.66133237999999528</v>
      </c>
    </row>
    <row r="18" spans="1:25" x14ac:dyDescent="0.35">
      <c r="A18" s="63" t="s">
        <v>6</v>
      </c>
      <c r="B18" s="58">
        <v>-12.833</v>
      </c>
      <c r="D18" s="225"/>
      <c r="E18" s="57">
        <v>-330.03529791</v>
      </c>
      <c r="G18" s="225"/>
      <c r="H18" s="59" t="s">
        <v>299</v>
      </c>
      <c r="I18" s="59">
        <v>-333.63477527999999</v>
      </c>
      <c r="J18" s="59">
        <f t="shared" si="0"/>
        <v>-2.047736999998806E-2</v>
      </c>
      <c r="L18" s="225"/>
      <c r="M18" s="59" t="s">
        <v>307</v>
      </c>
      <c r="N18" s="59">
        <v>-351.90020885000001</v>
      </c>
      <c r="O18" s="59">
        <f t="shared" si="1"/>
        <v>0.17308905999998414</v>
      </c>
      <c r="Q18" s="225"/>
      <c r="R18" s="59" t="s">
        <v>302</v>
      </c>
      <c r="S18" s="59">
        <v>-342.86267792000001</v>
      </c>
      <c r="T18" s="59">
        <f t="shared" si="2"/>
        <v>-0.70938001000001272</v>
      </c>
      <c r="V18" s="225"/>
      <c r="W18" s="57" t="s">
        <v>70</v>
      </c>
      <c r="X18" s="57">
        <v>-339.81810023000003</v>
      </c>
      <c r="Y18" s="57">
        <f t="shared" si="3"/>
        <v>-0.52880232000003025</v>
      </c>
    </row>
    <row r="19" spans="1:25" x14ac:dyDescent="0.35">
      <c r="A19" s="63" t="s">
        <v>7</v>
      </c>
      <c r="B19" s="58">
        <v>-12.118</v>
      </c>
      <c r="D19" s="225" t="s">
        <v>178</v>
      </c>
      <c r="E19" s="57">
        <v>-346.09720999000001</v>
      </c>
      <c r="G19" s="225" t="s">
        <v>238</v>
      </c>
      <c r="H19" s="123" t="s">
        <v>297</v>
      </c>
      <c r="I19" s="122">
        <v>-347.26231973</v>
      </c>
      <c r="J19" s="126">
        <f t="shared" si="0"/>
        <v>2.4138902600000089</v>
      </c>
      <c r="L19" s="225" t="s">
        <v>236</v>
      </c>
      <c r="M19" s="57" t="s">
        <v>297</v>
      </c>
      <c r="N19" s="57">
        <v>-371.30055123</v>
      </c>
      <c r="O19" s="57">
        <f t="shared" si="1"/>
        <v>-3.1653412399999863</v>
      </c>
      <c r="Q19" s="225" t="s">
        <v>234</v>
      </c>
      <c r="R19" s="59" t="s">
        <v>72</v>
      </c>
      <c r="S19" s="57">
        <v>-359.12735769</v>
      </c>
      <c r="T19" s="59">
        <f t="shared" si="2"/>
        <v>-0.91214769999998602</v>
      </c>
      <c r="V19" s="225" t="s">
        <v>248</v>
      </c>
      <c r="W19" s="59" t="s">
        <v>72</v>
      </c>
      <c r="X19" s="59">
        <v>-357.22949162999998</v>
      </c>
      <c r="Y19" s="59">
        <f t="shared" si="3"/>
        <v>-1.8782816399999738</v>
      </c>
    </row>
    <row r="20" spans="1:25" x14ac:dyDescent="0.35">
      <c r="D20" s="225"/>
      <c r="E20" s="57">
        <v>-346.09720999000001</v>
      </c>
      <c r="G20" s="225"/>
      <c r="H20" s="57" t="s">
        <v>70</v>
      </c>
      <c r="I20" s="57">
        <v>-349.75821206000001</v>
      </c>
      <c r="J20" s="70">
        <f t="shared" si="0"/>
        <v>-8.200206999999482E-2</v>
      </c>
      <c r="L20" s="225"/>
      <c r="M20" s="57" t="s">
        <v>298</v>
      </c>
      <c r="N20" s="57">
        <v>-369.50812357000001</v>
      </c>
      <c r="O20" s="57">
        <f t="shared" si="1"/>
        <v>-1.3729135799999992</v>
      </c>
      <c r="Q20" s="225"/>
      <c r="R20" s="70" t="s">
        <v>302</v>
      </c>
      <c r="S20" s="57">
        <v>-359.12604943000002</v>
      </c>
      <c r="T20" s="70">
        <f t="shared" si="2"/>
        <v>-0.9108394400000126</v>
      </c>
      <c r="V20" s="225"/>
      <c r="W20" s="70" t="s">
        <v>70</v>
      </c>
      <c r="X20" s="57">
        <v>-357.17293382999998</v>
      </c>
      <c r="Y20" s="57">
        <f t="shared" si="3"/>
        <v>-1.8217238399999665</v>
      </c>
    </row>
    <row r="21" spans="1:25" x14ac:dyDescent="0.35">
      <c r="D21" s="229" t="s">
        <v>67</v>
      </c>
      <c r="E21" s="57">
        <v>-285.37085286000001</v>
      </c>
      <c r="G21" s="229" t="s">
        <v>141</v>
      </c>
      <c r="H21" s="70" t="s">
        <v>101</v>
      </c>
      <c r="I21" s="58">
        <v>-288.55165756999997</v>
      </c>
      <c r="J21" s="70">
        <f t="shared" si="0"/>
        <v>0.39819529000003895</v>
      </c>
      <c r="L21" s="229" t="s">
        <v>142</v>
      </c>
      <c r="M21" s="70" t="s">
        <v>101</v>
      </c>
      <c r="N21" s="71">
        <v>-307.00456604999999</v>
      </c>
      <c r="O21" s="57">
        <f t="shared" si="1"/>
        <v>0.40428681000001943</v>
      </c>
      <c r="Q21" s="229" t="s">
        <v>35</v>
      </c>
      <c r="R21" s="59" t="s">
        <v>101</v>
      </c>
      <c r="S21" s="60">
        <v>-297.85060822000003</v>
      </c>
      <c r="T21" s="59">
        <f t="shared" si="2"/>
        <v>-0.36175536000001252</v>
      </c>
      <c r="V21" s="225" t="s">
        <v>288</v>
      </c>
      <c r="W21" s="59" t="s">
        <v>72</v>
      </c>
      <c r="X21" s="59">
        <v>-293.14500486999998</v>
      </c>
      <c r="Y21" s="59">
        <f>X21-E21-$B$18+0.5*$B$16</f>
        <v>1.4798479900000339</v>
      </c>
    </row>
    <row r="22" spans="1:25" x14ac:dyDescent="0.35">
      <c r="D22" s="228"/>
      <c r="E22" s="57">
        <v>-285.37085286000001</v>
      </c>
      <c r="G22" s="228"/>
      <c r="H22" s="59" t="s">
        <v>104</v>
      </c>
      <c r="I22" s="60">
        <v>-288.60651598999999</v>
      </c>
      <c r="J22" s="59">
        <f t="shared" si="0"/>
        <v>0.34333687000002255</v>
      </c>
      <c r="L22" s="228"/>
      <c r="M22" s="57" t="s">
        <v>104</v>
      </c>
      <c r="N22" s="58">
        <v>-306.99122992000002</v>
      </c>
      <c r="O22" s="57">
        <f t="shared" si="1"/>
        <v>0.41762293999999001</v>
      </c>
      <c r="Q22" s="228"/>
      <c r="R22" s="57" t="s">
        <v>104</v>
      </c>
      <c r="S22" s="58">
        <v>-297.64898132000002</v>
      </c>
      <c r="T22" s="70">
        <f t="shared" si="2"/>
        <v>-0.16012846000000458</v>
      </c>
      <c r="V22" s="225"/>
      <c r="W22" s="70" t="s">
        <v>70</v>
      </c>
      <c r="X22" s="57">
        <v>-292.59726898999998</v>
      </c>
      <c r="Y22" s="57">
        <f t="shared" si="3"/>
        <v>2.0275838700000386</v>
      </c>
    </row>
    <row r="23" spans="1:25" x14ac:dyDescent="0.35">
      <c r="L23" s="39"/>
    </row>
    <row r="24" spans="1:25" x14ac:dyDescent="0.35">
      <c r="H24" t="s">
        <v>300</v>
      </c>
      <c r="M24" t="s">
        <v>300</v>
      </c>
      <c r="R24" t="s">
        <v>300</v>
      </c>
      <c r="W24" t="s">
        <v>305</v>
      </c>
    </row>
    <row r="33" spans="2:2" x14ac:dyDescent="0.35">
      <c r="B33" s="6"/>
    </row>
    <row r="34" spans="2:2" x14ac:dyDescent="0.35">
      <c r="B34" s="6"/>
    </row>
    <row r="35" spans="2:2" x14ac:dyDescent="0.35">
      <c r="B35" s="6"/>
    </row>
    <row r="36" spans="2:2" x14ac:dyDescent="0.35">
      <c r="B36" s="6"/>
    </row>
    <row r="37" spans="2:2" x14ac:dyDescent="0.35">
      <c r="B37" s="6"/>
    </row>
    <row r="38" spans="2:2" x14ac:dyDescent="0.35">
      <c r="B38" s="6"/>
    </row>
    <row r="39" spans="2:2" x14ac:dyDescent="0.35">
      <c r="B39" s="6"/>
    </row>
    <row r="40" spans="2:2" x14ac:dyDescent="0.35">
      <c r="B40" s="6"/>
    </row>
    <row r="41" spans="2:2" x14ac:dyDescent="0.35">
      <c r="B41" s="6"/>
    </row>
    <row r="42" spans="2:2" x14ac:dyDescent="0.35">
      <c r="B42" s="6"/>
    </row>
  </sheetData>
  <mergeCells count="51">
    <mergeCell ref="D9:D10"/>
    <mergeCell ref="D11:D12"/>
    <mergeCell ref="V21:V22"/>
    <mergeCell ref="D13:D14"/>
    <mergeCell ref="D15:D16"/>
    <mergeCell ref="D17:D18"/>
    <mergeCell ref="D19:D20"/>
    <mergeCell ref="V13:V14"/>
    <mergeCell ref="V15:V16"/>
    <mergeCell ref="V17:V18"/>
    <mergeCell ref="V19:V20"/>
    <mergeCell ref="Q9:Q10"/>
    <mergeCell ref="G19:G20"/>
    <mergeCell ref="L19:L20"/>
    <mergeCell ref="G9:G10"/>
    <mergeCell ref="L9:L10"/>
    <mergeCell ref="V3:V4"/>
    <mergeCell ref="V5:V6"/>
    <mergeCell ref="V7:V8"/>
    <mergeCell ref="V9:V10"/>
    <mergeCell ref="V11:V12"/>
    <mergeCell ref="D7:D8"/>
    <mergeCell ref="Q3:Q4"/>
    <mergeCell ref="Q5:Q6"/>
    <mergeCell ref="Q7:Q8"/>
    <mergeCell ref="G5:G6"/>
    <mergeCell ref="G7:G8"/>
    <mergeCell ref="L3:L4"/>
    <mergeCell ref="L5:L6"/>
    <mergeCell ref="L7:L8"/>
    <mergeCell ref="D21:D22"/>
    <mergeCell ref="G21:G22"/>
    <mergeCell ref="L21:L22"/>
    <mergeCell ref="Q21:Q22"/>
    <mergeCell ref="Q19:Q20"/>
    <mergeCell ref="D1:T1"/>
    <mergeCell ref="G11:G12"/>
    <mergeCell ref="G13:G14"/>
    <mergeCell ref="G15:G16"/>
    <mergeCell ref="G17:G18"/>
    <mergeCell ref="L11:L12"/>
    <mergeCell ref="L13:L14"/>
    <mergeCell ref="L15:L16"/>
    <mergeCell ref="L17:L18"/>
    <mergeCell ref="Q17:Q18"/>
    <mergeCell ref="G3:G4"/>
    <mergeCell ref="Q11:Q12"/>
    <mergeCell ref="Q13:Q14"/>
    <mergeCell ref="Q15:Q16"/>
    <mergeCell ref="D3:D4"/>
    <mergeCell ref="D5:D6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85" zoomScaleNormal="85" workbookViewId="0">
      <selection activeCell="L9" sqref="L9:L14"/>
    </sheetView>
  </sheetViews>
  <sheetFormatPr defaultRowHeight="14.5" x14ac:dyDescent="0.35"/>
  <sheetData>
    <row r="1" spans="1:25" x14ac:dyDescent="0.35">
      <c r="D1" s="237" t="s">
        <v>223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5" x14ac:dyDescent="0.35">
      <c r="A2" t="s">
        <v>227</v>
      </c>
      <c r="B2" s="28" t="s">
        <v>134</v>
      </c>
      <c r="D2" s="57" t="s">
        <v>140</v>
      </c>
      <c r="E2" s="57" t="s">
        <v>134</v>
      </c>
      <c r="G2" s="57" t="s">
        <v>155</v>
      </c>
      <c r="H2" s="57" t="s">
        <v>133</v>
      </c>
      <c r="I2" s="58" t="s">
        <v>15</v>
      </c>
      <c r="J2" s="57" t="s">
        <v>135</v>
      </c>
      <c r="L2" s="57" t="s">
        <v>156</v>
      </c>
      <c r="M2" s="57" t="s">
        <v>133</v>
      </c>
      <c r="N2" s="58" t="s">
        <v>15</v>
      </c>
      <c r="O2" s="57" t="s">
        <v>135</v>
      </c>
      <c r="Q2" s="57" t="s">
        <v>61</v>
      </c>
      <c r="R2" s="57" t="s">
        <v>133</v>
      </c>
      <c r="S2" s="58" t="s">
        <v>15</v>
      </c>
      <c r="T2" s="57" t="s">
        <v>135</v>
      </c>
      <c r="V2" s="57" t="s">
        <v>249</v>
      </c>
      <c r="W2" s="57" t="s">
        <v>133</v>
      </c>
      <c r="X2" s="58" t="s">
        <v>15</v>
      </c>
      <c r="Y2" s="57" t="s">
        <v>135</v>
      </c>
    </row>
    <row r="3" spans="1:25" x14ac:dyDescent="0.35">
      <c r="A3" t="s">
        <v>185</v>
      </c>
      <c r="B3">
        <v>-286.80696795</v>
      </c>
      <c r="D3" s="225" t="s">
        <v>60</v>
      </c>
      <c r="E3" s="57">
        <v>-286.80696795</v>
      </c>
      <c r="G3" s="225" t="s">
        <v>100</v>
      </c>
      <c r="H3" s="57" t="s">
        <v>228</v>
      </c>
      <c r="I3" s="57">
        <v>-289.74164873000001</v>
      </c>
      <c r="J3" s="57">
        <f>I3-E3-0.5*$B$15</f>
        <v>0.64431921999999231</v>
      </c>
      <c r="L3" s="225" t="s">
        <v>111</v>
      </c>
      <c r="M3" s="70" t="s">
        <v>228</v>
      </c>
      <c r="N3" s="57">
        <v>-308.20383222999999</v>
      </c>
      <c r="O3" s="57">
        <f>N3-E3-$B$16-0.5*$B$15</f>
        <v>0.6411357200000114</v>
      </c>
      <c r="Q3" s="225" t="s">
        <v>118</v>
      </c>
      <c r="R3" s="57" t="s">
        <v>228</v>
      </c>
      <c r="S3" s="57">
        <v>-299.42886100999999</v>
      </c>
      <c r="T3" s="57">
        <f>S3-E3-$B$18</f>
        <v>-0.50389305999999046</v>
      </c>
      <c r="V3" s="225" t="s">
        <v>337</v>
      </c>
      <c r="W3" s="57" t="s">
        <v>228</v>
      </c>
      <c r="X3" s="57">
        <v>-294.76738208</v>
      </c>
      <c r="Y3" s="57">
        <f>X3-E3-$B$17+0.5*$B$15</f>
        <v>1.2935858699999963</v>
      </c>
    </row>
    <row r="4" spans="1:25" x14ac:dyDescent="0.35">
      <c r="A4" t="s">
        <v>184</v>
      </c>
      <c r="B4">
        <v>-292.13321273000003</v>
      </c>
      <c r="D4" s="225"/>
      <c r="E4" s="57">
        <v>-286.80696795</v>
      </c>
      <c r="G4" s="225"/>
      <c r="H4" s="59" t="s">
        <v>308</v>
      </c>
      <c r="I4" s="59">
        <v>-290.63278806</v>
      </c>
      <c r="J4" s="59">
        <f t="shared" ref="J4:J58" si="0">I4-E4-0.5*$B$15</f>
        <v>-0.24682010999999493</v>
      </c>
      <c r="L4" s="225"/>
      <c r="M4" s="57" t="s">
        <v>229</v>
      </c>
      <c r="N4" s="57">
        <v>-308.16222554000001</v>
      </c>
      <c r="O4" s="57">
        <f t="shared" ref="O4:O58" si="1">N4-E4-$B$16-0.5*$B$15</f>
        <v>0.68274240999999192</v>
      </c>
      <c r="Q4" s="225"/>
      <c r="R4" s="57" t="s">
        <v>229</v>
      </c>
      <c r="S4" s="57">
        <v>-299.39034181</v>
      </c>
      <c r="T4" s="57">
        <f t="shared" ref="T4:T58" si="2">S4-E4-$B$18</f>
        <v>-0.46537385999999437</v>
      </c>
      <c r="V4" s="225"/>
      <c r="W4" s="57" t="s">
        <v>229</v>
      </c>
      <c r="X4" s="57">
        <v>-299.3896421</v>
      </c>
      <c r="Y4" s="57">
        <f t="shared" ref="Y4:Y58" si="3">X4-E4-$B$17+0.5*$B$15</f>
        <v>-3.3286741500000026</v>
      </c>
    </row>
    <row r="5" spans="1:25" x14ac:dyDescent="0.35">
      <c r="A5" t="s">
        <v>186</v>
      </c>
      <c r="B5">
        <v>-304.33490764999999</v>
      </c>
      <c r="D5" s="225"/>
      <c r="E5" s="57">
        <v>-286.80696795</v>
      </c>
      <c r="G5" s="225"/>
      <c r="H5" s="124" t="s">
        <v>230</v>
      </c>
      <c r="I5" s="61">
        <v>-287.85679009</v>
      </c>
      <c r="J5" s="57">
        <f t="shared" si="0"/>
        <v>2.5291778599999968</v>
      </c>
      <c r="L5" s="225"/>
      <c r="M5" s="57" t="s">
        <v>230</v>
      </c>
      <c r="N5" s="57">
        <v>-308.25775519000001</v>
      </c>
      <c r="O5" s="57">
        <f t="shared" si="1"/>
        <v>0.58721275999998879</v>
      </c>
      <c r="Q5" s="225"/>
      <c r="R5" s="57" t="s">
        <v>230</v>
      </c>
      <c r="S5" s="57">
        <v>-299.17146167999999</v>
      </c>
      <c r="T5" s="57">
        <f t="shared" si="2"/>
        <v>-0.24649372999999208</v>
      </c>
      <c r="V5" s="225"/>
      <c r="W5" s="57" t="s">
        <v>230</v>
      </c>
      <c r="X5" s="57">
        <v>-299.17146167999999</v>
      </c>
      <c r="Y5" s="57">
        <f t="shared" si="3"/>
        <v>-3.1104937299999924</v>
      </c>
    </row>
    <row r="6" spans="1:25" x14ac:dyDescent="0.35">
      <c r="A6" t="s">
        <v>187</v>
      </c>
      <c r="B6">
        <v>-305.56596175999999</v>
      </c>
      <c r="D6" s="225"/>
      <c r="E6" s="57">
        <v>-286.80696795</v>
      </c>
      <c r="G6" s="225"/>
      <c r="H6" s="57" t="s">
        <v>231</v>
      </c>
      <c r="I6" s="57">
        <v>-289.78378752999998</v>
      </c>
      <c r="J6" s="57">
        <f t="shared" si="0"/>
        <v>0.60218042000001715</v>
      </c>
      <c r="L6" s="225"/>
      <c r="M6" s="57" t="s">
        <v>231</v>
      </c>
      <c r="N6" s="57">
        <v>-308.23726809999999</v>
      </c>
      <c r="O6" s="57">
        <f t="shared" si="1"/>
        <v>0.60769985000000615</v>
      </c>
      <c r="Q6" s="225"/>
      <c r="R6" s="57" t="s">
        <v>231</v>
      </c>
      <c r="S6" s="57">
        <v>-299.20473807000002</v>
      </c>
      <c r="T6" s="57">
        <f t="shared" si="2"/>
        <v>-0.279770120000018</v>
      </c>
      <c r="V6" s="225"/>
      <c r="W6" s="57" t="s">
        <v>231</v>
      </c>
      <c r="X6" s="57">
        <v>-299.20473807000002</v>
      </c>
      <c r="Y6" s="57">
        <f t="shared" si="3"/>
        <v>-3.1437701200000183</v>
      </c>
    </row>
    <row r="7" spans="1:25" x14ac:dyDescent="0.35">
      <c r="A7" t="s">
        <v>188</v>
      </c>
      <c r="B7">
        <v>-303.92857921000001</v>
      </c>
      <c r="D7" s="225"/>
      <c r="E7" s="57">
        <v>-286.80696795</v>
      </c>
      <c r="G7" s="225"/>
      <c r="H7" s="57" t="s">
        <v>232</v>
      </c>
      <c r="I7" s="57">
        <v>-290.04347782999997</v>
      </c>
      <c r="J7" s="57">
        <f t="shared" si="0"/>
        <v>0.34249012000002876</v>
      </c>
      <c r="L7" s="225"/>
      <c r="M7" s="59" t="s">
        <v>338</v>
      </c>
      <c r="N7" s="59">
        <v>-308.26284794999998</v>
      </c>
      <c r="O7" s="59">
        <f t="shared" si="1"/>
        <v>0.58212000000002062</v>
      </c>
      <c r="Q7" s="225"/>
      <c r="R7" s="59" t="s">
        <v>324</v>
      </c>
      <c r="S7" s="59">
        <v>-299.55038819999999</v>
      </c>
      <c r="T7" s="59">
        <f t="shared" si="2"/>
        <v>-0.62542024999998524</v>
      </c>
      <c r="V7" s="225"/>
      <c r="W7" s="59" t="s">
        <v>232</v>
      </c>
      <c r="X7" s="59">
        <v>-299.55038819999999</v>
      </c>
      <c r="Y7" s="59">
        <f t="shared" si="3"/>
        <v>-3.4894202499999856</v>
      </c>
    </row>
    <row r="8" spans="1:25" x14ac:dyDescent="0.35">
      <c r="A8" t="s">
        <v>189</v>
      </c>
      <c r="B8">
        <v>-297.95716340000001</v>
      </c>
      <c r="D8" s="225"/>
      <c r="E8" s="57">
        <v>-286.80696795</v>
      </c>
      <c r="G8" s="225"/>
      <c r="H8" s="57" t="s">
        <v>309</v>
      </c>
      <c r="I8" s="57">
        <v>-288.02569915999999</v>
      </c>
      <c r="J8" s="57">
        <f t="shared" si="0"/>
        <v>2.360268790000013</v>
      </c>
      <c r="L8" s="225"/>
      <c r="M8" s="57" t="s">
        <v>332</v>
      </c>
      <c r="N8" s="57">
        <v>-308.14573224999998</v>
      </c>
      <c r="O8" s="57">
        <f t="shared" si="1"/>
        <v>0.69923570000002</v>
      </c>
      <c r="Q8" s="225"/>
      <c r="R8" s="57" t="s">
        <v>325</v>
      </c>
      <c r="S8" s="57">
        <v>-299.47598799000002</v>
      </c>
      <c r="T8" s="57">
        <f t="shared" si="2"/>
        <v>-0.55102004000002047</v>
      </c>
      <c r="V8" s="225"/>
      <c r="W8" s="57" t="s">
        <v>71</v>
      </c>
      <c r="X8" s="57">
        <v>-299.48199959999999</v>
      </c>
      <c r="Y8" s="57">
        <f t="shared" si="3"/>
        <v>-3.421031649999994</v>
      </c>
    </row>
    <row r="9" spans="1:25" x14ac:dyDescent="0.35">
      <c r="A9" t="s">
        <v>190</v>
      </c>
      <c r="B9">
        <v>-289.80631817</v>
      </c>
      <c r="D9" s="225" t="s">
        <v>61</v>
      </c>
      <c r="E9" s="57">
        <v>-292.13321273000003</v>
      </c>
      <c r="G9" s="225" t="s">
        <v>105</v>
      </c>
      <c r="H9" s="59" t="s">
        <v>310</v>
      </c>
      <c r="I9" s="59">
        <v>-295.90951896000001</v>
      </c>
      <c r="J9" s="59">
        <f t="shared" si="0"/>
        <v>-0.19730622999998859</v>
      </c>
      <c r="L9" s="225" t="s">
        <v>112</v>
      </c>
      <c r="M9" s="59" t="s">
        <v>310</v>
      </c>
      <c r="N9" s="59">
        <v>-314.41084266000001</v>
      </c>
      <c r="O9" s="59">
        <f t="shared" si="1"/>
        <v>-0.23962992999998933</v>
      </c>
      <c r="Q9" s="225" t="s">
        <v>28</v>
      </c>
      <c r="R9" s="57" t="s">
        <v>310</v>
      </c>
      <c r="S9" s="57">
        <v>-305.60946517999997</v>
      </c>
      <c r="T9" s="57">
        <f t="shared" si="2"/>
        <v>-1.3582524499999469</v>
      </c>
      <c r="V9" s="225" t="s">
        <v>241</v>
      </c>
      <c r="W9" s="57" t="s">
        <v>228</v>
      </c>
      <c r="X9" s="57">
        <v>-301.37679622000002</v>
      </c>
      <c r="Y9" s="57">
        <f t="shared" si="3"/>
        <v>1.0416510000008206E-2</v>
      </c>
    </row>
    <row r="10" spans="1:25" x14ac:dyDescent="0.35">
      <c r="A10" t="s">
        <v>191</v>
      </c>
      <c r="B10">
        <v>-305.56842168999998</v>
      </c>
      <c r="D10" s="225"/>
      <c r="E10" s="57">
        <v>-292.13321273000003</v>
      </c>
      <c r="G10" s="225"/>
      <c r="H10" s="57" t="s">
        <v>311</v>
      </c>
      <c r="I10" s="57">
        <v>-295.69264220000002</v>
      </c>
      <c r="J10" s="57">
        <f t="shared" si="0"/>
        <v>1.9570530000002417E-2</v>
      </c>
      <c r="L10" s="225"/>
      <c r="M10" s="57" t="s">
        <v>339</v>
      </c>
      <c r="N10" s="57">
        <v>-313.84797591</v>
      </c>
      <c r="O10" s="57">
        <f t="shared" si="1"/>
        <v>0.32323682000002263</v>
      </c>
      <c r="Q10" s="225"/>
      <c r="R10" s="57" t="s">
        <v>311</v>
      </c>
      <c r="S10" s="57">
        <v>-305.61897196000001</v>
      </c>
      <c r="T10" s="57">
        <f t="shared" si="2"/>
        <v>-1.3677592299999848</v>
      </c>
      <c r="V10" s="225"/>
      <c r="W10" s="59" t="s">
        <v>229</v>
      </c>
      <c r="X10" s="59">
        <v>-305.61869200000001</v>
      </c>
      <c r="Y10" s="59">
        <f t="shared" si="3"/>
        <v>-4.2314792699999852</v>
      </c>
    </row>
    <row r="11" spans="1:25" x14ac:dyDescent="0.35">
      <c r="A11" t="s">
        <v>192</v>
      </c>
      <c r="B11">
        <v>-315.41948052999999</v>
      </c>
      <c r="D11" s="225"/>
      <c r="E11" s="57">
        <v>-292.13321273000003</v>
      </c>
      <c r="G11" s="225"/>
      <c r="H11" s="57" t="s">
        <v>312</v>
      </c>
      <c r="I11" s="57">
        <v>-295.90929170999999</v>
      </c>
      <c r="J11" s="57">
        <f t="shared" si="0"/>
        <v>-0.19707897999996549</v>
      </c>
      <c r="L11" s="225"/>
      <c r="M11" s="57" t="s">
        <v>340</v>
      </c>
      <c r="N11" s="57">
        <v>-313.86563167999998</v>
      </c>
      <c r="O11" s="57">
        <f t="shared" si="1"/>
        <v>0.30558105000004643</v>
      </c>
      <c r="Q11" s="225"/>
      <c r="R11" s="59" t="s">
        <v>326</v>
      </c>
      <c r="S11" s="59">
        <v>-305.83944137999998</v>
      </c>
      <c r="T11" s="59">
        <f t="shared" si="2"/>
        <v>-1.5882286499999569</v>
      </c>
      <c r="V11" s="225"/>
      <c r="W11" s="57" t="s">
        <v>230</v>
      </c>
      <c r="X11" s="57">
        <v>-305.61751423999999</v>
      </c>
      <c r="Y11" s="57">
        <f t="shared" si="3"/>
        <v>-4.2303015099999666</v>
      </c>
    </row>
    <row r="12" spans="1:25" x14ac:dyDescent="0.35">
      <c r="D12" s="225"/>
      <c r="E12" s="57">
        <v>-292.13321273000003</v>
      </c>
      <c r="G12" s="225"/>
      <c r="H12" s="124" t="s">
        <v>313</v>
      </c>
      <c r="I12" s="61">
        <v>-293.25384722000001</v>
      </c>
      <c r="J12" s="57">
        <f t="shared" si="0"/>
        <v>2.4583655100000139</v>
      </c>
      <c r="L12" s="225"/>
      <c r="M12" s="57" t="s">
        <v>231</v>
      </c>
      <c r="N12" s="57">
        <v>-313.33406170000001</v>
      </c>
      <c r="O12" s="57">
        <f t="shared" si="1"/>
        <v>0.83715103000001845</v>
      </c>
      <c r="Q12" s="225"/>
      <c r="R12" s="57" t="s">
        <v>231</v>
      </c>
      <c r="S12" s="57">
        <v>-304.34641004000002</v>
      </c>
      <c r="T12" s="57">
        <f t="shared" si="2"/>
        <v>-9.519730999999787E-2</v>
      </c>
      <c r="V12" s="225"/>
      <c r="W12" s="57" t="s">
        <v>231</v>
      </c>
      <c r="X12" s="57">
        <v>-304.34641004000002</v>
      </c>
      <c r="Y12" s="57">
        <f t="shared" si="3"/>
        <v>-2.9591973099999982</v>
      </c>
    </row>
    <row r="13" spans="1:25" x14ac:dyDescent="0.35">
      <c r="D13" s="225"/>
      <c r="E13" s="57">
        <v>-292.13321273000003</v>
      </c>
      <c r="G13" s="225"/>
      <c r="H13" s="57" t="s">
        <v>314</v>
      </c>
      <c r="I13" s="57">
        <v>-295.69245647000002</v>
      </c>
      <c r="J13" s="57">
        <f t="shared" si="0"/>
        <v>1.9756260000000747E-2</v>
      </c>
      <c r="L13" s="225"/>
      <c r="M13" s="57" t="s">
        <v>314</v>
      </c>
      <c r="N13" s="57">
        <v>-313.82816143999997</v>
      </c>
      <c r="O13" s="57">
        <f t="shared" si="1"/>
        <v>0.34305129000005108</v>
      </c>
      <c r="Q13" s="225"/>
      <c r="R13" s="57" t="s">
        <v>327</v>
      </c>
      <c r="S13" s="57">
        <v>-305.83828474000001</v>
      </c>
      <c r="T13" s="57">
        <f t="shared" si="2"/>
        <v>-1.5870720099999804</v>
      </c>
      <c r="V13" s="225"/>
      <c r="W13" s="57" t="s">
        <v>232</v>
      </c>
      <c r="X13" s="57">
        <v>-305.61846059999999</v>
      </c>
      <c r="Y13" s="57">
        <f t="shared" si="3"/>
        <v>-4.2312478699999669</v>
      </c>
    </row>
    <row r="14" spans="1:25" x14ac:dyDescent="0.35">
      <c r="A14" s="57"/>
      <c r="B14" s="58" t="s">
        <v>15</v>
      </c>
      <c r="D14" s="225"/>
      <c r="E14" s="57">
        <v>-292.13321273000003</v>
      </c>
      <c r="G14" s="225"/>
      <c r="H14" s="57" t="s">
        <v>315</v>
      </c>
      <c r="I14" s="57">
        <v>-293.25979267999998</v>
      </c>
      <c r="J14" s="57">
        <f t="shared" si="0"/>
        <v>2.4524200500000499</v>
      </c>
      <c r="L14" s="225"/>
      <c r="M14" s="57" t="s">
        <v>341</v>
      </c>
      <c r="N14" s="57">
        <v>-313.81567481000002</v>
      </c>
      <c r="O14" s="57">
        <f t="shared" si="1"/>
        <v>0.35553792000000639</v>
      </c>
      <c r="Q14" s="225"/>
      <c r="R14" s="57" t="s">
        <v>323</v>
      </c>
      <c r="S14" s="57">
        <v>-305.61357846999999</v>
      </c>
      <c r="T14" s="57">
        <f t="shared" si="2"/>
        <v>-1.3623657399999676</v>
      </c>
      <c r="V14" s="225"/>
      <c r="W14" s="57" t="s">
        <v>71</v>
      </c>
      <c r="X14" s="57">
        <v>-305.61344343000002</v>
      </c>
      <c r="Y14" s="57">
        <f t="shared" si="3"/>
        <v>-4.2262306999999932</v>
      </c>
    </row>
    <row r="15" spans="1:25" x14ac:dyDescent="0.35">
      <c r="A15" s="63" t="s">
        <v>4</v>
      </c>
      <c r="B15" s="58">
        <v>-7.1580000000000004</v>
      </c>
      <c r="D15" s="225" t="s">
        <v>62</v>
      </c>
      <c r="E15" s="57">
        <v>-304.33490764999999</v>
      </c>
      <c r="G15" s="225" t="s">
        <v>106</v>
      </c>
      <c r="H15" s="70" t="s">
        <v>228</v>
      </c>
      <c r="I15" s="70">
        <v>-307.38481301000002</v>
      </c>
      <c r="J15" s="70">
        <f t="shared" si="0"/>
        <v>0.52909463999997497</v>
      </c>
      <c r="L15" s="225" t="s">
        <v>113</v>
      </c>
      <c r="M15" s="70" t="s">
        <v>228</v>
      </c>
      <c r="N15" s="57">
        <v>-326.25769367999999</v>
      </c>
      <c r="O15" s="57">
        <f t="shared" si="1"/>
        <v>0.11521397000000233</v>
      </c>
      <c r="Q15" s="225" t="s">
        <v>119</v>
      </c>
      <c r="R15" s="57" t="s">
        <v>228</v>
      </c>
      <c r="S15" s="57">
        <v>-317.34994313999999</v>
      </c>
      <c r="T15" s="57">
        <f t="shared" si="2"/>
        <v>-0.89703549000000216</v>
      </c>
      <c r="V15" s="225" t="s">
        <v>242</v>
      </c>
      <c r="W15" s="57" t="s">
        <v>228</v>
      </c>
      <c r="X15" s="57">
        <v>-313.59691712</v>
      </c>
      <c r="Y15" s="57">
        <f t="shared" si="3"/>
        <v>-8.0094700000095109E-3</v>
      </c>
    </row>
    <row r="16" spans="1:25" x14ac:dyDescent="0.35">
      <c r="A16" s="63" t="s">
        <v>5</v>
      </c>
      <c r="B16" s="58">
        <v>-18.459</v>
      </c>
      <c r="D16" s="225"/>
      <c r="E16" s="57">
        <v>-304.33490764999999</v>
      </c>
      <c r="G16" s="225"/>
      <c r="H16" s="57" t="s">
        <v>308</v>
      </c>
      <c r="I16" s="57">
        <v>-307.32132104999999</v>
      </c>
      <c r="J16" s="57">
        <f t="shared" si="0"/>
        <v>0.59258659999999663</v>
      </c>
      <c r="L16" s="225"/>
      <c r="M16" s="57" t="s">
        <v>229</v>
      </c>
      <c r="N16" s="57">
        <v>-325.55131018999998</v>
      </c>
      <c r="O16" s="57">
        <f t="shared" si="1"/>
        <v>0.82159746000000977</v>
      </c>
      <c r="Q16" s="225"/>
      <c r="R16" s="57" t="s">
        <v>229</v>
      </c>
      <c r="S16" s="57">
        <v>-316.80012819000001</v>
      </c>
      <c r="T16" s="57">
        <f t="shared" si="2"/>
        <v>-0.34722054000001812</v>
      </c>
      <c r="V16" s="225"/>
      <c r="W16" s="57" t="s">
        <v>229</v>
      </c>
      <c r="X16" s="57">
        <v>-316.80012819000001</v>
      </c>
      <c r="Y16" s="57">
        <f t="shared" si="3"/>
        <v>-3.2112205400000184</v>
      </c>
    </row>
    <row r="17" spans="1:25" x14ac:dyDescent="0.35">
      <c r="A17" s="63" t="s">
        <v>6</v>
      </c>
      <c r="B17" s="58">
        <v>-12.833</v>
      </c>
      <c r="D17" s="225"/>
      <c r="E17" s="57">
        <v>-304.33490764999999</v>
      </c>
      <c r="G17" s="225"/>
      <c r="H17" s="57" t="s">
        <v>230</v>
      </c>
      <c r="I17" s="57">
        <v>-307.09680981999998</v>
      </c>
      <c r="J17" s="57">
        <f t="shared" si="0"/>
        <v>0.81709783000001535</v>
      </c>
      <c r="L17" s="225"/>
      <c r="M17" s="57" t="s">
        <v>230</v>
      </c>
      <c r="N17" s="57">
        <v>-325.54323428999999</v>
      </c>
      <c r="O17" s="57">
        <f t="shared" si="1"/>
        <v>0.82967336000000413</v>
      </c>
      <c r="Q17" s="225"/>
      <c r="R17" s="57" t="s">
        <v>329</v>
      </c>
      <c r="S17" s="57">
        <v>-317.14599480999999</v>
      </c>
      <c r="T17" s="57">
        <f t="shared" si="2"/>
        <v>-0.69308715999999926</v>
      </c>
      <c r="V17" s="225"/>
      <c r="W17" s="57" t="s">
        <v>230</v>
      </c>
      <c r="X17" s="57">
        <v>-317.14599480999999</v>
      </c>
      <c r="Y17" s="57">
        <f t="shared" si="3"/>
        <v>-3.5570871599999996</v>
      </c>
    </row>
    <row r="18" spans="1:25" x14ac:dyDescent="0.35">
      <c r="A18" s="63" t="s">
        <v>7</v>
      </c>
      <c r="B18" s="58">
        <v>-12.118</v>
      </c>
      <c r="D18" s="225"/>
      <c r="E18" s="57">
        <v>-304.33490764999999</v>
      </c>
      <c r="G18" s="225"/>
      <c r="H18" s="57" t="s">
        <v>231</v>
      </c>
      <c r="I18" s="57">
        <v>-307.02493599000002</v>
      </c>
      <c r="J18" s="57">
        <f t="shared" si="0"/>
        <v>0.88897165999997396</v>
      </c>
      <c r="L18" s="225"/>
      <c r="M18" s="57" t="s">
        <v>231</v>
      </c>
      <c r="N18" s="57">
        <v>-324.68432455999999</v>
      </c>
      <c r="O18" s="57">
        <f t="shared" si="1"/>
        <v>1.6885830899999976</v>
      </c>
      <c r="Q18" s="225"/>
      <c r="R18" s="57" t="s">
        <v>330</v>
      </c>
      <c r="S18" s="57">
        <v>-316.52804364999997</v>
      </c>
      <c r="T18" s="57">
        <f t="shared" si="2"/>
        <v>-7.5135999999980996E-2</v>
      </c>
      <c r="V18" s="225"/>
      <c r="W18" s="57" t="s">
        <v>231</v>
      </c>
      <c r="X18" s="57">
        <v>-315.82786727000001</v>
      </c>
      <c r="Y18" s="57">
        <f t="shared" si="3"/>
        <v>-2.2389596200000219</v>
      </c>
    </row>
    <row r="19" spans="1:25" x14ac:dyDescent="0.35">
      <c r="D19" s="225"/>
      <c r="E19" s="57">
        <v>-304.33490764999999</v>
      </c>
      <c r="G19" s="225"/>
      <c r="H19" s="57" t="s">
        <v>316</v>
      </c>
      <c r="I19" s="57">
        <v>-305.56058094999997</v>
      </c>
      <c r="J19" s="57">
        <f t="shared" si="0"/>
        <v>2.3533267000000175</v>
      </c>
      <c r="L19" s="225"/>
      <c r="M19" s="59" t="s">
        <v>342</v>
      </c>
      <c r="N19" s="59">
        <v>-326.27640751000001</v>
      </c>
      <c r="O19" s="59">
        <f t="shared" si="1"/>
        <v>9.6500139999978085E-2</v>
      </c>
      <c r="Q19" s="225"/>
      <c r="R19" s="57" t="s">
        <v>327</v>
      </c>
      <c r="S19" s="57">
        <v>-316.81355608000001</v>
      </c>
      <c r="T19" s="57">
        <f t="shared" si="2"/>
        <v>-0.36064843000002078</v>
      </c>
      <c r="V19" s="225"/>
      <c r="W19" s="59" t="s">
        <v>232</v>
      </c>
      <c r="X19" s="59">
        <v>-317.46465224999997</v>
      </c>
      <c r="Y19" s="59">
        <f t="shared" si="3"/>
        <v>-3.8757445999999809</v>
      </c>
    </row>
    <row r="20" spans="1:25" x14ac:dyDescent="0.35">
      <c r="D20" s="225"/>
      <c r="E20" s="57">
        <v>-304.33490764999999</v>
      </c>
      <c r="G20" s="225"/>
      <c r="H20" s="59" t="s">
        <v>317</v>
      </c>
      <c r="I20" s="59">
        <v>-307.51402647999998</v>
      </c>
      <c r="J20" s="59">
        <f t="shared" si="0"/>
        <v>0.39988117000000711</v>
      </c>
      <c r="L20" s="225"/>
      <c r="M20" s="57" t="s">
        <v>341</v>
      </c>
      <c r="N20" s="57">
        <v>-325.97439725999999</v>
      </c>
      <c r="O20" s="57">
        <f t="shared" si="1"/>
        <v>0.39851039000000155</v>
      </c>
      <c r="Q20" s="225"/>
      <c r="R20" s="59" t="s">
        <v>323</v>
      </c>
      <c r="S20" s="59">
        <v>-317.35437410999998</v>
      </c>
      <c r="T20" s="59">
        <f t="shared" si="2"/>
        <v>-0.90146645999998931</v>
      </c>
      <c r="V20" s="225"/>
      <c r="W20" s="57" t="s">
        <v>71</v>
      </c>
      <c r="X20" s="57">
        <v>-316.79778887999998</v>
      </c>
      <c r="Y20" s="57">
        <f t="shared" si="3"/>
        <v>-3.2088812299999936</v>
      </c>
    </row>
    <row r="21" spans="1:25" x14ac:dyDescent="0.35">
      <c r="D21" s="225" t="s">
        <v>63</v>
      </c>
      <c r="E21" s="57">
        <v>-305.56596175999999</v>
      </c>
      <c r="G21" s="225" t="s">
        <v>107</v>
      </c>
      <c r="H21" s="59" t="s">
        <v>228</v>
      </c>
      <c r="I21" s="59">
        <v>-308.45261830999999</v>
      </c>
      <c r="J21" s="59">
        <f t="shared" si="0"/>
        <v>0.6923434500000023</v>
      </c>
      <c r="L21" s="225" t="s">
        <v>114</v>
      </c>
      <c r="M21" s="59" t="s">
        <v>228</v>
      </c>
      <c r="N21" s="59">
        <v>-327.07255076000001</v>
      </c>
      <c r="O21" s="59">
        <f t="shared" si="1"/>
        <v>0.53141099999998032</v>
      </c>
      <c r="Q21" s="225" t="s">
        <v>120</v>
      </c>
      <c r="R21" s="57" t="s">
        <v>228</v>
      </c>
      <c r="S21" s="57">
        <v>-318.15247326000002</v>
      </c>
      <c r="T21" s="57">
        <f t="shared" si="2"/>
        <v>-0.46851150000002839</v>
      </c>
      <c r="V21" s="225" t="s">
        <v>243</v>
      </c>
      <c r="W21" s="57" t="s">
        <v>228</v>
      </c>
      <c r="X21" s="57">
        <v>-314.52871707999998</v>
      </c>
      <c r="Y21" s="57">
        <f t="shared" si="3"/>
        <v>0.2912446800000148</v>
      </c>
    </row>
    <row r="22" spans="1:25" x14ac:dyDescent="0.35">
      <c r="D22" s="225"/>
      <c r="E22" s="57">
        <v>-305.56596175999999</v>
      </c>
      <c r="G22" s="225"/>
      <c r="H22" s="57" t="s">
        <v>308</v>
      </c>
      <c r="I22" s="57">
        <v>-305.73855061</v>
      </c>
      <c r="J22" s="57">
        <f t="shared" si="0"/>
        <v>3.4064111499999892</v>
      </c>
      <c r="L22" s="225"/>
      <c r="M22" s="57" t="s">
        <v>343</v>
      </c>
      <c r="N22" s="57">
        <v>-323.95306714999998</v>
      </c>
      <c r="O22" s="57">
        <f t="shared" si="1"/>
        <v>3.6508946100000119</v>
      </c>
      <c r="Q22" s="225"/>
      <c r="R22" s="57" t="s">
        <v>229</v>
      </c>
      <c r="S22" s="57">
        <v>-315.43494498000001</v>
      </c>
      <c r="T22" s="57">
        <f t="shared" si="2"/>
        <v>2.2490167799999821</v>
      </c>
      <c r="V22" s="225"/>
      <c r="W22" s="57" t="s">
        <v>229</v>
      </c>
      <c r="X22" s="57">
        <v>-315.43549536</v>
      </c>
      <c r="Y22" s="57">
        <f t="shared" si="3"/>
        <v>-0.61553360000001112</v>
      </c>
    </row>
    <row r="23" spans="1:25" x14ac:dyDescent="0.35">
      <c r="D23" s="225"/>
      <c r="E23" s="57">
        <v>-305.56596175999999</v>
      </c>
      <c r="G23" s="225"/>
      <c r="H23" s="57" t="s">
        <v>230</v>
      </c>
      <c r="I23" s="57">
        <v>-308.29873046</v>
      </c>
      <c r="J23" s="57">
        <f t="shared" si="0"/>
        <v>0.84623129999999191</v>
      </c>
      <c r="L23" s="225"/>
      <c r="M23" s="57" t="s">
        <v>230</v>
      </c>
      <c r="N23" s="57">
        <v>-326.74613479999999</v>
      </c>
      <c r="O23" s="57">
        <f t="shared" si="1"/>
        <v>0.85782696000000014</v>
      </c>
      <c r="Q23" s="225"/>
      <c r="R23" s="57" t="s">
        <v>331</v>
      </c>
      <c r="S23" s="57">
        <v>-317.79545889000002</v>
      </c>
      <c r="T23" s="57">
        <f t="shared" si="2"/>
        <v>-0.1114971300000267</v>
      </c>
      <c r="V23" s="225"/>
      <c r="W23" s="57" t="s">
        <v>230</v>
      </c>
      <c r="X23" s="57">
        <v>-314.12865857000003</v>
      </c>
      <c r="Y23" s="57">
        <f t="shared" si="3"/>
        <v>0.69130318999996598</v>
      </c>
    </row>
    <row r="24" spans="1:25" x14ac:dyDescent="0.35">
      <c r="D24" s="225"/>
      <c r="E24" s="57">
        <v>-305.56596175999999</v>
      </c>
      <c r="G24" s="225"/>
      <c r="H24" s="57" t="s">
        <v>231</v>
      </c>
      <c r="I24" s="57">
        <v>-308.33478257000002</v>
      </c>
      <c r="J24" s="57">
        <f t="shared" si="0"/>
        <v>0.81017918999997773</v>
      </c>
      <c r="L24" s="225"/>
      <c r="M24" s="57" t="s">
        <v>231</v>
      </c>
      <c r="N24" s="57">
        <v>-326.73295238999998</v>
      </c>
      <c r="O24" s="57">
        <f t="shared" si="1"/>
        <v>0.87100937000001322</v>
      </c>
      <c r="Q24" s="225"/>
      <c r="R24" s="57" t="s">
        <v>231</v>
      </c>
      <c r="S24" s="57">
        <v>-317.63016916999999</v>
      </c>
      <c r="T24" s="57">
        <f t="shared" si="2"/>
        <v>5.3792590000005802E-2</v>
      </c>
      <c r="V24" s="225"/>
      <c r="W24" s="59" t="s">
        <v>231</v>
      </c>
      <c r="X24" s="59">
        <v>-317.62909779</v>
      </c>
      <c r="Y24" s="59">
        <f t="shared" si="3"/>
        <v>-2.8091360300000097</v>
      </c>
    </row>
    <row r="25" spans="1:25" x14ac:dyDescent="0.35">
      <c r="D25" s="225"/>
      <c r="E25" s="57">
        <v>-305.56596175999999</v>
      </c>
      <c r="G25" s="225"/>
      <c r="H25" s="57" t="s">
        <v>316</v>
      </c>
      <c r="I25" s="57">
        <v>-306.74363863999997</v>
      </c>
      <c r="J25" s="57">
        <f t="shared" si="0"/>
        <v>2.4013231200000216</v>
      </c>
      <c r="L25" s="225"/>
      <c r="M25" s="57" t="s">
        <v>327</v>
      </c>
      <c r="N25" s="57">
        <v>-326.76027798000001</v>
      </c>
      <c r="O25" s="57">
        <f t="shared" si="1"/>
        <v>0.84368377999998101</v>
      </c>
      <c r="Q25" s="225"/>
      <c r="R25" s="59" t="s">
        <v>327</v>
      </c>
      <c r="S25" s="59">
        <v>-318.16242116000001</v>
      </c>
      <c r="T25" s="59">
        <f t="shared" si="2"/>
        <v>-0.47845940000001441</v>
      </c>
      <c r="V25" s="225"/>
      <c r="W25" s="57" t="s">
        <v>232</v>
      </c>
      <c r="X25" s="57">
        <v>-315.43520852</v>
      </c>
      <c r="Y25" s="57">
        <f t="shared" si="3"/>
        <v>-0.61524676000001</v>
      </c>
    </row>
    <row r="26" spans="1:25" x14ac:dyDescent="0.35">
      <c r="D26" s="225"/>
      <c r="E26" s="57">
        <v>-305.56596175999999</v>
      </c>
      <c r="G26" s="225"/>
      <c r="H26" s="57" t="s">
        <v>318</v>
      </c>
      <c r="I26" s="57">
        <v>-305.53670978999997</v>
      </c>
      <c r="J26" s="57">
        <f t="shared" si="0"/>
        <v>3.6082519700000186</v>
      </c>
      <c r="L26" s="225"/>
      <c r="M26" s="57" t="s">
        <v>344</v>
      </c>
      <c r="N26" s="57">
        <v>-323.37034584000003</v>
      </c>
      <c r="O26" s="57">
        <f t="shared" si="1"/>
        <v>4.2336159199999663</v>
      </c>
      <c r="Q26" s="225"/>
      <c r="R26" s="57" t="s">
        <v>323</v>
      </c>
      <c r="S26" s="57">
        <v>-318.14847739999999</v>
      </c>
      <c r="T26" s="57">
        <f t="shared" si="2"/>
        <v>-0.46451563999999657</v>
      </c>
      <c r="V26" s="225"/>
      <c r="W26" s="57" t="s">
        <v>71</v>
      </c>
      <c r="X26" s="57">
        <v>-315.44825121000002</v>
      </c>
      <c r="Y26" s="57">
        <f t="shared" si="3"/>
        <v>-0.62828945000003023</v>
      </c>
    </row>
    <row r="27" spans="1:25" x14ac:dyDescent="0.35">
      <c r="D27" s="225" t="s">
        <v>64</v>
      </c>
      <c r="E27" s="57">
        <v>-303.92857921000001</v>
      </c>
      <c r="G27" s="225" t="s">
        <v>108</v>
      </c>
      <c r="H27" s="57" t="s">
        <v>228</v>
      </c>
      <c r="I27" s="57">
        <v>-306.95751591999999</v>
      </c>
      <c r="J27" s="57">
        <f t="shared" si="0"/>
        <v>0.55006329000001797</v>
      </c>
      <c r="L27" s="225" t="s">
        <v>115</v>
      </c>
      <c r="M27" s="59" t="s">
        <v>228</v>
      </c>
      <c r="N27" s="59">
        <v>-325.38462435999998</v>
      </c>
      <c r="O27" s="59">
        <f t="shared" si="1"/>
        <v>0.581954850000034</v>
      </c>
      <c r="Q27" s="225" t="s">
        <v>121</v>
      </c>
      <c r="R27" s="57" t="s">
        <v>228</v>
      </c>
      <c r="S27" s="57">
        <v>-316.92608611999998</v>
      </c>
      <c r="T27" s="57">
        <f t="shared" si="2"/>
        <v>-0.87950690999996972</v>
      </c>
      <c r="V27" s="225" t="s">
        <v>244</v>
      </c>
      <c r="W27" s="57" t="s">
        <v>228</v>
      </c>
      <c r="X27" s="57">
        <v>-312.71614488</v>
      </c>
      <c r="Y27" s="57">
        <f t="shared" si="3"/>
        <v>0.46643433000000778</v>
      </c>
    </row>
    <row r="28" spans="1:25" x14ac:dyDescent="0.35">
      <c r="D28" s="225"/>
      <c r="E28" s="57">
        <v>-303.92857921000001</v>
      </c>
      <c r="G28" s="225"/>
      <c r="H28" s="57" t="s">
        <v>308</v>
      </c>
      <c r="I28" s="57">
        <v>-302.51222160999998</v>
      </c>
      <c r="J28" s="57">
        <f t="shared" si="0"/>
        <v>4.9953576000000268</v>
      </c>
      <c r="L28" s="225"/>
      <c r="M28" s="57" t="s">
        <v>339</v>
      </c>
      <c r="N28" s="57">
        <v>-320.72712655999999</v>
      </c>
      <c r="O28" s="57">
        <f t="shared" si="1"/>
        <v>5.2394526500000218</v>
      </c>
      <c r="Q28" s="225"/>
      <c r="R28" s="57" t="s">
        <v>229</v>
      </c>
      <c r="S28" s="57">
        <v>-312.27936206999999</v>
      </c>
      <c r="T28" s="57">
        <f t="shared" si="2"/>
        <v>3.7672171400000192</v>
      </c>
      <c r="U28">
        <f>T28-T27</f>
        <v>4.6467240499999889</v>
      </c>
      <c r="V28" s="225"/>
      <c r="W28" s="57" t="s">
        <v>229</v>
      </c>
      <c r="X28" s="57">
        <v>-312.27910700000001</v>
      </c>
      <c r="Y28" s="57">
        <f t="shared" si="3"/>
        <v>0.903472209999999</v>
      </c>
    </row>
    <row r="29" spans="1:25" x14ac:dyDescent="0.35">
      <c r="D29" s="225"/>
      <c r="E29" s="57">
        <v>-303.92857921000001</v>
      </c>
      <c r="G29" s="225"/>
      <c r="H29" s="57" t="s">
        <v>230</v>
      </c>
      <c r="I29" s="57">
        <v>-306.69835295000001</v>
      </c>
      <c r="J29" s="57">
        <f t="shared" si="0"/>
        <v>0.80922625999999509</v>
      </c>
      <c r="L29" s="225"/>
      <c r="M29" s="57" t="s">
        <v>230</v>
      </c>
      <c r="N29" s="57">
        <v>-325.15096038000001</v>
      </c>
      <c r="O29" s="57">
        <f t="shared" si="1"/>
        <v>0.81561882999999424</v>
      </c>
      <c r="Q29" s="225"/>
      <c r="R29" s="57" t="s">
        <v>230</v>
      </c>
      <c r="S29" s="57">
        <v>-315.99991041999999</v>
      </c>
      <c r="T29" s="57">
        <f t="shared" si="2"/>
        <v>4.6668790000017779E-2</v>
      </c>
      <c r="V29" s="225"/>
      <c r="W29" s="57" t="s">
        <v>230</v>
      </c>
      <c r="X29" s="57">
        <v>-312.34109773</v>
      </c>
      <c r="Y29" s="57">
        <f t="shared" si="3"/>
        <v>0.84148148000000811</v>
      </c>
    </row>
    <row r="30" spans="1:25" x14ac:dyDescent="0.35">
      <c r="D30" s="225"/>
      <c r="E30" s="57">
        <v>-303.92857921000001</v>
      </c>
      <c r="G30" s="225"/>
      <c r="H30" s="57" t="s">
        <v>231</v>
      </c>
      <c r="I30" s="57">
        <v>-306.73582621000003</v>
      </c>
      <c r="J30" s="57">
        <f t="shared" si="0"/>
        <v>0.77175299999998215</v>
      </c>
      <c r="L30" s="225"/>
      <c r="M30" s="57" t="s">
        <v>231</v>
      </c>
      <c r="N30" s="57">
        <v>-325.12937932</v>
      </c>
      <c r="O30" s="57">
        <f t="shared" si="1"/>
        <v>0.83719989000001105</v>
      </c>
      <c r="Q30" s="225"/>
      <c r="R30" s="57" t="s">
        <v>231</v>
      </c>
      <c r="S30" s="57">
        <v>-315.99259684999998</v>
      </c>
      <c r="T30" s="57">
        <f t="shared" si="2"/>
        <v>5.3982360000025764E-2</v>
      </c>
      <c r="V30" s="225"/>
      <c r="W30" s="59" t="s">
        <v>231</v>
      </c>
      <c r="X30" s="59">
        <v>-312.79097280000002</v>
      </c>
      <c r="Y30" s="59">
        <f t="shared" si="3"/>
        <v>0.39160640999998941</v>
      </c>
    </row>
    <row r="31" spans="1:25" x14ac:dyDescent="0.35">
      <c r="D31" s="225"/>
      <c r="E31" s="57">
        <v>-303.92857921000001</v>
      </c>
      <c r="G31" s="225"/>
      <c r="H31" s="59" t="s">
        <v>319</v>
      </c>
      <c r="I31" s="59">
        <v>-307.61317192000001</v>
      </c>
      <c r="J31" s="59">
        <f t="shared" si="0"/>
        <v>-0.10559271000000381</v>
      </c>
      <c r="L31" s="225"/>
      <c r="M31" s="57" t="s">
        <v>345</v>
      </c>
      <c r="N31" s="57">
        <v>-320.70651534000001</v>
      </c>
      <c r="O31" s="57">
        <f t="shared" si="1"/>
        <v>5.2600638699999998</v>
      </c>
      <c r="Q31" s="225"/>
      <c r="R31" s="57" t="s">
        <v>327</v>
      </c>
      <c r="S31" s="57">
        <v>-316.19371042</v>
      </c>
      <c r="T31" s="57">
        <f t="shared" si="2"/>
        <v>-0.14713120999999241</v>
      </c>
      <c r="V31" s="225"/>
      <c r="W31" s="70" t="s">
        <v>232</v>
      </c>
      <c r="X31" s="57">
        <v>-312.72271247999998</v>
      </c>
      <c r="Y31" s="57">
        <f t="shared" si="3"/>
        <v>0.4598667300000252</v>
      </c>
    </row>
    <row r="32" spans="1:25" x14ac:dyDescent="0.35">
      <c r="D32" s="225"/>
      <c r="E32" s="57">
        <v>-303.92857921000001</v>
      </c>
      <c r="G32" s="225"/>
      <c r="H32" s="57" t="s">
        <v>317</v>
      </c>
      <c r="I32" s="57">
        <v>-302.54669645000001</v>
      </c>
      <c r="J32" s="57">
        <f t="shared" si="0"/>
        <v>4.9608827599999969</v>
      </c>
      <c r="L32" s="225"/>
      <c r="M32" s="57" t="s">
        <v>332</v>
      </c>
      <c r="N32" s="57">
        <v>-325.06284049999999</v>
      </c>
      <c r="O32" s="57">
        <f t="shared" si="1"/>
        <v>0.90373871000001627</v>
      </c>
      <c r="Q32" s="225"/>
      <c r="R32" s="59" t="s">
        <v>323</v>
      </c>
      <c r="S32" s="59">
        <v>-316.93132621000001</v>
      </c>
      <c r="T32" s="59">
        <f t="shared" si="2"/>
        <v>-0.88474699999999906</v>
      </c>
      <c r="V32" s="225"/>
      <c r="W32" s="124" t="s">
        <v>71</v>
      </c>
      <c r="X32" s="124">
        <v>-312.74771132000001</v>
      </c>
      <c r="Y32" s="57">
        <f t="shared" si="3"/>
        <v>0.43486789000000181</v>
      </c>
    </row>
    <row r="33" spans="4:25" x14ac:dyDescent="0.35">
      <c r="D33" s="225" t="s">
        <v>65</v>
      </c>
      <c r="E33" s="57">
        <v>-297.95716340000001</v>
      </c>
      <c r="G33" s="225" t="s">
        <v>109</v>
      </c>
      <c r="H33" s="59" t="s">
        <v>228</v>
      </c>
      <c r="I33" s="59">
        <v>-301.20407375000002</v>
      </c>
      <c r="J33" s="59">
        <f t="shared" si="0"/>
        <v>0.3320896499999928</v>
      </c>
      <c r="L33" s="225" t="s">
        <v>116</v>
      </c>
      <c r="M33" s="59" t="s">
        <v>228</v>
      </c>
      <c r="N33" s="59">
        <v>-319.36593898000001</v>
      </c>
      <c r="O33" s="59">
        <f t="shared" si="1"/>
        <v>0.629224420000003</v>
      </c>
      <c r="Q33" s="225" t="s">
        <v>122</v>
      </c>
      <c r="R33" s="57" t="s">
        <v>228</v>
      </c>
      <c r="S33" s="57">
        <v>-310.92077609</v>
      </c>
      <c r="T33" s="57">
        <f t="shared" si="2"/>
        <v>-0.84561268999999051</v>
      </c>
      <c r="V33" s="225" t="s">
        <v>245</v>
      </c>
      <c r="W33" s="57" t="s">
        <v>228</v>
      </c>
      <c r="X33" s="57">
        <v>-306.48287518000001</v>
      </c>
      <c r="Y33" s="57">
        <f t="shared" si="3"/>
        <v>0.72828822000000537</v>
      </c>
    </row>
    <row r="34" spans="4:25" x14ac:dyDescent="0.35">
      <c r="D34" s="225"/>
      <c r="E34" s="57">
        <v>-297.95716340000001</v>
      </c>
      <c r="G34" s="225"/>
      <c r="H34" s="57" t="s">
        <v>308</v>
      </c>
      <c r="I34" s="57">
        <v>-299.26060044000002</v>
      </c>
      <c r="J34" s="57">
        <f t="shared" si="0"/>
        <v>2.2755629599999945</v>
      </c>
      <c r="L34" s="225"/>
      <c r="M34" s="57" t="s">
        <v>229</v>
      </c>
      <c r="N34" s="57">
        <v>-317.00918351000001</v>
      </c>
      <c r="O34" s="57">
        <f t="shared" si="1"/>
        <v>2.985979889999999</v>
      </c>
      <c r="P34">
        <f>O34-O33</f>
        <v>2.356755469999996</v>
      </c>
      <c r="Q34" s="225"/>
      <c r="R34" s="57" t="s">
        <v>229</v>
      </c>
      <c r="S34" s="57">
        <v>-309.02075338999998</v>
      </c>
      <c r="T34" s="57">
        <f t="shared" si="2"/>
        <v>1.0544100100000318</v>
      </c>
      <c r="V34" s="225"/>
      <c r="W34" s="57" t="s">
        <v>229</v>
      </c>
      <c r="X34" s="57">
        <v>-309.02054083000002</v>
      </c>
      <c r="Y34" s="57">
        <f t="shared" si="3"/>
        <v>-1.8093774300000027</v>
      </c>
    </row>
    <row r="35" spans="4:25" x14ac:dyDescent="0.35">
      <c r="D35" s="225"/>
      <c r="E35" s="57">
        <v>-297.95716340000001</v>
      </c>
      <c r="G35" s="225"/>
      <c r="H35" s="57" t="s">
        <v>230</v>
      </c>
      <c r="I35" s="57">
        <v>-300.83292109000001</v>
      </c>
      <c r="J35" s="57">
        <f t="shared" si="0"/>
        <v>0.70324230999999982</v>
      </c>
      <c r="L35" s="225"/>
      <c r="M35" s="57" t="s">
        <v>230</v>
      </c>
      <c r="N35" s="57">
        <v>-319.29314762000001</v>
      </c>
      <c r="O35" s="57">
        <f t="shared" si="1"/>
        <v>0.70201577999999953</v>
      </c>
      <c r="Q35" s="225"/>
      <c r="R35" s="57" t="s">
        <v>230</v>
      </c>
      <c r="S35" s="57">
        <v>-310.10523361999998</v>
      </c>
      <c r="T35" s="57">
        <f t="shared" si="2"/>
        <v>-3.0070219999965175E-2</v>
      </c>
      <c r="V35" s="225"/>
      <c r="W35" s="57" t="s">
        <v>230</v>
      </c>
      <c r="X35" s="57">
        <v>-310.09998343000001</v>
      </c>
      <c r="Y35" s="57">
        <f t="shared" si="3"/>
        <v>-2.8888200299999958</v>
      </c>
    </row>
    <row r="36" spans="4:25" x14ac:dyDescent="0.35">
      <c r="D36" s="225"/>
      <c r="E36" s="57">
        <v>-297.95716340000001</v>
      </c>
      <c r="G36" s="225"/>
      <c r="H36" s="57" t="s">
        <v>231</v>
      </c>
      <c r="I36" s="57">
        <v>-300.83960445999998</v>
      </c>
      <c r="J36" s="57">
        <f t="shared" si="0"/>
        <v>0.69655894000003782</v>
      </c>
      <c r="L36" s="225"/>
      <c r="M36" s="57" t="s">
        <v>231</v>
      </c>
      <c r="N36" s="57">
        <v>-319.25783329000001</v>
      </c>
      <c r="O36" s="57">
        <f t="shared" si="1"/>
        <v>0.73733011000000515</v>
      </c>
      <c r="Q36" s="225"/>
      <c r="R36" s="57" t="s">
        <v>231</v>
      </c>
      <c r="S36" s="57">
        <v>-310.13205303000001</v>
      </c>
      <c r="T36" s="57">
        <f t="shared" si="2"/>
        <v>-5.688962999999525E-2</v>
      </c>
      <c r="V36" s="225"/>
      <c r="W36" s="57" t="s">
        <v>231</v>
      </c>
      <c r="X36" s="57">
        <v>-310.13169171999999</v>
      </c>
      <c r="Y36" s="57">
        <f t="shared" si="3"/>
        <v>-2.920528319999979</v>
      </c>
    </row>
    <row r="37" spans="4:25" x14ac:dyDescent="0.35">
      <c r="D37" s="225"/>
      <c r="E37" s="57">
        <v>-297.95716340000001</v>
      </c>
      <c r="G37" s="225"/>
      <c r="H37" s="57" t="s">
        <v>314</v>
      </c>
      <c r="I37" s="57">
        <v>-298.85122769999998</v>
      </c>
      <c r="J37" s="57">
        <f t="shared" si="0"/>
        <v>2.684935700000032</v>
      </c>
      <c r="L37" s="225"/>
      <c r="M37" s="57" t="s">
        <v>342</v>
      </c>
      <c r="N37" s="57">
        <v>-317.47832145000001</v>
      </c>
      <c r="O37" s="57">
        <f t="shared" si="1"/>
        <v>2.516841950000003</v>
      </c>
      <c r="Q37" s="225"/>
      <c r="R37" s="57" t="s">
        <v>327</v>
      </c>
      <c r="S37" s="57">
        <v>-310.95079813000001</v>
      </c>
      <c r="T37" s="57">
        <f t="shared" si="2"/>
        <v>-0.87563472999999625</v>
      </c>
      <c r="V37" s="225"/>
      <c r="W37" s="57" t="s">
        <v>232</v>
      </c>
      <c r="X37" s="57">
        <v>-310.95139225000003</v>
      </c>
      <c r="Y37" s="57">
        <f t="shared" si="3"/>
        <v>-3.7402288500000131</v>
      </c>
    </row>
    <row r="38" spans="4:25" x14ac:dyDescent="0.35">
      <c r="D38" s="225"/>
      <c r="E38" s="57">
        <v>-297.95716340000001</v>
      </c>
      <c r="G38" s="225"/>
      <c r="H38" s="57" t="s">
        <v>309</v>
      </c>
      <c r="I38" s="57">
        <v>-300.83361920999999</v>
      </c>
      <c r="J38" s="57">
        <f t="shared" si="0"/>
        <v>0.70254419000001844</v>
      </c>
      <c r="L38" s="225"/>
      <c r="M38" s="57" t="s">
        <v>332</v>
      </c>
      <c r="N38" s="57">
        <v>-319.15870180000002</v>
      </c>
      <c r="O38" s="57">
        <f t="shared" si="1"/>
        <v>0.83646159999999581</v>
      </c>
      <c r="Q38" s="225"/>
      <c r="R38" s="59" t="s">
        <v>332</v>
      </c>
      <c r="S38" s="59">
        <v>-310.96525364000001</v>
      </c>
      <c r="T38" s="59">
        <f t="shared" si="2"/>
        <v>-0.89009024000000103</v>
      </c>
      <c r="V38" s="225"/>
      <c r="W38" s="59" t="s">
        <v>71</v>
      </c>
      <c r="X38" s="59">
        <v>-310.96530346999998</v>
      </c>
      <c r="Y38" s="59">
        <f t="shared" si="3"/>
        <v>-3.7541400699999676</v>
      </c>
    </row>
    <row r="39" spans="4:25" x14ac:dyDescent="0.35">
      <c r="D39" s="225" t="s">
        <v>66</v>
      </c>
      <c r="E39" s="57">
        <v>-289.80631817</v>
      </c>
      <c r="G39" s="225" t="s">
        <v>110</v>
      </c>
      <c r="H39" s="59" t="s">
        <v>228</v>
      </c>
      <c r="I39" s="59">
        <v>-293.09684370000002</v>
      </c>
      <c r="J39" s="59">
        <f t="shared" si="0"/>
        <v>0.28847446999997528</v>
      </c>
      <c r="L39" s="225" t="s">
        <v>117</v>
      </c>
      <c r="M39" s="59" t="s">
        <v>228</v>
      </c>
      <c r="N39" s="59">
        <v>-311.39902209000002</v>
      </c>
      <c r="O39" s="59">
        <f t="shared" si="1"/>
        <v>0.44529607999998033</v>
      </c>
      <c r="Q39" s="225" t="s">
        <v>123</v>
      </c>
      <c r="R39" s="57" t="s">
        <v>310</v>
      </c>
      <c r="S39" s="57">
        <v>-302.19258268999999</v>
      </c>
      <c r="T39" s="57">
        <f t="shared" si="2"/>
        <v>-0.26826451999999712</v>
      </c>
      <c r="V39" s="225" t="s">
        <v>246</v>
      </c>
      <c r="W39" s="57" t="s">
        <v>228</v>
      </c>
      <c r="X39" s="57">
        <v>-299.16988265999998</v>
      </c>
      <c r="Y39" s="57">
        <f t="shared" si="3"/>
        <v>-0.10956448999998747</v>
      </c>
    </row>
    <row r="40" spans="4:25" x14ac:dyDescent="0.35">
      <c r="D40" s="225"/>
      <c r="E40" s="57">
        <v>-289.80631817</v>
      </c>
      <c r="G40" s="225"/>
      <c r="H40" s="57" t="s">
        <v>229</v>
      </c>
      <c r="I40" s="57">
        <v>-293.03735721999999</v>
      </c>
      <c r="J40" s="57">
        <f t="shared" si="0"/>
        <v>0.3479609500000076</v>
      </c>
      <c r="L40" s="225"/>
      <c r="M40" s="57" t="s">
        <v>229</v>
      </c>
      <c r="N40" s="57">
        <v>-311.35540349000001</v>
      </c>
      <c r="O40" s="57">
        <f t="shared" si="1"/>
        <v>0.48891467999998239</v>
      </c>
      <c r="Q40" s="225"/>
      <c r="R40" s="70" t="s">
        <v>229</v>
      </c>
      <c r="S40" s="57">
        <v>-302.439526</v>
      </c>
      <c r="T40" s="57">
        <f t="shared" si="2"/>
        <v>-0.51520783000000314</v>
      </c>
      <c r="V40" s="225"/>
      <c r="W40" s="70" t="s">
        <v>229</v>
      </c>
      <c r="X40" s="57">
        <v>-302.43844839000002</v>
      </c>
      <c r="Y40" s="57">
        <f t="shared" si="3"/>
        <v>-3.3781302200000218</v>
      </c>
    </row>
    <row r="41" spans="4:25" x14ac:dyDescent="0.35">
      <c r="D41" s="225"/>
      <c r="E41" s="57">
        <v>-289.80631817</v>
      </c>
      <c r="G41" s="225"/>
      <c r="H41" s="57" t="s">
        <v>230</v>
      </c>
      <c r="I41" s="57">
        <v>-292.55937313999999</v>
      </c>
      <c r="J41" s="57">
        <f t="shared" si="0"/>
        <v>0.82594503000000641</v>
      </c>
      <c r="L41" s="225"/>
      <c r="M41" s="57" t="s">
        <v>230</v>
      </c>
      <c r="N41" s="57">
        <v>-311.00443301000001</v>
      </c>
      <c r="O41" s="57">
        <f t="shared" si="1"/>
        <v>0.83988515999998326</v>
      </c>
      <c r="Q41" s="225"/>
      <c r="R41" s="57" t="s">
        <v>230</v>
      </c>
      <c r="S41" s="57">
        <v>-302.1558023</v>
      </c>
      <c r="T41" s="57">
        <f t="shared" si="2"/>
        <v>-0.23148413000000723</v>
      </c>
      <c r="V41" s="225"/>
      <c r="W41" s="57" t="s">
        <v>230</v>
      </c>
      <c r="X41" s="57">
        <v>-302.15657583000001</v>
      </c>
      <c r="Y41" s="57">
        <f t="shared" si="3"/>
        <v>-3.0962576600000111</v>
      </c>
    </row>
    <row r="42" spans="4:25" x14ac:dyDescent="0.35">
      <c r="D42" s="225"/>
      <c r="E42" s="57">
        <v>-289.80631817</v>
      </c>
      <c r="G42" s="225"/>
      <c r="H42" s="57" t="s">
        <v>231</v>
      </c>
      <c r="I42" s="57">
        <v>-292.57387096000002</v>
      </c>
      <c r="J42" s="57">
        <f t="shared" si="0"/>
        <v>0.81144720999997544</v>
      </c>
      <c r="L42" s="225"/>
      <c r="M42" s="57" t="s">
        <v>231</v>
      </c>
      <c r="N42" s="57">
        <v>-311.04504271000002</v>
      </c>
      <c r="O42" s="57">
        <f t="shared" si="1"/>
        <v>0.79927545999997873</v>
      </c>
      <c r="Q42" s="225"/>
      <c r="R42" s="57" t="s">
        <v>231</v>
      </c>
      <c r="S42" s="57">
        <v>-302.20070791000001</v>
      </c>
      <c r="T42" s="57">
        <f t="shared" si="2"/>
        <v>-0.27638974000000793</v>
      </c>
      <c r="V42" s="225"/>
      <c r="W42" s="57" t="s">
        <v>231</v>
      </c>
      <c r="X42" s="57">
        <v>-302.19688572000001</v>
      </c>
      <c r="Y42" s="57">
        <f t="shared" si="3"/>
        <v>-3.1365675500000143</v>
      </c>
    </row>
    <row r="43" spans="4:25" x14ac:dyDescent="0.35">
      <c r="D43" s="225"/>
      <c r="E43" s="57">
        <v>-289.80631817</v>
      </c>
      <c r="G43" s="225"/>
      <c r="H43" s="57" t="s">
        <v>320</v>
      </c>
      <c r="I43" s="57">
        <v>-290.54467355000003</v>
      </c>
      <c r="J43" s="57">
        <f t="shared" si="0"/>
        <v>2.8406446199999702</v>
      </c>
      <c r="L43" s="225"/>
      <c r="M43" s="57" t="s">
        <v>327</v>
      </c>
      <c r="N43" s="57">
        <v>-311.40501231000002</v>
      </c>
      <c r="O43" s="57">
        <f t="shared" si="1"/>
        <v>0.43930585999997929</v>
      </c>
      <c r="Q43" s="225"/>
      <c r="R43" s="59" t="s">
        <v>314</v>
      </c>
      <c r="S43" s="59">
        <v>-302.49176642999998</v>
      </c>
      <c r="T43" s="59">
        <f t="shared" si="2"/>
        <v>-0.5674482599999866</v>
      </c>
      <c r="V43" s="225"/>
      <c r="W43" s="59" t="s">
        <v>232</v>
      </c>
      <c r="X43" s="59">
        <v>-302.49135317999998</v>
      </c>
      <c r="Y43" s="59">
        <f t="shared" si="3"/>
        <v>-3.4310350099999787</v>
      </c>
    </row>
    <row r="44" spans="4:25" x14ac:dyDescent="0.35">
      <c r="D44" s="225"/>
      <c r="E44" s="57">
        <v>-289.80631817</v>
      </c>
      <c r="G44" s="225"/>
      <c r="H44" s="57" t="s">
        <v>321</v>
      </c>
      <c r="I44" s="57">
        <v>-293.01653297000001</v>
      </c>
      <c r="J44" s="57">
        <f t="shared" si="0"/>
        <v>0.36878519999998316</v>
      </c>
      <c r="L44" s="225"/>
      <c r="M44" s="57" t="s">
        <v>323</v>
      </c>
      <c r="N44" s="57">
        <v>-311.39860358999999</v>
      </c>
      <c r="O44" s="57">
        <f t="shared" si="1"/>
        <v>0.44571458000000375</v>
      </c>
      <c r="Q44" s="225"/>
      <c r="R44" s="57" t="s">
        <v>333</v>
      </c>
      <c r="S44" s="57">
        <v>-302.30623062000001</v>
      </c>
      <c r="T44" s="57">
        <f t="shared" si="2"/>
        <v>-0.3819124500000104</v>
      </c>
      <c r="V44" s="225"/>
      <c r="W44" s="57" t="s">
        <v>71</v>
      </c>
      <c r="X44" s="57">
        <v>-302.30613625000001</v>
      </c>
      <c r="Y44" s="57">
        <f t="shared" si="3"/>
        <v>-3.2458180800000114</v>
      </c>
    </row>
    <row r="45" spans="4:25" x14ac:dyDescent="0.35">
      <c r="D45" s="225" t="s">
        <v>179</v>
      </c>
      <c r="E45" s="57">
        <v>-305.56842168999998</v>
      </c>
      <c r="G45" s="225" t="s">
        <v>237</v>
      </c>
      <c r="H45" s="57" t="s">
        <v>228</v>
      </c>
      <c r="I45" s="57">
        <v>-308.47787208</v>
      </c>
      <c r="J45" s="57">
        <f t="shared" si="0"/>
        <v>0.66954960999998248</v>
      </c>
      <c r="L45" s="225" t="s">
        <v>235</v>
      </c>
      <c r="M45" s="57" t="s">
        <v>228</v>
      </c>
      <c r="N45" s="57">
        <v>-327.39588263000002</v>
      </c>
      <c r="O45" s="57">
        <f t="shared" si="1"/>
        <v>0.21053905999996259</v>
      </c>
      <c r="Q45" s="225" t="s">
        <v>233</v>
      </c>
      <c r="R45" s="57" t="s">
        <v>228</v>
      </c>
      <c r="S45" s="57">
        <v>-318.45620818999998</v>
      </c>
      <c r="T45" s="57">
        <f t="shared" si="2"/>
        <v>-0.76978650000000393</v>
      </c>
      <c r="V45" s="225" t="s">
        <v>247</v>
      </c>
      <c r="W45" s="57" t="s">
        <v>228</v>
      </c>
      <c r="X45" s="57">
        <v>-315.54292902999998</v>
      </c>
      <c r="Y45" s="57">
        <f t="shared" si="3"/>
        <v>-0.72050734000000238</v>
      </c>
    </row>
    <row r="46" spans="4:25" x14ac:dyDescent="0.35">
      <c r="D46" s="225"/>
      <c r="E46" s="57">
        <v>-305.56842168999998</v>
      </c>
      <c r="G46" s="225"/>
      <c r="H46" s="57" t="s">
        <v>229</v>
      </c>
      <c r="I46" s="57">
        <v>-308.54647022</v>
      </c>
      <c r="J46" s="57">
        <f t="shared" si="0"/>
        <v>0.60095146999997651</v>
      </c>
      <c r="L46" s="225"/>
      <c r="M46" s="57" t="s">
        <v>229</v>
      </c>
      <c r="N46" s="57">
        <v>-327.17715464000003</v>
      </c>
      <c r="O46" s="57">
        <f t="shared" si="1"/>
        <v>0.42926704999995335</v>
      </c>
      <c r="Q46" s="225"/>
      <c r="R46" s="57" t="s">
        <v>229</v>
      </c>
      <c r="S46" s="57">
        <v>-318.41573799000003</v>
      </c>
      <c r="T46" s="57">
        <f t="shared" si="2"/>
        <v>-0.7293163000000451</v>
      </c>
      <c r="V46" s="225"/>
      <c r="W46" s="57" t="s">
        <v>229</v>
      </c>
      <c r="X46" s="57">
        <v>-318.41523559000001</v>
      </c>
      <c r="Y46" s="57">
        <f t="shared" si="3"/>
        <v>-3.5928139000000292</v>
      </c>
    </row>
    <row r="47" spans="4:25" x14ac:dyDescent="0.35">
      <c r="D47" s="225"/>
      <c r="E47" s="57">
        <v>-305.56842168999998</v>
      </c>
      <c r="G47" s="225"/>
      <c r="H47" s="59" t="s">
        <v>322</v>
      </c>
      <c r="I47" s="59">
        <v>-309.03752577</v>
      </c>
      <c r="J47" s="59">
        <f t="shared" si="0"/>
        <v>0.10989591999997783</v>
      </c>
      <c r="L47" s="225"/>
      <c r="M47" s="57" t="s">
        <v>230</v>
      </c>
      <c r="N47" s="57">
        <v>-326.67634551999998</v>
      </c>
      <c r="O47" s="57">
        <f t="shared" si="1"/>
        <v>0.93007616999999554</v>
      </c>
      <c r="Q47" s="225"/>
      <c r="R47" s="57" t="s">
        <v>334</v>
      </c>
      <c r="S47" s="57">
        <v>-317.79959024999999</v>
      </c>
      <c r="T47" s="57">
        <f t="shared" si="2"/>
        <v>-0.1131685600000143</v>
      </c>
      <c r="V47" s="225"/>
      <c r="W47" s="57" t="s">
        <v>230</v>
      </c>
      <c r="X47" s="57">
        <v>-317.79920163000003</v>
      </c>
      <c r="Y47" s="57">
        <f t="shared" si="3"/>
        <v>-2.9767799400000476</v>
      </c>
    </row>
    <row r="48" spans="4:25" x14ac:dyDescent="0.35">
      <c r="D48" s="225"/>
      <c r="E48" s="57">
        <v>-305.56842168999998</v>
      </c>
      <c r="G48" s="225"/>
      <c r="H48" s="57" t="s">
        <v>231</v>
      </c>
      <c r="I48" s="57">
        <v>-308.22724453000001</v>
      </c>
      <c r="J48" s="57">
        <f t="shared" si="0"/>
        <v>0.92017715999997263</v>
      </c>
      <c r="L48" s="225"/>
      <c r="M48" s="57" t="s">
        <v>231</v>
      </c>
      <c r="N48" s="57">
        <v>-326.57536929000003</v>
      </c>
      <c r="O48" s="57">
        <f t="shared" si="1"/>
        <v>1.0310523999999535</v>
      </c>
      <c r="Q48" s="225"/>
      <c r="R48" s="57" t="s">
        <v>335</v>
      </c>
      <c r="S48" s="57">
        <v>-317.80985321000003</v>
      </c>
      <c r="T48" s="57">
        <f t="shared" si="2"/>
        <v>-0.12343152000004842</v>
      </c>
      <c r="V48" s="225"/>
      <c r="W48" s="57" t="s">
        <v>231</v>
      </c>
      <c r="X48" s="57">
        <v>-317.80973133999998</v>
      </c>
      <c r="Y48" s="57">
        <f t="shared" si="3"/>
        <v>-2.9873096500000051</v>
      </c>
    </row>
    <row r="49" spans="4:25" x14ac:dyDescent="0.35">
      <c r="D49" s="225"/>
      <c r="E49" s="57">
        <v>-305.56842168999998</v>
      </c>
      <c r="G49" s="225"/>
      <c r="H49" s="57" t="s">
        <v>232</v>
      </c>
      <c r="I49" s="57">
        <v>-308.50776134</v>
      </c>
      <c r="J49" s="57">
        <f t="shared" si="0"/>
        <v>0.63966034999997801</v>
      </c>
      <c r="L49" s="225"/>
      <c r="M49" s="57" t="s">
        <v>327</v>
      </c>
      <c r="N49" s="57">
        <v>-327.35304963999999</v>
      </c>
      <c r="O49" s="57">
        <f t="shared" si="1"/>
        <v>0.25337204999998475</v>
      </c>
      <c r="Q49" s="225"/>
      <c r="R49" s="57" t="s">
        <v>327</v>
      </c>
      <c r="S49" s="57">
        <v>-318.42002316000003</v>
      </c>
      <c r="T49" s="57">
        <f t="shared" si="2"/>
        <v>-0.73360147000004794</v>
      </c>
      <c r="V49" s="225"/>
      <c r="W49" s="57" t="s">
        <v>232</v>
      </c>
      <c r="X49" s="57">
        <v>-318.41988084000002</v>
      </c>
      <c r="Y49" s="57">
        <f t="shared" si="3"/>
        <v>-3.5974591500000392</v>
      </c>
    </row>
    <row r="50" spans="4:25" x14ac:dyDescent="0.35">
      <c r="D50" s="225"/>
      <c r="E50" s="57">
        <v>-305.56842168999998</v>
      </c>
      <c r="G50" s="225"/>
      <c r="H50" s="57" t="s">
        <v>323</v>
      </c>
      <c r="I50" s="57">
        <v>-308.49199227000003</v>
      </c>
      <c r="J50" s="57">
        <f t="shared" si="0"/>
        <v>0.65542941999995419</v>
      </c>
      <c r="L50" s="225"/>
      <c r="M50" s="59" t="s">
        <v>341</v>
      </c>
      <c r="N50" s="59">
        <v>-327.58198392000003</v>
      </c>
      <c r="O50" s="59">
        <f t="shared" si="1"/>
        <v>2.4437769999952064E-2</v>
      </c>
      <c r="Q50" s="225"/>
      <c r="R50" s="59" t="s">
        <v>323</v>
      </c>
      <c r="S50" s="59">
        <v>-318.46709793000002</v>
      </c>
      <c r="T50" s="59">
        <f t="shared" si="2"/>
        <v>-0.78067624000004265</v>
      </c>
      <c r="V50" s="225"/>
      <c r="W50" s="59" t="s">
        <v>71</v>
      </c>
      <c r="X50" s="59">
        <v>-318.46605692999998</v>
      </c>
      <c r="Y50" s="59">
        <f t="shared" si="3"/>
        <v>-3.6436352399999996</v>
      </c>
    </row>
    <row r="51" spans="4:25" x14ac:dyDescent="0.35">
      <c r="D51" s="225" t="s">
        <v>178</v>
      </c>
      <c r="E51" s="57">
        <v>-315.41948052999999</v>
      </c>
      <c r="G51" s="225" t="s">
        <v>238</v>
      </c>
      <c r="H51" s="59" t="s">
        <v>228</v>
      </c>
      <c r="I51" s="59">
        <v>-319.31715641</v>
      </c>
      <c r="J51" s="59">
        <f t="shared" si="0"/>
        <v>-0.31867588000000824</v>
      </c>
      <c r="L51" s="225" t="s">
        <v>236</v>
      </c>
      <c r="M51" s="57" t="s">
        <v>228</v>
      </c>
      <c r="N51" s="57">
        <v>-337.34261256000002</v>
      </c>
      <c r="O51" s="57">
        <f t="shared" si="1"/>
        <v>0.1148679699999664</v>
      </c>
      <c r="Q51" s="225" t="s">
        <v>234</v>
      </c>
      <c r="R51" s="57" t="s">
        <v>228</v>
      </c>
      <c r="S51" s="57">
        <v>-328.25353075999999</v>
      </c>
      <c r="T51" s="57">
        <f t="shared" si="2"/>
        <v>-0.71605023000000223</v>
      </c>
      <c r="V51" s="225" t="s">
        <v>248</v>
      </c>
      <c r="W51" s="57" t="s">
        <v>228</v>
      </c>
      <c r="X51" s="57">
        <v>-327.00637226999999</v>
      </c>
      <c r="Y51" s="57">
        <f t="shared" si="3"/>
        <v>-2.3328917399999987</v>
      </c>
    </row>
    <row r="52" spans="4:25" x14ac:dyDescent="0.35">
      <c r="D52" s="225"/>
      <c r="E52" s="57">
        <v>-315.41948052999999</v>
      </c>
      <c r="G52" s="225"/>
      <c r="H52" s="57" t="s">
        <v>229</v>
      </c>
      <c r="I52" s="57">
        <v>-318.25206674999998</v>
      </c>
      <c r="J52" s="57">
        <f t="shared" si="0"/>
        <v>0.74641378000000413</v>
      </c>
      <c r="K52">
        <f>J52-J51</f>
        <v>1.0650896600000124</v>
      </c>
      <c r="L52" s="225"/>
      <c r="M52" s="57" t="s">
        <v>229</v>
      </c>
      <c r="N52" s="57">
        <v>-337.74297287000002</v>
      </c>
      <c r="O52" s="57">
        <f t="shared" si="1"/>
        <v>-0.28549234000002999</v>
      </c>
      <c r="Q52" s="225"/>
      <c r="R52" s="57" t="s">
        <v>229</v>
      </c>
      <c r="S52" s="57">
        <v>-328.16014302000002</v>
      </c>
      <c r="T52" s="57">
        <f t="shared" si="2"/>
        <v>-0.62266249000003349</v>
      </c>
      <c r="V52" s="225"/>
      <c r="W52" s="57" t="s">
        <v>229</v>
      </c>
      <c r="X52" s="57">
        <v>-328.16026228999999</v>
      </c>
      <c r="Y52" s="57">
        <f t="shared" si="3"/>
        <v>-3.4867817600000044</v>
      </c>
    </row>
    <row r="53" spans="4:25" x14ac:dyDescent="0.35">
      <c r="D53" s="225"/>
      <c r="E53" s="57">
        <v>-315.41948052999999</v>
      </c>
      <c r="G53" s="225"/>
      <c r="H53" s="57" t="s">
        <v>230</v>
      </c>
      <c r="I53" s="57">
        <v>-317.85868808999999</v>
      </c>
      <c r="J53" s="57">
        <f t="shared" si="0"/>
        <v>1.1397924400000004</v>
      </c>
      <c r="L53" s="225"/>
      <c r="M53" s="57" t="s">
        <v>346</v>
      </c>
      <c r="N53" s="57">
        <v>-337.45126527999997</v>
      </c>
      <c r="O53" s="57">
        <f t="shared" si="1"/>
        <v>6.2152500000141053E-3</v>
      </c>
      <c r="Q53" s="225"/>
      <c r="R53" s="57" t="s">
        <v>334</v>
      </c>
      <c r="S53" s="57">
        <v>-327.65754552999999</v>
      </c>
      <c r="T53" s="57">
        <f t="shared" si="2"/>
        <v>-0.12006500000000564</v>
      </c>
      <c r="V53" s="225"/>
      <c r="W53" s="57" t="s">
        <v>230</v>
      </c>
      <c r="X53" s="57">
        <v>-327.65805582000002</v>
      </c>
      <c r="Y53" s="57">
        <f t="shared" si="3"/>
        <v>-2.9845752900000284</v>
      </c>
    </row>
    <row r="54" spans="4:25" x14ac:dyDescent="0.35">
      <c r="D54" s="225"/>
      <c r="E54" s="57">
        <v>-315.41948052999999</v>
      </c>
      <c r="G54" s="225"/>
      <c r="H54" s="57" t="s">
        <v>231</v>
      </c>
      <c r="I54" s="57">
        <v>-317.9383497</v>
      </c>
      <c r="J54" s="57">
        <f t="shared" si="0"/>
        <v>1.0601308299999839</v>
      </c>
      <c r="L54" s="225"/>
      <c r="M54" s="57" t="s">
        <v>231</v>
      </c>
      <c r="N54" s="57">
        <v>-336.34548257</v>
      </c>
      <c r="O54" s="57">
        <f t="shared" si="1"/>
        <v>1.1119979599999854</v>
      </c>
      <c r="Q54" s="225"/>
      <c r="R54" s="57" t="s">
        <v>335</v>
      </c>
      <c r="S54" s="57">
        <v>-327.64628341000002</v>
      </c>
      <c r="T54" s="57">
        <f t="shared" si="2"/>
        <v>-0.10880288000003624</v>
      </c>
      <c r="V54" s="225"/>
      <c r="W54" s="57" t="s">
        <v>231</v>
      </c>
      <c r="X54" s="57">
        <v>-327.64663166000003</v>
      </c>
      <c r="Y54" s="57">
        <f t="shared" si="3"/>
        <v>-2.9731511300000384</v>
      </c>
    </row>
    <row r="55" spans="4:25" x14ac:dyDescent="0.35">
      <c r="D55" s="225"/>
      <c r="E55" s="57">
        <v>-315.41948052999999</v>
      </c>
      <c r="G55" s="225"/>
      <c r="H55" s="57" t="s">
        <v>319</v>
      </c>
      <c r="I55" s="57">
        <v>-318.98756410999999</v>
      </c>
      <c r="J55" s="57">
        <f t="shared" si="0"/>
        <v>1.0916419999993376E-2</v>
      </c>
      <c r="L55" s="225"/>
      <c r="M55" s="57" t="s">
        <v>327</v>
      </c>
      <c r="N55" s="57">
        <v>-337.20454194000001</v>
      </c>
      <c r="O55" s="57">
        <f t="shared" si="1"/>
        <v>0.25293858999997409</v>
      </c>
      <c r="Q55" s="225"/>
      <c r="R55" s="57" t="s">
        <v>327</v>
      </c>
      <c r="S55" s="57">
        <v>-328.16065685000001</v>
      </c>
      <c r="T55" s="57">
        <f t="shared" si="2"/>
        <v>-0.62317632000002199</v>
      </c>
      <c r="V55" s="225"/>
      <c r="W55" s="57" t="s">
        <v>232</v>
      </c>
      <c r="X55" s="57">
        <v>-328.16117306000001</v>
      </c>
      <c r="Y55" s="57">
        <f t="shared" si="3"/>
        <v>-3.487692530000023</v>
      </c>
    </row>
    <row r="56" spans="4:25" x14ac:dyDescent="0.35">
      <c r="D56" s="225"/>
      <c r="E56" s="57">
        <v>-315.41948052999999</v>
      </c>
      <c r="G56" s="225"/>
      <c r="H56" s="57" t="s">
        <v>71</v>
      </c>
      <c r="I56" s="57">
        <v>-318.80801534</v>
      </c>
      <c r="J56" s="57">
        <f t="shared" si="0"/>
        <v>0.19046518999999007</v>
      </c>
      <c r="L56" s="225"/>
      <c r="M56" s="59" t="s">
        <v>347</v>
      </c>
      <c r="N56" s="59">
        <v>-338.27734479999998</v>
      </c>
      <c r="O56" s="59">
        <f t="shared" si="1"/>
        <v>-0.8198642699999934</v>
      </c>
      <c r="Q56" s="225"/>
      <c r="R56" s="59" t="s">
        <v>323</v>
      </c>
      <c r="S56" s="59">
        <v>-328.25500474</v>
      </c>
      <c r="T56" s="59">
        <f t="shared" si="2"/>
        <v>-0.71752421000001654</v>
      </c>
      <c r="V56" s="225"/>
      <c r="W56" s="59" t="s">
        <v>71</v>
      </c>
      <c r="X56" s="59">
        <v>-328.25500106999999</v>
      </c>
      <c r="Y56" s="59">
        <f t="shared" si="3"/>
        <v>-3.5815205400000045</v>
      </c>
    </row>
    <row r="57" spans="4:25" x14ac:dyDescent="0.35">
      <c r="D57" s="229" t="s">
        <v>67</v>
      </c>
      <c r="E57" s="57">
        <v>-285.37085286000001</v>
      </c>
      <c r="G57" s="229" t="s">
        <v>141</v>
      </c>
      <c r="H57" s="127" t="s">
        <v>101</v>
      </c>
      <c r="I57" s="128">
        <v>-288.55165756999997</v>
      </c>
      <c r="J57" s="129">
        <f t="shared" si="0"/>
        <v>0.39819529000003895</v>
      </c>
      <c r="K57" s="1"/>
      <c r="L57" s="235" t="s">
        <v>142</v>
      </c>
      <c r="M57" s="130" t="s">
        <v>101</v>
      </c>
      <c r="N57" s="131">
        <v>-307.00456604999999</v>
      </c>
      <c r="O57" s="130">
        <f t="shared" si="1"/>
        <v>0.40428681000001943</v>
      </c>
      <c r="P57" s="1"/>
      <c r="Q57" s="235" t="s">
        <v>35</v>
      </c>
      <c r="R57" s="130" t="s">
        <v>101</v>
      </c>
      <c r="S57" s="131">
        <v>-297.85060822000003</v>
      </c>
      <c r="T57" s="130">
        <f t="shared" si="2"/>
        <v>-0.36175536000001252</v>
      </c>
      <c r="V57" s="225" t="s">
        <v>288</v>
      </c>
      <c r="W57" s="59" t="s">
        <v>72</v>
      </c>
      <c r="X57" s="59">
        <v>-293.14500486999998</v>
      </c>
      <c r="Y57" s="59">
        <f t="shared" si="3"/>
        <v>1.4798479900000339</v>
      </c>
    </row>
    <row r="58" spans="4:25" x14ac:dyDescent="0.35">
      <c r="D58" s="228"/>
      <c r="E58" s="57">
        <v>-285.37085286000001</v>
      </c>
      <c r="G58" s="228"/>
      <c r="H58" s="130" t="s">
        <v>104</v>
      </c>
      <c r="I58" s="131">
        <v>-288.60651598999999</v>
      </c>
      <c r="J58" s="130">
        <f t="shared" si="0"/>
        <v>0.34333687000002255</v>
      </c>
      <c r="K58" s="1"/>
      <c r="L58" s="236"/>
      <c r="M58" s="129" t="s">
        <v>104</v>
      </c>
      <c r="N58" s="128">
        <v>-306.99122992000002</v>
      </c>
      <c r="O58" s="127">
        <f t="shared" si="1"/>
        <v>0.41762293999999001</v>
      </c>
      <c r="P58" s="1"/>
      <c r="Q58" s="236"/>
      <c r="R58" s="129" t="s">
        <v>104</v>
      </c>
      <c r="S58" s="128">
        <v>-297.64898132000002</v>
      </c>
      <c r="T58" s="127">
        <f t="shared" si="2"/>
        <v>-0.16012846000000458</v>
      </c>
      <c r="V58" s="225"/>
      <c r="W58" s="70" t="s">
        <v>70</v>
      </c>
      <c r="X58" s="57">
        <v>-292.59726898999998</v>
      </c>
      <c r="Y58" s="70">
        <f t="shared" si="3"/>
        <v>2.0275838700000386</v>
      </c>
    </row>
    <row r="60" spans="4:25" x14ac:dyDescent="0.35">
      <c r="H60" t="s">
        <v>348</v>
      </c>
      <c r="M60" t="s">
        <v>348</v>
      </c>
      <c r="R60" t="s">
        <v>336</v>
      </c>
    </row>
  </sheetData>
  <mergeCells count="51">
    <mergeCell ref="V33:V38"/>
    <mergeCell ref="V39:V44"/>
    <mergeCell ref="V45:V50"/>
    <mergeCell ref="V51:V56"/>
    <mergeCell ref="V9:V14"/>
    <mergeCell ref="V3:V8"/>
    <mergeCell ref="V15:V20"/>
    <mergeCell ref="V21:V26"/>
    <mergeCell ref="V27:V32"/>
    <mergeCell ref="Q3:Q8"/>
    <mergeCell ref="Q9:Q14"/>
    <mergeCell ref="Q15:Q20"/>
    <mergeCell ref="Q21:Q26"/>
    <mergeCell ref="Q27:Q32"/>
    <mergeCell ref="L33:L38"/>
    <mergeCell ref="L39:L44"/>
    <mergeCell ref="Q39:Q44"/>
    <mergeCell ref="Q45:Q50"/>
    <mergeCell ref="Q51:Q56"/>
    <mergeCell ref="Q33:Q38"/>
    <mergeCell ref="L45:L50"/>
    <mergeCell ref="L51:L56"/>
    <mergeCell ref="G39:G44"/>
    <mergeCell ref="G45:G50"/>
    <mergeCell ref="G51:G56"/>
    <mergeCell ref="D3:D8"/>
    <mergeCell ref="G3:G8"/>
    <mergeCell ref="D45:D50"/>
    <mergeCell ref="D51:D56"/>
    <mergeCell ref="D33:D38"/>
    <mergeCell ref="D39:D44"/>
    <mergeCell ref="G33:G38"/>
    <mergeCell ref="D1:T1"/>
    <mergeCell ref="D9:D14"/>
    <mergeCell ref="D15:D20"/>
    <mergeCell ref="D21:D26"/>
    <mergeCell ref="D27:D32"/>
    <mergeCell ref="G9:G14"/>
    <mergeCell ref="G15:G20"/>
    <mergeCell ref="G21:G26"/>
    <mergeCell ref="G27:G32"/>
    <mergeCell ref="L3:L8"/>
    <mergeCell ref="L9:L14"/>
    <mergeCell ref="L15:L20"/>
    <mergeCell ref="L21:L26"/>
    <mergeCell ref="L27:L32"/>
    <mergeCell ref="V57:V58"/>
    <mergeCell ref="D57:D58"/>
    <mergeCell ref="G57:G58"/>
    <mergeCell ref="L57:L58"/>
    <mergeCell ref="Q57:Q58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85" zoomScaleNormal="85" workbookViewId="0">
      <selection activeCell="W37" sqref="W37"/>
    </sheetView>
  </sheetViews>
  <sheetFormatPr defaultRowHeight="14.5" x14ac:dyDescent="0.35"/>
  <cols>
    <col min="16" max="16" width="8.7265625" style="152"/>
  </cols>
  <sheetData>
    <row r="1" spans="1:25" x14ac:dyDescent="0.35">
      <c r="D1" s="239" t="s">
        <v>224</v>
      </c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1"/>
    </row>
    <row r="2" spans="1:25" x14ac:dyDescent="0.35">
      <c r="A2" t="s">
        <v>227</v>
      </c>
      <c r="B2" s="28" t="s">
        <v>134</v>
      </c>
      <c r="D2" s="57" t="s">
        <v>140</v>
      </c>
      <c r="E2" s="57" t="s">
        <v>134</v>
      </c>
      <c r="G2" s="57" t="s">
        <v>155</v>
      </c>
      <c r="H2" s="57" t="s">
        <v>133</v>
      </c>
      <c r="I2" s="58" t="s">
        <v>15</v>
      </c>
      <c r="J2" s="57" t="s">
        <v>135</v>
      </c>
      <c r="L2" s="57" t="s">
        <v>156</v>
      </c>
      <c r="M2" s="57" t="s">
        <v>133</v>
      </c>
      <c r="N2" s="58" t="s">
        <v>15</v>
      </c>
      <c r="O2" s="57" t="s">
        <v>135</v>
      </c>
      <c r="Q2" s="57" t="s">
        <v>61</v>
      </c>
      <c r="R2" s="57" t="s">
        <v>133</v>
      </c>
      <c r="S2" s="58" t="s">
        <v>15</v>
      </c>
      <c r="T2" s="57" t="s">
        <v>135</v>
      </c>
      <c r="V2" s="57" t="s">
        <v>249</v>
      </c>
      <c r="W2" s="57" t="s">
        <v>133</v>
      </c>
      <c r="X2" s="58" t="s">
        <v>15</v>
      </c>
      <c r="Y2" s="57" t="s">
        <v>135</v>
      </c>
    </row>
    <row r="3" spans="1:25" x14ac:dyDescent="0.35">
      <c r="A3" t="s">
        <v>209</v>
      </c>
      <c r="B3">
        <v>-286.77292557999999</v>
      </c>
      <c r="D3" s="225" t="s">
        <v>60</v>
      </c>
      <c r="E3" s="57">
        <v>-286.77292557999999</v>
      </c>
      <c r="G3" s="225" t="s">
        <v>100</v>
      </c>
      <c r="H3" s="57" t="s">
        <v>228</v>
      </c>
      <c r="I3" s="57">
        <v>-289.73640440999998</v>
      </c>
      <c r="J3" s="57">
        <f>I3-E3-0.5*$B$15</f>
        <v>0.61552117000001472</v>
      </c>
      <c r="L3" s="225" t="s">
        <v>111</v>
      </c>
      <c r="M3" s="57" t="s">
        <v>228</v>
      </c>
      <c r="N3" s="57">
        <v>-308.17822589000002</v>
      </c>
      <c r="O3" s="57">
        <f>N3-E3-$B$16-0.5*$B$15</f>
        <v>0.63269968999997017</v>
      </c>
      <c r="Q3" s="225" t="s">
        <v>118</v>
      </c>
      <c r="R3" s="57" t="s">
        <v>228</v>
      </c>
      <c r="S3" s="57">
        <v>-299.43973252000001</v>
      </c>
      <c r="T3" s="57">
        <f>S3-E3-$B$18</f>
        <v>-0.54880694000001462</v>
      </c>
      <c r="V3" s="225" t="s">
        <v>240</v>
      </c>
      <c r="W3" s="57" t="s">
        <v>228</v>
      </c>
      <c r="X3" s="57">
        <v>-294.79702333</v>
      </c>
      <c r="Y3" s="57">
        <f>X3-E3-$B$17+0.5*$B$15</f>
        <v>1.2299022499999901</v>
      </c>
    </row>
    <row r="4" spans="1:25" x14ac:dyDescent="0.35">
      <c r="A4" t="s">
        <v>210</v>
      </c>
      <c r="B4">
        <v>-292.29262495</v>
      </c>
      <c r="D4" s="225"/>
      <c r="E4" s="57">
        <v>-286.77292557999999</v>
      </c>
      <c r="G4" s="225"/>
      <c r="H4" s="57" t="s">
        <v>229</v>
      </c>
      <c r="I4" s="57">
        <v>-289.78883242000001</v>
      </c>
      <c r="J4" s="57">
        <f t="shared" ref="J4:J58" si="0">I4-E4-0.5*$B$15</f>
        <v>0.56309315999998644</v>
      </c>
      <c r="L4" s="225"/>
      <c r="M4" s="57" t="s">
        <v>229</v>
      </c>
      <c r="N4" s="57">
        <v>-308.38279781</v>
      </c>
      <c r="O4" s="57">
        <f t="shared" ref="O4:O58" si="1">N4-E4-$B$16-0.5*$B$15</f>
        <v>0.42812776999999214</v>
      </c>
      <c r="Q4" s="225"/>
      <c r="R4" s="57" t="s">
        <v>229</v>
      </c>
      <c r="S4" s="57">
        <v>-299.31118413000002</v>
      </c>
      <c r="T4" s="57">
        <f t="shared" ref="T4:T58" si="2">S4-E4-$B$18</f>
        <v>-0.42025855000002288</v>
      </c>
      <c r="V4" s="225"/>
      <c r="W4" s="57" t="s">
        <v>229</v>
      </c>
      <c r="X4" s="57">
        <v>-294.55621036999997</v>
      </c>
      <c r="Y4" s="57">
        <f t="shared" ref="Y4:Y58" si="3">X4-E4-$B$17+0.5*$B$15</f>
        <v>1.470715210000018</v>
      </c>
    </row>
    <row r="5" spans="1:25" x14ac:dyDescent="0.35">
      <c r="A5" t="s">
        <v>211</v>
      </c>
      <c r="B5">
        <v>-304.23203192</v>
      </c>
      <c r="D5" s="225"/>
      <c r="E5" s="57">
        <v>-286.77292557999999</v>
      </c>
      <c r="G5" s="225"/>
      <c r="H5" s="57" t="s">
        <v>230</v>
      </c>
      <c r="I5" s="57">
        <v>-289.90945211000002</v>
      </c>
      <c r="J5" s="57">
        <f t="shared" si="0"/>
        <v>0.44247346999997417</v>
      </c>
      <c r="L5" s="225"/>
      <c r="M5" s="57" t="s">
        <v>230</v>
      </c>
      <c r="N5" s="57">
        <v>-308.19051028000001</v>
      </c>
      <c r="O5" s="57">
        <f t="shared" si="1"/>
        <v>0.62041529999997946</v>
      </c>
      <c r="Q5" s="225"/>
      <c r="R5" s="57" t="s">
        <v>230</v>
      </c>
      <c r="S5" s="57">
        <v>-299.25669703</v>
      </c>
      <c r="T5" s="57">
        <f t="shared" si="2"/>
        <v>-0.36577145000000577</v>
      </c>
      <c r="V5" s="225"/>
      <c r="W5" s="57" t="s">
        <v>230</v>
      </c>
      <c r="X5" s="57">
        <v>-294.63906657000001</v>
      </c>
      <c r="Y5" s="57">
        <f t="shared" si="3"/>
        <v>1.3878590099999806</v>
      </c>
    </row>
    <row r="6" spans="1:25" x14ac:dyDescent="0.35">
      <c r="A6" t="s">
        <v>212</v>
      </c>
      <c r="B6">
        <v>-305.32996900000001</v>
      </c>
      <c r="D6" s="225"/>
      <c r="E6" s="57">
        <v>-286.77292557999999</v>
      </c>
      <c r="G6" s="225"/>
      <c r="H6" s="59" t="s">
        <v>232</v>
      </c>
      <c r="I6" s="59">
        <v>-290.17185410000002</v>
      </c>
      <c r="J6" s="59">
        <f t="shared" si="0"/>
        <v>0.18007147999997342</v>
      </c>
      <c r="L6" s="225"/>
      <c r="M6" s="57" t="s">
        <v>360</v>
      </c>
      <c r="N6" s="57">
        <v>-308.13069023000003</v>
      </c>
      <c r="O6" s="57">
        <f t="shared" si="1"/>
        <v>0.68023534999996427</v>
      </c>
      <c r="Q6" s="225"/>
      <c r="R6" s="57" t="s">
        <v>349</v>
      </c>
      <c r="S6" s="57">
        <v>-299.49474600999997</v>
      </c>
      <c r="T6" s="57">
        <f t="shared" si="2"/>
        <v>-0.60382042999997942</v>
      </c>
      <c r="V6" s="225"/>
      <c r="W6" s="57" t="s">
        <v>232</v>
      </c>
      <c r="X6" s="57">
        <v>-295.37213438999999</v>
      </c>
      <c r="Y6" s="57">
        <f t="shared" si="3"/>
        <v>0.65479119000000674</v>
      </c>
    </row>
    <row r="7" spans="1:25" x14ac:dyDescent="0.35">
      <c r="A7" t="s">
        <v>213</v>
      </c>
      <c r="B7">
        <v>-303.72885626999999</v>
      </c>
      <c r="D7" s="225"/>
      <c r="E7" s="57">
        <v>-286.77292557999999</v>
      </c>
      <c r="G7" s="225"/>
      <c r="H7" s="57" t="s">
        <v>71</v>
      </c>
      <c r="I7" s="57">
        <v>-288.10273818000002</v>
      </c>
      <c r="J7" s="57">
        <f t="shared" si="0"/>
        <v>2.249187399999975</v>
      </c>
      <c r="L7" s="225"/>
      <c r="M7" s="57" t="s">
        <v>332</v>
      </c>
      <c r="N7" s="57">
        <v>-308.19168446999998</v>
      </c>
      <c r="O7" s="57">
        <f t="shared" si="1"/>
        <v>0.61924111000000748</v>
      </c>
      <c r="Q7" s="225"/>
      <c r="R7" s="59" t="s">
        <v>350</v>
      </c>
      <c r="S7" s="59">
        <v>-299.50372851999998</v>
      </c>
      <c r="T7" s="59">
        <f t="shared" si="2"/>
        <v>-0.61280293999998925</v>
      </c>
      <c r="V7" s="225"/>
      <c r="W7" s="57" t="s">
        <v>353</v>
      </c>
      <c r="X7" s="57">
        <v>-295.16562692000002</v>
      </c>
      <c r="Y7" s="57">
        <f t="shared" si="3"/>
        <v>0.86129865999996946</v>
      </c>
    </row>
    <row r="8" spans="1:25" x14ac:dyDescent="0.35">
      <c r="A8" t="s">
        <v>214</v>
      </c>
      <c r="B8">
        <v>-298.08965210999997</v>
      </c>
      <c r="D8" s="225"/>
      <c r="E8" s="57">
        <v>-286.77292557999999</v>
      </c>
      <c r="G8" s="225"/>
      <c r="H8" s="57" t="s">
        <v>239</v>
      </c>
      <c r="I8" s="57">
        <v>-290.04312283000002</v>
      </c>
      <c r="J8" s="57">
        <f t="shared" si="0"/>
        <v>0.30880274999997637</v>
      </c>
      <c r="L8" s="225"/>
      <c r="M8" s="59" t="s">
        <v>379</v>
      </c>
      <c r="N8" s="59">
        <v>-308.38289127000002</v>
      </c>
      <c r="O8" s="59">
        <f t="shared" si="1"/>
        <v>0.42803430999997572</v>
      </c>
      <c r="Q8" s="225"/>
      <c r="R8" s="59" t="s">
        <v>351</v>
      </c>
      <c r="S8" s="57">
        <v>-299.50006846000002</v>
      </c>
      <c r="T8" s="57">
        <f t="shared" si="2"/>
        <v>-0.60914288000003047</v>
      </c>
      <c r="V8" s="225"/>
      <c r="W8" s="59" t="s">
        <v>363</v>
      </c>
      <c r="X8" s="59">
        <v>-296.13718118999998</v>
      </c>
      <c r="Y8" s="59">
        <f t="shared" si="3"/>
        <v>-0.11025560999998651</v>
      </c>
    </row>
    <row r="9" spans="1:25" x14ac:dyDescent="0.35">
      <c r="A9" t="s">
        <v>215</v>
      </c>
      <c r="B9">
        <v>-289.62326739999997</v>
      </c>
      <c r="D9" s="225" t="s">
        <v>61</v>
      </c>
      <c r="E9" s="57">
        <v>-292.29262495</v>
      </c>
      <c r="G9" s="225" t="s">
        <v>105</v>
      </c>
      <c r="H9" s="57" t="s">
        <v>228</v>
      </c>
      <c r="I9" s="57">
        <v>-295.58029836999998</v>
      </c>
      <c r="J9" s="57">
        <f t="shared" si="0"/>
        <v>0.2913265800000242</v>
      </c>
      <c r="L9" s="225" t="s">
        <v>112</v>
      </c>
      <c r="M9" s="57" t="s">
        <v>228</v>
      </c>
      <c r="N9" s="57">
        <v>-313.87070337</v>
      </c>
      <c r="O9" s="57">
        <f t="shared" si="1"/>
        <v>0.45992158000000272</v>
      </c>
      <c r="Q9" s="225" t="s">
        <v>28</v>
      </c>
      <c r="R9" s="57" t="s">
        <v>228</v>
      </c>
      <c r="S9" s="57">
        <v>-305.41081234000001</v>
      </c>
      <c r="T9" s="57">
        <f t="shared" si="2"/>
        <v>-1.0001873900000025</v>
      </c>
      <c r="V9" s="225" t="s">
        <v>241</v>
      </c>
      <c r="W9" s="57" t="s">
        <v>228</v>
      </c>
      <c r="X9" s="57">
        <v>-300.61246148999999</v>
      </c>
      <c r="Y9" s="57">
        <f t="shared" si="3"/>
        <v>0.93416346000001704</v>
      </c>
    </row>
    <row r="10" spans="1:25" x14ac:dyDescent="0.35">
      <c r="A10" t="s">
        <v>216</v>
      </c>
      <c r="B10">
        <v>-305.32341589999999</v>
      </c>
      <c r="D10" s="225"/>
      <c r="E10" s="57">
        <v>-292.29262495</v>
      </c>
      <c r="G10" s="225"/>
      <c r="H10" s="57" t="s">
        <v>229</v>
      </c>
      <c r="I10" s="57">
        <v>-295.21282904999998</v>
      </c>
      <c r="J10" s="57">
        <f t="shared" si="0"/>
        <v>0.65879590000002208</v>
      </c>
      <c r="L10" s="225"/>
      <c r="M10" s="57" t="s">
        <v>229</v>
      </c>
      <c r="N10" s="57">
        <v>-313.74452468999999</v>
      </c>
      <c r="O10" s="57">
        <f t="shared" si="1"/>
        <v>0.58610026000001225</v>
      </c>
      <c r="Q10" s="225"/>
      <c r="R10" s="70" t="s">
        <v>229</v>
      </c>
      <c r="S10" s="57">
        <v>-304.70092576000002</v>
      </c>
      <c r="T10" s="57">
        <f t="shared" si="2"/>
        <v>-0.29030081000001395</v>
      </c>
      <c r="U10">
        <f>T10-T9</f>
        <v>0.7098865799999885</v>
      </c>
      <c r="V10" s="225"/>
      <c r="W10" s="57" t="s">
        <v>229</v>
      </c>
      <c r="X10" s="57">
        <v>-299.90521539000002</v>
      </c>
      <c r="Y10" s="57">
        <f t="shared" si="3"/>
        <v>1.6414095599999805</v>
      </c>
    </row>
    <row r="11" spans="1:25" x14ac:dyDescent="0.35">
      <c r="A11" t="s">
        <v>217</v>
      </c>
      <c r="B11">
        <v>-315.22997623999998</v>
      </c>
      <c r="D11" s="225"/>
      <c r="E11" s="57">
        <v>-292.29262495</v>
      </c>
      <c r="G11" s="225"/>
      <c r="H11" s="57" t="s">
        <v>230</v>
      </c>
      <c r="I11" s="57">
        <v>-295.24847338000001</v>
      </c>
      <c r="J11" s="57">
        <f t="shared" si="0"/>
        <v>0.62315156999999699</v>
      </c>
      <c r="L11" s="225"/>
      <c r="M11" s="57" t="s">
        <v>230</v>
      </c>
      <c r="N11" s="57">
        <v>-313.69014184000002</v>
      </c>
      <c r="O11" s="57">
        <f t="shared" si="1"/>
        <v>0.64048310999997993</v>
      </c>
      <c r="Q11" s="225"/>
      <c r="R11" s="70" t="s">
        <v>230</v>
      </c>
      <c r="S11" s="57">
        <v>-304.72706493999999</v>
      </c>
      <c r="T11" s="57">
        <f t="shared" si="2"/>
        <v>-0.31643998999998679</v>
      </c>
      <c r="V11" s="225"/>
      <c r="W11" s="57" t="s">
        <v>230</v>
      </c>
      <c r="X11" s="57">
        <v>-299.93943367000003</v>
      </c>
      <c r="Y11" s="57">
        <f t="shared" si="3"/>
        <v>1.6071912799999759</v>
      </c>
    </row>
    <row r="12" spans="1:25" x14ac:dyDescent="0.35">
      <c r="D12" s="225"/>
      <c r="E12" s="57">
        <v>-292.29262495</v>
      </c>
      <c r="G12" s="225"/>
      <c r="H12" s="57" t="s">
        <v>232</v>
      </c>
      <c r="I12" s="57">
        <v>-295.47914974000003</v>
      </c>
      <c r="J12" s="57">
        <f t="shared" si="0"/>
        <v>0.39247520999997887</v>
      </c>
      <c r="L12" s="225"/>
      <c r="M12" s="59" t="s">
        <v>360</v>
      </c>
      <c r="N12" s="59">
        <v>-314.05568986999998</v>
      </c>
      <c r="O12" s="59">
        <f t="shared" si="1"/>
        <v>0.2749350800000232</v>
      </c>
      <c r="Q12" s="225"/>
      <c r="R12" s="59" t="s">
        <v>352</v>
      </c>
      <c r="S12" s="59">
        <v>-305.46653121999998</v>
      </c>
      <c r="T12" s="59">
        <f t="shared" si="2"/>
        <v>-1.0559062699999746</v>
      </c>
      <c r="V12" s="225"/>
      <c r="W12" s="57" t="s">
        <v>232</v>
      </c>
      <c r="X12" s="57">
        <v>-300.96424545000002</v>
      </c>
      <c r="Y12" s="57">
        <f t="shared" si="3"/>
        <v>0.58237949999998273</v>
      </c>
    </row>
    <row r="13" spans="1:25" x14ac:dyDescent="0.35">
      <c r="D13" s="225"/>
      <c r="E13" s="57">
        <v>-292.29262495</v>
      </c>
      <c r="G13" s="225"/>
      <c r="H13" s="59" t="s">
        <v>71</v>
      </c>
      <c r="I13" s="59">
        <v>-295.58043144999999</v>
      </c>
      <c r="J13" s="59">
        <f t="shared" si="0"/>
        <v>0.29119350000001232</v>
      </c>
      <c r="L13" s="225"/>
      <c r="M13" s="57" t="s">
        <v>71</v>
      </c>
      <c r="N13" s="57">
        <v>-313.94459418000002</v>
      </c>
      <c r="O13" s="57">
        <f t="shared" si="1"/>
        <v>0.38603076999997965</v>
      </c>
      <c r="Q13" s="225"/>
      <c r="R13" s="70" t="s">
        <v>353</v>
      </c>
      <c r="S13" s="57">
        <v>-305.34498504999999</v>
      </c>
      <c r="T13" s="57">
        <f t="shared" si="2"/>
        <v>-0.93436009999998682</v>
      </c>
      <c r="V13" s="225"/>
      <c r="W13" s="59" t="s">
        <v>364</v>
      </c>
      <c r="X13" s="59">
        <v>-301.10990005000002</v>
      </c>
      <c r="Y13" s="59">
        <f t="shared" si="3"/>
        <v>0.43672489999998243</v>
      </c>
    </row>
    <row r="14" spans="1:25" x14ac:dyDescent="0.35">
      <c r="A14" s="57"/>
      <c r="B14" s="58" t="s">
        <v>15</v>
      </c>
      <c r="D14" s="225"/>
      <c r="E14" s="57">
        <v>-292.29262495</v>
      </c>
      <c r="G14" s="225"/>
      <c r="H14" s="57" t="s">
        <v>239</v>
      </c>
      <c r="I14" s="57">
        <v>-295.22792614000002</v>
      </c>
      <c r="J14" s="57">
        <f t="shared" si="0"/>
        <v>0.64369880999998186</v>
      </c>
      <c r="L14" s="225"/>
      <c r="M14" s="57" t="s">
        <v>379</v>
      </c>
      <c r="N14" s="57">
        <v>-313.75163242000002</v>
      </c>
      <c r="O14" s="57">
        <f t="shared" si="1"/>
        <v>0.57899252999998252</v>
      </c>
      <c r="Q14" s="225"/>
      <c r="R14" s="70" t="s">
        <v>354</v>
      </c>
      <c r="S14" s="57">
        <v>-304.90382127999999</v>
      </c>
      <c r="T14" s="57">
        <f t="shared" si="2"/>
        <v>-0.49319632999998397</v>
      </c>
      <c r="V14" s="225"/>
      <c r="W14" s="57" t="s">
        <v>365</v>
      </c>
      <c r="X14" s="57">
        <v>-299.97266838000002</v>
      </c>
      <c r="Y14" s="57">
        <f t="shared" si="3"/>
        <v>1.573956569999988</v>
      </c>
    </row>
    <row r="15" spans="1:25" x14ac:dyDescent="0.35">
      <c r="A15" s="63" t="s">
        <v>4</v>
      </c>
      <c r="B15" s="58">
        <v>-7.1580000000000004</v>
      </c>
      <c r="D15" s="225" t="s">
        <v>62</v>
      </c>
      <c r="E15" s="57">
        <v>-304.23203192</v>
      </c>
      <c r="G15" s="224" t="s">
        <v>106</v>
      </c>
      <c r="H15" s="57" t="s">
        <v>228</v>
      </c>
      <c r="I15" s="57">
        <v>-307.26389011999999</v>
      </c>
      <c r="J15" s="57">
        <f t="shared" si="0"/>
        <v>0.54714180000001233</v>
      </c>
      <c r="L15" s="225" t="s">
        <v>113</v>
      </c>
      <c r="M15" s="57" t="s">
        <v>228</v>
      </c>
      <c r="N15" s="57">
        <v>-325.96012481000002</v>
      </c>
      <c r="O15" s="57">
        <f t="shared" si="1"/>
        <v>0.30990710999997217</v>
      </c>
      <c r="Q15" s="225" t="s">
        <v>119</v>
      </c>
      <c r="R15" s="70" t="s">
        <v>228</v>
      </c>
      <c r="S15" s="57">
        <v>-317.18944935000002</v>
      </c>
      <c r="T15" s="57">
        <f t="shared" si="2"/>
        <v>-0.83941743000002056</v>
      </c>
      <c r="V15" s="225" t="s">
        <v>242</v>
      </c>
      <c r="W15" s="57" t="s">
        <v>228</v>
      </c>
      <c r="X15" s="57">
        <v>-313.43956630999998</v>
      </c>
      <c r="Y15" s="57">
        <f t="shared" si="3"/>
        <v>4.6465610000022028E-2</v>
      </c>
    </row>
    <row r="16" spans="1:25" x14ac:dyDescent="0.35">
      <c r="A16" s="63" t="s">
        <v>5</v>
      </c>
      <c r="B16" s="58">
        <v>-18.459</v>
      </c>
      <c r="D16" s="225"/>
      <c r="E16" s="57">
        <v>-304.23203192</v>
      </c>
      <c r="G16" s="224"/>
      <c r="H16" s="57" t="s">
        <v>229</v>
      </c>
      <c r="I16" s="57">
        <v>-306.78690691999998</v>
      </c>
      <c r="J16" s="57">
        <f t="shared" si="0"/>
        <v>1.0241250000000188</v>
      </c>
      <c r="L16" s="225"/>
      <c r="M16" s="57" t="s">
        <v>229</v>
      </c>
      <c r="N16" s="57">
        <v>-325.2286034</v>
      </c>
      <c r="O16" s="57">
        <f t="shared" si="1"/>
        <v>1.0414285199999997</v>
      </c>
      <c r="Q16" s="225"/>
      <c r="R16" s="70" t="s">
        <v>229</v>
      </c>
      <c r="S16" s="57">
        <v>-316.15807566000001</v>
      </c>
      <c r="T16" s="57">
        <f t="shared" si="2"/>
        <v>0.19195625999998889</v>
      </c>
      <c r="V16" s="225"/>
      <c r="W16" s="57" t="s">
        <v>339</v>
      </c>
      <c r="X16" s="57">
        <v>-313.19557645999998</v>
      </c>
      <c r="Y16" s="57">
        <f t="shared" si="3"/>
        <v>0.29045546000001332</v>
      </c>
    </row>
    <row r="17" spans="1:25" x14ac:dyDescent="0.35">
      <c r="A17" s="63" t="s">
        <v>6</v>
      </c>
      <c r="B17" s="58">
        <v>-12.833</v>
      </c>
      <c r="D17" s="225"/>
      <c r="E17" s="57">
        <v>-304.23203192</v>
      </c>
      <c r="G17" s="224"/>
      <c r="H17" s="57" t="s">
        <v>230</v>
      </c>
      <c r="I17" s="57">
        <v>-307.08295704</v>
      </c>
      <c r="J17" s="57">
        <f t="shared" si="0"/>
        <v>0.72807488000000076</v>
      </c>
      <c r="L17" s="225"/>
      <c r="M17" s="57" t="s">
        <v>230</v>
      </c>
      <c r="N17" s="57">
        <v>-325.61071910999999</v>
      </c>
      <c r="O17" s="57">
        <f t="shared" si="1"/>
        <v>0.65931281000000608</v>
      </c>
      <c r="Q17" s="225"/>
      <c r="R17" s="70" t="s">
        <v>230</v>
      </c>
      <c r="S17" s="57">
        <v>-316.48762189000001</v>
      </c>
      <c r="T17" s="57">
        <f t="shared" si="2"/>
        <v>-0.13758997000001649</v>
      </c>
      <c r="V17" s="225"/>
      <c r="W17" s="57" t="s">
        <v>230</v>
      </c>
      <c r="X17" s="57">
        <v>-311.68804555000003</v>
      </c>
      <c r="Y17" s="57">
        <f t="shared" si="3"/>
        <v>1.7979863699999705</v>
      </c>
    </row>
    <row r="18" spans="1:25" x14ac:dyDescent="0.35">
      <c r="A18" s="63" t="s">
        <v>7</v>
      </c>
      <c r="B18" s="58">
        <v>-12.118</v>
      </c>
      <c r="D18" s="225"/>
      <c r="E18" s="57">
        <v>-304.23203192</v>
      </c>
      <c r="G18" s="224"/>
      <c r="H18" s="59" t="s">
        <v>232</v>
      </c>
      <c r="I18" s="59">
        <v>-307.66257313</v>
      </c>
      <c r="J18" s="59">
        <f t="shared" si="0"/>
        <v>0.14845878999999895</v>
      </c>
      <c r="L18" s="225"/>
      <c r="M18" s="59" t="s">
        <v>360</v>
      </c>
      <c r="N18" s="59">
        <v>-325.97770226</v>
      </c>
      <c r="O18" s="59">
        <f t="shared" si="1"/>
        <v>0.29232965999999605</v>
      </c>
      <c r="Q18" s="225"/>
      <c r="R18" s="70" t="s">
        <v>352</v>
      </c>
      <c r="S18" s="57">
        <v>-317.27892229999998</v>
      </c>
      <c r="T18" s="57">
        <f t="shared" si="2"/>
        <v>-0.92889037999997903</v>
      </c>
      <c r="V18" s="225"/>
      <c r="W18" s="57" t="s">
        <v>232</v>
      </c>
      <c r="X18" s="57">
        <v>-313.17575856000002</v>
      </c>
      <c r="Y18" s="57">
        <f t="shared" si="3"/>
        <v>0.31027335999997741</v>
      </c>
    </row>
    <row r="19" spans="1:25" x14ac:dyDescent="0.35">
      <c r="D19" s="225"/>
      <c r="E19" s="57">
        <v>-304.23203192</v>
      </c>
      <c r="G19" s="224"/>
      <c r="H19" s="57" t="s">
        <v>71</v>
      </c>
      <c r="I19" s="57">
        <v>-307.61943894000001</v>
      </c>
      <c r="J19" s="57">
        <f t="shared" si="0"/>
        <v>0.19159297999998826</v>
      </c>
      <c r="L19" s="225"/>
      <c r="M19" s="59" t="s">
        <v>323</v>
      </c>
      <c r="N19" s="57">
        <v>-325.96738004999997</v>
      </c>
      <c r="O19" s="57">
        <f t="shared" si="1"/>
        <v>0.30265187000002269</v>
      </c>
      <c r="Q19" s="225"/>
      <c r="R19" s="59" t="s">
        <v>323</v>
      </c>
      <c r="S19" s="59">
        <v>-317.29621802000003</v>
      </c>
      <c r="T19" s="59">
        <f t="shared" si="2"/>
        <v>-0.94618610000002867</v>
      </c>
      <c r="V19" s="225"/>
      <c r="W19" s="59" t="s">
        <v>364</v>
      </c>
      <c r="X19" s="59">
        <v>-313.55664574999997</v>
      </c>
      <c r="Y19" s="59">
        <f t="shared" si="3"/>
        <v>-7.0613829999975675E-2</v>
      </c>
    </row>
    <row r="20" spans="1:25" x14ac:dyDescent="0.35">
      <c r="D20" s="225"/>
      <c r="E20" s="57">
        <v>-304.23203192</v>
      </c>
      <c r="G20" s="224"/>
      <c r="H20" s="57" t="s">
        <v>239</v>
      </c>
      <c r="I20" s="57">
        <v>-307.15803419000002</v>
      </c>
      <c r="J20" s="57">
        <f t="shared" si="0"/>
        <v>0.65299772999997385</v>
      </c>
      <c r="L20" s="225"/>
      <c r="M20" s="57" t="s">
        <v>380</v>
      </c>
      <c r="N20" s="57">
        <v>-325.58985958</v>
      </c>
      <c r="O20" s="57">
        <f t="shared" si="1"/>
        <v>0.68017234000000171</v>
      </c>
      <c r="Q20" s="225"/>
      <c r="R20" s="70" t="s">
        <v>355</v>
      </c>
      <c r="S20" s="57">
        <v>-317.16732560000003</v>
      </c>
      <c r="T20" s="57">
        <f t="shared" si="2"/>
        <v>-0.817293680000029</v>
      </c>
      <c r="V20" s="225"/>
      <c r="W20" s="57" t="s">
        <v>355</v>
      </c>
      <c r="X20" s="57">
        <v>-313.48929843000002</v>
      </c>
      <c r="Y20" s="57">
        <f t="shared" si="3"/>
        <v>-3.2665100000222047E-3</v>
      </c>
    </row>
    <row r="21" spans="1:25" x14ac:dyDescent="0.35">
      <c r="D21" s="225" t="s">
        <v>63</v>
      </c>
      <c r="E21" s="57">
        <v>-305.32996900000001</v>
      </c>
      <c r="G21" s="225" t="s">
        <v>107</v>
      </c>
      <c r="H21" s="57" t="s">
        <v>228</v>
      </c>
      <c r="I21" s="57">
        <v>-308.29122113</v>
      </c>
      <c r="J21" s="57">
        <f t="shared" si="0"/>
        <v>0.61774787000000897</v>
      </c>
      <c r="L21" s="238" t="s">
        <v>114</v>
      </c>
      <c r="M21" s="57" t="s">
        <v>228</v>
      </c>
      <c r="N21" s="57">
        <v>-326.91388603000001</v>
      </c>
      <c r="O21" s="57">
        <f t="shared" si="1"/>
        <v>0.45408296999999065</v>
      </c>
      <c r="Q21" s="225" t="s">
        <v>120</v>
      </c>
      <c r="R21" s="70" t="s">
        <v>228</v>
      </c>
      <c r="S21" s="57">
        <v>-318.01836469</v>
      </c>
      <c r="T21" s="57">
        <f t="shared" si="2"/>
        <v>-0.57039568999999268</v>
      </c>
      <c r="V21" s="225" t="s">
        <v>243</v>
      </c>
      <c r="W21" s="59" t="s">
        <v>228</v>
      </c>
      <c r="X21" s="59">
        <v>-314.31552604000001</v>
      </c>
      <c r="Y21" s="59">
        <f t="shared" si="3"/>
        <v>0.26844295999999668</v>
      </c>
    </row>
    <row r="22" spans="1:25" x14ac:dyDescent="0.35">
      <c r="D22" s="225"/>
      <c r="E22" s="57">
        <v>-305.32996900000001</v>
      </c>
      <c r="G22" s="225"/>
      <c r="H22" s="57" t="s">
        <v>229</v>
      </c>
      <c r="I22" s="57">
        <v>-305.69738278</v>
      </c>
      <c r="J22" s="57">
        <f t="shared" si="0"/>
        <v>3.2115862200000076</v>
      </c>
      <c r="L22" s="238"/>
      <c r="M22" s="57" t="s">
        <v>339</v>
      </c>
      <c r="N22" s="57">
        <v>-324.18882614</v>
      </c>
      <c r="O22" s="57">
        <f t="shared" si="1"/>
        <v>3.179142860000002</v>
      </c>
      <c r="Q22" s="225"/>
      <c r="R22" s="70" t="s">
        <v>339</v>
      </c>
      <c r="S22" s="57">
        <v>-315.82937906000001</v>
      </c>
      <c r="T22" s="57">
        <f t="shared" si="2"/>
        <v>1.6185899399999979</v>
      </c>
      <c r="V22" s="225"/>
      <c r="W22" s="57" t="s">
        <v>339</v>
      </c>
      <c r="X22" s="57">
        <v>-311.23491130999997</v>
      </c>
      <c r="Y22" s="57">
        <f t="shared" si="3"/>
        <v>3.3490576900000328</v>
      </c>
    </row>
    <row r="23" spans="1:25" x14ac:dyDescent="0.35">
      <c r="D23" s="225"/>
      <c r="E23" s="57">
        <v>-305.32996900000001</v>
      </c>
      <c r="G23" s="225"/>
      <c r="H23" s="57" t="s">
        <v>230</v>
      </c>
      <c r="I23" s="57">
        <v>-308.25967825999999</v>
      </c>
      <c r="J23" s="57">
        <f t="shared" si="0"/>
        <v>0.64929074000001874</v>
      </c>
      <c r="L23" s="238"/>
      <c r="M23" s="57" t="s">
        <v>230</v>
      </c>
      <c r="N23" s="57">
        <v>-326.69053893</v>
      </c>
      <c r="O23" s="57">
        <f t="shared" si="1"/>
        <v>0.67743007000000288</v>
      </c>
      <c r="Q23" s="225"/>
      <c r="R23" s="70" t="s">
        <v>230</v>
      </c>
      <c r="S23" s="57">
        <v>-317.72135824999998</v>
      </c>
      <c r="T23" s="57">
        <f t="shared" si="2"/>
        <v>-0.27338924999997438</v>
      </c>
      <c r="V23" s="225"/>
      <c r="W23" s="57" t="s">
        <v>230</v>
      </c>
      <c r="X23" s="57">
        <v>-312.88252842000003</v>
      </c>
      <c r="Y23" s="57">
        <f t="shared" si="3"/>
        <v>1.7014405799999772</v>
      </c>
    </row>
    <row r="24" spans="1:25" x14ac:dyDescent="0.35">
      <c r="D24" s="225"/>
      <c r="E24" s="57">
        <v>-305.32996900000001</v>
      </c>
      <c r="G24" s="225"/>
      <c r="H24" s="59" t="s">
        <v>232</v>
      </c>
      <c r="I24" s="59">
        <v>-308.64786534000001</v>
      </c>
      <c r="J24" s="59">
        <f t="shared" si="0"/>
        <v>0.26110365999999585</v>
      </c>
      <c r="L24" s="238"/>
      <c r="M24" s="59" t="s">
        <v>360</v>
      </c>
      <c r="N24" s="59">
        <v>-326.92552850999999</v>
      </c>
      <c r="O24" s="59">
        <f t="shared" si="1"/>
        <v>0.44244049000001295</v>
      </c>
      <c r="Q24" s="225"/>
      <c r="R24" s="59" t="s">
        <v>352</v>
      </c>
      <c r="S24" s="59">
        <v>-318.04925301999998</v>
      </c>
      <c r="T24" s="59">
        <f t="shared" si="2"/>
        <v>-0.60128401999997472</v>
      </c>
      <c r="V24" s="225"/>
      <c r="W24" s="57" t="s">
        <v>366</v>
      </c>
      <c r="X24" s="57">
        <v>-312.17631238000001</v>
      </c>
      <c r="Y24" s="57">
        <f t="shared" si="3"/>
        <v>2.4076566199999925</v>
      </c>
    </row>
    <row r="25" spans="1:25" x14ac:dyDescent="0.35">
      <c r="D25" s="225"/>
      <c r="E25" s="57">
        <v>-305.32996900000001</v>
      </c>
      <c r="G25" s="225"/>
      <c r="H25" s="57" t="s">
        <v>71</v>
      </c>
      <c r="I25" s="57">
        <v>-308.1996838</v>
      </c>
      <c r="J25" s="57">
        <f t="shared" si="0"/>
        <v>0.70928520000000317</v>
      </c>
      <c r="L25" s="238"/>
      <c r="M25" s="57" t="s">
        <v>323</v>
      </c>
      <c r="N25" s="57">
        <v>-326.86233350999998</v>
      </c>
      <c r="O25" s="57">
        <f t="shared" si="1"/>
        <v>0.50563549000002039</v>
      </c>
      <c r="Q25" s="225"/>
      <c r="R25" s="70" t="s">
        <v>323</v>
      </c>
      <c r="S25" s="57">
        <v>-318.00832458000002</v>
      </c>
      <c r="T25" s="57">
        <f t="shared" si="2"/>
        <v>-0.56035558000001551</v>
      </c>
      <c r="V25" s="225"/>
      <c r="W25" s="57" t="s">
        <v>367</v>
      </c>
      <c r="X25" s="57">
        <v>-312.20680765999998</v>
      </c>
      <c r="Y25" s="57">
        <f t="shared" si="3"/>
        <v>2.3771613400000242</v>
      </c>
    </row>
    <row r="26" spans="1:25" x14ac:dyDescent="0.35">
      <c r="D26" s="225"/>
      <c r="E26" s="57">
        <v>-305.32996900000001</v>
      </c>
      <c r="G26" s="225"/>
      <c r="H26" s="57" t="s">
        <v>239</v>
      </c>
      <c r="I26" s="57">
        <v>-308.53500301999998</v>
      </c>
      <c r="J26" s="57">
        <f t="shared" si="0"/>
        <v>0.37396598000002923</v>
      </c>
      <c r="L26" s="238"/>
      <c r="M26" s="57" t="s">
        <v>380</v>
      </c>
      <c r="N26" s="57">
        <v>-324.77394513000002</v>
      </c>
      <c r="O26" s="57">
        <f t="shared" si="1"/>
        <v>2.5940238699999898</v>
      </c>
      <c r="Q26" s="225"/>
      <c r="R26" s="70" t="s">
        <v>355</v>
      </c>
      <c r="S26" s="57">
        <v>-316.26348770999999</v>
      </c>
      <c r="T26" s="57">
        <f t="shared" si="2"/>
        <v>1.1844812900000132</v>
      </c>
      <c r="V26" s="225"/>
      <c r="W26" s="57" t="s">
        <v>368</v>
      </c>
      <c r="X26" s="57">
        <v>-312.51527584000002</v>
      </c>
      <c r="Y26" s="57">
        <f t="shared" si="3"/>
        <v>2.0686931599999903</v>
      </c>
    </row>
    <row r="27" spans="1:25" x14ac:dyDescent="0.35">
      <c r="D27" s="225" t="s">
        <v>64</v>
      </c>
      <c r="E27" s="57">
        <v>-303.72885626999999</v>
      </c>
      <c r="G27" s="224" t="s">
        <v>108</v>
      </c>
      <c r="H27" s="59" t="s">
        <v>228</v>
      </c>
      <c r="I27" s="59">
        <v>-306.52054765000003</v>
      </c>
      <c r="J27" s="59">
        <f t="shared" si="0"/>
        <v>0.7873086199999686</v>
      </c>
      <c r="L27" s="225" t="s">
        <v>115</v>
      </c>
      <c r="M27" s="57" t="s">
        <v>228</v>
      </c>
      <c r="N27" s="57">
        <v>-324.80774844000001</v>
      </c>
      <c r="O27" s="57">
        <f t="shared" si="1"/>
        <v>0.95910782999998245</v>
      </c>
      <c r="Q27" s="225" t="s">
        <v>121</v>
      </c>
      <c r="R27" s="70" t="s">
        <v>228</v>
      </c>
      <c r="S27" s="57">
        <v>-315.96447406999999</v>
      </c>
      <c r="T27" s="57">
        <f t="shared" si="2"/>
        <v>-0.11761779999999966</v>
      </c>
      <c r="V27" s="225" t="s">
        <v>244</v>
      </c>
      <c r="W27" s="57" t="s">
        <v>228</v>
      </c>
      <c r="X27" s="57">
        <v>-312.51461038999997</v>
      </c>
      <c r="Y27" s="57">
        <f t="shared" si="3"/>
        <v>0.46824588000002132</v>
      </c>
    </row>
    <row r="28" spans="1:25" x14ac:dyDescent="0.35">
      <c r="D28" s="225"/>
      <c r="E28" s="57">
        <v>-303.72885626999999</v>
      </c>
      <c r="G28" s="224"/>
      <c r="H28" s="57" t="s">
        <v>229</v>
      </c>
      <c r="I28" s="57">
        <v>-302.44173812999998</v>
      </c>
      <c r="J28" s="57">
        <f t="shared" si="0"/>
        <v>4.8661181400000189</v>
      </c>
      <c r="K28">
        <f>J28-J27</f>
        <v>4.0788095200000498</v>
      </c>
      <c r="L28" s="225"/>
      <c r="M28" s="57" t="s">
        <v>229</v>
      </c>
      <c r="N28" s="57">
        <v>-320.95174486000002</v>
      </c>
      <c r="O28" s="57">
        <f t="shared" si="1"/>
        <v>4.8151114099999752</v>
      </c>
      <c r="P28" s="161">
        <f>O28-O27</f>
        <v>3.8560035799999928</v>
      </c>
      <c r="Q28" s="225"/>
      <c r="R28" s="70" t="s">
        <v>339</v>
      </c>
      <c r="S28" s="57">
        <v>-311.94913681999998</v>
      </c>
      <c r="T28" s="57">
        <f t="shared" si="2"/>
        <v>3.8977194500000163</v>
      </c>
      <c r="V28" s="225"/>
      <c r="W28" s="57" t="s">
        <v>339</v>
      </c>
      <c r="X28" s="57">
        <v>-307.74233100999999</v>
      </c>
      <c r="Y28" s="57">
        <f t="shared" si="3"/>
        <v>5.2405252600000072</v>
      </c>
    </row>
    <row r="29" spans="1:25" x14ac:dyDescent="0.35">
      <c r="D29" s="225"/>
      <c r="E29" s="57">
        <v>-303.72885626999999</v>
      </c>
      <c r="G29" s="224"/>
      <c r="H29" s="57" t="s">
        <v>230</v>
      </c>
      <c r="I29" s="57">
        <v>-306.51085931</v>
      </c>
      <c r="J29" s="57">
        <f t="shared" si="0"/>
        <v>0.79699695999999376</v>
      </c>
      <c r="L29" s="225"/>
      <c r="M29" s="59" t="s">
        <v>230</v>
      </c>
      <c r="N29" s="59">
        <v>-324.98345502000001</v>
      </c>
      <c r="O29" s="59">
        <f t="shared" si="1"/>
        <v>0.78340124999998606</v>
      </c>
      <c r="Q29" s="225"/>
      <c r="R29" s="70" t="s">
        <v>334</v>
      </c>
      <c r="S29" s="57">
        <v>-315.96134225999998</v>
      </c>
      <c r="T29" s="57">
        <f t="shared" si="2"/>
        <v>-0.11448598999998616</v>
      </c>
      <c r="V29" s="225"/>
      <c r="W29" s="57" t="s">
        <v>369</v>
      </c>
      <c r="X29" s="57">
        <v>-307.19843040000001</v>
      </c>
      <c r="Y29" s="57">
        <f t="shared" si="3"/>
        <v>5.7844258699999873</v>
      </c>
    </row>
    <row r="30" spans="1:25" x14ac:dyDescent="0.35">
      <c r="D30" s="225"/>
      <c r="E30" s="57">
        <v>-303.72885626999999</v>
      </c>
      <c r="G30" s="224"/>
      <c r="H30" s="57" t="s">
        <v>232</v>
      </c>
      <c r="I30" s="57">
        <v>-304.94935155000002</v>
      </c>
      <c r="J30" s="57">
        <f t="shared" si="0"/>
        <v>2.3585047199999774</v>
      </c>
      <c r="L30" s="225"/>
      <c r="M30" s="59" t="s">
        <v>360</v>
      </c>
      <c r="N30" s="57">
        <v>-324.97283823999999</v>
      </c>
      <c r="O30" s="57">
        <f t="shared" si="1"/>
        <v>0.79401803000000681</v>
      </c>
      <c r="Q30" s="225"/>
      <c r="R30" s="59" t="s">
        <v>352</v>
      </c>
      <c r="S30" s="59">
        <v>-316.57384581999997</v>
      </c>
      <c r="T30" s="59">
        <f t="shared" si="2"/>
        <v>-0.72698954999997945</v>
      </c>
      <c r="V30" s="225"/>
      <c r="W30" s="59" t="s">
        <v>232</v>
      </c>
      <c r="X30" s="59">
        <v>-312.8349073</v>
      </c>
      <c r="Y30" s="59">
        <f t="shared" si="3"/>
        <v>0.14794896999999674</v>
      </c>
    </row>
    <row r="31" spans="1:25" x14ac:dyDescent="0.35">
      <c r="D31" s="225"/>
      <c r="E31" s="57">
        <v>-303.72885626999999</v>
      </c>
      <c r="G31" s="224"/>
      <c r="H31" s="70" t="s">
        <v>71</v>
      </c>
      <c r="I31" s="70">
        <v>-304.95056692000003</v>
      </c>
      <c r="J31" s="70">
        <f t="shared" si="0"/>
        <v>2.3572893499999661</v>
      </c>
      <c r="L31" s="225"/>
      <c r="M31" s="57" t="s">
        <v>323</v>
      </c>
      <c r="N31" s="57">
        <v>-324.73069765000002</v>
      </c>
      <c r="O31" s="57">
        <f t="shared" si="1"/>
        <v>1.0361586199999695</v>
      </c>
      <c r="Q31" s="225"/>
      <c r="R31" s="70" t="s">
        <v>323</v>
      </c>
      <c r="S31" s="57">
        <v>-316.37901059000001</v>
      </c>
      <c r="T31" s="57">
        <f t="shared" si="2"/>
        <v>-0.5321543200000125</v>
      </c>
      <c r="V31" s="225"/>
      <c r="W31" s="57" t="s">
        <v>347</v>
      </c>
      <c r="X31" s="57">
        <v>-309.24917166</v>
      </c>
      <c r="Y31" s="57">
        <f t="shared" si="3"/>
        <v>3.7336846099999925</v>
      </c>
    </row>
    <row r="32" spans="1:25" x14ac:dyDescent="0.35">
      <c r="D32" s="225"/>
      <c r="E32" s="57">
        <v>-303.72885626999999</v>
      </c>
      <c r="G32" s="224"/>
      <c r="H32" s="57" t="s">
        <v>239</v>
      </c>
      <c r="I32" s="57">
        <v>-303.19121801</v>
      </c>
      <c r="J32" s="57">
        <f t="shared" si="0"/>
        <v>4.1166382599999949</v>
      </c>
      <c r="L32" s="225"/>
      <c r="M32" s="57" t="s">
        <v>380</v>
      </c>
      <c r="N32" s="57">
        <v>-320.78845460999997</v>
      </c>
      <c r="O32" s="57">
        <f t="shared" si="1"/>
        <v>4.9784016600000207</v>
      </c>
      <c r="Q32" s="225"/>
      <c r="R32" s="70" t="s">
        <v>355</v>
      </c>
      <c r="S32" s="57">
        <v>-313.00684252999997</v>
      </c>
      <c r="T32" s="57">
        <f t="shared" si="2"/>
        <v>2.8400137400000229</v>
      </c>
      <c r="V32" s="225"/>
      <c r="W32" s="57" t="s">
        <v>370</v>
      </c>
      <c r="X32" s="57">
        <v>-309.05578179000003</v>
      </c>
      <c r="Y32" s="57">
        <f t="shared" si="3"/>
        <v>3.9270744799999684</v>
      </c>
    </row>
    <row r="33" spans="4:25" x14ac:dyDescent="0.35">
      <c r="D33" s="225" t="s">
        <v>65</v>
      </c>
      <c r="E33" s="57">
        <v>-298.08965210999997</v>
      </c>
      <c r="G33" s="225" t="s">
        <v>109</v>
      </c>
      <c r="H33" s="59" t="s">
        <v>228</v>
      </c>
      <c r="I33" s="59">
        <v>-301.21485238000002</v>
      </c>
      <c r="J33" s="59">
        <f t="shared" si="0"/>
        <v>0.45379972999994989</v>
      </c>
      <c r="L33" s="225" t="s">
        <v>116</v>
      </c>
      <c r="M33" s="57" t="s">
        <v>228</v>
      </c>
      <c r="N33" s="57">
        <v>-319.48385081999999</v>
      </c>
      <c r="O33" s="57">
        <f t="shared" si="1"/>
        <v>0.64380128999998787</v>
      </c>
      <c r="Q33" s="225" t="s">
        <v>122</v>
      </c>
      <c r="R33" s="70" t="s">
        <v>228</v>
      </c>
      <c r="S33" s="57">
        <v>-311.03454003000002</v>
      </c>
      <c r="T33" s="57">
        <f t="shared" si="2"/>
        <v>-0.82688792000004163</v>
      </c>
      <c r="V33" s="225" t="s">
        <v>245</v>
      </c>
      <c r="W33" s="57" t="s">
        <v>228</v>
      </c>
      <c r="X33" s="57">
        <v>-306.69687553</v>
      </c>
      <c r="Y33" s="57">
        <f t="shared" si="3"/>
        <v>0.64677657999997473</v>
      </c>
    </row>
    <row r="34" spans="4:25" x14ac:dyDescent="0.35">
      <c r="D34" s="225"/>
      <c r="E34" s="57">
        <v>-298.08965210999997</v>
      </c>
      <c r="G34" s="225"/>
      <c r="H34" s="57" t="s">
        <v>229</v>
      </c>
      <c r="I34" s="57">
        <v>-298.92277928999999</v>
      </c>
      <c r="J34" s="57">
        <f t="shared" si="0"/>
        <v>2.7458728199999807</v>
      </c>
      <c r="L34" s="225"/>
      <c r="M34" s="57" t="s">
        <v>229</v>
      </c>
      <c r="N34" s="57">
        <v>-317.44365126999998</v>
      </c>
      <c r="O34" s="57">
        <f t="shared" si="1"/>
        <v>2.6840008399999991</v>
      </c>
      <c r="Q34" s="225"/>
      <c r="R34" s="70" t="s">
        <v>339</v>
      </c>
      <c r="S34" s="57">
        <v>-308.37497349</v>
      </c>
      <c r="T34" s="57">
        <f t="shared" si="2"/>
        <v>1.8326786199999727</v>
      </c>
      <c r="V34" s="225"/>
      <c r="W34" s="57" t="s">
        <v>339</v>
      </c>
      <c r="X34" s="57">
        <v>-303.62315703000002</v>
      </c>
      <c r="Y34" s="57">
        <f t="shared" si="3"/>
        <v>3.7204950799999588</v>
      </c>
    </row>
    <row r="35" spans="4:25" x14ac:dyDescent="0.35">
      <c r="D35" s="225"/>
      <c r="E35" s="57">
        <v>-298.08965210999997</v>
      </c>
      <c r="G35" s="225"/>
      <c r="H35" s="57" t="s">
        <v>230</v>
      </c>
      <c r="I35" s="57">
        <v>-300.94142290000002</v>
      </c>
      <c r="J35" s="57">
        <f t="shared" si="0"/>
        <v>0.72722920999995422</v>
      </c>
      <c r="L35" s="225"/>
      <c r="M35" s="57" t="s">
        <v>230</v>
      </c>
      <c r="N35" s="57">
        <v>-319.37301632999998</v>
      </c>
      <c r="O35" s="57">
        <f t="shared" si="1"/>
        <v>0.75463577999998988</v>
      </c>
      <c r="Q35" s="225"/>
      <c r="R35" s="70" t="s">
        <v>230</v>
      </c>
      <c r="S35" s="57">
        <v>-310.37148552000002</v>
      </c>
      <c r="T35" s="57">
        <f t="shared" si="2"/>
        <v>-0.1638334100000467</v>
      </c>
      <c r="V35" s="225"/>
      <c r="W35" s="57" t="s">
        <v>371</v>
      </c>
      <c r="X35" s="57">
        <v>-305.59795409999998</v>
      </c>
      <c r="Y35" s="57">
        <f t="shared" si="3"/>
        <v>1.7456980099999932</v>
      </c>
    </row>
    <row r="36" spans="4:25" x14ac:dyDescent="0.35">
      <c r="D36" s="225"/>
      <c r="E36" s="57">
        <v>-298.08965210999997</v>
      </c>
      <c r="G36" s="225"/>
      <c r="H36" s="57" t="s">
        <v>232</v>
      </c>
      <c r="I36" s="57">
        <v>-301.13680942000002</v>
      </c>
      <c r="J36" s="57">
        <f t="shared" si="0"/>
        <v>0.53184268999995465</v>
      </c>
      <c r="L36" s="225"/>
      <c r="M36" s="57" t="s">
        <v>360</v>
      </c>
      <c r="N36" s="57">
        <v>-319.56370521999997</v>
      </c>
      <c r="O36" s="57">
        <f t="shared" si="1"/>
        <v>0.56394688999999998</v>
      </c>
      <c r="Q36" s="225"/>
      <c r="R36" s="70" t="s">
        <v>352</v>
      </c>
      <c r="S36" s="57">
        <v>-311.06193589999998</v>
      </c>
      <c r="T36" s="57">
        <f t="shared" si="2"/>
        <v>-0.85428379000000554</v>
      </c>
      <c r="V36" s="225"/>
      <c r="W36" s="57" t="s">
        <v>232</v>
      </c>
      <c r="X36" s="57">
        <v>-306.73382934</v>
      </c>
      <c r="Y36" s="57">
        <f t="shared" si="3"/>
        <v>0.60982276999997476</v>
      </c>
    </row>
    <row r="37" spans="4:25" x14ac:dyDescent="0.35">
      <c r="D37" s="225"/>
      <c r="E37" s="57">
        <v>-298.08965210999997</v>
      </c>
      <c r="G37" s="225"/>
      <c r="H37" s="57" t="s">
        <v>71</v>
      </c>
      <c r="I37" s="57">
        <v>-300.91858495000002</v>
      </c>
      <c r="J37" s="57">
        <f t="shared" si="0"/>
        <v>0.75006715999995022</v>
      </c>
      <c r="L37" s="225"/>
      <c r="M37" s="59" t="s">
        <v>323</v>
      </c>
      <c r="N37" s="59">
        <v>-319.61961319</v>
      </c>
      <c r="O37" s="59">
        <f t="shared" si="1"/>
        <v>0.50803891999997886</v>
      </c>
      <c r="Q37" s="225"/>
      <c r="R37" s="59" t="s">
        <v>356</v>
      </c>
      <c r="S37" s="59">
        <v>-311.10576096</v>
      </c>
      <c r="T37" s="59">
        <f t="shared" si="2"/>
        <v>-0.89810885000002294</v>
      </c>
      <c r="V37" s="225"/>
      <c r="W37" s="59" t="s">
        <v>347</v>
      </c>
      <c r="X37" s="59">
        <v>-307.98118294</v>
      </c>
      <c r="Y37" s="59">
        <f t="shared" si="3"/>
        <v>-0.63753083000002198</v>
      </c>
    </row>
    <row r="38" spans="4:25" x14ac:dyDescent="0.35">
      <c r="D38" s="225"/>
      <c r="E38" s="57">
        <v>-298.08965210999997</v>
      </c>
      <c r="G38" s="225"/>
      <c r="H38" s="57" t="s">
        <v>239</v>
      </c>
      <c r="I38" s="57">
        <v>-299.27091482999998</v>
      </c>
      <c r="J38" s="57">
        <f t="shared" si="0"/>
        <v>2.3977372799999936</v>
      </c>
      <c r="L38" s="225"/>
      <c r="M38" s="57" t="s">
        <v>381</v>
      </c>
      <c r="N38" s="57">
        <v>-317.04040808000002</v>
      </c>
      <c r="O38" s="57">
        <f t="shared" si="1"/>
        <v>3.0872440299999542</v>
      </c>
      <c r="Q38" s="225"/>
      <c r="R38" s="70" t="s">
        <v>351</v>
      </c>
      <c r="S38" s="57">
        <v>-310.64112139000002</v>
      </c>
      <c r="T38" s="57">
        <f t="shared" si="2"/>
        <v>-0.43346928000004858</v>
      </c>
      <c r="V38" s="225"/>
      <c r="W38" s="57" t="s">
        <v>370</v>
      </c>
      <c r="X38" s="57">
        <v>-304.48161965000003</v>
      </c>
      <c r="Y38" s="57">
        <f t="shared" si="3"/>
        <v>2.8620324599999472</v>
      </c>
    </row>
    <row r="39" spans="4:25" x14ac:dyDescent="0.35">
      <c r="D39" s="225" t="s">
        <v>66</v>
      </c>
      <c r="E39" s="57">
        <v>-289.62326739999997</v>
      </c>
      <c r="G39" s="225" t="s">
        <v>110</v>
      </c>
      <c r="H39" s="57" t="s">
        <v>228</v>
      </c>
      <c r="I39" s="57">
        <v>-292.97012604999998</v>
      </c>
      <c r="J39" s="57">
        <f t="shared" si="0"/>
        <v>0.23214134999999869</v>
      </c>
      <c r="L39" s="225" t="s">
        <v>117</v>
      </c>
      <c r="M39" s="59" t="s">
        <v>228</v>
      </c>
      <c r="N39" s="59">
        <v>-311.27137426000002</v>
      </c>
      <c r="O39" s="59">
        <f t="shared" si="1"/>
        <v>0.38989313999995856</v>
      </c>
      <c r="Q39" s="225" t="s">
        <v>123</v>
      </c>
      <c r="R39" s="59" t="s">
        <v>228</v>
      </c>
      <c r="S39" s="57">
        <v>-302.07091258999998</v>
      </c>
      <c r="T39" s="57">
        <f t="shared" si="2"/>
        <v>-0.32964519000000259</v>
      </c>
      <c r="V39" s="225" t="s">
        <v>246</v>
      </c>
      <c r="W39" s="57" t="s">
        <v>228</v>
      </c>
      <c r="X39" s="57">
        <v>-297.26840719</v>
      </c>
      <c r="Y39" s="57">
        <f t="shared" si="3"/>
        <v>1.6088602099999698</v>
      </c>
    </row>
    <row r="40" spans="4:25" x14ac:dyDescent="0.35">
      <c r="D40" s="225"/>
      <c r="E40" s="57">
        <v>-289.62326739999997</v>
      </c>
      <c r="G40" s="225"/>
      <c r="H40" s="57" t="s">
        <v>229</v>
      </c>
      <c r="I40" s="57">
        <v>-292.48451868000001</v>
      </c>
      <c r="J40" s="57">
        <f t="shared" si="0"/>
        <v>0.71774871999996703</v>
      </c>
      <c r="L40" s="225"/>
      <c r="M40" s="57" t="s">
        <v>229</v>
      </c>
      <c r="N40" s="57">
        <v>-310.93950647999998</v>
      </c>
      <c r="O40" s="57">
        <f t="shared" si="1"/>
        <v>0.72176091999999725</v>
      </c>
      <c r="Q40" s="225"/>
      <c r="R40" s="70" t="s">
        <v>229</v>
      </c>
      <c r="S40" s="57">
        <v>-301.93419256999999</v>
      </c>
      <c r="T40" s="57">
        <f t="shared" si="2"/>
        <v>-0.1929251700000183</v>
      </c>
      <c r="V40" s="225"/>
      <c r="W40" s="57" t="s">
        <v>308</v>
      </c>
      <c r="X40" s="57">
        <v>-299.01051631000001</v>
      </c>
      <c r="Y40" s="57">
        <f t="shared" si="3"/>
        <v>-0.13324891000003936</v>
      </c>
    </row>
    <row r="41" spans="4:25" x14ac:dyDescent="0.35">
      <c r="D41" s="225"/>
      <c r="E41" s="57">
        <v>-289.62326739999997</v>
      </c>
      <c r="G41" s="225"/>
      <c r="H41" s="57" t="s">
        <v>230</v>
      </c>
      <c r="I41" s="57">
        <v>-289.83992456999999</v>
      </c>
      <c r="J41" s="57">
        <f t="shared" si="0"/>
        <v>3.3623428299999811</v>
      </c>
      <c r="L41" s="225"/>
      <c r="M41" s="57" t="s">
        <v>230</v>
      </c>
      <c r="N41" s="57">
        <v>-310.86924751999999</v>
      </c>
      <c r="O41" s="57">
        <f t="shared" si="1"/>
        <v>0.79201987999998691</v>
      </c>
      <c r="Q41" s="225"/>
      <c r="R41" s="70" t="s">
        <v>230</v>
      </c>
      <c r="S41" s="57">
        <v>-301.99964258</v>
      </c>
      <c r="T41" s="57">
        <f t="shared" si="2"/>
        <v>-0.25837518000002468</v>
      </c>
      <c r="V41" s="225"/>
      <c r="W41" s="59" t="s">
        <v>322</v>
      </c>
      <c r="X41" s="59">
        <v>-299.16083815000002</v>
      </c>
      <c r="Y41" s="59">
        <f t="shared" si="3"/>
        <v>-0.28357075000004306</v>
      </c>
    </row>
    <row r="42" spans="4:25" x14ac:dyDescent="0.35">
      <c r="D42" s="225"/>
      <c r="E42" s="57">
        <v>-289.62326739999997</v>
      </c>
      <c r="G42" s="225"/>
      <c r="H42" s="57" t="s">
        <v>232</v>
      </c>
      <c r="I42" s="57">
        <v>-290.85315787000002</v>
      </c>
      <c r="J42" s="57">
        <f t="shared" si="0"/>
        <v>2.3491095299999567</v>
      </c>
      <c r="L42" s="225"/>
      <c r="M42" s="57" t="s">
        <v>361</v>
      </c>
      <c r="N42" s="57">
        <v>-311.19158618</v>
      </c>
      <c r="O42" s="57">
        <f t="shared" si="1"/>
        <v>0.46968121999997292</v>
      </c>
      <c r="Q42" s="225"/>
      <c r="R42" s="70" t="s">
        <v>357</v>
      </c>
      <c r="S42" s="57">
        <v>-302.28221164000001</v>
      </c>
      <c r="T42" s="57">
        <f t="shared" si="2"/>
        <v>-0.54094424000003904</v>
      </c>
      <c r="V42" s="225"/>
      <c r="W42" s="57" t="s">
        <v>372</v>
      </c>
      <c r="X42" s="57">
        <v>-297.43709178</v>
      </c>
      <c r="Y42" s="57">
        <f t="shared" si="3"/>
        <v>1.4401756199999718</v>
      </c>
    </row>
    <row r="43" spans="4:25" x14ac:dyDescent="0.35">
      <c r="D43" s="225"/>
      <c r="E43" s="57">
        <v>-289.62326739999997</v>
      </c>
      <c r="G43" s="225"/>
      <c r="H43" s="59" t="s">
        <v>71</v>
      </c>
      <c r="I43" s="59">
        <v>-293.02030557</v>
      </c>
      <c r="J43" s="59">
        <f t="shared" si="0"/>
        <v>0.1819618299999699</v>
      </c>
      <c r="L43" s="225"/>
      <c r="M43" s="57" t="s">
        <v>323</v>
      </c>
      <c r="N43" s="57">
        <v>-311.25509656000003</v>
      </c>
      <c r="O43" s="57">
        <f t="shared" si="1"/>
        <v>0.40617083999994774</v>
      </c>
      <c r="Q43" s="225"/>
      <c r="R43" s="70" t="s">
        <v>353</v>
      </c>
      <c r="S43" s="57">
        <v>-302.38272554999998</v>
      </c>
      <c r="T43" s="57">
        <f t="shared" si="2"/>
        <v>-0.64145815000000006</v>
      </c>
      <c r="V43" s="225"/>
      <c r="W43" s="57" t="s">
        <v>347</v>
      </c>
      <c r="X43" s="57">
        <v>-297.38852871</v>
      </c>
      <c r="Y43" s="57">
        <f t="shared" si="3"/>
        <v>1.4887386899999719</v>
      </c>
    </row>
    <row r="44" spans="4:25" x14ac:dyDescent="0.35">
      <c r="D44" s="225"/>
      <c r="E44" s="57">
        <v>-289.62326739999997</v>
      </c>
      <c r="G44" s="225"/>
      <c r="H44" s="57" t="s">
        <v>239</v>
      </c>
      <c r="I44" s="57">
        <v>-290.85221946000001</v>
      </c>
      <c r="J44" s="57">
        <f t="shared" si="0"/>
        <v>2.3500479399999601</v>
      </c>
      <c r="L44" s="225"/>
      <c r="M44" s="57" t="s">
        <v>382</v>
      </c>
      <c r="N44" s="57">
        <v>-310.92587457000002</v>
      </c>
      <c r="O44" s="57">
        <f t="shared" si="1"/>
        <v>0.73539282999995548</v>
      </c>
      <c r="Q44" s="225"/>
      <c r="R44" s="59" t="s">
        <v>358</v>
      </c>
      <c r="S44" s="59">
        <v>-302.45794145000002</v>
      </c>
      <c r="T44" s="59">
        <f t="shared" si="2"/>
        <v>-0.71667405000004614</v>
      </c>
      <c r="V44" s="225"/>
      <c r="W44" s="57" t="s">
        <v>373</v>
      </c>
      <c r="X44" s="57">
        <v>-297.31679398</v>
      </c>
      <c r="Y44" s="57">
        <f t="shared" si="3"/>
        <v>1.5604734199999748</v>
      </c>
    </row>
    <row r="45" spans="4:25" x14ac:dyDescent="0.35">
      <c r="D45" s="225" t="s">
        <v>179</v>
      </c>
      <c r="E45" s="57">
        <v>-305.32341589999999</v>
      </c>
      <c r="G45" s="225" t="s">
        <v>237</v>
      </c>
      <c r="H45" s="57" t="s">
        <v>228</v>
      </c>
      <c r="I45" s="57">
        <v>-308.25887849999998</v>
      </c>
      <c r="J45" s="57">
        <f t="shared" si="0"/>
        <v>0.64353740000000625</v>
      </c>
      <c r="L45" s="225" t="s">
        <v>235</v>
      </c>
      <c r="M45" s="59" t="s">
        <v>228</v>
      </c>
      <c r="N45" s="59">
        <v>-327.27514357000001</v>
      </c>
      <c r="O45" s="59">
        <f t="shared" si="1"/>
        <v>8.6272329999974584E-2</v>
      </c>
      <c r="Q45" s="225" t="s">
        <v>233</v>
      </c>
      <c r="R45" s="59" t="s">
        <v>228</v>
      </c>
      <c r="S45" s="57">
        <v>-318.12812127000001</v>
      </c>
      <c r="T45" s="57">
        <f t="shared" si="2"/>
        <v>-0.68670537000002163</v>
      </c>
      <c r="V45" s="225" t="s">
        <v>247</v>
      </c>
      <c r="W45" s="57" t="s">
        <v>228</v>
      </c>
      <c r="X45" s="57">
        <v>-315.14270590000001</v>
      </c>
      <c r="Y45" s="57">
        <f t="shared" si="3"/>
        <v>-0.56529000000002361</v>
      </c>
    </row>
    <row r="46" spans="4:25" x14ac:dyDescent="0.35">
      <c r="D46" s="225"/>
      <c r="E46" s="57">
        <v>-305.32341589999999</v>
      </c>
      <c r="G46" s="225"/>
      <c r="H46" s="57" t="s">
        <v>229</v>
      </c>
      <c r="I46" s="57">
        <v>-308.04123972000002</v>
      </c>
      <c r="J46" s="57">
        <f t="shared" si="0"/>
        <v>0.8611761799999651</v>
      </c>
      <c r="L46" s="225"/>
      <c r="M46" s="57" t="s">
        <v>229</v>
      </c>
      <c r="N46" s="57">
        <v>-326.47734392000001</v>
      </c>
      <c r="O46" s="57">
        <f t="shared" si="1"/>
        <v>0.88407197999997633</v>
      </c>
      <c r="Q46" s="225"/>
      <c r="R46" s="70" t="s">
        <v>359</v>
      </c>
      <c r="S46" s="57">
        <v>-317.55791868</v>
      </c>
      <c r="T46" s="57">
        <f t="shared" si="2"/>
        <v>-0.11650278000001357</v>
      </c>
      <c r="V46" s="225"/>
      <c r="W46" s="57" t="s">
        <v>229</v>
      </c>
      <c r="X46" s="57">
        <v>-312.73894799999999</v>
      </c>
      <c r="Y46" s="57">
        <f t="shared" si="3"/>
        <v>1.8384678999999928</v>
      </c>
    </row>
    <row r="47" spans="4:25" x14ac:dyDescent="0.35">
      <c r="D47" s="225"/>
      <c r="E47" s="57">
        <v>-305.32341589999999</v>
      </c>
      <c r="G47" s="225"/>
      <c r="H47" s="57" t="s">
        <v>230</v>
      </c>
      <c r="I47" s="57">
        <v>-307.99576666000002</v>
      </c>
      <c r="J47" s="57">
        <f t="shared" si="0"/>
        <v>0.90664923999997127</v>
      </c>
      <c r="L47" s="225"/>
      <c r="M47" s="57" t="s">
        <v>230</v>
      </c>
      <c r="N47" s="57">
        <v>-326.54103929000001</v>
      </c>
      <c r="O47" s="57">
        <f t="shared" si="1"/>
        <v>0.82037660999997142</v>
      </c>
      <c r="Q47" s="225"/>
      <c r="R47" s="70" t="s">
        <v>334</v>
      </c>
      <c r="S47" s="57">
        <v>-317.55551322999997</v>
      </c>
      <c r="T47" s="57">
        <f t="shared" si="2"/>
        <v>-0.11409732999998745</v>
      </c>
      <c r="V47" s="225"/>
      <c r="W47" s="57" t="s">
        <v>328</v>
      </c>
      <c r="X47" s="57">
        <v>-315.14311194999999</v>
      </c>
      <c r="Y47" s="57">
        <f t="shared" si="3"/>
        <v>-0.56569605000000456</v>
      </c>
    </row>
    <row r="48" spans="4:25" x14ac:dyDescent="0.35">
      <c r="D48" s="225"/>
      <c r="E48" s="57">
        <v>-305.32341589999999</v>
      </c>
      <c r="G48" s="225"/>
      <c r="H48" s="57" t="s">
        <v>232</v>
      </c>
      <c r="I48" s="57">
        <v>-308.59023438000003</v>
      </c>
      <c r="J48" s="57">
        <f t="shared" si="0"/>
        <v>0.3121815199999598</v>
      </c>
      <c r="L48" s="225"/>
      <c r="M48" s="57" t="s">
        <v>352</v>
      </c>
      <c r="N48" s="57">
        <v>-326.90946623999997</v>
      </c>
      <c r="O48" s="57">
        <f t="shared" si="1"/>
        <v>0.45194966000001413</v>
      </c>
      <c r="Q48" s="225"/>
      <c r="R48" s="59" t="s">
        <v>360</v>
      </c>
      <c r="S48" s="59">
        <v>-318.13646333999998</v>
      </c>
      <c r="T48" s="59">
        <f t="shared" si="2"/>
        <v>-0.69504743999999086</v>
      </c>
      <c r="V48" s="225"/>
      <c r="W48" s="57" t="s">
        <v>232</v>
      </c>
      <c r="X48" s="57">
        <v>-314.58823835999999</v>
      </c>
      <c r="Y48" s="57">
        <f t="shared" si="3"/>
        <v>-1.0822460000004863E-2</v>
      </c>
    </row>
    <row r="49" spans="4:25" x14ac:dyDescent="0.35">
      <c r="D49" s="225"/>
      <c r="E49" s="57">
        <v>-305.32341589999999</v>
      </c>
      <c r="G49" s="225"/>
      <c r="H49" s="59" t="s">
        <v>71</v>
      </c>
      <c r="I49" s="59">
        <v>-308.59575574000002</v>
      </c>
      <c r="J49" s="59">
        <f t="shared" si="0"/>
        <v>0.30666015999997098</v>
      </c>
      <c r="L49" s="225"/>
      <c r="M49" s="57" t="s">
        <v>383</v>
      </c>
      <c r="N49" s="57">
        <v>-327.11087363000001</v>
      </c>
      <c r="O49" s="57">
        <f t="shared" si="1"/>
        <v>0.25054226999997153</v>
      </c>
      <c r="Q49" s="225"/>
      <c r="R49" s="70" t="s">
        <v>323</v>
      </c>
      <c r="S49" s="57">
        <v>-318.12803775999998</v>
      </c>
      <c r="T49" s="57">
        <f t="shared" si="2"/>
        <v>-0.68662185999999714</v>
      </c>
      <c r="V49" s="225"/>
      <c r="W49" s="57" t="s">
        <v>353</v>
      </c>
      <c r="X49" s="57">
        <v>-315.01843256000001</v>
      </c>
      <c r="Y49" s="57">
        <f t="shared" si="3"/>
        <v>-0.4410166600000216</v>
      </c>
    </row>
    <row r="50" spans="4:25" x14ac:dyDescent="0.35">
      <c r="D50" s="225"/>
      <c r="E50" s="57">
        <v>-305.32341589999999</v>
      </c>
      <c r="G50" s="225"/>
      <c r="H50" s="57" t="s">
        <v>239</v>
      </c>
      <c r="I50" s="57">
        <v>-306.47319013999999</v>
      </c>
      <c r="J50" s="57">
        <f t="shared" si="0"/>
        <v>2.4292257600000009</v>
      </c>
      <c r="L50" s="225"/>
      <c r="M50" s="57" t="s">
        <v>380</v>
      </c>
      <c r="N50" s="57">
        <v>-326.83511697</v>
      </c>
      <c r="O50" s="57">
        <f t="shared" si="1"/>
        <v>0.52629892999998473</v>
      </c>
      <c r="Q50" s="225"/>
      <c r="R50" s="70" t="s">
        <v>355</v>
      </c>
      <c r="S50" s="57">
        <v>-318.13489750999997</v>
      </c>
      <c r="T50" s="57">
        <f t="shared" si="2"/>
        <v>-0.69348160999998676</v>
      </c>
      <c r="V50" s="225"/>
      <c r="W50" s="59" t="s">
        <v>355</v>
      </c>
      <c r="X50" s="59">
        <v>-315.14379356000001</v>
      </c>
      <c r="Y50" s="59">
        <f t="shared" si="3"/>
        <v>-0.56637766000001966</v>
      </c>
    </row>
    <row r="51" spans="4:25" x14ac:dyDescent="0.35">
      <c r="D51" s="225" t="s">
        <v>178</v>
      </c>
      <c r="E51" s="57">
        <v>-315.22997623999998</v>
      </c>
      <c r="G51" s="225" t="s">
        <v>238</v>
      </c>
      <c r="H51" s="57" t="s">
        <v>228</v>
      </c>
      <c r="I51" s="57">
        <v>-318.22536786000001</v>
      </c>
      <c r="J51" s="57">
        <f t="shared" si="0"/>
        <v>0.58360837999997939</v>
      </c>
      <c r="L51" s="225" t="s">
        <v>236</v>
      </c>
      <c r="M51" s="59" t="s">
        <v>228</v>
      </c>
      <c r="N51" s="59">
        <v>-337.45756423</v>
      </c>
      <c r="O51" s="59">
        <f t="shared" si="1"/>
        <v>-0.18958799000001791</v>
      </c>
      <c r="Q51" s="225" t="s">
        <v>234</v>
      </c>
      <c r="R51" s="59" t="s">
        <v>228</v>
      </c>
      <c r="S51" s="57">
        <v>-328.10981647</v>
      </c>
      <c r="T51" s="57">
        <f t="shared" si="2"/>
        <v>-0.76184023000001311</v>
      </c>
      <c r="V51" s="225" t="s">
        <v>248</v>
      </c>
      <c r="W51" s="57" t="s">
        <v>374</v>
      </c>
      <c r="X51" s="57">
        <v>-325.70012680999997</v>
      </c>
      <c r="Y51" s="57">
        <f t="shared" si="3"/>
        <v>-1.2161505699999871</v>
      </c>
    </row>
    <row r="52" spans="4:25" x14ac:dyDescent="0.35">
      <c r="D52" s="225"/>
      <c r="E52" s="57">
        <v>-315.22997623999998</v>
      </c>
      <c r="G52" s="225"/>
      <c r="H52" s="57" t="s">
        <v>229</v>
      </c>
      <c r="I52" s="57">
        <v>-317.98736487999997</v>
      </c>
      <c r="J52" s="57">
        <f t="shared" si="0"/>
        <v>0.82161136000001234</v>
      </c>
      <c r="L52" s="225"/>
      <c r="M52" s="57" t="s">
        <v>229</v>
      </c>
      <c r="N52" s="57">
        <v>-336.39537163</v>
      </c>
      <c r="O52" s="57">
        <f t="shared" si="1"/>
        <v>0.87260460999998513</v>
      </c>
      <c r="Q52" s="225"/>
      <c r="R52" s="70" t="s">
        <v>359</v>
      </c>
      <c r="S52" s="57">
        <v>-327.56218043000001</v>
      </c>
      <c r="T52" s="57">
        <f t="shared" si="2"/>
        <v>-0.21420419000002688</v>
      </c>
      <c r="V52" s="225"/>
      <c r="W52" s="57" t="s">
        <v>375</v>
      </c>
      <c r="X52" s="57">
        <v>-325.06483197</v>
      </c>
      <c r="Y52" s="57">
        <f t="shared" si="3"/>
        <v>-0.58085573000001522</v>
      </c>
    </row>
    <row r="53" spans="4:25" x14ac:dyDescent="0.35">
      <c r="D53" s="225"/>
      <c r="E53" s="57">
        <v>-315.22997623999998</v>
      </c>
      <c r="G53" s="225"/>
      <c r="H53" s="59" t="s">
        <v>230</v>
      </c>
      <c r="I53" s="59">
        <v>-318.59206997000001</v>
      </c>
      <c r="J53" s="59">
        <f t="shared" si="0"/>
        <v>0.21690626999997376</v>
      </c>
      <c r="L53" s="225"/>
      <c r="M53" s="57" t="s">
        <v>230</v>
      </c>
      <c r="N53" s="57">
        <v>-336.43631405000002</v>
      </c>
      <c r="O53" s="57">
        <f t="shared" si="1"/>
        <v>0.83166218999996344</v>
      </c>
      <c r="Q53" s="225"/>
      <c r="R53" s="70" t="s">
        <v>334</v>
      </c>
      <c r="S53" s="57">
        <v>-327.56794142000001</v>
      </c>
      <c r="T53" s="57">
        <f t="shared" si="2"/>
        <v>-0.21996518000002574</v>
      </c>
      <c r="V53" s="225"/>
      <c r="W53" s="57" t="s">
        <v>369</v>
      </c>
      <c r="X53" s="57">
        <v>-323.31655029000001</v>
      </c>
      <c r="Y53" s="57">
        <f t="shared" si="3"/>
        <v>1.1674259499999757</v>
      </c>
    </row>
    <row r="54" spans="4:25" x14ac:dyDescent="0.35">
      <c r="D54" s="225"/>
      <c r="E54" s="57">
        <v>-315.22997623999998</v>
      </c>
      <c r="G54" s="225"/>
      <c r="H54" s="70" t="s">
        <v>232</v>
      </c>
      <c r="I54" s="57">
        <v>-318.30364374999999</v>
      </c>
      <c r="J54" s="57">
        <f t="shared" si="0"/>
        <v>0.50533248999999314</v>
      </c>
      <c r="L54" s="225"/>
      <c r="M54" s="57" t="s">
        <v>361</v>
      </c>
      <c r="N54" s="57">
        <v>-337.08596745</v>
      </c>
      <c r="O54" s="57">
        <f t="shared" si="1"/>
        <v>0.18200878999998649</v>
      </c>
      <c r="Q54" s="225"/>
      <c r="R54" s="70" t="s">
        <v>361</v>
      </c>
      <c r="S54" s="57">
        <v>-328.01283948999998</v>
      </c>
      <c r="T54" s="57">
        <f t="shared" si="2"/>
        <v>-0.66486324999999091</v>
      </c>
      <c r="V54" s="225"/>
      <c r="W54" s="57" t="s">
        <v>232</v>
      </c>
      <c r="X54" s="57">
        <v>-324.94102340000001</v>
      </c>
      <c r="Y54" s="57">
        <f t="shared" si="3"/>
        <v>-0.45704716000002099</v>
      </c>
    </row>
    <row r="55" spans="4:25" x14ac:dyDescent="0.35">
      <c r="D55" s="225"/>
      <c r="E55" s="57">
        <v>-315.22997623999998</v>
      </c>
      <c r="G55" s="225"/>
      <c r="H55" s="57" t="s">
        <v>71</v>
      </c>
      <c r="I55" s="57">
        <v>-318.38232737999999</v>
      </c>
      <c r="J55" s="57">
        <f t="shared" si="0"/>
        <v>0.42664885999999269</v>
      </c>
      <c r="L55" s="225"/>
      <c r="M55" s="57" t="s">
        <v>383</v>
      </c>
      <c r="N55" s="57">
        <v>-336.97168199999999</v>
      </c>
      <c r="O55" s="57">
        <f t="shared" si="1"/>
        <v>0.29629423999999771</v>
      </c>
      <c r="Q55" s="225"/>
      <c r="R55" s="59" t="s">
        <v>323</v>
      </c>
      <c r="S55" s="59">
        <v>-328.12827715999998</v>
      </c>
      <c r="T55" s="59">
        <f t="shared" si="2"/>
        <v>-0.78030091999999662</v>
      </c>
      <c r="V55" s="225"/>
      <c r="W55" s="57" t="s">
        <v>376</v>
      </c>
      <c r="X55" s="57">
        <v>-325.06978177000002</v>
      </c>
      <c r="Y55" s="57">
        <f t="shared" si="3"/>
        <v>-0.5858055300000351</v>
      </c>
    </row>
    <row r="56" spans="4:25" x14ac:dyDescent="0.35">
      <c r="D56" s="225"/>
      <c r="E56" s="57">
        <v>-315.22997623999998</v>
      </c>
      <c r="G56" s="225"/>
      <c r="H56" s="57" t="s">
        <v>239</v>
      </c>
      <c r="I56" s="57">
        <v>-318.22333610999999</v>
      </c>
      <c r="J56" s="57">
        <f t="shared" si="0"/>
        <v>0.58564012999999404</v>
      </c>
      <c r="L56" s="225"/>
      <c r="M56" s="57" t="s">
        <v>355</v>
      </c>
      <c r="N56" s="57">
        <v>-337.30356247999998</v>
      </c>
      <c r="O56" s="57">
        <f t="shared" si="1"/>
        <v>-3.5586239999997549E-2</v>
      </c>
      <c r="Q56" s="225"/>
      <c r="R56" s="57" t="s">
        <v>355</v>
      </c>
      <c r="S56" s="57">
        <v>-328.06841071999997</v>
      </c>
      <c r="T56" s="57">
        <f t="shared" si="2"/>
        <v>-0.72043447999998911</v>
      </c>
      <c r="V56" s="225"/>
      <c r="W56" s="59" t="s">
        <v>377</v>
      </c>
      <c r="X56" s="59">
        <v>-325.73001911</v>
      </c>
      <c r="Y56" s="59">
        <f t="shared" si="3"/>
        <v>-1.2460428700000157</v>
      </c>
    </row>
    <row r="57" spans="4:25" x14ac:dyDescent="0.35">
      <c r="D57" s="229" t="s">
        <v>67</v>
      </c>
      <c r="E57" s="57">
        <v>-285.37085286000001</v>
      </c>
      <c r="G57" s="235" t="s">
        <v>141</v>
      </c>
      <c r="H57" s="127" t="s">
        <v>101</v>
      </c>
      <c r="I57" s="128">
        <v>-288.55165756999997</v>
      </c>
      <c r="J57" s="129">
        <f t="shared" si="0"/>
        <v>0.39819529000003895</v>
      </c>
      <c r="K57" s="1"/>
      <c r="L57" s="235" t="s">
        <v>142</v>
      </c>
      <c r="M57" s="130" t="s">
        <v>101</v>
      </c>
      <c r="N57" s="131">
        <v>-307.00456604999999</v>
      </c>
      <c r="O57" s="130">
        <f t="shared" si="1"/>
        <v>0.40428681000001943</v>
      </c>
      <c r="P57" s="162"/>
      <c r="Q57" s="235" t="s">
        <v>35</v>
      </c>
      <c r="R57" s="130" t="s">
        <v>101</v>
      </c>
      <c r="S57" s="131">
        <v>-297.85060822000003</v>
      </c>
      <c r="T57" s="130">
        <f t="shared" si="2"/>
        <v>-0.36175536000001252</v>
      </c>
      <c r="V57" s="225" t="s">
        <v>288</v>
      </c>
      <c r="W57" s="59" t="s">
        <v>72</v>
      </c>
      <c r="X57" s="59">
        <v>-293.14500486999998</v>
      </c>
      <c r="Y57" s="59">
        <f t="shared" si="3"/>
        <v>1.4798479900000339</v>
      </c>
    </row>
    <row r="58" spans="4:25" x14ac:dyDescent="0.35">
      <c r="D58" s="228"/>
      <c r="E58" s="57">
        <v>-285.37085286000001</v>
      </c>
      <c r="G58" s="236"/>
      <c r="H58" s="130" t="s">
        <v>104</v>
      </c>
      <c r="I58" s="131">
        <v>-288.60651598999999</v>
      </c>
      <c r="J58" s="130">
        <f t="shared" si="0"/>
        <v>0.34333687000002255</v>
      </c>
      <c r="K58" s="1"/>
      <c r="L58" s="236"/>
      <c r="M58" s="129" t="s">
        <v>104</v>
      </c>
      <c r="N58" s="128">
        <v>-306.99122992000002</v>
      </c>
      <c r="O58" s="129">
        <f t="shared" si="1"/>
        <v>0.41762293999999001</v>
      </c>
      <c r="P58" s="162"/>
      <c r="Q58" s="236"/>
      <c r="R58" s="129" t="s">
        <v>104</v>
      </c>
      <c r="S58" s="128">
        <v>-297.64898132000002</v>
      </c>
      <c r="T58" s="129">
        <f t="shared" si="2"/>
        <v>-0.16012846000000458</v>
      </c>
      <c r="V58" s="225"/>
      <c r="W58" s="70" t="s">
        <v>70</v>
      </c>
      <c r="X58" s="57">
        <v>-292.59726898999998</v>
      </c>
      <c r="Y58" s="70">
        <f t="shared" si="3"/>
        <v>2.0275838700000386</v>
      </c>
    </row>
    <row r="60" spans="4:25" x14ac:dyDescent="0.35">
      <c r="M60" t="s">
        <v>362</v>
      </c>
      <c r="R60" t="s">
        <v>362</v>
      </c>
      <c r="W60" t="s">
        <v>378</v>
      </c>
    </row>
  </sheetData>
  <mergeCells count="51">
    <mergeCell ref="V33:V38"/>
    <mergeCell ref="V39:V44"/>
    <mergeCell ref="V45:V50"/>
    <mergeCell ref="V51:V56"/>
    <mergeCell ref="V3:V8"/>
    <mergeCell ref="V9:V14"/>
    <mergeCell ref="V15:V20"/>
    <mergeCell ref="V21:V26"/>
    <mergeCell ref="V27:V32"/>
    <mergeCell ref="D1:T1"/>
    <mergeCell ref="Q3:Q8"/>
    <mergeCell ref="Q9:Q14"/>
    <mergeCell ref="Q15:Q20"/>
    <mergeCell ref="Q21:Q26"/>
    <mergeCell ref="G3:G8"/>
    <mergeCell ref="G9:G14"/>
    <mergeCell ref="G15:G20"/>
    <mergeCell ref="G21:G26"/>
    <mergeCell ref="D3:D8"/>
    <mergeCell ref="D9:D14"/>
    <mergeCell ref="D15:D20"/>
    <mergeCell ref="D21:D26"/>
    <mergeCell ref="Q33:Q38"/>
    <mergeCell ref="Q39:Q44"/>
    <mergeCell ref="Q45:Q50"/>
    <mergeCell ref="Q51:Q56"/>
    <mergeCell ref="L3:L8"/>
    <mergeCell ref="L9:L14"/>
    <mergeCell ref="L15:L20"/>
    <mergeCell ref="L21:L26"/>
    <mergeCell ref="L27:L32"/>
    <mergeCell ref="L33:L38"/>
    <mergeCell ref="Q27:Q32"/>
    <mergeCell ref="L39:L44"/>
    <mergeCell ref="L45:L50"/>
    <mergeCell ref="L51:L56"/>
    <mergeCell ref="G27:G32"/>
    <mergeCell ref="G33:G38"/>
    <mergeCell ref="G39:G44"/>
    <mergeCell ref="D51:D56"/>
    <mergeCell ref="G45:G50"/>
    <mergeCell ref="G51:G56"/>
    <mergeCell ref="D27:D32"/>
    <mergeCell ref="D33:D38"/>
    <mergeCell ref="D39:D44"/>
    <mergeCell ref="D45:D50"/>
    <mergeCell ref="V57:V58"/>
    <mergeCell ref="D57:D58"/>
    <mergeCell ref="G57:G58"/>
    <mergeCell ref="L57:L58"/>
    <mergeCell ref="Q57:Q58"/>
  </mergeCells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429D5FE33B7548984DF905836047B3" ma:contentTypeVersion="9" ma:contentTypeDescription="Opret et nyt dokument." ma:contentTypeScope="" ma:versionID="7e1965033e14a9b9f769f72879762549">
  <xsd:schema xmlns:xsd="http://www.w3.org/2001/XMLSchema" xmlns:xs="http://www.w3.org/2001/XMLSchema" xmlns:p="http://schemas.microsoft.com/office/2006/metadata/properties" xmlns:ns3="eebcf155-6348-4997-bc90-363712a092bc" targetNamespace="http://schemas.microsoft.com/office/2006/metadata/properties" ma:root="true" ma:fieldsID="9e27a2cf6fe0e93b76bbaf3f1257a9c1" ns3:_="">
    <xsd:import namespace="eebcf155-6348-4997-bc90-363712a092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cf155-6348-4997-bc90-363712a092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0DCE08-1D73-48B5-BC9B-45C6F2C8009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ebcf155-6348-4997-bc90-363712a092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C64DF6-BC4E-44D6-864E-817D67DDA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cf155-6348-4997-bc90-363712a092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B7AC00-9298-46DC-BAA4-F0A67146F4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sites</vt:lpstr>
      <vt:lpstr>doping-top-mag-para</vt:lpstr>
      <vt:lpstr>doping-top-mag</vt:lpstr>
      <vt:lpstr>doping-near-mag</vt:lpstr>
      <vt:lpstr>stability</vt:lpstr>
      <vt:lpstr>activity-single</vt:lpstr>
      <vt:lpstr>activity-overly</vt:lpstr>
      <vt:lpstr>activity-island</vt:lpstr>
      <vt:lpstr>activity-paral</vt:lpstr>
      <vt:lpstr>fix-paral</vt:lpstr>
      <vt:lpstr>fix2-paral</vt:lpstr>
      <vt:lpstr>top-new</vt:lpstr>
      <vt:lpstr>near-new</vt:lpstr>
      <vt:lpstr>island-new</vt:lpstr>
      <vt:lpstr>paral-new</vt:lpstr>
      <vt:lpstr>overly-new</vt:lpstr>
      <vt:lpstr>triangle</vt:lpstr>
      <vt:lpstr>line</vt:lpstr>
      <vt:lpstr>Ti_sites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changzhiai</dc:creator>
  <cp:lastModifiedBy>Changzhi Ai</cp:lastModifiedBy>
  <dcterms:created xsi:type="dcterms:W3CDTF">2015-06-05T18:19:34Z</dcterms:created>
  <dcterms:modified xsi:type="dcterms:W3CDTF">2021-08-31T13:00:37Z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0x01010095429D5FE33B7548984DF905836047B3</vt:lpwstr>
  </property>
</Properties>
</file>