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s>
  <calcPr calcId="144525"/>
</workbook>
</file>

<file path=xl/calcChain.xml><?xml version="1.0" encoding="utf-8"?>
<calcChain xmlns="http://schemas.openxmlformats.org/spreadsheetml/2006/main">
  <c r="N74" i="1" l="1"/>
  <c r="Q73" i="1"/>
  <c r="J69" i="1"/>
  <c r="K69" i="1" s="1"/>
  <c r="K68" i="1" s="1"/>
  <c r="Q67" i="1"/>
  <c r="J67" i="1"/>
  <c r="K67" i="1" s="1"/>
  <c r="I67" i="1"/>
  <c r="K66" i="1"/>
  <c r="J66" i="1"/>
  <c r="K65" i="1"/>
  <c r="J64" i="1"/>
  <c r="K64" i="1" s="1"/>
  <c r="K62" i="1"/>
  <c r="I61" i="1"/>
  <c r="K61" i="1" s="1"/>
  <c r="K60" i="1"/>
  <c r="K59" i="1"/>
  <c r="J59" i="1"/>
  <c r="K58" i="1"/>
  <c r="K57" i="1"/>
  <c r="K56" i="1"/>
  <c r="K54" i="1"/>
  <c r="K53" i="1"/>
  <c r="K52" i="1"/>
  <c r="K51" i="1"/>
  <c r="J51" i="1"/>
  <c r="K49" i="1"/>
  <c r="J49" i="1"/>
  <c r="K48" i="1"/>
  <c r="J48" i="1"/>
  <c r="J45" i="1"/>
  <c r="O44" i="1"/>
  <c r="K44" i="1"/>
  <c r="J44" i="1"/>
  <c r="M44" i="1" s="1"/>
  <c r="I44" i="1"/>
  <c r="I45" i="1" s="1"/>
  <c r="F44" i="1"/>
  <c r="H44" i="1" s="1"/>
  <c r="J43" i="1"/>
  <c r="K43" i="1" s="1"/>
  <c r="J41" i="1"/>
  <c r="K41" i="1" s="1"/>
  <c r="M40" i="1"/>
  <c r="J40" i="1"/>
  <c r="I40" i="1"/>
  <c r="K40" i="1" s="1"/>
  <c r="J39" i="1"/>
  <c r="K39" i="1" s="1"/>
  <c r="I39" i="1"/>
  <c r="H39" i="1"/>
  <c r="J38" i="1"/>
  <c r="K38" i="1" s="1"/>
  <c r="J36" i="1"/>
  <c r="K36" i="1" s="1"/>
  <c r="I36" i="1"/>
  <c r="J35" i="1"/>
  <c r="I35" i="1"/>
  <c r="K35" i="1" s="1"/>
  <c r="J34" i="1"/>
  <c r="K34" i="1" s="1"/>
  <c r="J33" i="1"/>
  <c r="K33" i="1" s="1"/>
  <c r="H33" i="1"/>
  <c r="K30" i="1"/>
  <c r="J29" i="1"/>
  <c r="K29" i="1" s="1"/>
  <c r="J28" i="1"/>
  <c r="K28" i="1" s="1"/>
  <c r="O27" i="1"/>
  <c r="K27" i="1"/>
  <c r="J27" i="1"/>
  <c r="M27" i="1" s="1"/>
  <c r="H27" i="1"/>
  <c r="F27" i="1"/>
  <c r="K26" i="1"/>
  <c r="J26" i="1"/>
  <c r="K24" i="1"/>
  <c r="J24" i="1"/>
  <c r="K23" i="1"/>
  <c r="J23" i="1"/>
  <c r="H23" i="1"/>
  <c r="C23" i="1"/>
  <c r="M22" i="1"/>
  <c r="J22" i="1"/>
  <c r="K22" i="1" s="1"/>
  <c r="H22" i="1"/>
  <c r="C22" i="1"/>
  <c r="J21" i="1"/>
  <c r="K21" i="1" s="1"/>
  <c r="H21" i="1"/>
  <c r="K20" i="1"/>
  <c r="J20" i="1"/>
  <c r="M19" i="1"/>
  <c r="J19" i="1"/>
  <c r="K19" i="1" s="1"/>
  <c r="H19" i="1"/>
  <c r="K17" i="1"/>
  <c r="J16" i="1"/>
  <c r="K16" i="1" s="1"/>
  <c r="J15" i="1"/>
  <c r="K15" i="1" s="1"/>
  <c r="J14" i="1"/>
  <c r="M14" i="1" s="1"/>
  <c r="I14" i="1"/>
  <c r="J13" i="1"/>
  <c r="K13" i="1" s="1"/>
  <c r="I13" i="1"/>
  <c r="H13" i="1"/>
  <c r="J12" i="1"/>
  <c r="K12" i="1" s="1"/>
  <c r="J10" i="1"/>
  <c r="J9" i="1"/>
  <c r="I9" i="1"/>
  <c r="K9" i="1" s="1"/>
  <c r="C9" i="1"/>
  <c r="K8" i="1"/>
  <c r="J8" i="1"/>
  <c r="K7" i="1"/>
  <c r="J7" i="1"/>
  <c r="I7" i="1"/>
  <c r="I10" i="1" s="1"/>
  <c r="H7" i="1"/>
  <c r="K14" i="1" l="1"/>
  <c r="K46" i="1"/>
  <c r="K10" i="1"/>
  <c r="K5" i="1" s="1"/>
  <c r="K70" i="1" s="1"/>
  <c r="K45" i="1"/>
  <c r="K31" i="1" s="1"/>
  <c r="K71" i="1" l="1"/>
  <c r="K72" i="1" s="1"/>
  <c r="O64" i="1" s="1"/>
</calcChain>
</file>

<file path=xl/sharedStrings.xml><?xml version="1.0" encoding="utf-8"?>
<sst xmlns="http://schemas.openxmlformats.org/spreadsheetml/2006/main" count="239" uniqueCount="128">
  <si>
    <t>STT</t>
  </si>
  <si>
    <t>MHĐM</t>
  </si>
  <si>
    <t>Đối tượng</t>
  </si>
  <si>
    <t>Đơn vị</t>
  </si>
  <si>
    <t>Kích thước (m)</t>
  </si>
  <si>
    <t>Khối lượng</t>
  </si>
  <si>
    <t>Đơn giá</t>
  </si>
  <si>
    <t>Thành tiền</t>
  </si>
  <si>
    <t>Ghi chú</t>
  </si>
  <si>
    <t>A</t>
  </si>
  <si>
    <t>ĐOẠN HẦM NGANG NHÀ MÁY (TỪ CHÂN GIẾNG ĐỨNG 2 ĐẾN CHẠC BA ĐƯỜNG ỐNG ÁP LỰC)</t>
  </si>
  <si>
    <t>I</t>
  </si>
  <si>
    <t>Xử lý lỗ khoan bị thấm nước (dùng que hàn dưới nước để xử lý).</t>
  </si>
  <si>
    <t>CT1</t>
  </si>
  <si>
    <t>Mài phẳng nút khoan phụt bê tông bằng máy mài(mài phẳng theo đường hàn, không mài phẳng theo COS của ống)</t>
  </si>
  <si>
    <t>vị trí</t>
  </si>
  <si>
    <t>CT2</t>
  </si>
  <si>
    <t>Mài rãnh mối hàn cũ bằng máy mài để phục vụ hàn xử lý kín nước</t>
  </si>
  <si>
    <t>CT3</t>
  </si>
  <si>
    <t xml:space="preserve"> </t>
  </si>
  <si>
    <t>CT4</t>
  </si>
  <si>
    <t>Mài sạch ba bia sau khi hàn loại 1</t>
  </si>
  <si>
    <t>BS</t>
  </si>
  <si>
    <t>II</t>
  </si>
  <si>
    <t xml:space="preserve">Lỗ khoan bị xịt nước(dùng bích ốp vào để hàn xử lý. </t>
  </si>
  <si>
    <t>CT5</t>
  </si>
  <si>
    <t>Đóng nêm giảm bớt nước các lỗ xuất lộ nước có đk lớn hơn 1mm</t>
  </si>
  <si>
    <r>
      <t>Mài phẳng nút khoan phụt bê tông bằng máy mài</t>
    </r>
    <r>
      <rPr>
        <b/>
        <sz val="13"/>
        <color indexed="8"/>
        <rFont val="Times New Roman"/>
        <family val="1"/>
      </rPr>
      <t>(mài phẳng theo đường hàn, không thể mài phẳng theo mặt phẳng của ống)</t>
    </r>
  </si>
  <si>
    <t>CT6</t>
  </si>
  <si>
    <t>Đường hàn kín nước (dùng tấm bích hàn đắp lên)</t>
  </si>
  <si>
    <t>CT7</t>
  </si>
  <si>
    <t>Mài sạch ba bia sau khi hàn loại 2</t>
  </si>
  <si>
    <t>Đơn giá mục I.4 nhân 2 với lý do đường kính tấm ốp D=200mm</t>
  </si>
  <si>
    <t>CT13</t>
  </si>
  <si>
    <t>Kiểm tra vết nứt sau khi hàn xử lý bằng phương pháp thẩm thấu</t>
  </si>
  <si>
    <t>CT8</t>
  </si>
  <si>
    <r>
      <t>Sơn kim hoại bằng hệ sơn PS-01 công trình thủy điện A Lưới đã được phê duyệt(</t>
    </r>
    <r>
      <rPr>
        <b/>
        <sz val="13"/>
        <color indexed="8"/>
        <rFont val="Times New Roman"/>
        <family val="1"/>
      </rPr>
      <t xml:space="preserve">đề nghị CĐT cung cấp sơn) </t>
    </r>
  </si>
  <si>
    <t>m2</t>
  </si>
  <si>
    <r>
      <t>Tính theo Quyết định phê duyệt số 364/QĐ-EVNCHP ngày 40/03/2016 (</t>
    </r>
    <r>
      <rPr>
        <i/>
        <sz val="10"/>
        <color indexed="8"/>
        <rFont val="Times New Roman"/>
        <family val="1"/>
        <charset val="163"/>
      </rPr>
      <t>bao gồm Sơn lót BARRIER 77 Grey ( Jotun) độ dày lớp sơn khi khô  0,5mm + Sởn phủ bảo vệ MARATHON XHB ( Jotun) mầu Grey 38, độ dày sơn khi khô 1.5 mm)</t>
    </r>
  </si>
  <si>
    <t>V</t>
  </si>
  <si>
    <t>Vị trí nứt đường hàn chu vi Km11+470</t>
  </si>
  <si>
    <t>01 vị trí</t>
  </si>
  <si>
    <t>CT13'</t>
  </si>
  <si>
    <t>Xử lý kích đường ống cho bằng nhau tại mối hàn nối giữa 02 ống</t>
  </si>
  <si>
    <t>CT9'</t>
  </si>
  <si>
    <t>Mài đường hàn theo vết nứt chu vi</t>
  </si>
  <si>
    <t>CT9</t>
  </si>
  <si>
    <t>Hàn vết nứt chu vi bằng phương pháp hàn theo đường ống</t>
  </si>
  <si>
    <t>CT10</t>
  </si>
  <si>
    <t>CT11</t>
  </si>
  <si>
    <t>CT12</t>
  </si>
  <si>
    <t>Mài ba via sau khi hàn loại 3</t>
  </si>
  <si>
    <t>III</t>
  </si>
  <si>
    <t>Xử lý mối hàn rò rỉ đường chu vi và đường sinh bằng phương pháp hàn bù trực tiếp bằng que hàn Broco</t>
  </si>
  <si>
    <t>Mài đường hàn theo vết nứt chu vi và đường sinh</t>
  </si>
  <si>
    <t>Hàn vết nứt chu vi hoặc đường sinh bằng phương pháp hàn theo đường ống (hàn bù trực tiếp)</t>
  </si>
  <si>
    <t xml:space="preserve"> Chiều dài tấm vá dự kiến là 900mm và rộng là 200. Sử dụng que hàn E7018</t>
  </si>
  <si>
    <r>
      <t>Kiểm tra vết nứt sau khi hàn xử lý bằng phương pháp thẩm thấu</t>
    </r>
    <r>
      <rPr>
        <b/>
        <sz val="13"/>
        <color indexed="8"/>
        <rFont val="Times New Roman"/>
        <family val="1"/>
      </rPr>
      <t>(CĐT cung cấp vật tư)</t>
    </r>
  </si>
  <si>
    <t>CĐT cấp vật tư thi công</t>
  </si>
  <si>
    <t>TT</t>
  </si>
  <si>
    <r>
      <t>Tạm tính theo Quyết định phê duyệt số 364/QĐ-EVNCHP ngày 40/03/2016 (</t>
    </r>
    <r>
      <rPr>
        <i/>
        <sz val="10"/>
        <color indexed="8"/>
        <rFont val="Times New Roman"/>
        <family val="1"/>
        <charset val="163"/>
      </rPr>
      <t>bao gồm Sơn lót BARRIER 77 Grey ( Jotun) độ dày lớp sơn khi khô  0,5mm + Sởn phủ bảo vệ MARATHON XHB ( Jotun) mầu Grey 38, độ dày sơn khi khô 1.5 mm).</t>
    </r>
  </si>
  <si>
    <t>B</t>
  </si>
  <si>
    <t>ĐOẠN HẦM NGANG HẦM PHỤ 4 (ĐOẠN BẮT ĐẦU LÓT HẦM PHỤ 4 ĐẾN MIỆNG GIẾNG ĐỨNG 2)</t>
  </si>
  <si>
    <t>Đường hàn kín nước(lỗ khoan bị thấm nước)bằng que hàn dưới nước Broco Underwater</t>
  </si>
  <si>
    <t>Đường kính mài D100mm</t>
  </si>
  <si>
    <t>Tạm tính 5 vị trí theo tư vấn.</t>
  </si>
  <si>
    <t>Khắc phục nước chảy rò rỉ vừa tại vết nứt và hàn vết nứt chu vi bằng phương pháp hàn vá theo chu vi đường ống</t>
  </si>
  <si>
    <t>C</t>
  </si>
  <si>
    <t>BIỆN PHÁP VÀ PHỤ TRỢ THI CÔNG</t>
  </si>
  <si>
    <t>Lắp đặt và tháo dỡ hệ thống điện phụ vụ thi công đường hầm</t>
  </si>
  <si>
    <t>CT14</t>
  </si>
  <si>
    <t>Lắp đặt hệ thống điện phục vụ thi công trong hầm</t>
  </si>
  <si>
    <t>Trọn gói</t>
  </si>
  <si>
    <t>Các vật tư hệ thống điện phục vụ thi công sau khi sử dụng bàn giao lại chủ đầu tư theo mục chiết tính của đơn giá. Nếu thực tế bàn giao lại không đủ thì đơn giá sẽ phê duyệt lại theo khối lượng thực tế bàn giao.</t>
  </si>
  <si>
    <t>CT15</t>
  </si>
  <si>
    <t>Tháo dỡ hệ thống điện phục vụ thi công</t>
  </si>
  <si>
    <t>Mua sắm máy móc hỗ trợ thi công</t>
  </si>
  <si>
    <t>Mua sắm máy nén khí phục vụ thi công (loại Máy nén khí 24m3/h)</t>
  </si>
  <si>
    <t>cái</t>
  </si>
  <si>
    <t>Bàn giao lại CĐT sau khi thi công</t>
  </si>
  <si>
    <t>Mua sắm máy mài khí nén</t>
  </si>
  <si>
    <t>ko</t>
  </si>
  <si>
    <r>
      <t xml:space="preserve">Đường ống khí nén </t>
    </r>
    <r>
      <rPr>
        <sz val="13"/>
        <color theme="1"/>
        <rFont val="Arial"/>
        <family val="2"/>
      </rPr>
      <t>Ø</t>
    </r>
    <r>
      <rPr>
        <sz val="13"/>
        <color theme="1"/>
        <rFont val="Times New Roman"/>
        <family val="1"/>
      </rPr>
      <t>8</t>
    </r>
  </si>
  <si>
    <t>m</t>
  </si>
  <si>
    <t>Bộ khớp nối nhanh ông khi nén</t>
  </si>
  <si>
    <t>Bộ</t>
  </si>
  <si>
    <t>Thiết bị giàn giáo, kích ren phục vụ thi công</t>
  </si>
  <si>
    <t>Ống ren M50x300(nằm trong các bộ giá đỡ kích)</t>
  </si>
  <si>
    <t>Tấm thép để kích theo biên dạng của ống(3 cái)</t>
  </si>
  <si>
    <t>kg</t>
  </si>
  <si>
    <t>Sàn thao tác(2cái)</t>
  </si>
  <si>
    <t>Kích ren 5 tấn</t>
  </si>
  <si>
    <t>Giá để máy hàn (2 cái)</t>
  </si>
  <si>
    <t>Giá đỡ kích (3bộ)</t>
  </si>
  <si>
    <t>Que hàng Broco underwater</t>
  </si>
  <si>
    <t>Hộp</t>
  </si>
  <si>
    <t>(dùng thử nghiệm hàn dưới nước)</t>
  </si>
  <si>
    <t>IV</t>
  </si>
  <si>
    <t>Vận chuyển thiết bị vật tư</t>
  </si>
  <si>
    <t>VCVT</t>
  </si>
  <si>
    <t>Vận chuyển vật tư, thiết bị phục vụ thi công</t>
  </si>
  <si>
    <t>chuyến</t>
  </si>
  <si>
    <t>Sử dụng xe 15 tấn để vận chuyển.</t>
  </si>
  <si>
    <t>Chi phí đi lại của cán bộ công nhân</t>
  </si>
  <si>
    <t>người</t>
  </si>
  <si>
    <t>Từ Thanh Hóa và A Lưới (400.000 / người x 2 lượt)</t>
  </si>
  <si>
    <t>GCM</t>
  </si>
  <si>
    <t>Thuê xe bán tải chở người đi làm tại hầm ngang hầm phụ số 4</t>
  </si>
  <si>
    <t>tháng</t>
  </si>
  <si>
    <t>Đơn giá ca máy theo 1134 là 1.043.932x30 ngày đồng</t>
  </si>
  <si>
    <t xml:space="preserve">Dầu diezen phục vụ máy phát điện 75KVA và xe ô tô </t>
  </si>
  <si>
    <t>ca</t>
  </si>
  <si>
    <t>Máy phát điện 75 KVA 1 ca dùng 40 lít theo định mức 1134/2015/BXD. Thực tế vận hành tại CNN là 5 phút tiêu hao 0,45 lít= 43,2 lít/ca x  16260 đồng x 20 ngày x 2ca.</t>
  </si>
  <si>
    <t>Hỏi lại định mức của nhà máy</t>
  </si>
  <si>
    <t>D</t>
  </si>
  <si>
    <t>HỖ TRỢ GOM NƯỚC VỀ MỘT CHỖ ĐỂ PHỤC VỤ PHUN VỮA TẠI VỊ TRÍ KM11+470</t>
  </si>
  <si>
    <t>CT16</t>
  </si>
  <si>
    <t>Hỗ trợ vật tư và nhân công xử lỹ khống chế việc xì nước tại vị trí Km11+470</t>
  </si>
  <si>
    <t>Tổng cộng trước thuế</t>
  </si>
  <si>
    <t>áo mưa: 280.000</t>
  </si>
  <si>
    <t>VAT (10%)</t>
  </si>
  <si>
    <t>Bảo hộ lao động: 180.000</t>
  </si>
  <si>
    <t>E</t>
  </si>
  <si>
    <t>Thành tiền sau thuế</t>
  </si>
  <si>
    <t>Găng tay</t>
  </si>
  <si>
    <t>2 ngày đôi</t>
  </si>
  <si>
    <t>Phụ lục đính kèm QĐPĐ số………/QĐ-EVNCHP ngày ……./01/2018</t>
  </si>
  <si>
    <t>1. BẢNG TỔNG HỢP GIÁ TRỊ DỰ TOÁN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</si>
</sst>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5" formatCode="_-* #,##0_-;\-* #,##0_-;_-* &quot;-&quot;??_-;_-@_-"/>
    <numFmt numFmtId="166" formatCode="_(* #,##0_);_(* \(#,##0\);_(* &quot;-&quot;??_);_(@_)"/>
  </numFmts>
  <fonts count="22" x14ac:knownFonts="1">
    <font>
      <sz val="11"/>
      <color theme="1"/>
      <name val="Calibri"/>
      <family val="2"/>
      <scheme val="minor"/>
    </font>
    <font>
      <sz val="11"/>
      <color theme="1"/>
      <name val="Calibri"/>
      <family val="2"/>
      <scheme val="minor"/>
    </font>
    <font>
      <b/>
      <sz val="13"/>
      <color indexed="8"/>
      <name val="Times New Roman"/>
      <family val="1"/>
      <charset val="163"/>
    </font>
    <font>
      <b/>
      <sz val="10"/>
      <color indexed="8"/>
      <name val="Times New Roman"/>
      <family val="1"/>
      <charset val="163"/>
    </font>
    <font>
      <b/>
      <i/>
      <sz val="13"/>
      <color theme="5" tint="-0.249977111117893"/>
      <name val="Times New Roman"/>
      <family val="1"/>
      <charset val="163"/>
    </font>
    <font>
      <b/>
      <i/>
      <sz val="10"/>
      <color theme="5" tint="-0.249977111117893"/>
      <name val="Times New Roman"/>
      <family val="1"/>
      <charset val="163"/>
    </font>
    <font>
      <sz val="13"/>
      <color indexed="8"/>
      <name val="Times New Roman"/>
      <family val="1"/>
      <charset val="163"/>
    </font>
    <font>
      <sz val="13"/>
      <color indexed="8"/>
      <name val="Cambria"/>
      <family val="1"/>
      <charset val="163"/>
      <scheme val="major"/>
    </font>
    <font>
      <sz val="10"/>
      <color indexed="8"/>
      <name val="Times New Roman"/>
      <family val="1"/>
      <charset val="163"/>
    </font>
    <font>
      <sz val="13"/>
      <color theme="5" tint="-0.249977111117893"/>
      <name val="Times New Roman"/>
      <family val="1"/>
      <charset val="163"/>
    </font>
    <font>
      <b/>
      <sz val="13"/>
      <color indexed="8"/>
      <name val="Times New Roman"/>
      <family val="1"/>
    </font>
    <font>
      <i/>
      <sz val="10"/>
      <color indexed="8"/>
      <name val="Times New Roman"/>
      <family val="1"/>
      <charset val="163"/>
    </font>
    <font>
      <sz val="11"/>
      <name val="Times New Roman"/>
      <family val="1"/>
      <charset val="163"/>
    </font>
    <font>
      <b/>
      <sz val="13"/>
      <color theme="1"/>
      <name val="Times New Roman"/>
      <family val="1"/>
      <charset val="163"/>
    </font>
    <font>
      <sz val="13"/>
      <color theme="1"/>
      <name val="Times New Roman"/>
      <family val="1"/>
      <charset val="163"/>
    </font>
    <font>
      <b/>
      <i/>
      <sz val="13"/>
      <color indexed="8"/>
      <name val="Times New Roman"/>
      <family val="1"/>
      <charset val="163"/>
    </font>
    <font>
      <sz val="13"/>
      <color theme="1"/>
      <name val="Arial"/>
      <family val="2"/>
    </font>
    <font>
      <sz val="13"/>
      <color theme="1"/>
      <name val="Times New Roman"/>
      <family val="1"/>
    </font>
    <font>
      <b/>
      <i/>
      <sz val="13"/>
      <color theme="1"/>
      <name val="Times New Roman"/>
      <family val="1"/>
      <charset val="163"/>
    </font>
    <font>
      <b/>
      <i/>
      <sz val="10"/>
      <color indexed="8"/>
      <name val="Times New Roman"/>
      <family val="1"/>
      <charset val="163"/>
    </font>
    <font>
      <i/>
      <sz val="13"/>
      <color indexed="8"/>
      <name val="Times New Roman"/>
      <family val="1"/>
      <charset val="163"/>
    </font>
    <font>
      <b/>
      <sz val="15"/>
      <color indexed="8"/>
      <name val="Times New Roman"/>
      <family val="1"/>
      <charset val="163"/>
    </font>
  </fonts>
  <fills count="3">
    <fill>
      <patternFill patternType="none"/>
    </fill>
    <fill>
      <patternFill patternType="gray125"/>
    </fill>
    <fill>
      <patternFill patternType="solid">
        <fgColor theme="9" tint="0.79998168889431442"/>
        <bgColor indexed="64"/>
      </patternFill>
    </fill>
  </fills>
  <borders count="22">
    <border>
      <left/>
      <right/>
      <top/>
      <bottom/>
      <diagonal/>
    </border>
    <border>
      <left style="double">
        <color auto="1"/>
      </left>
      <right style="thin">
        <color auto="1"/>
      </right>
      <top style="double">
        <color auto="1"/>
      </top>
      <bottom style="hair">
        <color auto="1"/>
      </bottom>
      <diagonal/>
    </border>
    <border>
      <left/>
      <right style="thin">
        <color auto="1"/>
      </right>
      <top style="double">
        <color auto="1"/>
      </top>
      <bottom style="hair">
        <color auto="1"/>
      </bottom>
      <diagonal/>
    </border>
    <border>
      <left style="thin">
        <color auto="1"/>
      </left>
      <right style="thin">
        <color auto="1"/>
      </right>
      <top style="double">
        <color auto="1"/>
      </top>
      <bottom style="hair">
        <color auto="1"/>
      </bottom>
      <diagonal/>
    </border>
    <border>
      <left style="thin">
        <color auto="1"/>
      </left>
      <right style="double">
        <color auto="1"/>
      </right>
      <top style="double">
        <color auto="1"/>
      </top>
      <bottom style="hair">
        <color auto="1"/>
      </bottom>
      <diagonal/>
    </border>
    <border>
      <left style="double">
        <color auto="1"/>
      </left>
      <right style="thin">
        <color auto="1"/>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bottom style="hair">
        <color auto="1"/>
      </bottom>
      <diagonal/>
    </border>
    <border>
      <left style="thin">
        <color auto="1"/>
      </left>
      <right style="double">
        <color auto="1"/>
      </right>
      <top/>
      <bottom style="hair">
        <color auto="1"/>
      </bottom>
      <diagonal/>
    </border>
    <border>
      <left style="double">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double">
        <color auto="1"/>
      </right>
      <top style="hair">
        <color auto="1"/>
      </top>
      <bottom style="hair">
        <color auto="1"/>
      </bottom>
      <diagonal/>
    </border>
    <border>
      <left style="thin">
        <color auto="1"/>
      </left>
      <right style="thin">
        <color auto="1"/>
      </right>
      <top style="thin">
        <color auto="1"/>
      </top>
      <bottom style="thin">
        <color auto="1"/>
      </bottom>
      <diagonal/>
    </border>
    <border>
      <left/>
      <right style="thin">
        <color auto="1"/>
      </right>
      <top style="hair">
        <color auto="1"/>
      </top>
      <bottom/>
      <diagonal/>
    </border>
    <border>
      <left style="thin">
        <color indexed="64"/>
      </left>
      <right style="thin">
        <color indexed="64"/>
      </right>
      <top style="hair">
        <color indexed="64"/>
      </top>
      <bottom/>
      <diagonal/>
    </border>
    <border>
      <left style="thin">
        <color auto="1"/>
      </left>
      <right style="double">
        <color auto="1"/>
      </right>
      <top style="hair">
        <color auto="1"/>
      </top>
      <bottom/>
      <diagonal/>
    </border>
    <border>
      <left/>
      <right style="thin">
        <color auto="1"/>
      </right>
      <top style="hair">
        <color auto="1"/>
      </top>
      <bottom style="double">
        <color auto="1"/>
      </bottom>
      <diagonal/>
    </border>
    <border>
      <left style="thin">
        <color auto="1"/>
      </left>
      <right style="thin">
        <color auto="1"/>
      </right>
      <top style="hair">
        <color auto="1"/>
      </top>
      <bottom style="double">
        <color auto="1"/>
      </bottom>
      <diagonal/>
    </border>
    <border>
      <left style="thin">
        <color auto="1"/>
      </left>
      <right style="double">
        <color auto="1"/>
      </right>
      <top style="hair">
        <color auto="1"/>
      </top>
      <bottom style="double">
        <color auto="1"/>
      </bottom>
      <diagonal/>
    </border>
  </borders>
  <cellStyleXfs count="2">
    <xf numFmtId="0" fontId="0" fillId="0" borderId="0"/>
    <xf numFmtId="43" fontId="1" fillId="0" borderId="0" applyFont="0" applyFill="0" applyBorder="0" applyAlignment="0" applyProtection="0"/>
  </cellStyleXfs>
  <cellXfs count="118">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right" vertical="center"/>
    </xf>
    <xf numFmtId="165" fontId="2" fillId="0" borderId="3" xfId="1" applyNumberFormat="1" applyFont="1" applyBorder="1" applyAlignment="1">
      <alignment horizontal="center" vertical="center"/>
    </xf>
    <xf numFmtId="0" fontId="3" fillId="0" borderId="4" xfId="0" applyFont="1" applyBorder="1" applyAlignment="1">
      <alignment horizontal="center" vertical="center"/>
    </xf>
    <xf numFmtId="0" fontId="2" fillId="0" borderId="0" xfId="0" applyFont="1" applyAlignment="1">
      <alignment horizontal="center" vertical="center"/>
    </xf>
    <xf numFmtId="165" fontId="2" fillId="0" borderId="0" xfId="1" applyNumberFormat="1" applyFont="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165" fontId="2" fillId="2" borderId="10" xfId="1" applyNumberFormat="1" applyFont="1" applyFill="1" applyBorder="1" applyAlignment="1">
      <alignment horizontal="center" vertical="center"/>
    </xf>
    <xf numFmtId="0" fontId="3" fillId="2" borderId="11"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13" xfId="0" applyFont="1" applyFill="1" applyBorder="1" applyAlignment="1">
      <alignment vertical="center" wrapText="1"/>
    </xf>
    <xf numFmtId="0" fontId="4" fillId="0" borderId="13" xfId="0" applyFont="1" applyFill="1" applyBorder="1" applyAlignment="1">
      <alignment vertical="center"/>
    </xf>
    <xf numFmtId="0" fontId="4" fillId="0" borderId="13" xfId="0" applyFont="1" applyFill="1" applyBorder="1" applyAlignment="1">
      <alignment horizontal="center" vertical="center"/>
    </xf>
    <xf numFmtId="43" fontId="4" fillId="0" borderId="13" xfId="1" applyFont="1" applyFill="1" applyBorder="1" applyAlignment="1">
      <alignment horizontal="center" vertical="center"/>
    </xf>
    <xf numFmtId="0" fontId="4" fillId="0" borderId="13" xfId="0" applyFont="1" applyFill="1" applyBorder="1" applyAlignment="1">
      <alignment horizontal="right" vertical="center"/>
    </xf>
    <xf numFmtId="165" fontId="4" fillId="0" borderId="13" xfId="1" applyNumberFormat="1" applyFont="1" applyFill="1" applyBorder="1" applyAlignment="1">
      <alignment horizontal="center" vertical="center"/>
    </xf>
    <xf numFmtId="0" fontId="5" fillId="0" borderId="14" xfId="0" applyFont="1" applyFill="1" applyBorder="1" applyAlignment="1">
      <alignment horizontal="left" vertical="center" wrapText="1"/>
    </xf>
    <xf numFmtId="0" fontId="4" fillId="0" borderId="0" xfId="0" applyFont="1" applyFill="1" applyAlignment="1">
      <alignment vertical="center"/>
    </xf>
    <xf numFmtId="165" fontId="4" fillId="0" borderId="0" xfId="1" applyNumberFormat="1" applyFont="1" applyFill="1" applyAlignment="1">
      <alignment vertical="center"/>
    </xf>
    <xf numFmtId="0" fontId="6" fillId="0" borderId="12" xfId="0" applyFont="1" applyFill="1" applyBorder="1" applyAlignment="1">
      <alignment horizontal="center" vertical="center"/>
    </xf>
    <xf numFmtId="0" fontId="7" fillId="0" borderId="13" xfId="0" applyFont="1" applyFill="1" applyBorder="1" applyAlignment="1">
      <alignment horizontal="center" vertical="center" wrapText="1"/>
    </xf>
    <xf numFmtId="0" fontId="6" fillId="0" borderId="13" xfId="0" applyFont="1" applyFill="1" applyBorder="1" applyAlignment="1">
      <alignment vertical="center" wrapText="1"/>
    </xf>
    <xf numFmtId="0" fontId="6" fillId="0" borderId="13" xfId="0" applyFont="1" applyFill="1" applyBorder="1" applyAlignment="1">
      <alignment horizontal="center" vertical="center"/>
    </xf>
    <xf numFmtId="0" fontId="6" fillId="0" borderId="13" xfId="0" applyFont="1" applyFill="1" applyBorder="1" applyAlignment="1">
      <alignment vertical="center"/>
    </xf>
    <xf numFmtId="43" fontId="6" fillId="0" borderId="13" xfId="1" applyFont="1" applyFill="1" applyBorder="1" applyAlignment="1">
      <alignment horizontal="center" vertical="center"/>
    </xf>
    <xf numFmtId="3" fontId="6" fillId="0" borderId="13" xfId="0" applyNumberFormat="1" applyFont="1" applyFill="1" applyBorder="1" applyAlignment="1">
      <alignment horizontal="right" vertical="center"/>
    </xf>
    <xf numFmtId="165" fontId="6" fillId="0" borderId="13" xfId="1" applyNumberFormat="1" applyFont="1" applyFill="1" applyBorder="1" applyAlignment="1">
      <alignment horizontal="center" vertical="center"/>
    </xf>
    <xf numFmtId="0" fontId="8" fillId="0" borderId="14" xfId="0" applyFont="1" applyFill="1" applyBorder="1" applyAlignment="1">
      <alignment horizontal="center" vertical="center"/>
    </xf>
    <xf numFmtId="0" fontId="6" fillId="0" borderId="0" xfId="0" applyFont="1" applyFill="1" applyAlignment="1">
      <alignment vertical="center"/>
    </xf>
    <xf numFmtId="165" fontId="6" fillId="0" borderId="0" xfId="1" applyNumberFormat="1" applyFont="1" applyFill="1" applyAlignment="1">
      <alignment vertical="center"/>
    </xf>
    <xf numFmtId="0" fontId="6" fillId="0" borderId="9" xfId="0" applyFont="1" applyFill="1" applyBorder="1" applyAlignment="1">
      <alignment horizontal="center" vertical="center"/>
    </xf>
    <xf numFmtId="165" fontId="9" fillId="0" borderId="13" xfId="1" applyNumberFormat="1" applyFont="1" applyFill="1" applyBorder="1" applyAlignment="1">
      <alignment horizontal="center" vertical="center"/>
    </xf>
    <xf numFmtId="0" fontId="8" fillId="0" borderId="14" xfId="0" applyFont="1" applyFill="1" applyBorder="1" applyAlignment="1">
      <alignment horizontal="left" vertical="center" wrapText="1"/>
    </xf>
    <xf numFmtId="0" fontId="12" fillId="0" borderId="15" xfId="0" applyFont="1" applyFill="1" applyBorder="1" applyAlignment="1">
      <alignment horizontal="center" vertical="center" wrapText="1"/>
    </xf>
    <xf numFmtId="0" fontId="2" fillId="2" borderId="12" xfId="0" applyFont="1" applyFill="1" applyBorder="1" applyAlignment="1">
      <alignment horizontal="center" vertical="center"/>
    </xf>
    <xf numFmtId="0" fontId="2" fillId="2" borderId="9" xfId="0" applyFont="1" applyFill="1" applyBorder="1" applyAlignment="1">
      <alignment horizontal="center" vertical="center"/>
    </xf>
    <xf numFmtId="165" fontId="2" fillId="2" borderId="13" xfId="1" applyNumberFormat="1" applyFont="1" applyFill="1" applyBorder="1" applyAlignment="1">
      <alignment horizontal="center" vertical="center"/>
    </xf>
    <xf numFmtId="0" fontId="3" fillId="2" borderId="14" xfId="0" applyFont="1" applyFill="1" applyBorder="1" applyAlignment="1">
      <alignment horizontal="center" vertical="center"/>
    </xf>
    <xf numFmtId="0" fontId="13" fillId="0" borderId="9" xfId="0" applyFont="1" applyBorder="1" applyAlignment="1">
      <alignment horizontal="center" vertical="center"/>
    </xf>
    <xf numFmtId="0" fontId="13" fillId="0" borderId="13" xfId="0" applyFont="1" applyBorder="1" applyAlignment="1">
      <alignment vertical="center" wrapText="1"/>
    </xf>
    <xf numFmtId="0" fontId="13" fillId="0" borderId="13" xfId="0" applyFont="1" applyBorder="1" applyAlignment="1">
      <alignment horizontal="center" vertical="center"/>
    </xf>
    <xf numFmtId="0" fontId="2" fillId="0" borderId="13" xfId="0" applyFont="1" applyFill="1" applyBorder="1" applyAlignment="1">
      <alignment horizontal="center" vertical="center"/>
    </xf>
    <xf numFmtId="0" fontId="2" fillId="0" borderId="13" xfId="0" applyFont="1" applyFill="1" applyBorder="1" applyAlignment="1">
      <alignment vertical="center"/>
    </xf>
    <xf numFmtId="43" fontId="13" fillId="0" borderId="13" xfId="1" applyFont="1" applyBorder="1" applyAlignment="1">
      <alignment horizontal="center" vertical="center"/>
    </xf>
    <xf numFmtId="3" fontId="2" fillId="0" borderId="13" xfId="0" applyNumberFormat="1" applyFont="1" applyFill="1" applyBorder="1" applyAlignment="1">
      <alignment horizontal="right" vertical="center"/>
    </xf>
    <xf numFmtId="165" fontId="13" fillId="0" borderId="13" xfId="1" applyNumberFormat="1" applyFont="1" applyBorder="1" applyAlignment="1">
      <alignment vertical="center"/>
    </xf>
    <xf numFmtId="0" fontId="3" fillId="0" borderId="14" xfId="0" applyFont="1" applyFill="1" applyBorder="1" applyAlignment="1">
      <alignment vertical="center" wrapText="1"/>
    </xf>
    <xf numFmtId="0" fontId="2" fillId="0" borderId="0" xfId="0" applyFont="1" applyFill="1" applyAlignment="1">
      <alignment vertical="center"/>
    </xf>
    <xf numFmtId="165" fontId="2" fillId="0" borderId="0" xfId="1" applyNumberFormat="1" applyFont="1" applyFill="1" applyAlignment="1">
      <alignment vertical="center"/>
    </xf>
    <xf numFmtId="0" fontId="14" fillId="0" borderId="9" xfId="0" applyFont="1" applyBorder="1" applyAlignment="1">
      <alignment horizontal="center" vertical="center"/>
    </xf>
    <xf numFmtId="0" fontId="14" fillId="0" borderId="13" xfId="0" applyFont="1" applyBorder="1" applyAlignment="1">
      <alignment vertical="center" wrapText="1"/>
    </xf>
    <xf numFmtId="0" fontId="14" fillId="0" borderId="13" xfId="0" applyFont="1" applyBorder="1" applyAlignment="1">
      <alignment horizontal="center" vertical="center"/>
    </xf>
    <xf numFmtId="43" fontId="14" fillId="0" borderId="13" xfId="1" applyFont="1" applyBorder="1" applyAlignment="1">
      <alignment horizontal="center" vertical="center"/>
    </xf>
    <xf numFmtId="165" fontId="14" fillId="0" borderId="13" xfId="1" applyNumberFormat="1" applyFont="1" applyBorder="1" applyAlignment="1">
      <alignment vertical="center"/>
    </xf>
    <xf numFmtId="0" fontId="8" fillId="0" borderId="14" xfId="0" applyFont="1" applyFill="1" applyBorder="1" applyAlignment="1">
      <alignment vertical="center" wrapText="1"/>
    </xf>
    <xf numFmtId="0" fontId="15" fillId="0" borderId="13" xfId="0" applyFont="1" applyFill="1" applyBorder="1" applyAlignment="1">
      <alignment horizontal="center" vertical="center"/>
    </xf>
    <xf numFmtId="0" fontId="15" fillId="0" borderId="13" xfId="0" applyFont="1" applyFill="1" applyBorder="1" applyAlignment="1">
      <alignment vertical="center"/>
    </xf>
    <xf numFmtId="3" fontId="14" fillId="0" borderId="13" xfId="0" applyNumberFormat="1" applyFont="1" applyBorder="1" applyAlignment="1">
      <alignment horizontal="right" vertical="center"/>
    </xf>
    <xf numFmtId="0" fontId="15" fillId="0" borderId="0" xfId="0" applyFont="1" applyFill="1" applyAlignment="1">
      <alignment vertical="center"/>
    </xf>
    <xf numFmtId="3" fontId="15" fillId="0" borderId="0" xfId="0" applyNumberFormat="1" applyFont="1" applyFill="1" applyAlignment="1">
      <alignment vertical="center"/>
    </xf>
    <xf numFmtId="165" fontId="15" fillId="0" borderId="0" xfId="1" applyNumberFormat="1" applyFont="1" applyFill="1" applyAlignment="1">
      <alignment vertical="center"/>
    </xf>
    <xf numFmtId="0" fontId="18" fillId="0" borderId="9" xfId="0" applyFont="1" applyBorder="1" applyAlignment="1">
      <alignment horizontal="center" vertical="center"/>
    </xf>
    <xf numFmtId="0" fontId="18" fillId="0" borderId="13" xfId="0" applyFont="1" applyBorder="1" applyAlignment="1">
      <alignment vertical="center" wrapText="1"/>
    </xf>
    <xf numFmtId="0" fontId="18" fillId="0" borderId="13" xfId="0" applyFont="1" applyBorder="1" applyAlignment="1">
      <alignment horizontal="center" vertical="center"/>
    </xf>
    <xf numFmtId="43" fontId="18" fillId="0" borderId="13" xfId="1" applyFont="1" applyBorder="1" applyAlignment="1">
      <alignment horizontal="center" vertical="center"/>
    </xf>
    <xf numFmtId="3" fontId="18" fillId="0" borderId="13" xfId="0" applyNumberFormat="1" applyFont="1" applyBorder="1" applyAlignment="1">
      <alignment horizontal="right" vertical="center"/>
    </xf>
    <xf numFmtId="165" fontId="18" fillId="0" borderId="13" xfId="1" applyNumberFormat="1" applyFont="1" applyBorder="1" applyAlignment="1">
      <alignment vertical="center"/>
    </xf>
    <xf numFmtId="166" fontId="14" fillId="0" borderId="13" xfId="1" applyNumberFormat="1" applyFont="1" applyBorder="1" applyAlignment="1">
      <alignment horizontal="center" vertical="center"/>
    </xf>
    <xf numFmtId="0" fontId="2" fillId="2" borderId="6" xfId="0" applyFont="1" applyFill="1" applyBorder="1" applyAlignment="1">
      <alignment horizontal="center" vertical="center"/>
    </xf>
    <xf numFmtId="0" fontId="15" fillId="2" borderId="13" xfId="0" applyFont="1" applyFill="1" applyBorder="1" applyAlignment="1">
      <alignment vertical="center"/>
    </xf>
    <xf numFmtId="0" fontId="15" fillId="2" borderId="13" xfId="0" applyFont="1" applyFill="1" applyBorder="1" applyAlignment="1">
      <alignment horizontal="center" vertical="center"/>
    </xf>
    <xf numFmtId="43" fontId="15" fillId="2" borderId="13" xfId="1" applyFont="1" applyFill="1" applyBorder="1" applyAlignment="1">
      <alignment horizontal="center" vertical="center"/>
    </xf>
    <xf numFmtId="0" fontId="15" fillId="2" borderId="13" xfId="0" applyFont="1" applyFill="1" applyBorder="1" applyAlignment="1">
      <alignment horizontal="right" vertical="center"/>
    </xf>
    <xf numFmtId="165" fontId="15" fillId="2" borderId="13" xfId="1" applyNumberFormat="1" applyFont="1" applyFill="1" applyBorder="1" applyAlignment="1">
      <alignment horizontal="center" vertical="center"/>
    </xf>
    <xf numFmtId="0" fontId="19" fillId="2" borderId="14" xfId="0" applyFont="1" applyFill="1" applyBorder="1" applyAlignment="1">
      <alignment horizontal="center" vertical="center"/>
    </xf>
    <xf numFmtId="0" fontId="20" fillId="0" borderId="0" xfId="0" applyFont="1" applyFill="1" applyAlignment="1">
      <alignment vertical="center"/>
    </xf>
    <xf numFmtId="165" fontId="20" fillId="0" borderId="0" xfId="1" applyNumberFormat="1" applyFont="1" applyFill="1" applyAlignment="1">
      <alignment vertical="center"/>
    </xf>
    <xf numFmtId="0" fontId="18" fillId="0" borderId="16" xfId="0" applyFont="1" applyBorder="1" applyAlignment="1">
      <alignment horizontal="center" vertical="center"/>
    </xf>
    <xf numFmtId="0" fontId="2" fillId="0" borderId="17" xfId="0" applyFont="1" applyFill="1" applyBorder="1" applyAlignment="1">
      <alignment vertical="center"/>
    </xf>
    <xf numFmtId="43" fontId="2" fillId="0" borderId="17" xfId="1" applyFont="1" applyFill="1" applyBorder="1" applyAlignment="1">
      <alignment horizontal="center" vertical="center"/>
    </xf>
    <xf numFmtId="0" fontId="2" fillId="0" borderId="17" xfId="0" applyFont="1" applyFill="1" applyBorder="1" applyAlignment="1">
      <alignment horizontal="right" vertical="center"/>
    </xf>
    <xf numFmtId="165" fontId="2" fillId="0" borderId="17" xfId="1" applyNumberFormat="1" applyFont="1" applyFill="1" applyBorder="1" applyAlignment="1">
      <alignment horizontal="center" vertical="center"/>
    </xf>
    <xf numFmtId="0" fontId="3" fillId="0" borderId="18" xfId="0" applyFont="1" applyFill="1" applyBorder="1" applyAlignment="1">
      <alignment horizontal="center" vertical="center"/>
    </xf>
    <xf numFmtId="0" fontId="18" fillId="0" borderId="19" xfId="0" applyFont="1" applyBorder="1" applyAlignment="1">
      <alignment horizontal="center" vertical="center"/>
    </xf>
    <xf numFmtId="0" fontId="2" fillId="0" borderId="20" xfId="0" applyFont="1" applyFill="1" applyBorder="1" applyAlignment="1">
      <alignment vertical="center"/>
    </xf>
    <xf numFmtId="43" fontId="2" fillId="0" borderId="20" xfId="1" applyFont="1" applyFill="1" applyBorder="1" applyAlignment="1">
      <alignment horizontal="center" vertical="center"/>
    </xf>
    <xf numFmtId="0" fontId="2" fillId="0" borderId="20" xfId="0" applyFont="1" applyFill="1" applyBorder="1" applyAlignment="1">
      <alignment horizontal="right" vertical="center"/>
    </xf>
    <xf numFmtId="165" fontId="2" fillId="0" borderId="20" xfId="1" applyNumberFormat="1" applyFont="1" applyFill="1" applyBorder="1" applyAlignment="1">
      <alignment horizontal="center" vertical="center"/>
    </xf>
    <xf numFmtId="0" fontId="3" fillId="0" borderId="21" xfId="0" applyFont="1" applyFill="1" applyBorder="1" applyAlignment="1">
      <alignment horizontal="center" vertical="center"/>
    </xf>
    <xf numFmtId="0" fontId="6" fillId="0" borderId="0" xfId="0" applyFont="1" applyFill="1" applyAlignment="1">
      <alignment horizontal="center" vertical="center"/>
    </xf>
    <xf numFmtId="0" fontId="18" fillId="0" borderId="0" xfId="0" applyFont="1" applyBorder="1" applyAlignment="1">
      <alignment horizontal="center" vertical="center"/>
    </xf>
    <xf numFmtId="43" fontId="6" fillId="0" borderId="0" xfId="1" applyFont="1" applyFill="1" applyAlignment="1">
      <alignment horizontal="center" vertical="center"/>
    </xf>
    <xf numFmtId="0" fontId="6" fillId="0" borderId="0" xfId="0" applyFont="1" applyFill="1" applyAlignment="1">
      <alignment horizontal="right" vertical="center"/>
    </xf>
    <xf numFmtId="165" fontId="6" fillId="0" borderId="0" xfId="1" applyNumberFormat="1" applyFont="1" applyFill="1" applyAlignment="1">
      <alignment horizontal="center" vertical="center"/>
    </xf>
    <xf numFmtId="0" fontId="8" fillId="0" borderId="0" xfId="0" applyFont="1" applyFill="1" applyAlignment="1">
      <alignment horizontal="center" vertical="center"/>
    </xf>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vertical="center"/>
    </xf>
    <xf numFmtId="43" fontId="6" fillId="0" borderId="0" xfId="1" applyFont="1" applyAlignment="1">
      <alignment horizontal="center" vertical="center"/>
    </xf>
    <xf numFmtId="0" fontId="6" fillId="0" borderId="0" xfId="0" applyFont="1" applyAlignment="1">
      <alignment horizontal="right" vertical="center"/>
    </xf>
    <xf numFmtId="165" fontId="6" fillId="0" borderId="0" xfId="1" applyNumberFormat="1" applyFont="1" applyAlignment="1">
      <alignment horizontal="center" vertical="center"/>
    </xf>
    <xf numFmtId="0" fontId="8" fillId="0" borderId="0" xfId="0" applyFont="1" applyAlignment="1">
      <alignment horizontal="center" vertical="center"/>
    </xf>
    <xf numFmtId="165" fontId="6" fillId="0" borderId="0" xfId="1" applyNumberFormat="1" applyFont="1" applyAlignment="1">
      <alignment vertical="center"/>
    </xf>
    <xf numFmtId="0" fontId="21" fillId="0" borderId="0" xfId="0" applyFont="1" applyBorder="1" applyAlignment="1">
      <alignment horizontal="center" vertical="center"/>
    </xf>
    <xf numFmtId="0" fontId="2" fillId="0" borderId="0" xfId="0" applyFont="1" applyBorder="1" applyAlignment="1">
      <alignment horizontal="center" vertical="center"/>
    </xf>
    <xf numFmtId="43" fontId="2" fillId="0" borderId="0" xfId="1" applyFont="1" applyBorder="1" applyAlignment="1">
      <alignment horizontal="center" vertical="center"/>
    </xf>
    <xf numFmtId="0" fontId="2" fillId="0" borderId="0" xfId="0" applyFont="1" applyBorder="1" applyAlignment="1">
      <alignment horizontal="right" vertical="center"/>
    </xf>
    <xf numFmtId="165" fontId="2" fillId="0" borderId="0" xfId="1" applyNumberFormat="1" applyFont="1" applyBorder="1" applyAlignment="1">
      <alignment horizontal="center" vertical="center"/>
    </xf>
    <xf numFmtId="0" fontId="3" fillId="0" borderId="0"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ownloads/MAU%20DU%20TOAN%20XAY%20DU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TH"/>
      <sheetName val="cũ"/>
      <sheetName val="2CT"/>
      <sheetName val="3NC"/>
      <sheetName val="4GVL"/>
      <sheetName val="5CM"/>
      <sheetName val="6VC TB"/>
      <sheetName val="KL"/>
      <sheetName val="Trang_tính3"/>
      <sheetName val="GIA TT-Hue"/>
      <sheetName val="Trang_tính1"/>
      <sheetName val="Trang_tính4"/>
    </sheetNames>
    <sheetDataSet>
      <sheetData sheetId="0"/>
      <sheetData sheetId="1"/>
      <sheetData sheetId="2">
        <row r="3">
          <cell r="A3" t="str">
            <v>STT</v>
          </cell>
          <cell r="B3" t="str">
            <v>ĐM</v>
          </cell>
          <cell r="C3" t="str">
            <v>Đối tượng</v>
          </cell>
          <cell r="D3" t="str">
            <v>Đơn vị</v>
          </cell>
          <cell r="E3" t="str">
            <v>Định mức</v>
          </cell>
          <cell r="F3" t="str">
            <v>Đơn giá</v>
          </cell>
          <cell r="G3" t="str">
            <v>Thành tiền</v>
          </cell>
          <cell r="H3" t="str">
            <v>Ghi chú</v>
          </cell>
        </row>
        <row r="5">
          <cell r="A5" t="str">
            <v>I</v>
          </cell>
          <cell r="C5" t="str">
            <v>Xử lý lỗ khoan bị thấm nước (dùng que hàn dưới nước để xử lý).</v>
          </cell>
        </row>
        <row r="6">
          <cell r="A6" t="str">
            <v>CT1</v>
          </cell>
          <cell r="B6" t="str">
            <v>MS.02201(VD)</v>
          </cell>
          <cell r="C6" t="str">
            <v>Mài phẳng nút khoan phụt bê tông bằng máy mài(phẳng theo đường hàn, chứ không thể mài phẳng theo COS của ống)</v>
          </cell>
          <cell r="D6" t="str">
            <v>1 vị trí</v>
          </cell>
          <cell r="G6">
            <v>638164.08802197105</v>
          </cell>
        </row>
        <row r="7">
          <cell r="C7" t="str">
            <v>a.) Vật liệu</v>
          </cell>
          <cell r="G7">
            <v>19320</v>
          </cell>
        </row>
        <row r="8">
          <cell r="C8" t="str">
            <v xml:space="preserve">Đĩa mài </v>
          </cell>
          <cell r="D8" t="str">
            <v>dĩa</v>
          </cell>
          <cell r="E8">
            <v>0.5</v>
          </cell>
          <cell r="F8">
            <v>32000</v>
          </cell>
          <cell r="G8">
            <v>16000</v>
          </cell>
        </row>
        <row r="9">
          <cell r="C9" t="str">
            <v>Dung môi</v>
          </cell>
          <cell r="D9" t="str">
            <v>kg</v>
          </cell>
          <cell r="E9">
            <v>0.04</v>
          </cell>
          <cell r="F9">
            <v>60000</v>
          </cell>
          <cell r="G9">
            <v>2400</v>
          </cell>
        </row>
        <row r="10">
          <cell r="C10" t="str">
            <v>Vật liệu khác</v>
          </cell>
          <cell r="D10" t="str">
            <v>%</v>
          </cell>
          <cell r="E10">
            <v>5</v>
          </cell>
          <cell r="G10">
            <v>920</v>
          </cell>
        </row>
        <row r="11">
          <cell r="C11" t="str">
            <v>b.) Nhân công</v>
          </cell>
          <cell r="G11">
            <v>504938.07692307688</v>
          </cell>
        </row>
        <row r="12">
          <cell r="C12" t="str">
            <v>Nhân công mài 3,5/7</v>
          </cell>
          <cell r="D12" t="str">
            <v>công</v>
          </cell>
          <cell r="E12">
            <v>1</v>
          </cell>
          <cell r="F12">
            <v>336625.38461538462</v>
          </cell>
          <cell r="G12">
            <v>336625.38461538462</v>
          </cell>
        </row>
        <row r="13">
          <cell r="C13" t="str">
            <v>Nhân công di chuyển sàn thao tác 3,5/7</v>
          </cell>
          <cell r="D13" t="str">
            <v>công</v>
          </cell>
          <cell r="E13">
            <v>0.25</v>
          </cell>
          <cell r="F13">
            <v>336625.38461538462</v>
          </cell>
          <cell r="G13">
            <v>84156.346153846156</v>
          </cell>
        </row>
        <row r="14">
          <cell r="C14" t="str">
            <v>Nhân công di chuyển máy nén khí, máy mài và các máy khác trong hầm</v>
          </cell>
          <cell r="D14" t="str">
            <v>công</v>
          </cell>
          <cell r="E14">
            <v>0.25</v>
          </cell>
          <cell r="F14">
            <v>336625.38461538462</v>
          </cell>
          <cell r="G14">
            <v>84156.346153846156</v>
          </cell>
        </row>
        <row r="15">
          <cell r="C15" t="str">
            <v>c.) Máy thi công</v>
          </cell>
          <cell r="G15">
            <v>0</v>
          </cell>
        </row>
        <row r="16">
          <cell r="C16" t="str">
            <v xml:space="preserve">Máy nén khí </v>
          </cell>
          <cell r="D16" t="str">
            <v>ca</v>
          </cell>
          <cell r="E16">
            <v>0.1</v>
          </cell>
          <cell r="G16">
            <v>0</v>
          </cell>
          <cell r="H16" t="str">
            <v>Đã tính mua máy</v>
          </cell>
        </row>
        <row r="17">
          <cell r="C17" t="str">
            <v>Máy mài nén khí</v>
          </cell>
          <cell r="D17" t="str">
            <v>ca</v>
          </cell>
          <cell r="E17">
            <v>0.1</v>
          </cell>
          <cell r="G17">
            <v>0</v>
          </cell>
          <cell r="H17" t="str">
            <v>Đã tính mua máy</v>
          </cell>
        </row>
        <row r="18">
          <cell r="C18" t="str">
            <v>Quạt thông gió 2.5 Kw</v>
          </cell>
          <cell r="D18" t="str">
            <v>ca</v>
          </cell>
          <cell r="E18">
            <v>0.5</v>
          </cell>
          <cell r="F18">
            <v>0</v>
          </cell>
          <cell r="G18">
            <v>0</v>
          </cell>
        </row>
        <row r="19">
          <cell r="B19" t="str">
            <v>T</v>
          </cell>
          <cell r="C19" t="str">
            <v xml:space="preserve">Chi phí trực tiếp </v>
          </cell>
          <cell r="D19" t="str">
            <v>T= VL+NC+MTC</v>
          </cell>
          <cell r="G19">
            <v>524258.07692307688</v>
          </cell>
        </row>
        <row r="20">
          <cell r="B20" t="str">
            <v>C</v>
          </cell>
          <cell r="C20" t="str">
            <v xml:space="preserve">Chi phí chung </v>
          </cell>
          <cell r="D20" t="str">
            <v xml:space="preserve">C=T*6,5%*1.05 </v>
          </cell>
          <cell r="F20">
            <v>6.8250000000000005E-2</v>
          </cell>
          <cell r="G20">
            <v>35780.613749999997</v>
          </cell>
        </row>
        <row r="21">
          <cell r="B21" t="str">
            <v>TL</v>
          </cell>
          <cell r="C21" t="str">
            <v xml:space="preserve">Thu nhập chịu thuế tính trước </v>
          </cell>
          <cell r="D21" t="str">
            <v>TL=(T+C)*6%</v>
          </cell>
          <cell r="F21">
            <v>0.06</v>
          </cell>
          <cell r="G21">
            <v>33602.321440384614</v>
          </cell>
        </row>
        <row r="22">
          <cell r="B22" t="str">
            <v>G</v>
          </cell>
          <cell r="C22" t="str">
            <v xml:space="preserve">Giá trị trước thuế </v>
          </cell>
          <cell r="D22" t="str">
            <v>G=T+C+TL</v>
          </cell>
          <cell r="G22">
            <v>593641.0121134615</v>
          </cell>
        </row>
        <row r="23">
          <cell r="B23" t="str">
            <v>H</v>
          </cell>
          <cell r="C23" t="str">
            <v>Chi phí hạng mục chung</v>
          </cell>
          <cell r="D23" t="str">
            <v>H=G*6,5%</v>
          </cell>
          <cell r="F23">
            <v>6.5000000000000002E-2</v>
          </cell>
          <cell r="G23">
            <v>38586.665787375001</v>
          </cell>
        </row>
        <row r="24">
          <cell r="B24" t="str">
            <v>LT</v>
          </cell>
          <cell r="C24" t="str">
            <v xml:space="preserve">Chi phí lán trại </v>
          </cell>
          <cell r="D24" t="str">
            <v>LT=Gx1%</v>
          </cell>
          <cell r="F24">
            <v>0.01</v>
          </cell>
          <cell r="G24">
            <v>5936.4101211346151</v>
          </cell>
        </row>
        <row r="25">
          <cell r="B25" t="str">
            <v>ĐG</v>
          </cell>
          <cell r="C25" t="str">
            <v>Đơn giá tổng hợp ĐG=(G+H+LT)</v>
          </cell>
          <cell r="D25" t="str">
            <v>ĐG=(G+H+LT)</v>
          </cell>
          <cell r="G25">
            <v>638164.08802197105</v>
          </cell>
        </row>
        <row r="26">
          <cell r="A26" t="str">
            <v>CT2</v>
          </cell>
          <cell r="B26" t="str">
            <v>MS.02201(VD)</v>
          </cell>
          <cell r="C26" t="str">
            <v>Mài rãnh mối hàn cũ bằng máy mài để phục vụ hàn xử lý kín nước</v>
          </cell>
          <cell r="D26" t="str">
            <v>1 vị trí</v>
          </cell>
          <cell r="G26">
            <v>247174.99751999037</v>
          </cell>
        </row>
        <row r="27">
          <cell r="C27" t="str">
            <v>a.) Vật liệu</v>
          </cell>
          <cell r="G27">
            <v>34744</v>
          </cell>
        </row>
        <row r="28">
          <cell r="C28" t="str">
            <v xml:space="preserve">Đĩa mài </v>
          </cell>
          <cell r="D28" t="str">
            <v>dĩa</v>
          </cell>
          <cell r="E28">
            <v>1</v>
          </cell>
          <cell r="F28">
            <v>32000</v>
          </cell>
          <cell r="G28">
            <v>32000</v>
          </cell>
        </row>
        <row r="29">
          <cell r="C29" t="str">
            <v>Dung môi</v>
          </cell>
          <cell r="D29" t="str">
            <v>kg</v>
          </cell>
          <cell r="E29">
            <v>0.04</v>
          </cell>
          <cell r="F29">
            <v>60000</v>
          </cell>
          <cell r="G29">
            <v>2400</v>
          </cell>
        </row>
        <row r="30">
          <cell r="C30" t="str">
            <v>Vật liệu khác</v>
          </cell>
          <cell r="D30" t="str">
            <v>%</v>
          </cell>
          <cell r="E30">
            <v>1</v>
          </cell>
          <cell r="G30">
            <v>344</v>
          </cell>
        </row>
        <row r="31">
          <cell r="C31" t="str">
            <v>b.) Nhân công</v>
          </cell>
          <cell r="G31">
            <v>168312.69230769231</v>
          </cell>
        </row>
        <row r="32">
          <cell r="B32" t="str">
            <v>TT</v>
          </cell>
          <cell r="C32" t="str">
            <v>Nhân công 3,5/7</v>
          </cell>
          <cell r="D32" t="str">
            <v>công</v>
          </cell>
          <cell r="E32">
            <v>0.5</v>
          </cell>
          <cell r="F32">
            <v>336625.38461538462</v>
          </cell>
          <cell r="G32">
            <v>168312.69230769231</v>
          </cell>
        </row>
        <row r="33">
          <cell r="C33" t="str">
            <v>Nhân công di chuyển sàn thao tác 3,5/7</v>
          </cell>
          <cell r="D33" t="str">
            <v>công</v>
          </cell>
          <cell r="E33">
            <v>0.25</v>
          </cell>
          <cell r="G33">
            <v>0</v>
          </cell>
          <cell r="H33" t="str">
            <v>Đã tính trên</v>
          </cell>
        </row>
        <row r="34">
          <cell r="C34" t="str">
            <v>Nhân công di chuyển máy nén khí, máy mài và các máy khác trong hầm</v>
          </cell>
          <cell r="D34" t="str">
            <v>công</v>
          </cell>
          <cell r="E34">
            <v>0.25</v>
          </cell>
          <cell r="G34">
            <v>0</v>
          </cell>
        </row>
        <row r="35">
          <cell r="C35" t="str">
            <v>c.) Máy thi công</v>
          </cell>
          <cell r="G35">
            <v>0</v>
          </cell>
        </row>
        <row r="36">
          <cell r="C36" t="str">
            <v>Máy nén khí (nhân công vận hành)</v>
          </cell>
          <cell r="D36" t="str">
            <v>ca</v>
          </cell>
          <cell r="E36">
            <v>0.1</v>
          </cell>
          <cell r="G36">
            <v>0</v>
          </cell>
          <cell r="H36" t="str">
            <v>Đã tính mua máy</v>
          </cell>
        </row>
        <row r="37">
          <cell r="C37" t="str">
            <v>Máy mài nén khí</v>
          </cell>
          <cell r="D37" t="str">
            <v>ca</v>
          </cell>
          <cell r="E37">
            <v>0.1</v>
          </cell>
          <cell r="G37">
            <v>0</v>
          </cell>
          <cell r="H37" t="str">
            <v>Đã tính mua máy</v>
          </cell>
        </row>
        <row r="38">
          <cell r="C38" t="str">
            <v>Quạt thông gió 2.5 Kw</v>
          </cell>
          <cell r="D38" t="str">
            <v>ca</v>
          </cell>
          <cell r="E38">
            <v>0.5</v>
          </cell>
          <cell r="F38">
            <v>0</v>
          </cell>
          <cell r="G38">
            <v>0</v>
          </cell>
        </row>
        <row r="39">
          <cell r="B39" t="str">
            <v>T</v>
          </cell>
          <cell r="C39" t="str">
            <v xml:space="preserve">Chi phí trực tiếp </v>
          </cell>
          <cell r="D39" t="str">
            <v>T= VL+NC+MTC</v>
          </cell>
          <cell r="G39">
            <v>203056.69230769231</v>
          </cell>
        </row>
        <row r="40">
          <cell r="B40" t="str">
            <v>C</v>
          </cell>
          <cell r="C40" t="str">
            <v xml:space="preserve">Chi phí chung </v>
          </cell>
          <cell r="D40" t="str">
            <v xml:space="preserve">C=T*6,5%*1.05 </v>
          </cell>
          <cell r="F40">
            <v>6.8250000000000005E-2</v>
          </cell>
          <cell r="G40">
            <v>13858.619250000002</v>
          </cell>
        </row>
        <row r="41">
          <cell r="B41" t="str">
            <v>TL</v>
          </cell>
          <cell r="C41" t="str">
            <v xml:space="preserve">Thu nhập chịu thuế tính trước </v>
          </cell>
          <cell r="D41" t="str">
            <v>TL=(T+C)*6%</v>
          </cell>
          <cell r="F41">
            <v>0.06</v>
          </cell>
          <cell r="G41">
            <v>13014.918693461537</v>
          </cell>
        </row>
        <row r="42">
          <cell r="B42" t="str">
            <v>G</v>
          </cell>
          <cell r="C42" t="str">
            <v xml:space="preserve">Giá trị trước thuế </v>
          </cell>
          <cell r="D42" t="str">
            <v>G=T+C+TL</v>
          </cell>
          <cell r="G42">
            <v>229930.23025115384</v>
          </cell>
        </row>
        <row r="43">
          <cell r="B43" t="str">
            <v>H</v>
          </cell>
          <cell r="C43" t="str">
            <v>Chi phí hạng mục chung</v>
          </cell>
          <cell r="D43" t="str">
            <v>H=G*6,5%</v>
          </cell>
          <cell r="F43">
            <v>6.5000000000000002E-2</v>
          </cell>
          <cell r="G43">
            <v>14945.464966325</v>
          </cell>
        </row>
        <row r="44">
          <cell r="B44" t="str">
            <v>LT</v>
          </cell>
          <cell r="C44" t="str">
            <v xml:space="preserve">Chi phí lán trại </v>
          </cell>
          <cell r="D44" t="str">
            <v>LT=Gx1%</v>
          </cell>
          <cell r="F44">
            <v>0.01</v>
          </cell>
          <cell r="G44">
            <v>2299.3023025115385</v>
          </cell>
        </row>
        <row r="45">
          <cell r="B45" t="str">
            <v>ĐG</v>
          </cell>
          <cell r="C45" t="str">
            <v>Đơn giá tổng hợp ĐG=(G+H+LT)</v>
          </cell>
          <cell r="D45" t="str">
            <v>ĐG=(G+H+LT)</v>
          </cell>
          <cell r="G45">
            <v>247174.99751999037</v>
          </cell>
        </row>
        <row r="46">
          <cell r="A46" t="str">
            <v>CT3</v>
          </cell>
          <cell r="B46" t="str">
            <v>TT</v>
          </cell>
          <cell r="C46" t="str">
            <v>Đường hàn kín nước(lỗ khoan bị thấm nước)bằng que hàn dưới nước Broco Underwater</v>
          </cell>
          <cell r="D46" t="str">
            <v>1 vị trí</v>
          </cell>
          <cell r="G46">
            <v>1880749.3221275189</v>
          </cell>
        </row>
        <row r="47">
          <cell r="C47" t="str">
            <v>a.) Vật liệu</v>
          </cell>
          <cell r="G47">
            <v>300410.5263157895</v>
          </cell>
        </row>
        <row r="48">
          <cell r="C48" t="str">
            <v>Que hàn Broco Underwater</v>
          </cell>
          <cell r="D48" t="str">
            <v>kg</v>
          </cell>
          <cell r="E48">
            <v>0.1136842105263158</v>
          </cell>
          <cell r="F48">
            <v>2642500</v>
          </cell>
          <cell r="G48">
            <v>300410.5263157895</v>
          </cell>
          <cell r="H48" t="str">
            <v>trung bình dùng 3 que hàn cho 1 vị trí</v>
          </cell>
        </row>
        <row r="49">
          <cell r="C49" t="str">
            <v>b.) Nhân công</v>
          </cell>
          <cell r="G49">
            <v>896249.62615384615</v>
          </cell>
        </row>
        <row r="50">
          <cell r="C50" t="str">
            <v>Nhân công 4,50/7</v>
          </cell>
          <cell r="D50" t="str">
            <v>công</v>
          </cell>
          <cell r="E50">
            <v>2.08</v>
          </cell>
          <cell r="F50">
            <v>390429.46153846156</v>
          </cell>
          <cell r="G50">
            <v>812093.28</v>
          </cell>
        </row>
        <row r="51">
          <cell r="C51" t="str">
            <v>Nhân công di chuyển sàn thao tác 3,5/7</v>
          </cell>
          <cell r="D51" t="str">
            <v>công</v>
          </cell>
          <cell r="E51">
            <v>0.25</v>
          </cell>
          <cell r="G51">
            <v>0</v>
          </cell>
          <cell r="H51" t="str">
            <v>Đã tính phần mài vì di chuyển 1 lần để xử lý các công đoạn thực hiện tại 1 vị trí</v>
          </cell>
        </row>
        <row r="52">
          <cell r="C52" t="str">
            <v>Nhân công lắp gía đỡ kích và kích 3,5/7</v>
          </cell>
          <cell r="D52" t="str">
            <v>công</v>
          </cell>
          <cell r="E52">
            <v>0.25</v>
          </cell>
          <cell r="G52">
            <v>0</v>
          </cell>
        </row>
        <row r="53">
          <cell r="C53" t="str">
            <v>Nhân công di chuyển máy nén khí, máy mài và các máy khác trong hầm</v>
          </cell>
          <cell r="D53" t="str">
            <v>công</v>
          </cell>
          <cell r="E53">
            <v>0.25</v>
          </cell>
          <cell r="F53">
            <v>336625.38461538462</v>
          </cell>
          <cell r="G53">
            <v>84156.346153846156</v>
          </cell>
        </row>
        <row r="54">
          <cell r="C54" t="str">
            <v>c.) Máy thi công</v>
          </cell>
          <cell r="G54">
            <v>348393.91951538459</v>
          </cell>
        </row>
        <row r="55">
          <cell r="C55" t="str">
            <v>Máy hàn 23KW</v>
          </cell>
          <cell r="D55" t="str">
            <v>ca</v>
          </cell>
          <cell r="E55">
            <v>0.75</v>
          </cell>
          <cell r="F55">
            <v>442404.97716239316</v>
          </cell>
          <cell r="G55">
            <v>331803.73287179484</v>
          </cell>
        </row>
        <row r="56">
          <cell r="C56" t="str">
            <v xml:space="preserve">Máy mài </v>
          </cell>
          <cell r="D56" t="str">
            <v>ca</v>
          </cell>
          <cell r="E56">
            <v>0.75</v>
          </cell>
          <cell r="H56" t="str">
            <v>Đã tính mua máy</v>
          </cell>
        </row>
        <row r="57">
          <cell r="C57" t="str">
            <v>Máy khác</v>
          </cell>
          <cell r="D57" t="str">
            <v>%</v>
          </cell>
          <cell r="E57">
            <v>5</v>
          </cell>
          <cell r="G57">
            <v>16590.186643589743</v>
          </cell>
        </row>
        <row r="58">
          <cell r="B58" t="str">
            <v>T</v>
          </cell>
          <cell r="C58" t="str">
            <v xml:space="preserve">Chi phí trực tiếp </v>
          </cell>
          <cell r="D58" t="str">
            <v>T= VL+NC+MTC</v>
          </cell>
          <cell r="G58">
            <v>1545054.0719850203</v>
          </cell>
        </row>
        <row r="59">
          <cell r="B59" t="str">
            <v>C</v>
          </cell>
          <cell r="C59" t="str">
            <v xml:space="preserve">Chi phí chung </v>
          </cell>
          <cell r="D59" t="str">
            <v xml:space="preserve">C=T*6,5%*1.05 </v>
          </cell>
          <cell r="F59">
            <v>6.8250000000000005E-2</v>
          </cell>
          <cell r="G59">
            <v>105449.94041297764</v>
          </cell>
        </row>
        <row r="60">
          <cell r="B60" t="str">
            <v>TL</v>
          </cell>
          <cell r="C60" t="str">
            <v xml:space="preserve">Thu nhập chịu thuế tính trước </v>
          </cell>
          <cell r="D60" t="str">
            <v>TL=(T+C)*6%</v>
          </cell>
          <cell r="F60">
            <v>0.06</v>
          </cell>
          <cell r="G60">
            <v>99030.240743879884</v>
          </cell>
        </row>
        <row r="61">
          <cell r="B61" t="str">
            <v>G</v>
          </cell>
          <cell r="C61" t="str">
            <v xml:space="preserve">Giá trị trước thuế </v>
          </cell>
          <cell r="D61" t="str">
            <v>G=T+C+TL</v>
          </cell>
          <cell r="G61">
            <v>1749534.2531418779</v>
          </cell>
        </row>
        <row r="62">
          <cell r="B62" t="str">
            <v>H</v>
          </cell>
          <cell r="C62" t="str">
            <v>Chi phí hạng mục chung</v>
          </cell>
          <cell r="D62" t="str">
            <v>H=G*6,5%</v>
          </cell>
          <cell r="F62">
            <v>6.5000000000000002E-2</v>
          </cell>
          <cell r="G62">
            <v>113719.72645422207</v>
          </cell>
        </row>
        <row r="63">
          <cell r="B63" t="str">
            <v>LT</v>
          </cell>
          <cell r="C63" t="str">
            <v xml:space="preserve">Chi phí lán trại </v>
          </cell>
          <cell r="D63" t="str">
            <v>LT=Gx1%</v>
          </cell>
          <cell r="F63">
            <v>0.01</v>
          </cell>
          <cell r="G63">
            <v>17495.342531418781</v>
          </cell>
        </row>
        <row r="64">
          <cell r="B64" t="str">
            <v>ĐG</v>
          </cell>
          <cell r="C64" t="str">
            <v>Đơn giá tổng hợp ĐG=(G+H+LT)</v>
          </cell>
          <cell r="D64" t="str">
            <v>ĐG=(G+H+LT)</v>
          </cell>
          <cell r="G64">
            <v>1880749.3221275189</v>
          </cell>
        </row>
        <row r="65">
          <cell r="A65" t="str">
            <v>CT4</v>
          </cell>
          <cell r="B65" t="str">
            <v>TT</v>
          </cell>
          <cell r="C65" t="str">
            <v>Mài lại sau khi hàn</v>
          </cell>
          <cell r="D65" t="str">
            <v>nút</v>
          </cell>
          <cell r="G65">
            <v>59440.881823899043</v>
          </cell>
          <cell r="H65" t="str">
            <v>Nút có đường hàn dài 0,1x3,14=0,314m</v>
          </cell>
        </row>
        <row r="66">
          <cell r="C66" t="str">
            <v>Vật liệu</v>
          </cell>
          <cell r="G66">
            <v>32000</v>
          </cell>
        </row>
        <row r="67">
          <cell r="C67" t="str">
            <v>Đá mài</v>
          </cell>
          <cell r="D67" t="str">
            <v>dĩa</v>
          </cell>
          <cell r="E67">
            <v>1</v>
          </cell>
          <cell r="F67">
            <v>32000</v>
          </cell>
          <cell r="G67">
            <v>32000</v>
          </cell>
        </row>
        <row r="68">
          <cell r="C68" t="str">
            <v>Nhân công</v>
          </cell>
          <cell r="G68">
            <v>16831.26923076923</v>
          </cell>
        </row>
        <row r="69">
          <cell r="C69" t="str">
            <v>Nhân công 3,5/7</v>
          </cell>
          <cell r="D69" t="str">
            <v>công</v>
          </cell>
          <cell r="E69">
            <v>0.05</v>
          </cell>
          <cell r="F69">
            <v>336625.38461538462</v>
          </cell>
          <cell r="G69">
            <v>16831.26923076923</v>
          </cell>
        </row>
        <row r="70">
          <cell r="C70" t="str">
            <v>Máy thi công</v>
          </cell>
          <cell r="G70">
            <v>0</v>
          </cell>
        </row>
        <row r="71">
          <cell r="C71" t="str">
            <v xml:space="preserve">Máy mài </v>
          </cell>
          <cell r="D71" t="str">
            <v>ca</v>
          </cell>
          <cell r="E71">
            <v>0.1</v>
          </cell>
          <cell r="F71">
            <v>0</v>
          </cell>
          <cell r="G71">
            <v>0</v>
          </cell>
        </row>
        <row r="72">
          <cell r="C72" t="str">
            <v>Máy khác</v>
          </cell>
          <cell r="D72" t="str">
            <v>%</v>
          </cell>
          <cell r="E72">
            <v>5</v>
          </cell>
          <cell r="G72">
            <v>0</v>
          </cell>
        </row>
        <row r="73">
          <cell r="B73" t="str">
            <v>T</v>
          </cell>
          <cell r="C73" t="str">
            <v xml:space="preserve">Chi phí trực tiếp </v>
          </cell>
          <cell r="D73" t="str">
            <v>T= VL+NC+MTC</v>
          </cell>
          <cell r="G73">
            <v>48831.269230769234</v>
          </cell>
        </row>
        <row r="74">
          <cell r="B74" t="str">
            <v>C</v>
          </cell>
          <cell r="C74" t="str">
            <v xml:space="preserve">Chi phí chung </v>
          </cell>
          <cell r="D74" t="str">
            <v xml:space="preserve">C=T*6,5%*1.05 </v>
          </cell>
          <cell r="F74">
            <v>6.8250000000000005E-2</v>
          </cell>
          <cell r="G74">
            <v>3332.7341250000004</v>
          </cell>
        </row>
        <row r="75">
          <cell r="B75" t="str">
            <v>TL</v>
          </cell>
          <cell r="C75" t="str">
            <v xml:space="preserve">Thu nhập chịu thuế tính trước </v>
          </cell>
          <cell r="D75" t="str">
            <v>TL=(T+C)*6%</v>
          </cell>
          <cell r="F75">
            <v>0.06</v>
          </cell>
          <cell r="G75">
            <v>3129.8402013461541</v>
          </cell>
        </row>
        <row r="76">
          <cell r="B76" t="str">
            <v>G</v>
          </cell>
          <cell r="C76" t="str">
            <v xml:space="preserve">Giá trị trước thuế </v>
          </cell>
          <cell r="D76" t="str">
            <v>G=T+C+TL</v>
          </cell>
          <cell r="G76">
            <v>55293.84355711539</v>
          </cell>
        </row>
        <row r="77">
          <cell r="B77" t="str">
            <v>H</v>
          </cell>
          <cell r="C77" t="str">
            <v>Chi phí hạng mục chung</v>
          </cell>
          <cell r="D77" t="str">
            <v>H=G*6,5%</v>
          </cell>
          <cell r="F77">
            <v>6.5000000000000002E-2</v>
          </cell>
          <cell r="G77">
            <v>3594.0998312125002</v>
          </cell>
        </row>
        <row r="78">
          <cell r="B78" t="str">
            <v>LT</v>
          </cell>
          <cell r="C78" t="str">
            <v xml:space="preserve">Chi phí lán trại </v>
          </cell>
          <cell r="D78" t="str">
            <v>LT=Gx1%</v>
          </cell>
          <cell r="F78">
            <v>0.01</v>
          </cell>
          <cell r="G78">
            <v>552.93843557115395</v>
          </cell>
        </row>
        <row r="79">
          <cell r="B79" t="str">
            <v>ĐG</v>
          </cell>
          <cell r="C79" t="str">
            <v>Đơn giá tổng hợp ĐG=(G+H+LT)</v>
          </cell>
          <cell r="D79" t="str">
            <v>ĐG=(G+H+LT)</v>
          </cell>
          <cell r="G79">
            <v>59440.881823899043</v>
          </cell>
        </row>
        <row r="80">
          <cell r="A80" t="str">
            <v>II</v>
          </cell>
          <cell r="C80" t="str">
            <v xml:space="preserve">Lỗ khoan bị xịt nước(dùng bích ốp vào để hàn xử lý. </v>
          </cell>
        </row>
        <row r="81">
          <cell r="A81" t="str">
            <v>CT5</v>
          </cell>
          <cell r="B81" t="str">
            <v>TT</v>
          </cell>
          <cell r="C81" t="str">
            <v>Đóng nêm giảm bớt nước các lỗ xuất lộ nước có đk lớn hơn 1mm</v>
          </cell>
          <cell r="D81" t="str">
            <v>vị trí</v>
          </cell>
          <cell r="G81">
            <v>806754.2736213475</v>
          </cell>
        </row>
        <row r="82">
          <cell r="C82" t="str">
            <v>a.) Vật liệu</v>
          </cell>
          <cell r="G82">
            <v>45450</v>
          </cell>
        </row>
        <row r="83">
          <cell r="C83" t="str">
            <v>Nêm đồng</v>
          </cell>
          <cell r="D83" t="str">
            <v>cái</v>
          </cell>
          <cell r="E83">
            <v>1</v>
          </cell>
          <cell r="F83">
            <v>45000</v>
          </cell>
          <cell r="G83">
            <v>45000</v>
          </cell>
        </row>
        <row r="84">
          <cell r="C84" t="str">
            <v>Vật liệu khác</v>
          </cell>
          <cell r="D84" t="str">
            <v>%</v>
          </cell>
          <cell r="E84">
            <v>1</v>
          </cell>
          <cell r="G84">
            <v>450</v>
          </cell>
        </row>
        <row r="85">
          <cell r="C85" t="str">
            <v>b.) Nhân công</v>
          </cell>
          <cell r="G85">
            <v>617306.57307692303</v>
          </cell>
        </row>
        <row r="86">
          <cell r="C86" t="str">
            <v>Nhân công 4,5/7</v>
          </cell>
          <cell r="D86" t="str">
            <v>công</v>
          </cell>
          <cell r="E86">
            <v>1.1499999999999999</v>
          </cell>
          <cell r="F86">
            <v>390429.46153846156</v>
          </cell>
          <cell r="G86">
            <v>448993.88076923077</v>
          </cell>
        </row>
        <row r="87">
          <cell r="C87" t="str">
            <v>Nhân công di chuyển sàn thao tác 3,5/7</v>
          </cell>
          <cell r="D87" t="str">
            <v>công</v>
          </cell>
          <cell r="E87">
            <v>0.25</v>
          </cell>
          <cell r="F87">
            <v>336625.38461538462</v>
          </cell>
          <cell r="G87">
            <v>84156.346153846156</v>
          </cell>
        </row>
        <row r="88">
          <cell r="C88" t="str">
            <v>Nhân công di chuyển máy nén khí, máy mài và các máy khác trong hầm</v>
          </cell>
          <cell r="E88">
            <v>0.25</v>
          </cell>
          <cell r="F88">
            <v>336625.38461538462</v>
          </cell>
          <cell r="G88">
            <v>84156.346153846156</v>
          </cell>
        </row>
        <row r="89">
          <cell r="C89" t="str">
            <v>c.) Máy thi công</v>
          </cell>
        </row>
        <row r="90">
          <cell r="C90" t="str">
            <v>Máy mài nén khí</v>
          </cell>
          <cell r="D90" t="str">
            <v>ca</v>
          </cell>
          <cell r="E90">
            <v>0.05</v>
          </cell>
          <cell r="F90">
            <v>0</v>
          </cell>
          <cell r="G90">
            <v>0</v>
          </cell>
          <cell r="H90" t="str">
            <v>Đã tính mua</v>
          </cell>
        </row>
        <row r="91">
          <cell r="C91" t="str">
            <v>Máy nén khí</v>
          </cell>
          <cell r="D91" t="str">
            <v>ca</v>
          </cell>
          <cell r="E91">
            <v>0.05</v>
          </cell>
          <cell r="F91">
            <v>0</v>
          </cell>
          <cell r="G91">
            <v>0</v>
          </cell>
          <cell r="H91" t="str">
            <v>Đã tính mua</v>
          </cell>
        </row>
        <row r="92">
          <cell r="C92" t="str">
            <v>Máy khác</v>
          </cell>
          <cell r="D92" t="str">
            <v>%</v>
          </cell>
          <cell r="E92">
            <v>5</v>
          </cell>
        </row>
        <row r="93">
          <cell r="B93" t="str">
            <v>T</v>
          </cell>
          <cell r="C93" t="str">
            <v xml:space="preserve">Chi phí trực tiếp </v>
          </cell>
          <cell r="D93" t="str">
            <v>T= VL+NC+MTC</v>
          </cell>
          <cell r="G93">
            <v>662756.57307692303</v>
          </cell>
        </row>
        <row r="94">
          <cell r="B94" t="str">
            <v>C</v>
          </cell>
          <cell r="C94" t="str">
            <v xml:space="preserve">Chi phí chung </v>
          </cell>
          <cell r="D94" t="str">
            <v xml:space="preserve">C=T*6,5%*1.05 </v>
          </cell>
          <cell r="F94">
            <v>6.8250000000000005E-2</v>
          </cell>
          <cell r="G94">
            <v>45233.136112499997</v>
          </cell>
        </row>
        <row r="95">
          <cell r="B95" t="str">
            <v>TL</v>
          </cell>
          <cell r="C95" t="str">
            <v xml:space="preserve">Thu nhập chịu thuế tính trước </v>
          </cell>
          <cell r="D95" t="str">
            <v>TL=(T+C)*6%</v>
          </cell>
          <cell r="F95">
            <v>0.06</v>
          </cell>
          <cell r="G95">
            <v>42479.382551365379</v>
          </cell>
        </row>
        <row r="96">
          <cell r="B96" t="str">
            <v>G</v>
          </cell>
          <cell r="C96" t="str">
            <v xml:space="preserve">Giá trị trước thuế </v>
          </cell>
          <cell r="D96" t="str">
            <v>G=T+C+TL</v>
          </cell>
          <cell r="G96">
            <v>750469.09174078843</v>
          </cell>
        </row>
        <row r="97">
          <cell r="B97" t="str">
            <v>H</v>
          </cell>
          <cell r="C97" t="str">
            <v>Chi phí hạng mục chung</v>
          </cell>
          <cell r="D97" t="str">
            <v>H=G*6,5%</v>
          </cell>
          <cell r="F97">
            <v>6.5000000000000002E-2</v>
          </cell>
          <cell r="G97">
            <v>48780.490963151249</v>
          </cell>
        </row>
        <row r="98">
          <cell r="B98" t="str">
            <v>LT</v>
          </cell>
          <cell r="C98" t="str">
            <v xml:space="preserve">Chi phí lán trại </v>
          </cell>
          <cell r="D98" t="str">
            <v>LT=Gx1%</v>
          </cell>
          <cell r="F98">
            <v>0.01</v>
          </cell>
          <cell r="G98">
            <v>7504.6909174078846</v>
          </cell>
        </row>
        <row r="99">
          <cell r="B99" t="str">
            <v>ĐG</v>
          </cell>
          <cell r="C99" t="str">
            <v>Đơn giá tổng hợp ĐG=(G+H+LT)</v>
          </cell>
          <cell r="D99" t="str">
            <v>ĐG=(G+H+LT)</v>
          </cell>
          <cell r="G99">
            <v>806754.2736213475</v>
          </cell>
        </row>
        <row r="100">
          <cell r="A100" t="str">
            <v>CT6</v>
          </cell>
          <cell r="B100" t="str">
            <v>TT</v>
          </cell>
          <cell r="C100" t="str">
            <v>Đường hàn kín nước (dùng tấm bích hàn đắp lên)</v>
          </cell>
          <cell r="D100" t="str">
            <v>1 vị trí</v>
          </cell>
          <cell r="G100">
            <v>8267367.2820251295</v>
          </cell>
        </row>
        <row r="101">
          <cell r="C101" t="str">
            <v>Vật liệu</v>
          </cell>
          <cell r="G101">
            <v>376368.96</v>
          </cell>
        </row>
        <row r="102">
          <cell r="C102" t="str">
            <v>Bích thép Q345 B D220x8 có rãnh</v>
          </cell>
          <cell r="D102" t="str">
            <v>kg</v>
          </cell>
          <cell r="E102">
            <v>2.431616</v>
          </cell>
          <cell r="F102">
            <v>14545.454545454544</v>
          </cell>
          <cell r="G102">
            <v>35368.959999999999</v>
          </cell>
        </row>
        <row r="103">
          <cell r="C103" t="str">
            <v>Gioăng cao su chịu nhiệt</v>
          </cell>
          <cell r="D103" t="str">
            <v>cái</v>
          </cell>
          <cell r="E103">
            <v>2</v>
          </cell>
          <cell r="F103">
            <v>110000</v>
          </cell>
          <cell r="G103">
            <v>220000</v>
          </cell>
        </row>
        <row r="104">
          <cell r="C104" t="str">
            <v>Que hàn E7018</v>
          </cell>
          <cell r="D104" t="str">
            <v>kg</v>
          </cell>
          <cell r="E104">
            <v>2.2000000000000002</v>
          </cell>
          <cell r="F104">
            <v>55000</v>
          </cell>
          <cell r="G104">
            <v>121000.00000000001</v>
          </cell>
        </row>
        <row r="105">
          <cell r="C105" t="str">
            <v>Nhân công</v>
          </cell>
          <cell r="G105">
            <v>5021778.923076923</v>
          </cell>
        </row>
        <row r="106">
          <cell r="C106" t="str">
            <v>Nhân công 4,50/7</v>
          </cell>
          <cell r="D106" t="str">
            <v>công</v>
          </cell>
          <cell r="E106">
            <v>12</v>
          </cell>
          <cell r="F106">
            <v>390429.46153846156</v>
          </cell>
          <cell r="G106">
            <v>4685153.538461539</v>
          </cell>
        </row>
        <row r="107">
          <cell r="C107" t="str">
            <v>Nhân công di chuyển sàn thao tác 3,5/7</v>
          </cell>
          <cell r="D107" t="str">
            <v>công</v>
          </cell>
          <cell r="E107">
            <v>0.5</v>
          </cell>
          <cell r="G107">
            <v>0</v>
          </cell>
          <cell r="H107" t="str">
            <v>Đã nêu tại chỗ nhân công thưc hiện đóng nên và mài.</v>
          </cell>
        </row>
        <row r="108">
          <cell r="C108" t="str">
            <v>Nhân công lắp gía đỡ kích và kích 3,5/7</v>
          </cell>
          <cell r="D108" t="str">
            <v>công</v>
          </cell>
          <cell r="E108">
            <v>0.5</v>
          </cell>
          <cell r="G108">
            <v>0</v>
          </cell>
        </row>
        <row r="109">
          <cell r="C109" t="str">
            <v>Nhân công di chuyển máy nén khí, máy mài và các máy khác trong hầm</v>
          </cell>
          <cell r="D109" t="str">
            <v>công</v>
          </cell>
          <cell r="E109">
            <v>0.5</v>
          </cell>
          <cell r="F109">
            <v>336625.38461538462</v>
          </cell>
          <cell r="G109">
            <v>168312.69230769231</v>
          </cell>
        </row>
        <row r="110">
          <cell r="C110" t="str">
            <v>Nhân công tiện tạo rãnh trên tấm bích để lắp gioăng cao su</v>
          </cell>
          <cell r="D110" t="str">
            <v>công</v>
          </cell>
          <cell r="E110">
            <v>0.5</v>
          </cell>
          <cell r="F110">
            <v>336625.38461538462</v>
          </cell>
          <cell r="G110">
            <v>168312.69230769231</v>
          </cell>
        </row>
        <row r="111">
          <cell r="C111" t="str">
            <v>Máy thi công</v>
          </cell>
          <cell r="G111">
            <v>1393575.6780615384</v>
          </cell>
        </row>
        <row r="112">
          <cell r="C112" t="str">
            <v>Máy nén khí 240m3/h</v>
          </cell>
          <cell r="D112" t="str">
            <v>ca</v>
          </cell>
          <cell r="E112">
            <v>1</v>
          </cell>
          <cell r="F112">
            <v>0</v>
          </cell>
          <cell r="G112">
            <v>0</v>
          </cell>
          <cell r="H112" t="str">
            <v>Đã tính mua</v>
          </cell>
        </row>
        <row r="113">
          <cell r="C113" t="str">
            <v>Máy hàn 23KW</v>
          </cell>
          <cell r="D113" t="str">
            <v>ca</v>
          </cell>
          <cell r="E113">
            <v>3</v>
          </cell>
          <cell r="F113">
            <v>442404.97716239316</v>
          </cell>
          <cell r="G113">
            <v>1327214.9314871794</v>
          </cell>
        </row>
        <row r="114">
          <cell r="C114" t="str">
            <v xml:space="preserve">Máy mài </v>
          </cell>
          <cell r="D114" t="str">
            <v>ca</v>
          </cell>
          <cell r="E114">
            <v>1</v>
          </cell>
          <cell r="G114">
            <v>0</v>
          </cell>
          <cell r="H114" t="str">
            <v>Đã tính mua</v>
          </cell>
        </row>
        <row r="115">
          <cell r="C115" t="str">
            <v>Máy khác</v>
          </cell>
          <cell r="D115" t="str">
            <v>%</v>
          </cell>
          <cell r="E115">
            <v>5</v>
          </cell>
          <cell r="G115">
            <v>66360.746574358971</v>
          </cell>
        </row>
        <row r="116">
          <cell r="B116" t="str">
            <v>T</v>
          </cell>
          <cell r="C116" t="str">
            <v xml:space="preserve">Chi phí trực tiếp </v>
          </cell>
          <cell r="D116" t="str">
            <v>T= VL+NC+MTC</v>
          </cell>
          <cell r="G116">
            <v>6791723.5611384613</v>
          </cell>
        </row>
        <row r="117">
          <cell r="B117" t="str">
            <v>C</v>
          </cell>
          <cell r="C117" t="str">
            <v xml:space="preserve">Chi phí chung </v>
          </cell>
          <cell r="D117" t="str">
            <v xml:space="preserve">C=T*6,5%*1.05 </v>
          </cell>
          <cell r="F117">
            <v>6.8250000000000005E-2</v>
          </cell>
          <cell r="G117">
            <v>463535.13304770004</v>
          </cell>
        </row>
        <row r="118">
          <cell r="B118" t="str">
            <v>TL</v>
          </cell>
          <cell r="C118" t="str">
            <v xml:space="preserve">Thu nhập chịu thuế tính trước </v>
          </cell>
          <cell r="D118" t="str">
            <v>TL=(T+C)*6%</v>
          </cell>
          <cell r="F118">
            <v>0.06</v>
          </cell>
          <cell r="G118">
            <v>435315.52165116963</v>
          </cell>
        </row>
        <row r="119">
          <cell r="B119" t="str">
            <v>G</v>
          </cell>
          <cell r="C119" t="str">
            <v xml:space="preserve">Giá trị trước thuế </v>
          </cell>
          <cell r="D119" t="str">
            <v>G=T+C+TL</v>
          </cell>
          <cell r="G119">
            <v>7690574.2158373306</v>
          </cell>
        </row>
        <row r="120">
          <cell r="B120" t="str">
            <v>H</v>
          </cell>
          <cell r="C120" t="str">
            <v>Chi phí hạng mục chung</v>
          </cell>
          <cell r="D120" t="str">
            <v>H=G*6,5%</v>
          </cell>
          <cell r="F120">
            <v>6.5000000000000002E-2</v>
          </cell>
          <cell r="G120">
            <v>499887.3240294265</v>
          </cell>
        </row>
        <row r="121">
          <cell r="B121" t="str">
            <v>LT</v>
          </cell>
          <cell r="C121" t="str">
            <v xml:space="preserve">Chi phí lán trại </v>
          </cell>
          <cell r="D121" t="str">
            <v>LT=Gx1%</v>
          </cell>
          <cell r="F121">
            <v>0.01</v>
          </cell>
          <cell r="G121">
            <v>76905.742158373308</v>
          </cell>
        </row>
        <row r="122">
          <cell r="B122" t="str">
            <v>ĐG</v>
          </cell>
          <cell r="C122" t="str">
            <v>Đơn giá tổng hợp ĐG=(G+H+LT)</v>
          </cell>
          <cell r="D122" t="str">
            <v>ĐG=(G+H+LT)</v>
          </cell>
          <cell r="G122">
            <v>8267367.2820251295</v>
          </cell>
        </row>
        <row r="123">
          <cell r="A123" t="str">
            <v>CT7</v>
          </cell>
          <cell r="B123" t="str">
            <v>TT</v>
          </cell>
          <cell r="C123" t="str">
            <v>Mài sạch ba bia sau khi hàn loại 2</v>
          </cell>
          <cell r="D123" t="str">
            <v>nút</v>
          </cell>
          <cell r="E123" t="str">
            <v>CT4x2</v>
          </cell>
          <cell r="G123">
            <v>118881.76364779809</v>
          </cell>
          <cell r="H123" t="str">
            <v>Đơn giá mục CT4 x 2 với lý do đường kính tấm ốp D=220mm</v>
          </cell>
        </row>
        <row r="124">
          <cell r="A124" t="str">
            <v>CT8</v>
          </cell>
          <cell r="C124" t="str">
            <v xml:space="preserve">Sơn kim hoại bằng hệ sơn PS-01 công trình thủy điện A Lưới đã được phê duyệt </v>
          </cell>
          <cell r="D124" t="str">
            <v>m2</v>
          </cell>
          <cell r="E124">
            <v>2.6</v>
          </cell>
          <cell r="F124">
            <v>462524</v>
          </cell>
          <cell r="G124">
            <v>1202562.4000000001</v>
          </cell>
          <cell r="H124" t="str">
            <v>Tính theo Quyết định phê duyệt số 364/QĐ-EVNCHP ngày 40/03/2016 (bao gồm Sơn lót BARRIER 77 Grey ( Jotun) độ dày lớp sơn khi khô  0,5mm + Sởn phủ bảo vệ MARATHON XHB ( Jotun) mầu Grey 38, độ dày sơn khi khô 1.5 mm)</v>
          </cell>
        </row>
        <row r="125">
          <cell r="A125" t="str">
            <v>III</v>
          </cell>
          <cell r="C125" t="str">
            <v>Mối hàn nối đoạn ống hầm ngang vào nhà máy</v>
          </cell>
        </row>
        <row r="126">
          <cell r="A126" t="str">
            <v>CT9'</v>
          </cell>
          <cell r="B126" t="str">
            <v>MS.02201(VD)</v>
          </cell>
          <cell r="C126" t="str">
            <v xml:space="preserve">Mài đường hàn theo vết nứt chu vi </v>
          </cell>
          <cell r="D126" t="str">
            <v>1 vị trí</v>
          </cell>
          <cell r="G126">
            <v>2555806.2277493896</v>
          </cell>
        </row>
        <row r="127">
          <cell r="C127" t="str">
            <v>a.) Vật liệu</v>
          </cell>
          <cell r="G127">
            <v>164024</v>
          </cell>
        </row>
        <row r="128">
          <cell r="C128" t="str">
            <v xml:space="preserve">Đĩa mài </v>
          </cell>
          <cell r="D128" t="str">
            <v>dĩa</v>
          </cell>
          <cell r="E128">
            <v>5</v>
          </cell>
          <cell r="F128">
            <v>32000</v>
          </cell>
          <cell r="G128">
            <v>160000</v>
          </cell>
        </row>
        <row r="129">
          <cell r="C129" t="str">
            <v>Dung môi</v>
          </cell>
          <cell r="D129" t="str">
            <v>kg</v>
          </cell>
          <cell r="E129">
            <v>0.04</v>
          </cell>
          <cell r="F129">
            <v>60000</v>
          </cell>
          <cell r="G129">
            <v>2400</v>
          </cell>
        </row>
        <row r="130">
          <cell r="C130" t="str">
            <v>Vật liệu khác</v>
          </cell>
          <cell r="D130" t="str">
            <v>%</v>
          </cell>
          <cell r="E130">
            <v>1</v>
          </cell>
          <cell r="G130">
            <v>1624</v>
          </cell>
        </row>
        <row r="131">
          <cell r="C131" t="str">
            <v>b.) Nhân công</v>
          </cell>
          <cell r="G131">
            <v>1935595.9615384615</v>
          </cell>
        </row>
        <row r="132">
          <cell r="B132" t="str">
            <v>TT</v>
          </cell>
          <cell r="C132" t="str">
            <v>Nhân công 3,5/7</v>
          </cell>
          <cell r="D132" t="str">
            <v>công</v>
          </cell>
          <cell r="E132">
            <v>2.5</v>
          </cell>
          <cell r="F132">
            <v>336625.38461538462</v>
          </cell>
          <cell r="G132">
            <v>841563.4615384615</v>
          </cell>
        </row>
        <row r="133">
          <cell r="C133" t="str">
            <v>Nhân công di chuyển sàn thao tác 3,5/7</v>
          </cell>
          <cell r="D133" t="str">
            <v>công</v>
          </cell>
          <cell r="E133">
            <v>0.25</v>
          </cell>
          <cell r="F133">
            <v>336625.38461538462</v>
          </cell>
          <cell r="G133">
            <v>84156.346153846156</v>
          </cell>
        </row>
        <row r="134">
          <cell r="C134" t="str">
            <v>Nhân công di chuyển máy nén khí, máy mài và các máy khác trong hầm</v>
          </cell>
          <cell r="D134" t="str">
            <v>công</v>
          </cell>
          <cell r="E134">
            <v>3</v>
          </cell>
          <cell r="F134">
            <v>336625.38461538462</v>
          </cell>
          <cell r="G134">
            <v>1009876.1538461539</v>
          </cell>
        </row>
        <row r="135">
          <cell r="C135" t="str">
            <v>c.) Máy thi công</v>
          </cell>
          <cell r="G135">
            <v>0</v>
          </cell>
        </row>
        <row r="136">
          <cell r="C136" t="str">
            <v>Máy nén khí</v>
          </cell>
          <cell r="D136" t="str">
            <v>ca</v>
          </cell>
          <cell r="E136">
            <v>0.1</v>
          </cell>
          <cell r="G136">
            <v>0</v>
          </cell>
          <cell r="H136" t="str">
            <v>Đã tính mua máy</v>
          </cell>
        </row>
        <row r="137">
          <cell r="C137" t="str">
            <v>Máy mài nén khí</v>
          </cell>
          <cell r="D137" t="str">
            <v>ca</v>
          </cell>
          <cell r="E137">
            <v>0.1</v>
          </cell>
          <cell r="G137">
            <v>0</v>
          </cell>
          <cell r="H137" t="str">
            <v>Đã tính mua máy</v>
          </cell>
        </row>
        <row r="138">
          <cell r="C138" t="str">
            <v>Quạt thông gió 2.5 Kw</v>
          </cell>
          <cell r="D138" t="str">
            <v>ca</v>
          </cell>
          <cell r="E138">
            <v>0.5</v>
          </cell>
          <cell r="F138">
            <v>0</v>
          </cell>
          <cell r="G138">
            <v>0</v>
          </cell>
        </row>
        <row r="139">
          <cell r="B139" t="str">
            <v>T</v>
          </cell>
          <cell r="C139" t="str">
            <v xml:space="preserve">Chi phí trực tiếp </v>
          </cell>
          <cell r="D139" t="str">
            <v>T= VL+NC+MTC</v>
          </cell>
          <cell r="G139">
            <v>2099619.9615384615</v>
          </cell>
        </row>
        <row r="140">
          <cell r="B140" t="str">
            <v>C</v>
          </cell>
          <cell r="C140" t="str">
            <v xml:space="preserve">Chi phí chung </v>
          </cell>
          <cell r="D140" t="str">
            <v xml:space="preserve">C=T*6,5%*1.05 </v>
          </cell>
          <cell r="F140">
            <v>6.8250000000000005E-2</v>
          </cell>
          <cell r="G140">
            <v>143299.06237500001</v>
          </cell>
        </row>
        <row r="141">
          <cell r="B141" t="str">
            <v>TL</v>
          </cell>
          <cell r="C141" t="str">
            <v xml:space="preserve">Thu nhập chịu thuế tính trước </v>
          </cell>
          <cell r="D141" t="str">
            <v>TL=(T+C)*6%</v>
          </cell>
          <cell r="F141">
            <v>0.06</v>
          </cell>
          <cell r="G141">
            <v>134575.14143480771</v>
          </cell>
        </row>
        <row r="142">
          <cell r="B142" t="str">
            <v>G</v>
          </cell>
          <cell r="C142" t="str">
            <v xml:space="preserve">Giá trị trước thuế </v>
          </cell>
          <cell r="D142" t="str">
            <v>G=T+C+TL</v>
          </cell>
          <cell r="G142">
            <v>2377494.1653482695</v>
          </cell>
        </row>
        <row r="143">
          <cell r="B143" t="str">
            <v>H</v>
          </cell>
          <cell r="C143" t="str">
            <v>Chi phí hạng mục chung</v>
          </cell>
          <cell r="D143" t="str">
            <v>H=G*6,5%</v>
          </cell>
          <cell r="F143">
            <v>6.5000000000000002E-2</v>
          </cell>
          <cell r="G143">
            <v>154537.12074763753</v>
          </cell>
        </row>
        <row r="144">
          <cell r="B144" t="str">
            <v>LT</v>
          </cell>
          <cell r="C144" t="str">
            <v xml:space="preserve">Chi phí lán trại </v>
          </cell>
          <cell r="D144" t="str">
            <v>LT=Gx1%</v>
          </cell>
          <cell r="F144">
            <v>0.01</v>
          </cell>
          <cell r="G144">
            <v>23774.941653482696</v>
          </cell>
        </row>
        <row r="145">
          <cell r="B145" t="str">
            <v>ĐG</v>
          </cell>
          <cell r="C145" t="str">
            <v>Đơn giá tổng hợp ĐG=(G+H+LT)</v>
          </cell>
          <cell r="D145" t="str">
            <v>ĐG=(G+H+LT)</v>
          </cell>
          <cell r="G145">
            <v>2555806.2277493896</v>
          </cell>
        </row>
        <row r="146">
          <cell r="A146" t="str">
            <v>CT9</v>
          </cell>
          <cell r="B146" t="str">
            <v>MS.02201(VD)</v>
          </cell>
          <cell r="C146" t="str">
            <v>Khắc phục vết nứt theo chu vi tại vị trí Km11+470</v>
          </cell>
          <cell r="D146" t="str">
            <v>1 vị trí</v>
          </cell>
          <cell r="G146">
            <v>29668578.552593682</v>
          </cell>
        </row>
        <row r="147">
          <cell r="C147" t="str">
            <v>a.) Vật liệu</v>
          </cell>
          <cell r="G147">
            <v>2155928.6</v>
          </cell>
        </row>
        <row r="148">
          <cell r="B148" t="str">
            <v>TT</v>
          </cell>
          <cell r="C148" t="str">
            <v xml:space="preserve">Gia công tấm thép hàn Q345B hàn đắp </v>
          </cell>
          <cell r="D148" t="str">
            <v>kg</v>
          </cell>
          <cell r="E148">
            <v>28.825200000000006</v>
          </cell>
          <cell r="F148">
            <v>35500</v>
          </cell>
          <cell r="G148">
            <v>1023294.6000000002</v>
          </cell>
          <cell r="H148" t="str">
            <v>Kích thước tấm (900x(210+70+30)x12)mm</v>
          </cell>
        </row>
        <row r="149">
          <cell r="C149" t="str">
            <v>Gioăng cao su chịu nhiệt</v>
          </cell>
          <cell r="D149" t="str">
            <v>Tấm</v>
          </cell>
          <cell r="E149">
            <v>1</v>
          </cell>
          <cell r="F149">
            <v>200000</v>
          </cell>
          <cell r="G149">
            <v>200000</v>
          </cell>
        </row>
        <row r="150">
          <cell r="C150" t="str">
            <v xml:space="preserve">Đĩa mài </v>
          </cell>
          <cell r="D150" t="str">
            <v>dĩa</v>
          </cell>
          <cell r="E150">
            <v>3</v>
          </cell>
          <cell r="F150">
            <v>32000</v>
          </cell>
          <cell r="G150">
            <v>96000</v>
          </cell>
        </row>
        <row r="151">
          <cell r="C151" t="str">
            <v>Que hàn 7018</v>
          </cell>
          <cell r="D151" t="str">
            <v>kg</v>
          </cell>
          <cell r="E151">
            <v>15</v>
          </cell>
          <cell r="F151">
            <v>55000</v>
          </cell>
          <cell r="G151">
            <v>825000</v>
          </cell>
        </row>
        <row r="152">
          <cell r="C152" t="str">
            <v>Dung môi</v>
          </cell>
          <cell r="D152" t="str">
            <v>kg</v>
          </cell>
          <cell r="E152">
            <v>0.04</v>
          </cell>
          <cell r="F152">
            <v>60000</v>
          </cell>
          <cell r="G152">
            <v>2400</v>
          </cell>
        </row>
        <row r="153">
          <cell r="C153" t="str">
            <v>Vật liệu khác</v>
          </cell>
          <cell r="D153" t="str">
            <v>%</v>
          </cell>
          <cell r="E153">
            <v>1</v>
          </cell>
          <cell r="G153">
            <v>9234</v>
          </cell>
        </row>
        <row r="154">
          <cell r="C154" t="str">
            <v>b.) Nhân công</v>
          </cell>
          <cell r="G154">
            <v>22217100.576923076</v>
          </cell>
        </row>
        <row r="155">
          <cell r="B155" t="str">
            <v>TT</v>
          </cell>
          <cell r="C155" t="str">
            <v>Nhân công di chuyển sàn thao tác 3,5/7</v>
          </cell>
          <cell r="D155" t="str">
            <v>công</v>
          </cell>
          <cell r="E155">
            <v>0.25</v>
          </cell>
          <cell r="F155">
            <v>336625.38461538462</v>
          </cell>
          <cell r="G155">
            <v>84156.346153846156</v>
          </cell>
        </row>
        <row r="156">
          <cell r="B156" t="str">
            <v>TT</v>
          </cell>
          <cell r="C156" t="str">
            <v>Nhân công lắp gía đỡ kích và kích 3,5/7</v>
          </cell>
          <cell r="D156" t="str">
            <v>công</v>
          </cell>
          <cell r="E156">
            <v>0.25</v>
          </cell>
          <cell r="F156">
            <v>336625.38461538462</v>
          </cell>
          <cell r="G156">
            <v>84156.346153846156</v>
          </cell>
        </row>
        <row r="157">
          <cell r="B157" t="str">
            <v>TT</v>
          </cell>
          <cell r="C157" t="str">
            <v>Nhân công di chuyển máy nén khí, máy mài và các máy khác trong hầm</v>
          </cell>
          <cell r="D157" t="str">
            <v>công</v>
          </cell>
          <cell r="E157">
            <v>0.25</v>
          </cell>
          <cell r="F157">
            <v>336625.38461538462</v>
          </cell>
          <cell r="G157">
            <v>84156.346153846156</v>
          </cell>
        </row>
        <row r="158">
          <cell r="B158" t="str">
            <v>TT</v>
          </cell>
          <cell r="C158" t="str">
            <v>Nhân công hàn thợ 6G</v>
          </cell>
          <cell r="D158" t="str">
            <v>công</v>
          </cell>
          <cell r="E158">
            <v>12</v>
          </cell>
          <cell r="F158">
            <v>568040.76923076925</v>
          </cell>
          <cell r="G158">
            <v>6816489.230769231</v>
          </cell>
        </row>
        <row r="159">
          <cell r="B159" t="str">
            <v>TT</v>
          </cell>
          <cell r="C159" t="str">
            <v>Nhân công mài 3,5/7</v>
          </cell>
          <cell r="D159" t="str">
            <v>công</v>
          </cell>
          <cell r="E159">
            <v>42</v>
          </cell>
          <cell r="F159">
            <v>336625.38461538462</v>
          </cell>
          <cell r="G159">
            <v>14138266.153846154</v>
          </cell>
        </row>
        <row r="160">
          <cell r="C160" t="str">
            <v>Nhân công vận hành máy nén khí 3,5/7</v>
          </cell>
          <cell r="D160" t="str">
            <v>ca</v>
          </cell>
          <cell r="E160">
            <v>3</v>
          </cell>
          <cell r="F160">
            <v>336625.38461538462</v>
          </cell>
          <cell r="G160">
            <v>1009876.1538461539</v>
          </cell>
          <cell r="H160" t="str">
            <v>Đã tính mua máy</v>
          </cell>
        </row>
        <row r="161">
          <cell r="C161" t="str">
            <v>c.) Máy thi công</v>
          </cell>
          <cell r="G161">
            <v>0</v>
          </cell>
        </row>
        <row r="162">
          <cell r="C162" t="str">
            <v>Máy nén khí (nhân công vận hành)</v>
          </cell>
          <cell r="D162" t="str">
            <v>ca</v>
          </cell>
          <cell r="E162">
            <v>0.1</v>
          </cell>
          <cell r="G162">
            <v>0</v>
          </cell>
          <cell r="H162" t="str">
            <v>Đã tính mua máy</v>
          </cell>
        </row>
        <row r="163">
          <cell r="C163" t="str">
            <v>Máy mài nén khí</v>
          </cell>
          <cell r="D163" t="str">
            <v>ca</v>
          </cell>
          <cell r="E163">
            <v>0.1</v>
          </cell>
          <cell r="G163">
            <v>0</v>
          </cell>
          <cell r="H163" t="str">
            <v>Đã tính mua máy</v>
          </cell>
        </row>
        <row r="164">
          <cell r="C164" t="str">
            <v>Quạt thông gió 2.5 Kw</v>
          </cell>
          <cell r="D164" t="str">
            <v>ca</v>
          </cell>
          <cell r="E164">
            <v>0.5</v>
          </cell>
          <cell r="F164">
            <v>0</v>
          </cell>
          <cell r="G164">
            <v>0</v>
          </cell>
        </row>
        <row r="165">
          <cell r="B165" t="str">
            <v>T</v>
          </cell>
          <cell r="C165" t="str">
            <v xml:space="preserve">Chi phí trực tiếp </v>
          </cell>
          <cell r="D165" t="str">
            <v>T= VL+NC+MTC</v>
          </cell>
          <cell r="G165">
            <v>24373029.176923078</v>
          </cell>
        </row>
        <row r="166">
          <cell r="B166" t="str">
            <v>C</v>
          </cell>
          <cell r="C166" t="str">
            <v xml:space="preserve">Chi phí chung </v>
          </cell>
          <cell r="D166" t="str">
            <v xml:space="preserve">C=T*6,5%*1.05 </v>
          </cell>
          <cell r="F166">
            <v>6.8250000000000005E-2</v>
          </cell>
          <cell r="G166">
            <v>1663459.2413250001</v>
          </cell>
        </row>
        <row r="167">
          <cell r="B167" t="str">
            <v>TL</v>
          </cell>
          <cell r="C167" t="str">
            <v xml:space="preserve">Thu nhập chịu thuế tính trước </v>
          </cell>
          <cell r="D167" t="str">
            <v>TL=(T+C)*6%</v>
          </cell>
          <cell r="F167">
            <v>0.06</v>
          </cell>
          <cell r="G167">
            <v>1562189.3050948845</v>
          </cell>
        </row>
        <row r="168">
          <cell r="B168" t="str">
            <v>G</v>
          </cell>
          <cell r="C168" t="str">
            <v xml:space="preserve">Giá trị trước thuế </v>
          </cell>
          <cell r="D168" t="str">
            <v>G=T+C+TL</v>
          </cell>
          <cell r="G168">
            <v>27598677.723342959</v>
          </cell>
        </row>
        <row r="169">
          <cell r="B169" t="str">
            <v>H</v>
          </cell>
          <cell r="C169" t="str">
            <v>Chi phí hạng mục chung</v>
          </cell>
          <cell r="D169" t="str">
            <v>H=G*6,5%</v>
          </cell>
          <cell r="F169">
            <v>6.5000000000000002E-2</v>
          </cell>
          <cell r="G169">
            <v>1793914.0520172925</v>
          </cell>
        </row>
        <row r="170">
          <cell r="B170" t="str">
            <v>LT</v>
          </cell>
          <cell r="C170" t="str">
            <v xml:space="preserve">Chi phí lán trại </v>
          </cell>
          <cell r="D170" t="str">
            <v>LT=Gx1%</v>
          </cell>
          <cell r="F170">
            <v>0.01</v>
          </cell>
          <cell r="G170">
            <v>275986.7772334296</v>
          </cell>
        </row>
        <row r="171">
          <cell r="B171" t="str">
            <v>ĐG</v>
          </cell>
          <cell r="C171" t="str">
            <v>Đơn giá tổng hợp ĐG=(G+H+LT)</v>
          </cell>
          <cell r="D171" t="str">
            <v>ĐG=(G+H+LT)</v>
          </cell>
          <cell r="G171">
            <v>29668578.552593682</v>
          </cell>
        </row>
        <row r="172">
          <cell r="A172" t="str">
            <v>CT10</v>
          </cell>
          <cell r="B172" t="str">
            <v>MS.02201(VD)</v>
          </cell>
          <cell r="C172" t="str">
            <v>Khắc phục vết nứt theo đường sinh tại vị trí Km11+470</v>
          </cell>
          <cell r="D172" t="str">
            <v>1 vị trí</v>
          </cell>
          <cell r="G172">
            <v>15013656.232497634</v>
          </cell>
        </row>
        <row r="173">
          <cell r="C173" t="str">
            <v>a.) Vật liệu</v>
          </cell>
          <cell r="G173">
            <v>2193114</v>
          </cell>
        </row>
        <row r="174">
          <cell r="C174" t="str">
            <v xml:space="preserve">Đĩa mài </v>
          </cell>
          <cell r="D174" t="str">
            <v>dĩa</v>
          </cell>
          <cell r="E174">
            <v>42</v>
          </cell>
          <cell r="F174">
            <v>32000</v>
          </cell>
          <cell r="G174">
            <v>1344000</v>
          </cell>
        </row>
        <row r="175">
          <cell r="C175" t="str">
            <v>Que hàn 7018</v>
          </cell>
          <cell r="D175" t="str">
            <v>kg</v>
          </cell>
          <cell r="E175">
            <v>15</v>
          </cell>
          <cell r="F175">
            <v>55000</v>
          </cell>
          <cell r="G175">
            <v>825000</v>
          </cell>
        </row>
        <row r="176">
          <cell r="C176" t="str">
            <v>Dung môi</v>
          </cell>
          <cell r="D176" t="str">
            <v>kg</v>
          </cell>
          <cell r="E176">
            <v>0.04</v>
          </cell>
          <cell r="F176">
            <v>60000</v>
          </cell>
          <cell r="G176">
            <v>2400</v>
          </cell>
        </row>
        <row r="177">
          <cell r="C177" t="str">
            <v>Vật liệu khác</v>
          </cell>
          <cell r="D177" t="str">
            <v>%</v>
          </cell>
          <cell r="E177">
            <v>1</v>
          </cell>
          <cell r="G177">
            <v>21714</v>
          </cell>
        </row>
        <row r="178">
          <cell r="C178" t="str">
            <v>b.) Nhân công</v>
          </cell>
          <cell r="G178">
            <v>10140752.307692308</v>
          </cell>
        </row>
        <row r="179">
          <cell r="B179" t="str">
            <v>TT</v>
          </cell>
          <cell r="C179" t="str">
            <v>Nhân công hàn thợ 6G</v>
          </cell>
          <cell r="D179" t="str">
            <v>công</v>
          </cell>
          <cell r="E179">
            <v>6</v>
          </cell>
          <cell r="F179">
            <v>568040.76923076925</v>
          </cell>
          <cell r="G179">
            <v>3408244.6153846155</v>
          </cell>
        </row>
        <row r="180">
          <cell r="B180" t="str">
            <v>TT</v>
          </cell>
          <cell r="C180" t="str">
            <v>Nhân công mài 3,5/7</v>
          </cell>
          <cell r="D180" t="str">
            <v>công</v>
          </cell>
          <cell r="E180">
            <v>20</v>
          </cell>
          <cell r="F180">
            <v>336625.38461538462</v>
          </cell>
          <cell r="G180">
            <v>6732507.692307692</v>
          </cell>
        </row>
        <row r="181">
          <cell r="C181" t="str">
            <v>c.) Máy thi công</v>
          </cell>
          <cell r="G181">
            <v>0</v>
          </cell>
        </row>
        <row r="182">
          <cell r="C182" t="str">
            <v>Máy nén khí (nhân công vận hành)</v>
          </cell>
          <cell r="D182" t="str">
            <v>ca</v>
          </cell>
          <cell r="E182">
            <v>0.1</v>
          </cell>
          <cell r="G182">
            <v>0</v>
          </cell>
          <cell r="H182" t="str">
            <v>Đã tính mua máy</v>
          </cell>
        </row>
        <row r="183">
          <cell r="C183" t="str">
            <v>Máy mài nén khí</v>
          </cell>
          <cell r="D183" t="str">
            <v>ca</v>
          </cell>
          <cell r="E183">
            <v>0.1</v>
          </cell>
          <cell r="G183">
            <v>0</v>
          </cell>
          <cell r="H183" t="str">
            <v>Đã tính mua máy</v>
          </cell>
        </row>
        <row r="184">
          <cell r="C184" t="str">
            <v>Quạt thông gió 2.5 Kw</v>
          </cell>
          <cell r="D184" t="str">
            <v>ca</v>
          </cell>
          <cell r="E184">
            <v>0.5</v>
          </cell>
          <cell r="F184">
            <v>0</v>
          </cell>
          <cell r="G184">
            <v>0</v>
          </cell>
        </row>
        <row r="185">
          <cell r="B185" t="str">
            <v>T</v>
          </cell>
          <cell r="C185" t="str">
            <v xml:space="preserve">Chi phí trực tiếp </v>
          </cell>
          <cell r="D185" t="str">
            <v>T= VL+NC+MTC</v>
          </cell>
          <cell r="G185">
            <v>12333866.307692308</v>
          </cell>
        </row>
        <row r="186">
          <cell r="B186" t="str">
            <v>C</v>
          </cell>
          <cell r="C186" t="str">
            <v xml:space="preserve">Chi phí chung </v>
          </cell>
          <cell r="D186" t="str">
            <v xml:space="preserve">C=T*6,5%*1.05 </v>
          </cell>
          <cell r="F186">
            <v>6.8250000000000005E-2</v>
          </cell>
          <cell r="G186">
            <v>841786.37550000008</v>
          </cell>
        </row>
        <row r="187">
          <cell r="B187" t="str">
            <v>TL</v>
          </cell>
          <cell r="C187" t="str">
            <v xml:space="preserve">Thu nhập chịu thuế tính trước </v>
          </cell>
          <cell r="D187" t="str">
            <v>TL=(T+C)*6%</v>
          </cell>
          <cell r="F187">
            <v>0.06</v>
          </cell>
          <cell r="G187">
            <v>790539.16099153855</v>
          </cell>
        </row>
        <row r="188">
          <cell r="B188" t="str">
            <v>G</v>
          </cell>
          <cell r="C188" t="str">
            <v xml:space="preserve">Giá trị trước thuế </v>
          </cell>
          <cell r="D188" t="str">
            <v>G=T+C+TL</v>
          </cell>
          <cell r="G188">
            <v>13966191.844183847</v>
          </cell>
        </row>
        <row r="189">
          <cell r="B189" t="str">
            <v>H</v>
          </cell>
          <cell r="C189" t="str">
            <v>Chi phí hạng mục chung</v>
          </cell>
          <cell r="D189" t="str">
            <v>H=G*6,5%</v>
          </cell>
          <cell r="F189">
            <v>6.5000000000000002E-2</v>
          </cell>
          <cell r="G189">
            <v>907802.4698719501</v>
          </cell>
        </row>
        <row r="190">
          <cell r="B190" t="str">
            <v>LT</v>
          </cell>
          <cell r="C190" t="str">
            <v xml:space="preserve">Chi phí lán trại </v>
          </cell>
          <cell r="D190" t="str">
            <v>LT=Gx1%</v>
          </cell>
          <cell r="F190">
            <v>0.01</v>
          </cell>
          <cell r="G190">
            <v>139661.91844183847</v>
          </cell>
        </row>
        <row r="191">
          <cell r="B191" t="str">
            <v>ĐG</v>
          </cell>
          <cell r="C191" t="str">
            <v>Đơn giá tổng hợp ĐG=(G+H+LT)</v>
          </cell>
          <cell r="D191" t="str">
            <v>ĐG=(G+H+LT)</v>
          </cell>
          <cell r="G191">
            <v>15013656.232497634</v>
          </cell>
        </row>
        <row r="192">
          <cell r="A192" t="str">
            <v>IV</v>
          </cell>
          <cell r="C192" t="str">
            <v>Mối hàn nối đoạn ống theo chu vi HP4</v>
          </cell>
        </row>
        <row r="193">
          <cell r="A193" t="str">
            <v>CT11</v>
          </cell>
          <cell r="B193" t="str">
            <v>TT</v>
          </cell>
          <cell r="C193" t="str">
            <v>Hàn vết nứt chu vi hoặc đường sinh bằng phương pháp hàn theo đường ống (hàn bù trực tiếp)</v>
          </cell>
          <cell r="G193">
            <v>15827791.507660333</v>
          </cell>
          <cell r="H193" t="str">
            <v>Dùng kích ép các tấm ép kích thước 900x(200+170x2)x10  có cao su để chắn kín nước, sau đó hàn xung quanh có thời gian gia nhiệt để đảm bảo đúng yêu cầu kỹ thuật.</v>
          </cell>
        </row>
        <row r="194">
          <cell r="C194" t="str">
            <v>Vật liệu</v>
          </cell>
          <cell r="G194">
            <v>825000</v>
          </cell>
        </row>
        <row r="195">
          <cell r="B195" t="str">
            <v>TT</v>
          </cell>
          <cell r="C195" t="str">
            <v xml:space="preserve">Gia công tấm thép hàn Q345B hàn đắp </v>
          </cell>
          <cell r="D195" t="str">
            <v>kg</v>
          </cell>
          <cell r="E195">
            <v>28.825200000000006</v>
          </cell>
          <cell r="F195">
            <v>0</v>
          </cell>
          <cell r="G195">
            <v>0</v>
          </cell>
          <cell r="H195" t="str">
            <v>Kích thước tấm (900x(210+70+30)x12)mm</v>
          </cell>
        </row>
        <row r="196">
          <cell r="B196" t="str">
            <v>TT</v>
          </cell>
          <cell r="C196" t="str">
            <v>Tấm cao su chiệu nhiệt kích thước theo tấm hàn đắp</v>
          </cell>
          <cell r="D196" t="str">
            <v>tấm</v>
          </cell>
          <cell r="E196">
            <v>1</v>
          </cell>
          <cell r="F196">
            <v>0</v>
          </cell>
          <cell r="G196">
            <v>0</v>
          </cell>
        </row>
        <row r="197">
          <cell r="C197" t="str">
            <v>Que hàn E7018</v>
          </cell>
          <cell r="D197" t="str">
            <v>kg</v>
          </cell>
          <cell r="E197">
            <v>15</v>
          </cell>
          <cell r="F197">
            <v>55000</v>
          </cell>
          <cell r="G197">
            <v>825000</v>
          </cell>
        </row>
        <row r="198">
          <cell r="C198" t="str">
            <v>Vật liệu khác</v>
          </cell>
          <cell r="D198" t="str">
            <v>%</v>
          </cell>
          <cell r="E198">
            <v>1</v>
          </cell>
          <cell r="G198">
            <v>8250</v>
          </cell>
        </row>
        <row r="199">
          <cell r="C199" t="str">
            <v>Nhân công</v>
          </cell>
          <cell r="G199">
            <v>9705364.846153846</v>
          </cell>
        </row>
        <row r="200">
          <cell r="B200" t="str">
            <v>TT</v>
          </cell>
          <cell r="C200" t="str">
            <v>Nhân công hàn 3 tấm thép lại thành biên dạng chữ U dùng để hàn đắp. Nhan công 4/7</v>
          </cell>
          <cell r="D200" t="str">
            <v>công</v>
          </cell>
          <cell r="E200">
            <v>2.5</v>
          </cell>
          <cell r="F200">
            <v>360924</v>
          </cell>
          <cell r="G200">
            <v>902310</v>
          </cell>
        </row>
        <row r="201">
          <cell r="B201" t="str">
            <v>TT</v>
          </cell>
          <cell r="C201" t="str">
            <v>Nhân công 4,50/7 chuẩn bị kích ép chắn nước.</v>
          </cell>
          <cell r="D201" t="str">
            <v>công</v>
          </cell>
          <cell r="E201">
            <v>16</v>
          </cell>
          <cell r="F201">
            <v>390429.46153846156</v>
          </cell>
          <cell r="G201">
            <v>6246871.384615385</v>
          </cell>
          <cell r="H201" t="str">
            <v>Bao gồm nhân công lắp đặt dàn để kích ép tấm bích để không cho nước xì ra</v>
          </cell>
        </row>
        <row r="202">
          <cell r="B202" t="str">
            <v>TT</v>
          </cell>
          <cell r="C202" t="str">
            <v>Nhân công hàn 7/7</v>
          </cell>
          <cell r="D202" t="str">
            <v>Công</v>
          </cell>
          <cell r="E202">
            <v>4.5</v>
          </cell>
          <cell r="F202">
            <v>568040.76923076925</v>
          </cell>
          <cell r="G202">
            <v>2556183.4615384615</v>
          </cell>
          <cell r="H202" t="str">
            <v>Hàn 6G</v>
          </cell>
        </row>
        <row r="203">
          <cell r="C203" t="str">
            <v>Máy thi công</v>
          </cell>
          <cell r="G203">
            <v>2472321.6</v>
          </cell>
        </row>
        <row r="204">
          <cell r="C204" t="str">
            <v>Máy nén khí 24m3/h</v>
          </cell>
          <cell r="D204" t="str">
            <v>ca</v>
          </cell>
          <cell r="E204">
            <v>6</v>
          </cell>
          <cell r="G204">
            <v>0</v>
          </cell>
          <cell r="H204" t="str">
            <v>Đã tính mua</v>
          </cell>
        </row>
        <row r="205">
          <cell r="C205" t="str">
            <v>Máy hàn 23KW</v>
          </cell>
          <cell r="D205" t="str">
            <v>ca</v>
          </cell>
          <cell r="E205">
            <v>6</v>
          </cell>
          <cell r="F205">
            <v>392432</v>
          </cell>
          <cell r="G205">
            <v>2354592</v>
          </cell>
        </row>
        <row r="206">
          <cell r="C206" t="str">
            <v>Máy khác</v>
          </cell>
          <cell r="D206" t="str">
            <v>%</v>
          </cell>
          <cell r="E206">
            <v>5</v>
          </cell>
          <cell r="G206">
            <v>117729.60000000001</v>
          </cell>
        </row>
        <row r="207">
          <cell r="B207" t="str">
            <v>T</v>
          </cell>
          <cell r="C207" t="str">
            <v xml:space="preserve">Chi phí trực tiếp </v>
          </cell>
          <cell r="D207" t="str">
            <v>T= VL+NC+MTC</v>
          </cell>
          <cell r="G207">
            <v>13002686.446153846</v>
          </cell>
        </row>
        <row r="208">
          <cell r="B208" t="str">
            <v>C</v>
          </cell>
          <cell r="C208" t="str">
            <v xml:space="preserve">Chi phí chung </v>
          </cell>
          <cell r="D208" t="str">
            <v xml:space="preserve">C=T*6,5%*1.05 </v>
          </cell>
          <cell r="F208">
            <v>6.8250000000000005E-2</v>
          </cell>
          <cell r="G208">
            <v>887433.34995000006</v>
          </cell>
        </row>
        <row r="209">
          <cell r="B209" t="str">
            <v>TL</v>
          </cell>
          <cell r="C209" t="str">
            <v xml:space="preserve">Thu nhập chịu thuế tính trước </v>
          </cell>
          <cell r="D209" t="str">
            <v>TL=(T+C)*6%</v>
          </cell>
          <cell r="F209">
            <v>0.06</v>
          </cell>
          <cell r="G209">
            <v>833407.18776623078</v>
          </cell>
        </row>
        <row r="210">
          <cell r="B210" t="str">
            <v>G</v>
          </cell>
          <cell r="C210" t="str">
            <v xml:space="preserve">Giá trị trước thuế </v>
          </cell>
          <cell r="D210" t="str">
            <v>G=T+C+TL</v>
          </cell>
          <cell r="G210">
            <v>14723526.983870078</v>
          </cell>
        </row>
        <row r="211">
          <cell r="B211" t="str">
            <v>H</v>
          </cell>
          <cell r="C211" t="str">
            <v>Chi phí hạng mục chung</v>
          </cell>
          <cell r="D211" t="str">
            <v>H=G*6,5%</v>
          </cell>
          <cell r="F211">
            <v>6.5000000000000002E-2</v>
          </cell>
          <cell r="G211">
            <v>957029.25395155512</v>
          </cell>
        </row>
        <row r="212">
          <cell r="B212" t="str">
            <v>LT</v>
          </cell>
          <cell r="C212" t="str">
            <v xml:space="preserve">Chi phí lán trại </v>
          </cell>
          <cell r="D212" t="str">
            <v>LT=Gx1%</v>
          </cell>
          <cell r="F212">
            <v>0.01</v>
          </cell>
          <cell r="G212">
            <v>147235.26983870077</v>
          </cell>
        </row>
        <row r="213">
          <cell r="B213" t="str">
            <v>ĐG</v>
          </cell>
          <cell r="C213" t="str">
            <v>Đơn giá tổng hợp ĐG=(G+H+LT)</v>
          </cell>
          <cell r="D213" t="str">
            <v>ĐG=(G+H+LT)</v>
          </cell>
          <cell r="G213">
            <v>15827791.507660333</v>
          </cell>
        </row>
        <row r="214">
          <cell r="A214" t="str">
            <v>CT12</v>
          </cell>
          <cell r="B214" t="str">
            <v>TT</v>
          </cell>
          <cell r="C214" t="str">
            <v>Mài ba via sau khi hàn loại 3</v>
          </cell>
          <cell r="D214" t="str">
            <v>vị trí</v>
          </cell>
          <cell r="E214">
            <v>1</v>
          </cell>
          <cell r="F214">
            <v>265023.03997916769</v>
          </cell>
          <cell r="G214">
            <v>265023.03997916769</v>
          </cell>
          <cell r="H214" t="str">
            <v>Đơn giá mục CT4/0,314*(0,500+0,200)x2</v>
          </cell>
        </row>
        <row r="215">
          <cell r="A215" t="str">
            <v>CT13</v>
          </cell>
          <cell r="B215" t="str">
            <v>TT</v>
          </cell>
          <cell r="C215" t="str">
            <v>Kiểm tra vết nứt sau khi hàn xử lý bằng phương pháp thẩm thấu</v>
          </cell>
          <cell r="D215" t="str">
            <v>nút</v>
          </cell>
          <cell r="G215">
            <v>245858.56588678848</v>
          </cell>
        </row>
        <row r="216">
          <cell r="C216" t="str">
            <v>Vật liệu</v>
          </cell>
          <cell r="G216">
            <v>0</v>
          </cell>
        </row>
        <row r="217">
          <cell r="C217" t="str">
            <v>Bộ xịt thẩm thấu Nabakem</v>
          </cell>
          <cell r="D217" t="str">
            <v>Bộ</v>
          </cell>
          <cell r="G217">
            <v>0</v>
          </cell>
          <cell r="H217" t="str">
            <v>Chủ đầu tư cung cấp</v>
          </cell>
        </row>
        <row r="218">
          <cell r="C218" t="str">
            <v>Nhân công</v>
          </cell>
          <cell r="G218">
            <v>201975.23076923078</v>
          </cell>
        </row>
        <row r="219">
          <cell r="C219" t="str">
            <v>Nhân công 3,5/7</v>
          </cell>
          <cell r="D219" t="str">
            <v>công</v>
          </cell>
          <cell r="E219">
            <v>0.6</v>
          </cell>
          <cell r="F219">
            <v>336625.38461538462</v>
          </cell>
          <cell r="G219">
            <v>201975.23076923078</v>
          </cell>
        </row>
        <row r="220">
          <cell r="B220" t="str">
            <v>T</v>
          </cell>
          <cell r="C220" t="str">
            <v xml:space="preserve">Chi phí trực tiếp </v>
          </cell>
          <cell r="D220" t="str">
            <v>T= VL+NC+MTC</v>
          </cell>
          <cell r="G220">
            <v>201975.23076923078</v>
          </cell>
        </row>
        <row r="221">
          <cell r="B221" t="str">
            <v>C</v>
          </cell>
          <cell r="C221" t="str">
            <v xml:space="preserve">Chi phí chung </v>
          </cell>
          <cell r="D221" t="str">
            <v xml:space="preserve">C=T*6,5%*1.05 </v>
          </cell>
          <cell r="F221">
            <v>6.8250000000000005E-2</v>
          </cell>
          <cell r="G221">
            <v>13784.809500000001</v>
          </cell>
        </row>
        <row r="222">
          <cell r="B222" t="str">
            <v>TL</v>
          </cell>
          <cell r="C222" t="str">
            <v xml:space="preserve">Thu nhập chịu thuế tính trước </v>
          </cell>
          <cell r="D222" t="str">
            <v>TL=(T+C)*6%</v>
          </cell>
          <cell r="F222">
            <v>0.06</v>
          </cell>
          <cell r="G222">
            <v>12945.602416153846</v>
          </cell>
        </row>
        <row r="223">
          <cell r="B223" t="str">
            <v>G</v>
          </cell>
          <cell r="C223" t="str">
            <v xml:space="preserve">Giá trị trước thuế </v>
          </cell>
          <cell r="D223" t="str">
            <v>G=T+C+TL</v>
          </cell>
          <cell r="G223">
            <v>228705.64268538464</v>
          </cell>
        </row>
        <row r="224">
          <cell r="B224" t="str">
            <v>H</v>
          </cell>
          <cell r="C224" t="str">
            <v>Chi phí hạng mục chung</v>
          </cell>
          <cell r="D224" t="str">
            <v>H=G*6,5%</v>
          </cell>
          <cell r="F224">
            <v>6.5000000000000002E-2</v>
          </cell>
          <cell r="G224">
            <v>14865.866774550002</v>
          </cell>
        </row>
        <row r="225">
          <cell r="B225" t="str">
            <v>LT</v>
          </cell>
          <cell r="C225" t="str">
            <v xml:space="preserve">Chi phí lán trại </v>
          </cell>
          <cell r="D225" t="str">
            <v>LT=Gx1%</v>
          </cell>
          <cell r="F225">
            <v>0.01</v>
          </cell>
          <cell r="G225">
            <v>2287.0564268538465</v>
          </cell>
        </row>
        <row r="226">
          <cell r="B226" t="str">
            <v>ĐG</v>
          </cell>
          <cell r="C226" t="str">
            <v>Đơn giá tổng hợp ĐG=(G+H+LT)</v>
          </cell>
          <cell r="D226" t="str">
            <v>ĐG=(G+H+LT)</v>
          </cell>
          <cell r="G226">
            <v>245858.56588678848</v>
          </cell>
        </row>
        <row r="227">
          <cell r="A227" t="str">
            <v>CT13'</v>
          </cell>
          <cell r="B227" t="str">
            <v>TT</v>
          </cell>
          <cell r="C227" t="str">
            <v>Xử lý kích đường ống cho bằng nhau tại mối hàn nối giữa 02 ống</v>
          </cell>
          <cell r="D227" t="str">
            <v>Trọn bộ</v>
          </cell>
          <cell r="G227">
            <v>9214421.4864172842</v>
          </cell>
        </row>
        <row r="228">
          <cell r="C228" t="str">
            <v>Vật liệu</v>
          </cell>
          <cell r="G228">
            <v>62475</v>
          </cell>
        </row>
        <row r="229">
          <cell r="C229" t="str">
            <v>Đá mài</v>
          </cell>
          <cell r="D229" t="str">
            <v>viên</v>
          </cell>
          <cell r="E229">
            <v>1</v>
          </cell>
          <cell r="F229">
            <v>32000</v>
          </cell>
          <cell r="G229">
            <v>32000</v>
          </cell>
        </row>
        <row r="230">
          <cell r="C230" t="str">
            <v>Que hàn 7018</v>
          </cell>
          <cell r="D230" t="str">
            <v>kg</v>
          </cell>
          <cell r="E230">
            <v>0.5</v>
          </cell>
          <cell r="F230">
            <v>55000</v>
          </cell>
          <cell r="G230">
            <v>27500</v>
          </cell>
        </row>
        <row r="231">
          <cell r="C231" t="str">
            <v>Vật liệu khác</v>
          </cell>
          <cell r="D231" t="str">
            <v>%</v>
          </cell>
          <cell r="E231">
            <v>5</v>
          </cell>
          <cell r="G231">
            <v>2975</v>
          </cell>
        </row>
        <row r="232">
          <cell r="C232" t="str">
            <v xml:space="preserve">Nhân công </v>
          </cell>
          <cell r="G232">
            <v>7095209.3076923061</v>
          </cell>
        </row>
        <row r="233">
          <cell r="C233" t="str">
            <v>Nhân công 3,5/7</v>
          </cell>
          <cell r="D233" t="str">
            <v>công</v>
          </cell>
          <cell r="E233">
            <v>20</v>
          </cell>
          <cell r="F233">
            <v>346344.83076923073</v>
          </cell>
          <cell r="G233">
            <v>6926896.6153846141</v>
          </cell>
        </row>
        <row r="234">
          <cell r="B234" t="str">
            <v>TT</v>
          </cell>
          <cell r="C234" t="str">
            <v>Nhân công di chuyển sàn thao tác 3,5/7</v>
          </cell>
          <cell r="D234" t="str">
            <v>công</v>
          </cell>
          <cell r="E234">
            <v>0.25</v>
          </cell>
          <cell r="F234">
            <v>336625.38461538462</v>
          </cell>
          <cell r="G234">
            <v>84156.346153846156</v>
          </cell>
        </row>
        <row r="235">
          <cell r="B235" t="str">
            <v>TT</v>
          </cell>
          <cell r="C235" t="str">
            <v>Nhân công lắp gía đỡ kích và kích 3,5/7</v>
          </cell>
          <cell r="D235" t="str">
            <v>công</v>
          </cell>
          <cell r="E235">
            <v>0.25</v>
          </cell>
          <cell r="F235">
            <v>336625.38461538462</v>
          </cell>
          <cell r="G235">
            <v>84156.346153846156</v>
          </cell>
        </row>
        <row r="236">
          <cell r="C236" t="str">
            <v>Máy thi công</v>
          </cell>
          <cell r="G236">
            <v>412053.6</v>
          </cell>
        </row>
        <row r="237">
          <cell r="C237" t="str">
            <v>Máy nén khí 24m3/h</v>
          </cell>
          <cell r="D237" t="str">
            <v>ca</v>
          </cell>
          <cell r="E237">
            <v>6</v>
          </cell>
          <cell r="G237">
            <v>0</v>
          </cell>
          <cell r="H237" t="str">
            <v>Đã tính mua</v>
          </cell>
        </row>
        <row r="238">
          <cell r="C238" t="str">
            <v>Máy hàn 23KW</v>
          </cell>
          <cell r="D238" t="str">
            <v>ca</v>
          </cell>
          <cell r="E238">
            <v>1</v>
          </cell>
          <cell r="F238">
            <v>392432</v>
          </cell>
          <cell r="G238">
            <v>392432</v>
          </cell>
        </row>
        <row r="239">
          <cell r="C239" t="str">
            <v>Máy khác</v>
          </cell>
          <cell r="D239" t="str">
            <v>%</v>
          </cell>
          <cell r="E239">
            <v>5</v>
          </cell>
          <cell r="G239">
            <v>19621.600000000002</v>
          </cell>
        </row>
        <row r="240">
          <cell r="B240" t="str">
            <v>T</v>
          </cell>
          <cell r="C240" t="str">
            <v xml:space="preserve">Chi phí trực tiếp </v>
          </cell>
          <cell r="D240" t="str">
            <v>T= VL+NC+MTC</v>
          </cell>
          <cell r="G240">
            <v>7569737.9076923057</v>
          </cell>
        </row>
        <row r="241">
          <cell r="B241" t="str">
            <v>C</v>
          </cell>
          <cell r="C241" t="str">
            <v xml:space="preserve">Chi phí chung </v>
          </cell>
          <cell r="D241" t="str">
            <v xml:space="preserve">C=T*6,5%*1.05 </v>
          </cell>
          <cell r="F241">
            <v>6.8250000000000005E-2</v>
          </cell>
          <cell r="G241">
            <v>516634.61219999992</v>
          </cell>
        </row>
        <row r="242">
          <cell r="B242" t="str">
            <v>TL</v>
          </cell>
          <cell r="C242" t="str">
            <v xml:space="preserve">Thu nhập chịu thuế tính trước </v>
          </cell>
          <cell r="D242" t="str">
            <v>TL=(T+C)*6%</v>
          </cell>
          <cell r="F242">
            <v>0.06</v>
          </cell>
          <cell r="G242">
            <v>485182.35119353834</v>
          </cell>
        </row>
        <row r="243">
          <cell r="B243" t="str">
            <v>G</v>
          </cell>
          <cell r="C243" t="str">
            <v xml:space="preserve">Giá trị trước thuế </v>
          </cell>
          <cell r="D243" t="str">
            <v>G=T+C+TL</v>
          </cell>
          <cell r="G243">
            <v>8571554.8710858449</v>
          </cell>
        </row>
        <row r="244">
          <cell r="B244" t="str">
            <v>H</v>
          </cell>
          <cell r="C244" t="str">
            <v>Chi phí hạng mục chung</v>
          </cell>
          <cell r="D244" t="str">
            <v>H=G*6,5%</v>
          </cell>
          <cell r="F244">
            <v>6.5000000000000002E-2</v>
          </cell>
          <cell r="G244">
            <v>557151.06662057992</v>
          </cell>
        </row>
        <row r="245">
          <cell r="B245" t="str">
            <v>LT</v>
          </cell>
          <cell r="C245" t="str">
            <v xml:space="preserve">Chi phí lán trại </v>
          </cell>
          <cell r="D245" t="str">
            <v>LT=Gx1%</v>
          </cell>
          <cell r="F245">
            <v>0.01</v>
          </cell>
          <cell r="G245">
            <v>85715.548710858449</v>
          </cell>
        </row>
        <row r="246">
          <cell r="B246" t="str">
            <v>ĐG</v>
          </cell>
          <cell r="C246" t="str">
            <v>Đơn giá tổng hợp ĐG=(G+H+LT)</v>
          </cell>
          <cell r="D246" t="str">
            <v>ĐG=(G+H+LT)</v>
          </cell>
          <cell r="G246">
            <v>9214421.4864172842</v>
          </cell>
        </row>
        <row r="247">
          <cell r="A247" t="str">
            <v>CT14</v>
          </cell>
          <cell r="B247" t="str">
            <v>TT</v>
          </cell>
          <cell r="C247" t="str">
            <v>Lắp đặt hệ thống điện phục vụ thi công trong hầm</v>
          </cell>
          <cell r="D247" t="str">
            <v>Trọn bộ</v>
          </cell>
          <cell r="G247">
            <v>219566088.52651903</v>
          </cell>
        </row>
        <row r="248">
          <cell r="C248" t="str">
            <v>Vật liệu</v>
          </cell>
          <cell r="G248">
            <v>128619386.54545453</v>
          </cell>
        </row>
        <row r="249">
          <cell r="A249">
            <v>1</v>
          </cell>
          <cell r="C249" t="str">
            <v>Dây cáp nhôm 4x35</v>
          </cell>
          <cell r="D249" t="str">
            <v>m</v>
          </cell>
          <cell r="E249">
            <v>600</v>
          </cell>
          <cell r="F249">
            <v>31845.454545454544</v>
          </cell>
          <cell r="G249">
            <v>19107272.727272727</v>
          </cell>
          <cell r="H249" t="str">
            <v>Bàn giao lại chủ đầu tư sau khi thi công xong</v>
          </cell>
        </row>
        <row r="250">
          <cell r="A250">
            <v>2</v>
          </cell>
          <cell r="C250" t="str">
            <v>Dây cáp nhôm 4x50</v>
          </cell>
          <cell r="D250" t="str">
            <v>m</v>
          </cell>
          <cell r="E250">
            <v>1040</v>
          </cell>
          <cell r="F250">
            <v>62199.999999999993</v>
          </cell>
          <cell r="G250">
            <v>64687999.999999993</v>
          </cell>
          <cell r="H250" t="str">
            <v>Bàn giao lại chủ đầu tư sau khi thi công xong</v>
          </cell>
        </row>
        <row r="251">
          <cell r="A251">
            <v>3</v>
          </cell>
          <cell r="C251" t="str">
            <v>Dây điện 2x2,5mm</v>
          </cell>
          <cell r="D251" t="str">
            <v>m</v>
          </cell>
          <cell r="E251">
            <v>400</v>
          </cell>
          <cell r="F251">
            <v>12199.999999999998</v>
          </cell>
          <cell r="G251">
            <v>4879999.9999999991</v>
          </cell>
          <cell r="H251" t="str">
            <v>Bàn giao lại chủ đầu tư sau khi thi công xong</v>
          </cell>
        </row>
        <row r="252">
          <cell r="A252">
            <v>4</v>
          </cell>
          <cell r="C252" t="str">
            <v>Dây điện 2x 1mm</v>
          </cell>
          <cell r="D252" t="str">
            <v>m</v>
          </cell>
          <cell r="E252">
            <v>600</v>
          </cell>
          <cell r="F252">
            <v>2200</v>
          </cell>
          <cell r="G252">
            <v>1320000</v>
          </cell>
          <cell r="H252" t="str">
            <v>Bàn giao lại chủ đầu tư sau khi thi công xong</v>
          </cell>
        </row>
        <row r="253">
          <cell r="A253">
            <v>5</v>
          </cell>
          <cell r="C253" t="str">
            <v>Dây điện đơn Cu 6mm</v>
          </cell>
          <cell r="D253" t="str">
            <v>m</v>
          </cell>
          <cell r="E253">
            <v>200</v>
          </cell>
          <cell r="F253">
            <v>24454.545454545452</v>
          </cell>
          <cell r="G253">
            <v>4890909.0909090908</v>
          </cell>
          <cell r="H253" t="str">
            <v>Bàn giao lại chủ đầu tư sau khi thi công xong</v>
          </cell>
        </row>
        <row r="254">
          <cell r="A254">
            <v>6</v>
          </cell>
          <cell r="C254" t="str">
            <v>Cầu dao 3 pha 100A</v>
          </cell>
          <cell r="D254" t="str">
            <v>Cái</v>
          </cell>
          <cell r="E254">
            <v>5</v>
          </cell>
          <cell r="F254">
            <v>250909.09090909088</v>
          </cell>
          <cell r="G254">
            <v>1254545.4545454544</v>
          </cell>
          <cell r="H254" t="str">
            <v>Bàn giao lại chủ đầu tư sau khi thi công xong</v>
          </cell>
        </row>
        <row r="255">
          <cell r="A255">
            <v>7</v>
          </cell>
          <cell r="C255" t="str">
            <v>Ổ + phích chống giật</v>
          </cell>
          <cell r="D255" t="str">
            <v>Bộ</v>
          </cell>
          <cell r="E255">
            <v>18</v>
          </cell>
          <cell r="F255">
            <v>300000</v>
          </cell>
          <cell r="G255">
            <v>5400000</v>
          </cell>
          <cell r="H255" t="str">
            <v>Bàn giao lại chủ đầu tư sau khi thi công xong</v>
          </cell>
        </row>
        <row r="256">
          <cell r="A256">
            <v>8</v>
          </cell>
          <cell r="C256" t="str">
            <v>Atomat 100A 3 pha</v>
          </cell>
          <cell r="D256" t="str">
            <v>Cái</v>
          </cell>
          <cell r="E256">
            <v>2</v>
          </cell>
          <cell r="F256">
            <v>77100</v>
          </cell>
          <cell r="G256">
            <v>154200</v>
          </cell>
          <cell r="H256" t="str">
            <v>Bàn giao lại chủ đầu tư sau khi thi công xong</v>
          </cell>
        </row>
        <row r="257">
          <cell r="A257">
            <v>9</v>
          </cell>
          <cell r="C257" t="str">
            <v>Bóng điện Led 36w/220v</v>
          </cell>
          <cell r="D257" t="str">
            <v>Cái</v>
          </cell>
          <cell r="E257">
            <v>100</v>
          </cell>
          <cell r="F257">
            <v>149500</v>
          </cell>
          <cell r="G257">
            <v>14950000</v>
          </cell>
          <cell r="H257" t="str">
            <v>Bàn giao lại chủ đầu tư sau khi thi công xong</v>
          </cell>
        </row>
        <row r="258">
          <cell r="A258">
            <v>10</v>
          </cell>
          <cell r="C258" t="str">
            <v>Tủ hộp lắp atomat 300 x 400</v>
          </cell>
          <cell r="D258" t="str">
            <v>Cái</v>
          </cell>
          <cell r="E258">
            <v>7</v>
          </cell>
          <cell r="F258">
            <v>1442999.9999999998</v>
          </cell>
          <cell r="G258">
            <v>10100999.999999998</v>
          </cell>
          <cell r="H258" t="str">
            <v>Bàn giao lại chủ đầu tư sau khi thi công xong</v>
          </cell>
        </row>
        <row r="259">
          <cell r="A259">
            <v>11</v>
          </cell>
          <cell r="C259" t="str">
            <v>Đầu cốt A35</v>
          </cell>
          <cell r="D259" t="str">
            <v>Cái</v>
          </cell>
          <cell r="E259">
            <v>100</v>
          </cell>
          <cell r="F259">
            <v>5999.9999999999991</v>
          </cell>
          <cell r="G259">
            <v>599999.99999999988</v>
          </cell>
        </row>
        <row r="260">
          <cell r="C260" t="str">
            <v>Vật liệu khác</v>
          </cell>
          <cell r="D260" t="str">
            <v>%</v>
          </cell>
          <cell r="E260">
            <v>1</v>
          </cell>
          <cell r="G260">
            <v>1273459.2727272727</v>
          </cell>
        </row>
        <row r="261">
          <cell r="C261" t="str">
            <v>Nhân công</v>
          </cell>
          <cell r="E261">
            <v>171.10000000000005</v>
          </cell>
          <cell r="F261">
            <v>302491.61538461538</v>
          </cell>
          <cell r="G261">
            <v>51756315.392307706</v>
          </cell>
        </row>
        <row r="262">
          <cell r="A262">
            <v>1</v>
          </cell>
          <cell r="B262" t="str">
            <v>BA.19203</v>
          </cell>
          <cell r="C262" t="str">
            <v>Lắp đặt aptomat loại 1 pha, cường độ dòng điện &lt;=100A</v>
          </cell>
          <cell r="D262" t="str">
            <v>2 cái</v>
          </cell>
          <cell r="E262">
            <v>0.46</v>
          </cell>
        </row>
        <row r="263">
          <cell r="C263" t="str">
            <v>Nhân công 3,5/7</v>
          </cell>
          <cell r="D263" t="str">
            <v>công/cái</v>
          </cell>
          <cell r="E263">
            <v>0.23</v>
          </cell>
        </row>
        <row r="264">
          <cell r="A264">
            <v>2</v>
          </cell>
          <cell r="B264" t="str">
            <v>BA.16414</v>
          </cell>
          <cell r="C264" t="str">
            <v>Kéo rải  các loại  dây dẫn, Lắp đặt dây dẫn 4 ruột 4x35mm2</v>
          </cell>
          <cell r="D264" t="str">
            <v>400 m</v>
          </cell>
          <cell r="E264">
            <v>39.6</v>
          </cell>
        </row>
        <row r="265">
          <cell r="C265" t="str">
            <v>Nhân công 3,5/7</v>
          </cell>
          <cell r="D265" t="str">
            <v>công/m</v>
          </cell>
          <cell r="E265">
            <v>6.6000000000000003E-2</v>
          </cell>
        </row>
        <row r="266">
          <cell r="A266">
            <v>2</v>
          </cell>
          <cell r="B266" t="str">
            <v>BA.16414</v>
          </cell>
          <cell r="C266" t="str">
            <v>Kéo rải  các loại  dây dẫn, Lắp đặt dây dẫn 4 ruột 4x50mm2</v>
          </cell>
          <cell r="D266" t="str">
            <v>1040 m</v>
          </cell>
          <cell r="E266">
            <v>68.64</v>
          </cell>
        </row>
        <row r="267">
          <cell r="C267" t="str">
            <v>Nhân công 3,5/7</v>
          </cell>
          <cell r="D267" t="str">
            <v>công/m</v>
          </cell>
          <cell r="E267">
            <v>6.6000000000000003E-2</v>
          </cell>
        </row>
        <row r="268">
          <cell r="A268">
            <v>3</v>
          </cell>
          <cell r="B268" t="str">
            <v>BA.16203</v>
          </cell>
          <cell r="C268" t="str">
            <v>Kéo rải  các loại  dây dẫn, Lắp đặt dây đơn 2x1,0mm2</v>
          </cell>
          <cell r="D268" t="str">
            <v>200m</v>
          </cell>
          <cell r="E268">
            <v>14.4</v>
          </cell>
        </row>
        <row r="269">
          <cell r="C269" t="str">
            <v>Nhân công 3,5/7</v>
          </cell>
          <cell r="D269" t="str">
            <v>công/m</v>
          </cell>
          <cell r="E269">
            <v>2.4E-2</v>
          </cell>
        </row>
        <row r="270">
          <cell r="A270">
            <v>4</v>
          </cell>
          <cell r="B270" t="str">
            <v>BA.16205</v>
          </cell>
          <cell r="C270" t="str">
            <v>Kéo rải  các loại  dây dẫn, Lắp đặt dây dẫn 2 ruột 2x2,5mm2</v>
          </cell>
          <cell r="D270" t="str">
            <v>400m</v>
          </cell>
          <cell r="E270">
            <v>11.200000000000001</v>
          </cell>
        </row>
        <row r="271">
          <cell r="B271" t="str">
            <v>N33.0001</v>
          </cell>
          <cell r="C271" t="str">
            <v>Nhân công 3,5/7</v>
          </cell>
          <cell r="D271" t="str">
            <v>công/m</v>
          </cell>
          <cell r="E271">
            <v>2.8000000000000001E-2</v>
          </cell>
        </row>
        <row r="272">
          <cell r="A272">
            <v>5</v>
          </cell>
          <cell r="B272" t="str">
            <v>BA.16112</v>
          </cell>
          <cell r="C272" t="str">
            <v>Kéo rải  các loại  dây dẫn, Lắp đặt dây đơn 1x6mm2</v>
          </cell>
          <cell r="D272" t="str">
            <v>200m</v>
          </cell>
          <cell r="E272">
            <v>5.8000000000000007</v>
          </cell>
        </row>
        <row r="273">
          <cell r="B273" t="str">
            <v>N33.0001</v>
          </cell>
          <cell r="C273" t="str">
            <v>Nhân công 3,5/7</v>
          </cell>
          <cell r="D273" t="str">
            <v>công/m</v>
          </cell>
          <cell r="E273">
            <v>2.9000000000000001E-2</v>
          </cell>
        </row>
        <row r="274">
          <cell r="A274">
            <v>6</v>
          </cell>
          <cell r="B274" t="str">
            <v>BA.18502</v>
          </cell>
          <cell r="C274" t="str">
            <v>Lắp đặt cầu dao 3 cực loại &lt;=100A</v>
          </cell>
          <cell r="D274" t="str">
            <v>5 cái</v>
          </cell>
          <cell r="E274">
            <v>2.3000000000000003</v>
          </cell>
        </row>
        <row r="275">
          <cell r="B275" t="str">
            <v>N33.0001</v>
          </cell>
          <cell r="C275" t="str">
            <v>Nhân công 3,5/7</v>
          </cell>
          <cell r="D275" t="str">
            <v>công</v>
          </cell>
          <cell r="E275">
            <v>0.46</v>
          </cell>
        </row>
        <row r="276">
          <cell r="A276">
            <v>7</v>
          </cell>
          <cell r="B276" t="str">
            <v>CS.5.01.3B VD</v>
          </cell>
          <cell r="C276" t="str">
            <v>Thay bóng đèn ống bằng thủ công</v>
          </cell>
          <cell r="D276" t="str">
            <v>100 bóng</v>
          </cell>
          <cell r="E276">
            <v>2.3000000000000003</v>
          </cell>
        </row>
        <row r="277">
          <cell r="C277" t="str">
            <v>Nhân công 3,5/7</v>
          </cell>
          <cell r="D277" t="str">
            <v>công/20 bóng</v>
          </cell>
          <cell r="E277">
            <v>0.46</v>
          </cell>
        </row>
        <row r="278">
          <cell r="A278">
            <v>7</v>
          </cell>
          <cell r="B278" t="str">
            <v>TT</v>
          </cell>
          <cell r="C278" t="str">
            <v>Lắp đặt tủ điện 400x300</v>
          </cell>
          <cell r="D278" t="str">
            <v>7 Tủ</v>
          </cell>
          <cell r="E278">
            <v>1.4000000000000001</v>
          </cell>
        </row>
        <row r="279">
          <cell r="C279" t="str">
            <v>Nhân công 3,5/7</v>
          </cell>
          <cell r="D279" t="str">
            <v>công /tủ</v>
          </cell>
          <cell r="E279">
            <v>0.2</v>
          </cell>
        </row>
        <row r="280">
          <cell r="C280" t="str">
            <v>Nhân công các việc khác</v>
          </cell>
          <cell r="E280">
            <v>25</v>
          </cell>
        </row>
        <row r="281">
          <cell r="C281" t="str">
            <v>Máy thi công</v>
          </cell>
          <cell r="G281">
            <v>0</v>
          </cell>
        </row>
        <row r="282">
          <cell r="B282" t="str">
            <v>T</v>
          </cell>
          <cell r="C282" t="str">
            <v xml:space="preserve">Chi phí trực tiếp </v>
          </cell>
          <cell r="D282" t="str">
            <v>T= VL+NC+MTC</v>
          </cell>
          <cell r="G282">
            <v>180375701.93776223</v>
          </cell>
        </row>
        <row r="283">
          <cell r="B283" t="str">
            <v>C</v>
          </cell>
          <cell r="C283" t="str">
            <v xml:space="preserve">Chi phí chung </v>
          </cell>
          <cell r="D283" t="str">
            <v xml:space="preserve">C=T*6,5%*1.05 </v>
          </cell>
          <cell r="F283">
            <v>6.8250000000000005E-2</v>
          </cell>
          <cell r="G283">
            <v>12310641.657252273</v>
          </cell>
        </row>
        <row r="284">
          <cell r="B284" t="str">
            <v>TL</v>
          </cell>
          <cell r="C284" t="str">
            <v xml:space="preserve">Thu nhập chịu thuế tính trước </v>
          </cell>
          <cell r="D284" t="str">
            <v>TL=(T+C)*6%</v>
          </cell>
          <cell r="F284">
            <v>0.06</v>
          </cell>
          <cell r="G284">
            <v>11561180.615700871</v>
          </cell>
        </row>
        <row r="285">
          <cell r="B285" t="str">
            <v>G</v>
          </cell>
          <cell r="C285" t="str">
            <v xml:space="preserve">Giá trị trước thuế </v>
          </cell>
          <cell r="D285" t="str">
            <v>G=T+C+TL</v>
          </cell>
          <cell r="G285">
            <v>204247524.21071538</v>
          </cell>
        </row>
        <row r="286">
          <cell r="B286" t="str">
            <v>H</v>
          </cell>
          <cell r="C286" t="str">
            <v>Chi phí hạng mục chung</v>
          </cell>
          <cell r="D286" t="str">
            <v>H=G*6,5%</v>
          </cell>
          <cell r="F286">
            <v>6.5000000000000002E-2</v>
          </cell>
          <cell r="G286">
            <v>13276089.0736965</v>
          </cell>
        </row>
        <row r="287">
          <cell r="B287" t="str">
            <v>LT</v>
          </cell>
          <cell r="C287" t="str">
            <v xml:space="preserve">Chi phí lán trại </v>
          </cell>
          <cell r="D287" t="str">
            <v>LT=Gx1%</v>
          </cell>
          <cell r="F287">
            <v>0.01</v>
          </cell>
          <cell r="G287">
            <v>2042475.2421071539</v>
          </cell>
        </row>
        <row r="288">
          <cell r="B288" t="str">
            <v>ĐG</v>
          </cell>
          <cell r="C288" t="str">
            <v>Đơn giá tổng hợp ĐG=(G+H+LT)</v>
          </cell>
          <cell r="D288" t="str">
            <v>ĐG=(G+H+LT)</v>
          </cell>
          <cell r="G288">
            <v>219566088.52651903</v>
          </cell>
        </row>
        <row r="289">
          <cell r="A289" t="str">
            <v>CT15</v>
          </cell>
          <cell r="B289" t="str">
            <v>TT</v>
          </cell>
          <cell r="C289" t="str">
            <v>Tháo dỡ hệ thống điện phục vụ thi công</v>
          </cell>
          <cell r="D289" t="str">
            <v>Trọn gói</v>
          </cell>
          <cell r="G289">
            <v>49077467.393767774</v>
          </cell>
        </row>
        <row r="290">
          <cell r="C290" t="str">
            <v>Nhân công 3,5/7</v>
          </cell>
          <cell r="D290" t="str">
            <v>công</v>
          </cell>
          <cell r="E290">
            <v>119.77000000000002</v>
          </cell>
          <cell r="F290">
            <v>336625.38461538462</v>
          </cell>
          <cell r="G290">
            <v>40317622.315384626</v>
          </cell>
          <cell r="H290" t="str">
            <v>Tính 70% công lắp đặt</v>
          </cell>
        </row>
        <row r="291">
          <cell r="B291" t="str">
            <v>T</v>
          </cell>
          <cell r="C291" t="str">
            <v xml:space="preserve">Chi phí trực tiếp </v>
          </cell>
          <cell r="D291" t="str">
            <v>T= VL+NC+MTC</v>
          </cell>
          <cell r="G291">
            <v>40317622.315384626</v>
          </cell>
        </row>
        <row r="292">
          <cell r="B292" t="str">
            <v>C</v>
          </cell>
          <cell r="C292" t="str">
            <v xml:space="preserve">Chi phí chung </v>
          </cell>
          <cell r="D292" t="str">
            <v xml:space="preserve">C=T*6,5%*1.05 </v>
          </cell>
          <cell r="F292">
            <v>6.8250000000000005E-2</v>
          </cell>
          <cell r="G292">
            <v>2751677.7230250011</v>
          </cell>
        </row>
        <row r="293">
          <cell r="B293" t="str">
            <v>TL</v>
          </cell>
          <cell r="C293" t="str">
            <v xml:space="preserve">Thu nhập chịu thuế tính trước </v>
          </cell>
          <cell r="D293" t="str">
            <v>TL=(T+C)*6%</v>
          </cell>
          <cell r="F293">
            <v>0.06</v>
          </cell>
          <cell r="G293">
            <v>2584158.0023045777</v>
          </cell>
        </row>
        <row r="294">
          <cell r="B294" t="str">
            <v>G</v>
          </cell>
          <cell r="C294" t="str">
            <v xml:space="preserve">Giá trị trước thuế </v>
          </cell>
          <cell r="D294" t="str">
            <v>G=T+C+TL</v>
          </cell>
          <cell r="G294">
            <v>45653458.040714204</v>
          </cell>
        </row>
        <row r="295">
          <cell r="B295" t="str">
            <v>H</v>
          </cell>
          <cell r="C295" t="str">
            <v>Chi phí hạng mục chung</v>
          </cell>
          <cell r="D295" t="str">
            <v>H=G*6,5%</v>
          </cell>
          <cell r="F295">
            <v>6.5000000000000002E-2</v>
          </cell>
          <cell r="G295">
            <v>2967474.7726464234</v>
          </cell>
        </row>
        <row r="296">
          <cell r="B296" t="str">
            <v>LT</v>
          </cell>
          <cell r="C296" t="str">
            <v xml:space="preserve">Chi phí lán trại </v>
          </cell>
          <cell r="D296" t="str">
            <v>LT=Gx1%</v>
          </cell>
          <cell r="F296">
            <v>0.01</v>
          </cell>
          <cell r="G296">
            <v>456534.58040714206</v>
          </cell>
        </row>
        <row r="297">
          <cell r="B297" t="str">
            <v>ĐG</v>
          </cell>
          <cell r="C297" t="str">
            <v>Đơn giá tổng hợp ĐG=(G+H+LT)</v>
          </cell>
          <cell r="D297" t="str">
            <v>ĐG=(G+H+LT)</v>
          </cell>
          <cell r="G297">
            <v>49077467.393767774</v>
          </cell>
        </row>
        <row r="298">
          <cell r="A298" t="str">
            <v>CT16</v>
          </cell>
          <cell r="B298" t="str">
            <v>TT</v>
          </cell>
          <cell r="C298" t="str">
            <v>Hỗ trợ vật tư và nhân công xử lỹ khống chế việc xì nước tại vị trí Km11+470</v>
          </cell>
          <cell r="D298" t="str">
            <v>Trọn gói</v>
          </cell>
          <cell r="G298">
            <v>11797914.994538985</v>
          </cell>
        </row>
        <row r="299">
          <cell r="C299" t="str">
            <v>a) Vật tư</v>
          </cell>
        </row>
        <row r="300">
          <cell r="C300" t="str">
            <v>Tấm ốp đường chu vi</v>
          </cell>
          <cell r="D300" t="str">
            <v>kg</v>
          </cell>
          <cell r="E300">
            <v>25</v>
          </cell>
          <cell r="F300">
            <v>32614.957105686797</v>
          </cell>
          <cell r="G300">
            <v>815373.92764216987</v>
          </cell>
          <cell r="H300" t="str">
            <v>Đơn giá thép biện pháp giếng đứng</v>
          </cell>
        </row>
        <row r="301">
          <cell r="C301" t="str">
            <v>b) Nhân công hỗ trợ</v>
          </cell>
        </row>
        <row r="302">
          <cell r="C302" t="str">
            <v>Nhân công 3,5/7</v>
          </cell>
          <cell r="D302" t="str">
            <v>công</v>
          </cell>
          <cell r="E302">
            <v>26</v>
          </cell>
          <cell r="F302">
            <v>336625.38461538462</v>
          </cell>
          <cell r="G302">
            <v>8752260</v>
          </cell>
        </row>
        <row r="303">
          <cell r="C303" t="str">
            <v>c) Vận chuyển thiết bị</v>
          </cell>
          <cell r="G303">
            <v>124469.31481730769</v>
          </cell>
        </row>
        <row r="304">
          <cell r="C304" t="str">
            <v>Vận chuyển thép ốp dàn giáo, máy hàn, máy mài, que hàn, kích để công và các phụ kiến đi kèm cự ly 100m từ nhà máy đến lỗ thăm van cầu bằng thủ công</v>
          </cell>
          <cell r="D304" t="str">
            <v>Tấn</v>
          </cell>
          <cell r="E304">
            <v>0.15</v>
          </cell>
          <cell r="F304">
            <v>234245.07692307694</v>
          </cell>
          <cell r="G304">
            <v>35136.761538461542</v>
          </cell>
        </row>
        <row r="305">
          <cell r="C305" t="str">
            <v>Vận chuyển thép ốp dàn giáo, máy hàn, máy mài, que hàn, kích để công và các phụ kiến đi kèm qua lỗ van cầu bằng thủ công</v>
          </cell>
          <cell r="D305" t="str">
            <v>Tấn</v>
          </cell>
          <cell r="E305">
            <v>0.125</v>
          </cell>
          <cell r="F305">
            <v>61528.373538461543</v>
          </cell>
          <cell r="G305">
            <v>7691.0466923076929</v>
          </cell>
        </row>
        <row r="306">
          <cell r="C306" t="str">
            <v>Vận chuyển thép ốp dàn giáo, máy hàn, máy mài, que hàn, kích để công và các phụ kiến đi kèm qua lỗ van cầu cự ly 230m bằng thủ công</v>
          </cell>
          <cell r="D306" t="str">
            <v>Tấn</v>
          </cell>
          <cell r="E306">
            <v>0.125</v>
          </cell>
          <cell r="F306">
            <v>653132.05269230762</v>
          </cell>
          <cell r="G306">
            <v>81641.506586538453</v>
          </cell>
        </row>
        <row r="308">
          <cell r="B308" t="str">
            <v>T</v>
          </cell>
          <cell r="C308" t="str">
            <v xml:space="preserve">Chi phí trực tiếp </v>
          </cell>
          <cell r="D308" t="str">
            <v>T= VL+NC+MTC</v>
          </cell>
          <cell r="G308">
            <v>9692103.2424594779</v>
          </cell>
        </row>
        <row r="309">
          <cell r="B309" t="str">
            <v>C</v>
          </cell>
          <cell r="C309" t="str">
            <v xml:space="preserve">Chi phí chung </v>
          </cell>
          <cell r="D309" t="str">
            <v xml:space="preserve">C=T*6,5%*1.05 </v>
          </cell>
          <cell r="F309">
            <v>6.8250000000000005E-2</v>
          </cell>
          <cell r="G309">
            <v>661486.0462978594</v>
          </cell>
        </row>
        <row r="310">
          <cell r="B310" t="str">
            <v>TL</v>
          </cell>
          <cell r="C310" t="str">
            <v xml:space="preserve">Thu nhập chịu thuế tính trước </v>
          </cell>
          <cell r="D310" t="str">
            <v>TL=(T+C)*6%</v>
          </cell>
          <cell r="F310">
            <v>0.06</v>
          </cell>
          <cell r="G310">
            <v>621215.35732544016</v>
          </cell>
        </row>
        <row r="311">
          <cell r="B311" t="str">
            <v>G</v>
          </cell>
          <cell r="C311" t="str">
            <v xml:space="preserve">Giá trị trước thuế </v>
          </cell>
          <cell r="D311" t="str">
            <v>G=T+C+TL</v>
          </cell>
          <cell r="G311">
            <v>10974804.646082778</v>
          </cell>
        </row>
        <row r="312">
          <cell r="B312" t="str">
            <v>H</v>
          </cell>
          <cell r="C312" t="str">
            <v>Chi phí hạng mục chung</v>
          </cell>
          <cell r="D312" t="str">
            <v>H=G*6,5%</v>
          </cell>
          <cell r="F312">
            <v>6.5000000000000002E-2</v>
          </cell>
          <cell r="G312">
            <v>713362.30199538055</v>
          </cell>
        </row>
        <row r="313">
          <cell r="B313" t="str">
            <v>LT</v>
          </cell>
          <cell r="C313" t="str">
            <v xml:space="preserve">Chi phí lán trại </v>
          </cell>
          <cell r="D313" t="str">
            <v>LT=Gx1%</v>
          </cell>
          <cell r="F313">
            <v>0.01</v>
          </cell>
          <cell r="G313">
            <v>109748.04646082778</v>
          </cell>
        </row>
        <row r="314">
          <cell r="B314" t="str">
            <v>ĐG</v>
          </cell>
          <cell r="C314" t="str">
            <v>Đơn giá tổng hợp ĐG=(G+H+LT)</v>
          </cell>
          <cell r="D314" t="str">
            <v>ĐG=(G+H+LT)</v>
          </cell>
          <cell r="G314">
            <v>11797914.994538985</v>
          </cell>
        </row>
      </sheetData>
      <sheetData sheetId="3"/>
      <sheetData sheetId="4"/>
      <sheetData sheetId="5"/>
      <sheetData sheetId="6">
        <row r="23">
          <cell r="H23">
            <v>3809523.8095238092</v>
          </cell>
        </row>
      </sheetData>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tabSelected="1" workbookViewId="0">
      <selection activeCell="A3" sqref="A3"/>
    </sheetView>
  </sheetViews>
  <sheetFormatPr defaultRowHeight="15" x14ac:dyDescent="0.25"/>
  <sheetData>
    <row r="1" spans="1:18" s="106" customFormat="1" ht="16.5" x14ac:dyDescent="0.25">
      <c r="A1" s="104" t="s">
        <v>126</v>
      </c>
      <c r="B1" s="105"/>
      <c r="I1" s="107"/>
      <c r="J1" s="108"/>
      <c r="K1" s="109"/>
      <c r="L1" s="110"/>
      <c r="O1" s="111"/>
      <c r="P1" s="111"/>
    </row>
    <row r="2" spans="1:18" s="106" customFormat="1" ht="19.5" x14ac:dyDescent="0.25">
      <c r="A2" s="112" t="s">
        <v>127</v>
      </c>
      <c r="B2" s="112"/>
      <c r="C2" s="112"/>
      <c r="D2" s="112"/>
      <c r="E2" s="112"/>
      <c r="F2" s="112"/>
      <c r="G2" s="112"/>
      <c r="H2" s="112"/>
      <c r="I2" s="112"/>
      <c r="J2" s="112"/>
      <c r="K2" s="112"/>
      <c r="L2" s="112"/>
      <c r="O2" s="111"/>
      <c r="P2" s="111"/>
    </row>
    <row r="3" spans="1:18" s="106" customFormat="1" ht="17.25" thickBot="1" x14ac:dyDescent="0.3">
      <c r="A3" s="113"/>
      <c r="B3" s="113"/>
      <c r="C3" s="113"/>
      <c r="D3" s="113"/>
      <c r="E3" s="113"/>
      <c r="F3" s="113"/>
      <c r="G3" s="113"/>
      <c r="H3" s="113"/>
      <c r="I3" s="114"/>
      <c r="J3" s="115"/>
      <c r="K3" s="116"/>
      <c r="L3" s="117"/>
      <c r="O3" s="111"/>
      <c r="P3" s="111"/>
    </row>
    <row r="4" spans="1:18" ht="33.75" thickTop="1" x14ac:dyDescent="0.25">
      <c r="A4" s="1" t="s">
        <v>0</v>
      </c>
      <c r="B4" s="2" t="s">
        <v>1</v>
      </c>
      <c r="C4" s="3" t="s">
        <v>2</v>
      </c>
      <c r="D4" s="3" t="s">
        <v>3</v>
      </c>
      <c r="E4" s="4" t="s">
        <v>4</v>
      </c>
      <c r="F4" s="4"/>
      <c r="G4" s="4"/>
      <c r="H4" s="4" t="s">
        <v>5</v>
      </c>
      <c r="I4" s="4"/>
      <c r="J4" s="5" t="s">
        <v>6</v>
      </c>
      <c r="K4" s="6" t="s">
        <v>7</v>
      </c>
      <c r="L4" s="7" t="s">
        <v>8</v>
      </c>
      <c r="M4" s="8"/>
      <c r="N4" s="8"/>
      <c r="O4" s="9"/>
      <c r="P4" s="9"/>
      <c r="Q4" s="8"/>
      <c r="R4" s="8"/>
    </row>
    <row r="5" spans="1:18" ht="16.5" x14ac:dyDescent="0.25">
      <c r="A5" s="10" t="s">
        <v>9</v>
      </c>
      <c r="B5" s="11"/>
      <c r="C5" s="12" t="s">
        <v>10</v>
      </c>
      <c r="D5" s="13"/>
      <c r="E5" s="13"/>
      <c r="F5" s="13"/>
      <c r="G5" s="13"/>
      <c r="H5" s="13"/>
      <c r="I5" s="13"/>
      <c r="J5" s="14"/>
      <c r="K5" s="15">
        <f>SUBTOTAL(9,K6:K28)</f>
        <v>914494652.04116488</v>
      </c>
      <c r="L5" s="16"/>
      <c r="M5" s="8"/>
      <c r="N5" s="8"/>
      <c r="O5" s="9"/>
      <c r="P5" s="9"/>
      <c r="Q5" s="8"/>
      <c r="R5" s="8"/>
    </row>
    <row r="6" spans="1:18" ht="224.25" x14ac:dyDescent="0.25">
      <c r="A6" s="17" t="s">
        <v>11</v>
      </c>
      <c r="B6" s="18"/>
      <c r="C6" s="19" t="s">
        <v>12</v>
      </c>
      <c r="D6" s="20"/>
      <c r="E6" s="21"/>
      <c r="F6" s="21"/>
      <c r="G6" s="21"/>
      <c r="H6" s="20"/>
      <c r="I6" s="22"/>
      <c r="J6" s="23"/>
      <c r="K6" s="24"/>
      <c r="L6" s="25"/>
      <c r="M6" s="26"/>
      <c r="N6" s="26"/>
      <c r="O6" s="27"/>
      <c r="P6" s="27"/>
      <c r="Q6" s="26"/>
      <c r="R6" s="26"/>
    </row>
    <row r="7" spans="1:18" ht="330" x14ac:dyDescent="0.25">
      <c r="A7" s="28">
        <v>1</v>
      </c>
      <c r="B7" s="29" t="s">
        <v>13</v>
      </c>
      <c r="C7" s="30" t="s">
        <v>14</v>
      </c>
      <c r="D7" s="31" t="s">
        <v>15</v>
      </c>
      <c r="E7" s="31">
        <v>0.1</v>
      </c>
      <c r="F7" s="31">
        <v>0.1</v>
      </c>
      <c r="G7" s="31"/>
      <c r="H7" s="32">
        <f>E7*F7</f>
        <v>1.0000000000000002E-2</v>
      </c>
      <c r="I7" s="33">
        <f>I8</f>
        <v>163</v>
      </c>
      <c r="J7" s="34">
        <f>VLOOKUP(B7,'[1]2CT'!$A$3:$H$315,7,0)</f>
        <v>638164.08802197105</v>
      </c>
      <c r="K7" s="35">
        <f>J7*I7</f>
        <v>104020746.34758128</v>
      </c>
      <c r="L7" s="36"/>
      <c r="M7" s="37"/>
      <c r="N7" s="37">
        <v>0.01</v>
      </c>
      <c r="O7" s="38"/>
      <c r="P7" s="38"/>
      <c r="Q7" s="37"/>
      <c r="R7" s="37"/>
    </row>
    <row r="8" spans="1:18" ht="165" x14ac:dyDescent="0.25">
      <c r="A8" s="28">
        <v>2</v>
      </c>
      <c r="B8" s="39" t="s">
        <v>16</v>
      </c>
      <c r="C8" s="30" t="s">
        <v>17</v>
      </c>
      <c r="D8" s="31" t="s">
        <v>15</v>
      </c>
      <c r="E8" s="31"/>
      <c r="F8" s="31"/>
      <c r="G8" s="31"/>
      <c r="H8" s="32"/>
      <c r="I8" s="33">
        <v>163</v>
      </c>
      <c r="J8" s="34">
        <f>VLOOKUP(B8,'[1]2CT'!$A$3:$H$315,7,0)</f>
        <v>247174.99751999037</v>
      </c>
      <c r="K8" s="35">
        <f>J8*I8</f>
        <v>40289524.595758431</v>
      </c>
      <c r="L8" s="36"/>
      <c r="M8" s="37"/>
      <c r="N8" s="37"/>
      <c r="O8" s="38"/>
      <c r="P8" s="38"/>
      <c r="Q8" s="37"/>
      <c r="R8" s="37"/>
    </row>
    <row r="9" spans="1:18" ht="214.5" x14ac:dyDescent="0.25">
      <c r="A9" s="28">
        <v>3</v>
      </c>
      <c r="B9" s="39" t="s">
        <v>18</v>
      </c>
      <c r="C9" s="30" t="str">
        <f>'[1]2CT'!C43</f>
        <v>Chi phí hạng mục chung</v>
      </c>
      <c r="D9" s="31" t="s">
        <v>15</v>
      </c>
      <c r="E9" s="31" t="s">
        <v>19</v>
      </c>
      <c r="F9" s="31" t="s">
        <v>19</v>
      </c>
      <c r="G9" s="31"/>
      <c r="H9" s="32">
        <v>0.32</v>
      </c>
      <c r="I9" s="33">
        <f>I7</f>
        <v>163</v>
      </c>
      <c r="J9" s="34">
        <f>VLOOKUP(B9,'[1]2CT'!$A$3:$H$315,7,0)</f>
        <v>1880749.3221275189</v>
      </c>
      <c r="K9" s="35">
        <f>J9*I9</f>
        <v>306562139.50678557</v>
      </c>
      <c r="L9" s="36"/>
      <c r="M9" s="37"/>
      <c r="N9" s="37"/>
      <c r="O9" s="38"/>
      <c r="P9" s="38"/>
      <c r="Q9" s="37"/>
      <c r="R9" s="37"/>
    </row>
    <row r="10" spans="1:18" ht="16.5" x14ac:dyDescent="0.25">
      <c r="A10" s="28">
        <v>4</v>
      </c>
      <c r="B10" s="39" t="s">
        <v>20</v>
      </c>
      <c r="C10" s="32" t="s">
        <v>21</v>
      </c>
      <c r="D10" s="31" t="s">
        <v>15</v>
      </c>
      <c r="E10" s="31"/>
      <c r="F10" s="31"/>
      <c r="G10" s="31"/>
      <c r="H10" s="32"/>
      <c r="I10" s="33">
        <f>I7</f>
        <v>163</v>
      </c>
      <c r="J10" s="34">
        <f>VLOOKUP(B10,'[1]2CT'!$A$3:$H$315,7,0)</f>
        <v>59440.881823899043</v>
      </c>
      <c r="K10" s="35">
        <f>J10*I10</f>
        <v>9688863.7372955438</v>
      </c>
      <c r="L10" s="36"/>
      <c r="M10" s="37" t="s">
        <v>22</v>
      </c>
      <c r="N10" s="37"/>
      <c r="O10" s="38"/>
      <c r="P10" s="38"/>
      <c r="Q10" s="37"/>
      <c r="R10" s="37"/>
    </row>
    <row r="11" spans="1:18" ht="155.25" x14ac:dyDescent="0.25">
      <c r="A11" s="17" t="s">
        <v>23</v>
      </c>
      <c r="B11" s="18"/>
      <c r="C11" s="19" t="s">
        <v>24</v>
      </c>
      <c r="D11" s="20"/>
      <c r="E11" s="21"/>
      <c r="F11" s="21"/>
      <c r="G11" s="21"/>
      <c r="H11" s="20"/>
      <c r="I11" s="22"/>
      <c r="J11" s="23"/>
      <c r="K11" s="40"/>
      <c r="L11" s="25"/>
      <c r="M11" s="26"/>
      <c r="N11" s="26"/>
      <c r="O11" s="27"/>
      <c r="P11" s="27"/>
      <c r="Q11" s="26"/>
      <c r="R11" s="26"/>
    </row>
    <row r="12" spans="1:18" ht="181.5" x14ac:dyDescent="0.25">
      <c r="A12" s="28">
        <v>1</v>
      </c>
      <c r="B12" s="39" t="s">
        <v>25</v>
      </c>
      <c r="C12" s="30" t="s">
        <v>26</v>
      </c>
      <c r="D12" s="31" t="s">
        <v>15</v>
      </c>
      <c r="E12" s="31"/>
      <c r="F12" s="31"/>
      <c r="G12" s="31"/>
      <c r="H12" s="32"/>
      <c r="I12" s="33">
        <v>35</v>
      </c>
      <c r="J12" s="34">
        <f>VLOOKUP(B12,'[1]2CT'!$A$3:$H$315,7,0)</f>
        <v>806754.2736213475</v>
      </c>
      <c r="K12" s="35">
        <f t="shared" ref="K12:K17" si="0">J12*I12</f>
        <v>28236399.576747164</v>
      </c>
      <c r="L12" s="36"/>
      <c r="M12" s="37"/>
      <c r="N12" s="37"/>
      <c r="O12" s="38"/>
      <c r="P12" s="38"/>
      <c r="Q12" s="37"/>
      <c r="R12" s="37"/>
    </row>
    <row r="13" spans="1:18" ht="346.5" x14ac:dyDescent="0.25">
      <c r="A13" s="28">
        <v>2</v>
      </c>
      <c r="B13" s="39" t="s">
        <v>13</v>
      </c>
      <c r="C13" s="30" t="s">
        <v>27</v>
      </c>
      <c r="D13" s="31" t="s">
        <v>15</v>
      </c>
      <c r="E13" s="31">
        <v>0.1</v>
      </c>
      <c r="F13" s="31">
        <v>0.1</v>
      </c>
      <c r="G13" s="31"/>
      <c r="H13" s="32">
        <f>E13*F13</f>
        <v>1.0000000000000002E-2</v>
      </c>
      <c r="I13" s="33">
        <f>I12</f>
        <v>35</v>
      </c>
      <c r="J13" s="34">
        <f>VLOOKUP(B13,'[1]2CT'!$A$3:$H$315,7,0)</f>
        <v>638164.08802197105</v>
      </c>
      <c r="K13" s="35">
        <f t="shared" si="0"/>
        <v>22335743.080768988</v>
      </c>
      <c r="L13" s="36"/>
      <c r="M13" s="37"/>
      <c r="N13" s="37"/>
      <c r="O13" s="38"/>
      <c r="P13" s="38"/>
      <c r="Q13" s="37"/>
      <c r="R13" s="37"/>
    </row>
    <row r="14" spans="1:18" ht="132" x14ac:dyDescent="0.25">
      <c r="A14" s="28">
        <v>3</v>
      </c>
      <c r="B14" s="39" t="s">
        <v>28</v>
      </c>
      <c r="C14" s="30" t="s">
        <v>29</v>
      </c>
      <c r="D14" s="31" t="s">
        <v>15</v>
      </c>
      <c r="E14" s="31" t="s">
        <v>19</v>
      </c>
      <c r="F14" s="31" t="s">
        <v>19</v>
      </c>
      <c r="G14" s="31"/>
      <c r="H14" s="32">
        <v>0.64</v>
      </c>
      <c r="I14" s="33">
        <f>I13</f>
        <v>35</v>
      </c>
      <c r="J14" s="34">
        <f>VLOOKUP(B14,'[1]2CT'!$A$3:$H$315,7,0)</f>
        <v>8267367.2820251295</v>
      </c>
      <c r="K14" s="35">
        <f t="shared" si="0"/>
        <v>289357854.87087953</v>
      </c>
      <c r="L14" s="36"/>
      <c r="M14" s="37">
        <f>+J14*1.5</f>
        <v>12401050.923037695</v>
      </c>
      <c r="N14" s="37"/>
      <c r="O14" s="38"/>
      <c r="P14" s="38"/>
      <c r="Q14" s="37"/>
      <c r="R14" s="37"/>
    </row>
    <row r="15" spans="1:18" ht="102" x14ac:dyDescent="0.25">
      <c r="A15" s="28">
        <v>4</v>
      </c>
      <c r="B15" s="39" t="s">
        <v>30</v>
      </c>
      <c r="C15" s="30" t="s">
        <v>31</v>
      </c>
      <c r="D15" s="31" t="s">
        <v>15</v>
      </c>
      <c r="E15" s="31"/>
      <c r="F15" s="31"/>
      <c r="G15" s="31"/>
      <c r="H15" s="32"/>
      <c r="I15" s="33">
        <v>35</v>
      </c>
      <c r="J15" s="34">
        <f>VLOOKUP(B15,'[1]2CT'!$A$3:$H$315,7,0)</f>
        <v>118881.76364779809</v>
      </c>
      <c r="K15" s="35">
        <f t="shared" si="0"/>
        <v>4160861.7276729331</v>
      </c>
      <c r="L15" s="41" t="s">
        <v>32</v>
      </c>
      <c r="M15" s="37" t="s">
        <v>22</v>
      </c>
      <c r="N15" s="37"/>
      <c r="O15" s="38"/>
      <c r="P15" s="38"/>
      <c r="Q15" s="37"/>
      <c r="R15" s="37"/>
    </row>
    <row r="16" spans="1:18" ht="165" x14ac:dyDescent="0.25">
      <c r="A16" s="28">
        <v>4</v>
      </c>
      <c r="B16" s="39" t="s">
        <v>33</v>
      </c>
      <c r="C16" s="30" t="s">
        <v>34</v>
      </c>
      <c r="D16" s="31" t="s">
        <v>15</v>
      </c>
      <c r="E16" s="31"/>
      <c r="F16" s="31"/>
      <c r="G16" s="31"/>
      <c r="H16" s="32"/>
      <c r="I16" s="33">
        <v>0</v>
      </c>
      <c r="J16" s="34">
        <f>'[1]2CT'!G212</f>
        <v>147235.26983870077</v>
      </c>
      <c r="K16" s="35">
        <f t="shared" si="0"/>
        <v>0</v>
      </c>
      <c r="L16" s="41"/>
      <c r="M16" s="37"/>
      <c r="N16" s="37"/>
      <c r="O16" s="38"/>
      <c r="P16" s="38"/>
      <c r="Q16" s="37"/>
      <c r="R16" s="37"/>
    </row>
    <row r="17" spans="1:18" ht="344.25" x14ac:dyDescent="0.25">
      <c r="A17" s="28">
        <v>5</v>
      </c>
      <c r="B17" s="39" t="s">
        <v>35</v>
      </c>
      <c r="C17" s="30" t="s">
        <v>36</v>
      </c>
      <c r="D17" s="31" t="s">
        <v>37</v>
      </c>
      <c r="E17" s="31"/>
      <c r="F17" s="31"/>
      <c r="G17" s="31"/>
      <c r="H17" s="32"/>
      <c r="I17" s="33">
        <v>0</v>
      </c>
      <c r="J17" s="34">
        <v>462524</v>
      </c>
      <c r="K17" s="35">
        <f t="shared" si="0"/>
        <v>0</v>
      </c>
      <c r="L17" s="41" t="s">
        <v>38</v>
      </c>
      <c r="M17" s="37"/>
      <c r="N17" s="37"/>
      <c r="O17" s="38"/>
      <c r="P17" s="38"/>
      <c r="Q17" s="37"/>
      <c r="R17" s="37"/>
    </row>
    <row r="18" spans="1:18" ht="120.75" x14ac:dyDescent="0.25">
      <c r="A18" s="17" t="s">
        <v>39</v>
      </c>
      <c r="B18" s="39"/>
      <c r="C18" s="19" t="s">
        <v>40</v>
      </c>
      <c r="D18" s="31"/>
      <c r="E18" s="31"/>
      <c r="F18" s="31"/>
      <c r="G18" s="31"/>
      <c r="H18" s="32"/>
      <c r="I18" s="33" t="s">
        <v>41</v>
      </c>
      <c r="J18" s="34"/>
      <c r="K18" s="35"/>
      <c r="L18" s="41" t="s">
        <v>41</v>
      </c>
      <c r="M18" s="37"/>
      <c r="N18" s="37"/>
      <c r="O18" s="38"/>
      <c r="P18" s="38"/>
      <c r="Q18" s="37"/>
      <c r="R18" s="37"/>
    </row>
    <row r="19" spans="1:18" ht="148.5" x14ac:dyDescent="0.25">
      <c r="A19" s="28">
        <v>1</v>
      </c>
      <c r="B19" s="39" t="s">
        <v>42</v>
      </c>
      <c r="C19" s="30" t="s">
        <v>43</v>
      </c>
      <c r="D19" s="31" t="s">
        <v>15</v>
      </c>
      <c r="E19" s="42">
        <v>1</v>
      </c>
      <c r="F19" s="31">
        <v>0.6</v>
      </c>
      <c r="G19" s="31"/>
      <c r="H19" s="32">
        <f>E19*F19</f>
        <v>0.6</v>
      </c>
      <c r="I19" s="33">
        <v>1</v>
      </c>
      <c r="J19" s="34">
        <f>VLOOKUP(B19,'[1]2CT'!$A$3:$H$315,7,0)</f>
        <v>9214421.4864172842</v>
      </c>
      <c r="K19" s="35">
        <f t="shared" ref="K19:K23" si="1">J19*I19</f>
        <v>9214421.4864172842</v>
      </c>
      <c r="L19" s="41"/>
      <c r="M19" s="37">
        <f>0.06/0.01</f>
        <v>6</v>
      </c>
      <c r="N19" s="37"/>
      <c r="O19" s="38"/>
      <c r="P19" s="38"/>
      <c r="Q19" s="37"/>
      <c r="R19" s="37"/>
    </row>
    <row r="20" spans="1:18" ht="99" x14ac:dyDescent="0.25">
      <c r="A20" s="28">
        <v>2</v>
      </c>
      <c r="B20" s="39" t="s">
        <v>44</v>
      </c>
      <c r="C20" s="30" t="s">
        <v>45</v>
      </c>
      <c r="D20" s="31" t="s">
        <v>15</v>
      </c>
      <c r="E20" s="31"/>
      <c r="F20" s="31"/>
      <c r="G20" s="31"/>
      <c r="H20" s="32"/>
      <c r="I20" s="33">
        <v>1</v>
      </c>
      <c r="J20" s="34">
        <f>VLOOKUP(B20,'[1]2CT'!$A$3:$H$315,7,0)</f>
        <v>2555806.2277493896</v>
      </c>
      <c r="K20" s="35">
        <f>J20*I20</f>
        <v>2555806.2277493896</v>
      </c>
      <c r="L20" s="41"/>
      <c r="M20" s="37"/>
      <c r="N20" s="37"/>
      <c r="O20" s="38"/>
      <c r="P20" s="38"/>
      <c r="Q20" s="37"/>
      <c r="R20" s="37"/>
    </row>
    <row r="21" spans="1:18" ht="148.5" x14ac:dyDescent="0.25">
      <c r="A21" s="28">
        <v>3</v>
      </c>
      <c r="B21" s="39" t="s">
        <v>46</v>
      </c>
      <c r="C21" s="30" t="s">
        <v>47</v>
      </c>
      <c r="D21" s="31" t="s">
        <v>15</v>
      </c>
      <c r="E21" s="42">
        <v>1</v>
      </c>
      <c r="F21" s="31">
        <v>0.6</v>
      </c>
      <c r="G21" s="31">
        <v>5.0000000000000001E-3</v>
      </c>
      <c r="H21" s="32">
        <f>E21*F21*G21*7850</f>
        <v>23.55</v>
      </c>
      <c r="I21" s="33">
        <v>1</v>
      </c>
      <c r="J21" s="34">
        <f>VLOOKUP(B21,'[1]2CT'!$A$3:$H$315,7,0)</f>
        <v>29668578.552593682</v>
      </c>
      <c r="K21" s="35">
        <f t="shared" si="1"/>
        <v>29668578.552593682</v>
      </c>
      <c r="L21" s="41"/>
      <c r="M21" s="37"/>
      <c r="N21" s="37"/>
      <c r="O21" s="38"/>
      <c r="P21" s="38"/>
      <c r="Q21" s="37"/>
      <c r="R21" s="37"/>
    </row>
    <row r="22" spans="1:18" ht="148.5" x14ac:dyDescent="0.25">
      <c r="A22" s="28">
        <v>4</v>
      </c>
      <c r="B22" s="39" t="s">
        <v>48</v>
      </c>
      <c r="C22" s="30" t="str">
        <f>'[1]2CT'!C169</f>
        <v>Chi phí hạng mục chung</v>
      </c>
      <c r="D22" s="31" t="s">
        <v>15</v>
      </c>
      <c r="E22" s="42">
        <v>1</v>
      </c>
      <c r="F22" s="31">
        <v>0.6</v>
      </c>
      <c r="G22" s="31"/>
      <c r="H22" s="32">
        <f>(E22+F22)*2</f>
        <v>3.2</v>
      </c>
      <c r="I22" s="33">
        <v>1</v>
      </c>
      <c r="J22" s="34">
        <f>VLOOKUP(B22,'[1]2CT'!$A$3:$H$315,7,0)</f>
        <v>15013656.232497634</v>
      </c>
      <c r="K22" s="35">
        <f t="shared" si="1"/>
        <v>15013656.232497634</v>
      </c>
      <c r="L22" s="41"/>
      <c r="M22" s="37">
        <f>3.14*3.2</f>
        <v>10.048000000000002</v>
      </c>
      <c r="N22" s="37"/>
      <c r="O22" s="38"/>
      <c r="P22" s="38"/>
      <c r="Q22" s="37"/>
      <c r="R22" s="37"/>
    </row>
    <row r="23" spans="1:18" ht="247.5" x14ac:dyDescent="0.25">
      <c r="A23" s="28">
        <v>5</v>
      </c>
      <c r="B23" s="39" t="s">
        <v>49</v>
      </c>
      <c r="C23" s="30" t="str">
        <f>'[1]2CT'!C190</f>
        <v xml:space="preserve">Chi phí lán trại </v>
      </c>
      <c r="D23" s="31" t="s">
        <v>15</v>
      </c>
      <c r="E23" s="42">
        <v>1</v>
      </c>
      <c r="F23" s="31">
        <v>0.3</v>
      </c>
      <c r="G23" s="31"/>
      <c r="H23" s="32">
        <f>E23*F23</f>
        <v>0.3</v>
      </c>
      <c r="I23" s="33">
        <v>1</v>
      </c>
      <c r="J23" s="34">
        <f>VLOOKUP(B23,'[1]2CT'!$A$3:$H$315,7,0)</f>
        <v>15827791.507660333</v>
      </c>
      <c r="K23" s="35">
        <f t="shared" si="1"/>
        <v>15827791.507660333</v>
      </c>
      <c r="L23" s="41"/>
      <c r="M23" s="37"/>
      <c r="N23" s="37"/>
      <c r="O23" s="38"/>
      <c r="P23" s="38"/>
      <c r="Q23" s="37"/>
      <c r="R23" s="37"/>
    </row>
    <row r="24" spans="1:18" ht="66" x14ac:dyDescent="0.25">
      <c r="A24" s="28">
        <v>6</v>
      </c>
      <c r="B24" s="39" t="s">
        <v>50</v>
      </c>
      <c r="C24" s="30" t="s">
        <v>51</v>
      </c>
      <c r="D24" s="31" t="s">
        <v>15</v>
      </c>
      <c r="E24" s="42">
        <v>4</v>
      </c>
      <c r="F24" s="31"/>
      <c r="G24" s="31"/>
      <c r="H24" s="32"/>
      <c r="I24" s="33">
        <v>1</v>
      </c>
      <c r="J24" s="34">
        <f>VLOOKUP(B24,'[1]2CT'!$A$3:$H$315,7,0)</f>
        <v>265023.03997916769</v>
      </c>
      <c r="K24" s="35">
        <f>J24*I24</f>
        <v>265023.03997916769</v>
      </c>
      <c r="L24" s="41"/>
      <c r="M24" s="37"/>
      <c r="N24" s="37"/>
      <c r="O24" s="38"/>
      <c r="P24" s="38"/>
      <c r="Q24" s="37"/>
      <c r="R24" s="37"/>
    </row>
    <row r="25" spans="1:18" ht="327.75" x14ac:dyDescent="0.25">
      <c r="A25" s="17" t="s">
        <v>52</v>
      </c>
      <c r="B25" s="39"/>
      <c r="C25" s="19" t="s">
        <v>53</v>
      </c>
      <c r="D25" s="31"/>
      <c r="E25" s="31"/>
      <c r="F25" s="31"/>
      <c r="G25" s="31"/>
      <c r="H25" s="32"/>
      <c r="I25" s="33"/>
      <c r="J25" s="34"/>
      <c r="K25" s="35"/>
      <c r="L25" s="41"/>
      <c r="M25" s="37"/>
      <c r="N25" s="37"/>
      <c r="O25" s="38"/>
      <c r="P25" s="38"/>
      <c r="Q25" s="37"/>
      <c r="R25" s="37"/>
    </row>
    <row r="26" spans="1:18" ht="132" x14ac:dyDescent="0.25">
      <c r="A26" s="28">
        <v>1</v>
      </c>
      <c r="B26" s="39" t="s">
        <v>44</v>
      </c>
      <c r="C26" s="30" t="s">
        <v>54</v>
      </c>
      <c r="D26" s="31" t="s">
        <v>15</v>
      </c>
      <c r="E26" s="31"/>
      <c r="F26" s="31"/>
      <c r="G26" s="31"/>
      <c r="H26" s="32"/>
      <c r="I26" s="33">
        <v>2</v>
      </c>
      <c r="J26" s="34">
        <f>VLOOKUP(B26,'[1]2CT'!$A$3:$H$315,7,0)</f>
        <v>2555806.2277493896</v>
      </c>
      <c r="K26" s="35">
        <f>J26*I26</f>
        <v>5111612.4554987792</v>
      </c>
      <c r="L26" s="41"/>
      <c r="M26" s="37"/>
      <c r="N26" s="37"/>
      <c r="O26" s="38"/>
      <c r="P26" s="38"/>
      <c r="Q26" s="37"/>
      <c r="R26" s="37"/>
    </row>
    <row r="27" spans="1:18" ht="247.5" x14ac:dyDescent="0.25">
      <c r="A27" s="28">
        <v>2</v>
      </c>
      <c r="B27" s="39" t="s">
        <v>49</v>
      </c>
      <c r="C27" s="30" t="s">
        <v>55</v>
      </c>
      <c r="D27" s="31" t="s">
        <v>15</v>
      </c>
      <c r="E27" s="31">
        <v>0.1</v>
      </c>
      <c r="F27" s="31">
        <f>3.14*3.2</f>
        <v>10.048000000000002</v>
      </c>
      <c r="G27" s="31"/>
      <c r="H27" s="32">
        <f>(E27+F27)*2</f>
        <v>20.296000000000003</v>
      </c>
      <c r="I27" s="33">
        <v>2</v>
      </c>
      <c r="J27" s="34">
        <f>VLOOKUP(B27,'[1]2CT'!$A$3:$H$315,7,0)</f>
        <v>15827791.507660333</v>
      </c>
      <c r="K27" s="35">
        <f>J27*I27</f>
        <v>31655583.015320666</v>
      </c>
      <c r="L27" s="41" t="s">
        <v>56</v>
      </c>
      <c r="M27" s="37">
        <f>J27/(3.2*3.14)</f>
        <v>1575218.1038674691</v>
      </c>
      <c r="N27" s="37"/>
      <c r="O27" s="38">
        <f>(0.9+0.5*2)*(0.2+0.5*2)</f>
        <v>2.2799999999999998</v>
      </c>
      <c r="P27" s="38"/>
      <c r="Q27" s="37"/>
      <c r="R27" s="37"/>
    </row>
    <row r="28" spans="1:18" ht="66" x14ac:dyDescent="0.25">
      <c r="A28" s="28">
        <v>3</v>
      </c>
      <c r="B28" s="39" t="s">
        <v>50</v>
      </c>
      <c r="C28" s="30" t="s">
        <v>51</v>
      </c>
      <c r="D28" s="31" t="s">
        <v>15</v>
      </c>
      <c r="E28" s="42">
        <v>4</v>
      </c>
      <c r="F28" s="31"/>
      <c r="G28" s="31"/>
      <c r="H28" s="32"/>
      <c r="I28" s="33">
        <v>2</v>
      </c>
      <c r="J28" s="34">
        <f>VLOOKUP(B28,'[1]2CT'!$A$3:$H$315,7,0)</f>
        <v>265023.03997916769</v>
      </c>
      <c r="K28" s="35">
        <f>J28*I28</f>
        <v>530046.07995833538</v>
      </c>
      <c r="L28" s="41"/>
      <c r="M28" s="37"/>
      <c r="N28" s="37"/>
      <c r="O28" s="38"/>
      <c r="P28" s="38"/>
      <c r="Q28" s="37"/>
      <c r="R28" s="37"/>
    </row>
    <row r="29" spans="1:18" ht="231" x14ac:dyDescent="0.25">
      <c r="A29" s="28">
        <v>4</v>
      </c>
      <c r="B29" s="39" t="s">
        <v>33</v>
      </c>
      <c r="C29" s="30" t="s">
        <v>57</v>
      </c>
      <c r="D29" s="31" t="s">
        <v>15</v>
      </c>
      <c r="E29" s="31"/>
      <c r="F29" s="31"/>
      <c r="G29" s="31"/>
      <c r="H29" s="32"/>
      <c r="I29" s="33">
        <v>0</v>
      </c>
      <c r="J29" s="34">
        <f>'[1]2CT'!G212</f>
        <v>147235.26983870077</v>
      </c>
      <c r="K29" s="35">
        <f>J29*I29</f>
        <v>0</v>
      </c>
      <c r="L29" s="41" t="s">
        <v>58</v>
      </c>
      <c r="M29" s="37"/>
      <c r="N29" s="37"/>
      <c r="O29" s="38"/>
      <c r="P29" s="38"/>
      <c r="Q29" s="37"/>
      <c r="R29" s="37"/>
    </row>
    <row r="30" spans="1:18" ht="357" x14ac:dyDescent="0.25">
      <c r="A30" s="28">
        <v>5</v>
      </c>
      <c r="B30" s="39" t="s">
        <v>59</v>
      </c>
      <c r="C30" s="30" t="s">
        <v>36</v>
      </c>
      <c r="D30" s="31" t="s">
        <v>37</v>
      </c>
      <c r="E30" s="31"/>
      <c r="F30" s="31"/>
      <c r="G30" s="31"/>
      <c r="H30" s="32"/>
      <c r="I30" s="33">
        <v>0</v>
      </c>
      <c r="J30" s="34">
        <v>462524</v>
      </c>
      <c r="K30" s="35">
        <f>J30*I30</f>
        <v>0</v>
      </c>
      <c r="L30" s="41" t="s">
        <v>60</v>
      </c>
      <c r="M30" s="37"/>
      <c r="N30" s="37"/>
      <c r="O30" s="38"/>
      <c r="P30" s="38"/>
      <c r="Q30" s="37"/>
      <c r="R30" s="37"/>
    </row>
    <row r="31" spans="1:18" ht="16.5" x14ac:dyDescent="0.25">
      <c r="A31" s="10" t="s">
        <v>61</v>
      </c>
      <c r="B31" s="11"/>
      <c r="C31" s="12" t="s">
        <v>62</v>
      </c>
      <c r="D31" s="13"/>
      <c r="E31" s="13"/>
      <c r="F31" s="13"/>
      <c r="G31" s="13"/>
      <c r="H31" s="13"/>
      <c r="I31" s="13"/>
      <c r="J31" s="14"/>
      <c r="K31" s="15">
        <f>SUBTOTAL(9,K32:K45)</f>
        <v>1787845629.6926045</v>
      </c>
      <c r="L31" s="16"/>
      <c r="M31" s="8"/>
      <c r="N31" s="8"/>
      <c r="O31" s="9"/>
      <c r="P31" s="9"/>
      <c r="Q31" s="8"/>
      <c r="R31" s="8"/>
    </row>
    <row r="32" spans="1:18" ht="224.25" x14ac:dyDescent="0.25">
      <c r="A32" s="17" t="s">
        <v>11</v>
      </c>
      <c r="B32" s="18"/>
      <c r="C32" s="19" t="s">
        <v>12</v>
      </c>
      <c r="D32" s="20"/>
      <c r="E32" s="21"/>
      <c r="F32" s="21"/>
      <c r="G32" s="21"/>
      <c r="H32" s="20"/>
      <c r="I32" s="22"/>
      <c r="J32" s="23"/>
      <c r="K32" s="24"/>
      <c r="L32" s="25"/>
      <c r="M32" s="26"/>
      <c r="N32" s="26"/>
      <c r="O32" s="27"/>
      <c r="P32" s="27"/>
      <c r="Q32" s="26"/>
      <c r="R32" s="26"/>
    </row>
    <row r="33" spans="1:18" ht="330" x14ac:dyDescent="0.25">
      <c r="A33" s="28">
        <v>1</v>
      </c>
      <c r="B33" s="29" t="s">
        <v>13</v>
      </c>
      <c r="C33" s="30" t="s">
        <v>14</v>
      </c>
      <c r="D33" s="31" t="s">
        <v>15</v>
      </c>
      <c r="E33" s="31">
        <v>0.1</v>
      </c>
      <c r="F33" s="31">
        <v>0.1</v>
      </c>
      <c r="G33" s="31"/>
      <c r="H33" s="32">
        <f>E33*F33</f>
        <v>1.0000000000000002E-2</v>
      </c>
      <c r="I33" s="33">
        <v>247</v>
      </c>
      <c r="J33" s="34">
        <f>VLOOKUP(B33,'[1]2CT'!$A$3:$H$315,7,0)</f>
        <v>638164.08802197105</v>
      </c>
      <c r="K33" s="35">
        <f>J33*I33</f>
        <v>157626529.74142686</v>
      </c>
      <c r="L33" s="36"/>
      <c r="M33" s="37"/>
      <c r="N33" s="37">
        <v>0.01</v>
      </c>
      <c r="O33" s="38"/>
      <c r="P33" s="38"/>
      <c r="Q33" s="37"/>
      <c r="R33" s="37"/>
    </row>
    <row r="34" spans="1:18" ht="165" x14ac:dyDescent="0.25">
      <c r="A34" s="28">
        <v>2</v>
      </c>
      <c r="B34" s="39" t="s">
        <v>16</v>
      </c>
      <c r="C34" s="30" t="s">
        <v>17</v>
      </c>
      <c r="D34" s="31" t="s">
        <v>15</v>
      </c>
      <c r="E34" s="31"/>
      <c r="F34" s="31"/>
      <c r="G34" s="31"/>
      <c r="H34" s="32"/>
      <c r="I34" s="33">
        <v>247</v>
      </c>
      <c r="J34" s="34">
        <f>VLOOKUP(B34,'[1]2CT'!$A$3:$H$315,7,0)</f>
        <v>247174.99751999037</v>
      </c>
      <c r="K34" s="35">
        <f>J34*I34</f>
        <v>61052224.387437619</v>
      </c>
      <c r="L34" s="36"/>
      <c r="M34" s="37"/>
      <c r="N34" s="37"/>
      <c r="O34" s="38"/>
      <c r="P34" s="38"/>
      <c r="Q34" s="37"/>
      <c r="R34" s="37"/>
    </row>
    <row r="35" spans="1:18" ht="214.5" x14ac:dyDescent="0.25">
      <c r="A35" s="28">
        <v>3</v>
      </c>
      <c r="B35" s="39" t="s">
        <v>18</v>
      </c>
      <c r="C35" s="30" t="s">
        <v>63</v>
      </c>
      <c r="D35" s="31" t="s">
        <v>15</v>
      </c>
      <c r="E35" s="31" t="s">
        <v>19</v>
      </c>
      <c r="F35" s="31" t="s">
        <v>19</v>
      </c>
      <c r="G35" s="31"/>
      <c r="H35" s="32">
        <v>0.32</v>
      </c>
      <c r="I35" s="33">
        <f>I33</f>
        <v>247</v>
      </c>
      <c r="J35" s="34">
        <f>VLOOKUP(B35,'[1]2CT'!$A$3:$H$315,7,0)</f>
        <v>1880749.3221275189</v>
      </c>
      <c r="K35" s="35">
        <f>J35*I35</f>
        <v>464545082.56549716</v>
      </c>
      <c r="L35" s="36"/>
      <c r="M35" s="37"/>
      <c r="N35" s="37"/>
      <c r="O35" s="38"/>
      <c r="P35" s="38"/>
      <c r="Q35" s="37"/>
      <c r="R35" s="37"/>
    </row>
    <row r="36" spans="1:18" ht="16.5" x14ac:dyDescent="0.25">
      <c r="A36" s="28">
        <v>4</v>
      </c>
      <c r="B36" s="39" t="s">
        <v>20</v>
      </c>
      <c r="C36" s="32" t="s">
        <v>21</v>
      </c>
      <c r="D36" s="31" t="s">
        <v>15</v>
      </c>
      <c r="E36" s="31"/>
      <c r="F36" s="31"/>
      <c r="G36" s="31"/>
      <c r="H36" s="32"/>
      <c r="I36" s="33">
        <f>I33</f>
        <v>247</v>
      </c>
      <c r="J36" s="34">
        <f>VLOOKUP(B36,'[1]2CT'!$A$3:$H$315,7,0)</f>
        <v>59440.881823899043</v>
      </c>
      <c r="K36" s="35">
        <f>J36*I36</f>
        <v>14681897.810503064</v>
      </c>
      <c r="L36" s="36" t="s">
        <v>64</v>
      </c>
      <c r="M36" s="37" t="s">
        <v>22</v>
      </c>
      <c r="N36" s="37"/>
      <c r="O36" s="38"/>
      <c r="P36" s="38"/>
      <c r="Q36" s="37"/>
      <c r="R36" s="37"/>
    </row>
    <row r="37" spans="1:18" ht="155.25" x14ac:dyDescent="0.25">
      <c r="A37" s="17" t="s">
        <v>23</v>
      </c>
      <c r="B37" s="18"/>
      <c r="C37" s="19" t="s">
        <v>24</v>
      </c>
      <c r="D37" s="20"/>
      <c r="E37" s="21"/>
      <c r="F37" s="21"/>
      <c r="G37" s="21"/>
      <c r="H37" s="20"/>
      <c r="I37" s="22"/>
      <c r="J37" s="23"/>
      <c r="K37" s="40"/>
      <c r="L37" s="25"/>
      <c r="M37" s="26"/>
      <c r="N37" s="26"/>
      <c r="O37" s="27"/>
      <c r="P37" s="27"/>
      <c r="Q37" s="26"/>
      <c r="R37" s="26"/>
    </row>
    <row r="38" spans="1:18" ht="181.5" x14ac:dyDescent="0.25">
      <c r="A38" s="28">
        <v>1</v>
      </c>
      <c r="B38" s="39" t="s">
        <v>25</v>
      </c>
      <c r="C38" s="30" t="s">
        <v>26</v>
      </c>
      <c r="D38" s="31" t="s">
        <v>15</v>
      </c>
      <c r="E38" s="31"/>
      <c r="F38" s="31"/>
      <c r="G38" s="31"/>
      <c r="H38" s="32"/>
      <c r="I38" s="33">
        <v>90</v>
      </c>
      <c r="J38" s="34">
        <f>VLOOKUP(B38,'[1]2CT'!$A$3:$H$315,7,0)</f>
        <v>806754.2736213475</v>
      </c>
      <c r="K38" s="35">
        <f t="shared" ref="K38:K41" si="2">J38*I38</f>
        <v>72607884.625921279</v>
      </c>
      <c r="L38" s="36"/>
      <c r="M38" s="37"/>
      <c r="N38" s="37"/>
      <c r="O38" s="38"/>
      <c r="P38" s="38"/>
      <c r="Q38" s="37"/>
      <c r="R38" s="37"/>
    </row>
    <row r="39" spans="1:18" ht="346.5" x14ac:dyDescent="0.25">
      <c r="A39" s="28">
        <v>2</v>
      </c>
      <c r="B39" s="39" t="s">
        <v>13</v>
      </c>
      <c r="C39" s="30" t="s">
        <v>27</v>
      </c>
      <c r="D39" s="31" t="s">
        <v>15</v>
      </c>
      <c r="E39" s="31">
        <v>0.1</v>
      </c>
      <c r="F39" s="31">
        <v>0.1</v>
      </c>
      <c r="G39" s="31"/>
      <c r="H39" s="32">
        <f>E39*F39</f>
        <v>1.0000000000000002E-2</v>
      </c>
      <c r="I39" s="33">
        <f>I38</f>
        <v>90</v>
      </c>
      <c r="J39" s="34">
        <f>VLOOKUP(B39,'[1]2CT'!$A$3:$H$315,7,0)</f>
        <v>638164.08802197105</v>
      </c>
      <c r="K39" s="35">
        <f t="shared" si="2"/>
        <v>57434767.921977393</v>
      </c>
      <c r="L39" s="36"/>
      <c r="M39" s="37"/>
      <c r="N39" s="37"/>
      <c r="O39" s="38"/>
      <c r="P39" s="38"/>
      <c r="Q39" s="37"/>
      <c r="R39" s="37"/>
    </row>
    <row r="40" spans="1:18" ht="132" x14ac:dyDescent="0.25">
      <c r="A40" s="28">
        <v>3</v>
      </c>
      <c r="B40" s="39" t="s">
        <v>28</v>
      </c>
      <c r="C40" s="30" t="s">
        <v>29</v>
      </c>
      <c r="D40" s="31" t="s">
        <v>15</v>
      </c>
      <c r="E40" s="31" t="s">
        <v>19</v>
      </c>
      <c r="F40" s="31" t="s">
        <v>19</v>
      </c>
      <c r="G40" s="31"/>
      <c r="H40" s="32">
        <v>0.64</v>
      </c>
      <c r="I40" s="33">
        <f>I39</f>
        <v>90</v>
      </c>
      <c r="J40" s="34">
        <f>VLOOKUP(B40,'[1]2CT'!$A$3:$H$315,7,0)</f>
        <v>8267367.2820251295</v>
      </c>
      <c r="K40" s="35">
        <f t="shared" si="2"/>
        <v>744063055.38226163</v>
      </c>
      <c r="L40" s="36"/>
      <c r="M40" s="37">
        <f>+J40*1.5</f>
        <v>12401050.923037695</v>
      </c>
      <c r="N40" s="37"/>
      <c r="O40" s="38"/>
      <c r="P40" s="38"/>
      <c r="Q40" s="37"/>
      <c r="R40" s="37"/>
    </row>
    <row r="41" spans="1:18" ht="102" x14ac:dyDescent="0.25">
      <c r="A41" s="28">
        <v>4</v>
      </c>
      <c r="B41" s="39" t="s">
        <v>30</v>
      </c>
      <c r="C41" s="30" t="s">
        <v>31</v>
      </c>
      <c r="D41" s="31" t="s">
        <v>15</v>
      </c>
      <c r="E41" s="31"/>
      <c r="F41" s="31"/>
      <c r="G41" s="31"/>
      <c r="H41" s="32"/>
      <c r="I41" s="33">
        <v>90</v>
      </c>
      <c r="J41" s="34">
        <f>VLOOKUP(B41,'[1]2CT'!$A$3:$H$315,7,0)</f>
        <v>118881.76364779809</v>
      </c>
      <c r="K41" s="35">
        <f t="shared" si="2"/>
        <v>10699358.728301827</v>
      </c>
      <c r="L41" s="41" t="s">
        <v>32</v>
      </c>
      <c r="M41" s="37" t="s">
        <v>22</v>
      </c>
      <c r="N41" s="37"/>
      <c r="O41" s="38"/>
      <c r="P41" s="38"/>
      <c r="Q41" s="37"/>
      <c r="R41" s="37"/>
    </row>
    <row r="42" spans="1:18" ht="327.75" x14ac:dyDescent="0.25">
      <c r="A42" s="17" t="s">
        <v>52</v>
      </c>
      <c r="B42" s="39"/>
      <c r="C42" s="19" t="s">
        <v>53</v>
      </c>
      <c r="D42" s="31"/>
      <c r="E42" s="31"/>
      <c r="F42" s="31"/>
      <c r="G42" s="31"/>
      <c r="H42" s="32"/>
      <c r="I42" s="33"/>
      <c r="J42" s="34"/>
      <c r="K42" s="35"/>
      <c r="L42" s="41" t="s">
        <v>65</v>
      </c>
      <c r="M42" s="37"/>
      <c r="N42" s="37"/>
      <c r="O42" s="38"/>
      <c r="P42" s="38"/>
      <c r="Q42" s="37"/>
      <c r="R42" s="37"/>
    </row>
    <row r="43" spans="1:18" ht="99" x14ac:dyDescent="0.25">
      <c r="A43" s="28">
        <v>1</v>
      </c>
      <c r="B43" s="39" t="s">
        <v>44</v>
      </c>
      <c r="C43" s="30" t="s">
        <v>45</v>
      </c>
      <c r="D43" s="31" t="s">
        <v>15</v>
      </c>
      <c r="E43" s="31"/>
      <c r="F43" s="31"/>
      <c r="G43" s="31"/>
      <c r="H43" s="32"/>
      <c r="I43" s="33">
        <v>11</v>
      </c>
      <c r="J43" s="34">
        <f>VLOOKUP(B43,'[1]2CT'!$A$3:$H$315,7,0)</f>
        <v>2555806.2277493896</v>
      </c>
      <c r="K43" s="35">
        <f>J43*I43</f>
        <v>28113868.505243286</v>
      </c>
      <c r="L43" s="41"/>
      <c r="M43" s="37"/>
      <c r="N43" s="37"/>
      <c r="O43" s="38"/>
      <c r="P43" s="38"/>
      <c r="Q43" s="37"/>
      <c r="R43" s="37"/>
    </row>
    <row r="44" spans="1:18" ht="280.5" x14ac:dyDescent="0.25">
      <c r="A44" s="28">
        <v>2</v>
      </c>
      <c r="B44" s="39" t="s">
        <v>49</v>
      </c>
      <c r="C44" s="30" t="s">
        <v>66</v>
      </c>
      <c r="D44" s="31" t="s">
        <v>15</v>
      </c>
      <c r="E44" s="31">
        <v>0.1</v>
      </c>
      <c r="F44" s="31">
        <f>3.14*3.2</f>
        <v>10.048000000000002</v>
      </c>
      <c r="G44" s="31"/>
      <c r="H44" s="32">
        <f>(E44+F44)*2</f>
        <v>20.296000000000003</v>
      </c>
      <c r="I44" s="33">
        <f>I43</f>
        <v>11</v>
      </c>
      <c r="J44" s="34">
        <f>VLOOKUP(B44,'[1]2CT'!$A$3:$H$315,7,0)</f>
        <v>15827791.507660333</v>
      </c>
      <c r="K44" s="35">
        <f>J44*I44</f>
        <v>174105706.58426365</v>
      </c>
      <c r="L44" s="41" t="s">
        <v>56</v>
      </c>
      <c r="M44" s="37">
        <f>J44/(3.2*3.14)</f>
        <v>1575218.1038674691</v>
      </c>
      <c r="N44" s="37"/>
      <c r="O44" s="38">
        <f>(0.9+0.5*2)*(0.2+0.5*2)</f>
        <v>2.2799999999999998</v>
      </c>
      <c r="P44" s="38"/>
      <c r="Q44" s="37"/>
      <c r="R44" s="37"/>
    </row>
    <row r="45" spans="1:18" ht="66" x14ac:dyDescent="0.25">
      <c r="A45" s="28">
        <v>3</v>
      </c>
      <c r="B45" s="39" t="s">
        <v>50</v>
      </c>
      <c r="C45" s="30" t="s">
        <v>51</v>
      </c>
      <c r="D45" s="31" t="s">
        <v>15</v>
      </c>
      <c r="E45" s="42">
        <v>4</v>
      </c>
      <c r="F45" s="31"/>
      <c r="G45" s="31"/>
      <c r="H45" s="32"/>
      <c r="I45" s="33">
        <f>I44</f>
        <v>11</v>
      </c>
      <c r="J45" s="34">
        <f>VLOOKUP(B45,'[1]2CT'!$A$3:$H$315,7,0)</f>
        <v>265023.03997916769</v>
      </c>
      <c r="K45" s="35">
        <f>J45*I45</f>
        <v>2915253.4397708448</v>
      </c>
      <c r="L45" s="41"/>
      <c r="M45" s="37"/>
      <c r="N45" s="37"/>
      <c r="O45" s="38"/>
      <c r="P45" s="38"/>
      <c r="Q45" s="37"/>
      <c r="R45" s="37"/>
    </row>
    <row r="46" spans="1:18" ht="16.5" x14ac:dyDescent="0.25">
      <c r="A46" s="43" t="s">
        <v>67</v>
      </c>
      <c r="B46" s="44"/>
      <c r="C46" s="12" t="s">
        <v>68</v>
      </c>
      <c r="D46" s="13"/>
      <c r="E46" s="13"/>
      <c r="F46" s="13"/>
      <c r="G46" s="13"/>
      <c r="H46" s="13"/>
      <c r="I46" s="13"/>
      <c r="J46" s="14"/>
      <c r="K46" s="45">
        <f>SUBTOTAL(9,K47:K67)</f>
        <v>167904473.9498409</v>
      </c>
      <c r="L46" s="46"/>
      <c r="M46" s="8"/>
      <c r="N46" s="8"/>
      <c r="O46" s="9"/>
      <c r="P46" s="9"/>
      <c r="Q46" s="8"/>
      <c r="R46" s="8"/>
    </row>
    <row r="47" spans="1:18" ht="165" x14ac:dyDescent="0.25">
      <c r="A47" s="47" t="s">
        <v>11</v>
      </c>
      <c r="B47" s="47"/>
      <c r="C47" s="48" t="s">
        <v>69</v>
      </c>
      <c r="D47" s="49"/>
      <c r="E47" s="50"/>
      <c r="F47" s="50"/>
      <c r="G47" s="50"/>
      <c r="H47" s="51"/>
      <c r="I47" s="52"/>
      <c r="J47" s="53"/>
      <c r="K47" s="54"/>
      <c r="L47" s="55"/>
      <c r="M47" s="56"/>
      <c r="N47" s="56"/>
      <c r="O47" s="57"/>
      <c r="P47" s="57"/>
      <c r="Q47" s="56"/>
      <c r="R47" s="56"/>
    </row>
    <row r="48" spans="1:18" ht="293.25" x14ac:dyDescent="0.25">
      <c r="A48" s="58">
        <v>1</v>
      </c>
      <c r="B48" s="58" t="s">
        <v>70</v>
      </c>
      <c r="C48" s="59" t="s">
        <v>71</v>
      </c>
      <c r="D48" s="60" t="s">
        <v>72</v>
      </c>
      <c r="E48" s="31"/>
      <c r="F48" s="31"/>
      <c r="G48" s="31"/>
      <c r="H48" s="32"/>
      <c r="I48" s="61">
        <v>1</v>
      </c>
      <c r="J48" s="34">
        <f>'[1]2CT'!G244</f>
        <v>557151.06662057992</v>
      </c>
      <c r="K48" s="62">
        <f>J48*I48</f>
        <v>557151.06662057992</v>
      </c>
      <c r="L48" s="41" t="s">
        <v>73</v>
      </c>
      <c r="M48" s="37"/>
      <c r="N48" s="37"/>
      <c r="O48" s="38"/>
      <c r="P48" s="38"/>
      <c r="Q48" s="37"/>
      <c r="R48" s="37"/>
    </row>
    <row r="49" spans="1:18" ht="99" x14ac:dyDescent="0.25">
      <c r="A49" s="58">
        <v>2</v>
      </c>
      <c r="B49" s="58" t="s">
        <v>74</v>
      </c>
      <c r="C49" s="59" t="s">
        <v>75</v>
      </c>
      <c r="D49" s="60" t="s">
        <v>72</v>
      </c>
      <c r="E49" s="31"/>
      <c r="F49" s="31"/>
      <c r="G49" s="31"/>
      <c r="H49" s="32"/>
      <c r="I49" s="61">
        <v>1</v>
      </c>
      <c r="J49" s="34">
        <f>'[1]2CT'!G286</f>
        <v>13276089.0736965</v>
      </c>
      <c r="K49" s="62">
        <f>J49*I49</f>
        <v>13276089.0736965</v>
      </c>
      <c r="L49" s="63"/>
      <c r="M49" s="37"/>
      <c r="N49" s="37"/>
      <c r="O49" s="38"/>
      <c r="P49" s="38"/>
      <c r="Q49" s="37"/>
      <c r="R49" s="37"/>
    </row>
    <row r="50" spans="1:18" ht="99" x14ac:dyDescent="0.25">
      <c r="A50" s="47" t="s">
        <v>23</v>
      </c>
      <c r="B50" s="47"/>
      <c r="C50" s="48" t="s">
        <v>76</v>
      </c>
      <c r="D50" s="49"/>
      <c r="E50" s="50"/>
      <c r="F50" s="50"/>
      <c r="G50" s="50"/>
      <c r="H50" s="51"/>
      <c r="I50" s="52"/>
      <c r="J50" s="53"/>
      <c r="K50" s="54"/>
      <c r="L50" s="55"/>
      <c r="M50" s="56"/>
      <c r="N50" s="56"/>
      <c r="O50" s="57"/>
      <c r="P50" s="57"/>
      <c r="Q50" s="56"/>
      <c r="R50" s="56"/>
    </row>
    <row r="51" spans="1:18" ht="181.5" x14ac:dyDescent="0.25">
      <c r="A51" s="58">
        <v>1</v>
      </c>
      <c r="B51" s="58" t="s">
        <v>59</v>
      </c>
      <c r="C51" s="59" t="s">
        <v>77</v>
      </c>
      <c r="D51" s="60" t="s">
        <v>78</v>
      </c>
      <c r="E51" s="64"/>
      <c r="F51" s="64"/>
      <c r="G51" s="64"/>
      <c r="H51" s="65"/>
      <c r="I51" s="61">
        <v>1</v>
      </c>
      <c r="J51" s="66">
        <f>6900000+(6900000*10%)</f>
        <v>7590000</v>
      </c>
      <c r="K51" s="62">
        <f>J51*I51</f>
        <v>7590000</v>
      </c>
      <c r="L51" s="41" t="s">
        <v>79</v>
      </c>
      <c r="M51" s="37"/>
      <c r="N51" s="37"/>
      <c r="O51" s="38"/>
      <c r="P51" s="38"/>
      <c r="Q51" s="37"/>
      <c r="R51" s="37"/>
    </row>
    <row r="52" spans="1:18" ht="82.5" x14ac:dyDescent="0.25">
      <c r="A52" s="58">
        <v>2</v>
      </c>
      <c r="B52" s="58" t="s">
        <v>59</v>
      </c>
      <c r="C52" s="59" t="s">
        <v>80</v>
      </c>
      <c r="D52" s="60" t="s">
        <v>78</v>
      </c>
      <c r="E52" s="64"/>
      <c r="F52" s="64"/>
      <c r="G52" s="64"/>
      <c r="H52" s="65"/>
      <c r="I52" s="61">
        <v>4</v>
      </c>
      <c r="J52" s="66">
        <v>4500000</v>
      </c>
      <c r="K52" s="62">
        <f t="shared" ref="K52:K69" si="3">J52*I52</f>
        <v>18000000</v>
      </c>
      <c r="L52" s="41" t="s">
        <v>79</v>
      </c>
      <c r="M52" s="67"/>
      <c r="N52" s="68">
        <v>4300000</v>
      </c>
      <c r="O52" s="69" t="s">
        <v>81</v>
      </c>
      <c r="P52" s="69"/>
      <c r="Q52" s="67"/>
      <c r="R52" s="67"/>
    </row>
    <row r="53" spans="1:18" ht="51" x14ac:dyDescent="0.25">
      <c r="A53" s="58">
        <v>3</v>
      </c>
      <c r="B53" s="58" t="s">
        <v>59</v>
      </c>
      <c r="C53" s="59" t="s">
        <v>82</v>
      </c>
      <c r="D53" s="60" t="s">
        <v>83</v>
      </c>
      <c r="E53" s="64"/>
      <c r="F53" s="64"/>
      <c r="G53" s="64"/>
      <c r="H53" s="65"/>
      <c r="I53" s="61">
        <v>100</v>
      </c>
      <c r="J53" s="66">
        <v>35500</v>
      </c>
      <c r="K53" s="62">
        <f t="shared" si="3"/>
        <v>3550000</v>
      </c>
      <c r="L53" s="41" t="s">
        <v>79</v>
      </c>
      <c r="M53" s="67"/>
      <c r="N53" s="68">
        <v>33000</v>
      </c>
      <c r="O53" s="69"/>
      <c r="P53" s="69"/>
      <c r="Q53" s="67"/>
      <c r="R53" s="67"/>
    </row>
    <row r="54" spans="1:18" ht="99" x14ac:dyDescent="0.25">
      <c r="A54" s="58">
        <v>4</v>
      </c>
      <c r="B54" s="58" t="s">
        <v>59</v>
      </c>
      <c r="C54" s="59" t="s">
        <v>84</v>
      </c>
      <c r="D54" s="60" t="s">
        <v>85</v>
      </c>
      <c r="E54" s="64"/>
      <c r="F54" s="64"/>
      <c r="G54" s="64"/>
      <c r="H54" s="65"/>
      <c r="I54" s="61">
        <v>2</v>
      </c>
      <c r="J54" s="66">
        <v>33000</v>
      </c>
      <c r="K54" s="62">
        <f t="shared" si="3"/>
        <v>66000</v>
      </c>
      <c r="L54" s="41" t="s">
        <v>79</v>
      </c>
      <c r="M54" s="67"/>
      <c r="N54" s="67"/>
      <c r="O54" s="69"/>
      <c r="P54" s="69"/>
      <c r="Q54" s="67"/>
      <c r="R54" s="67"/>
    </row>
    <row r="55" spans="1:18" ht="138" x14ac:dyDescent="0.25">
      <c r="A55" s="70" t="s">
        <v>52</v>
      </c>
      <c r="B55" s="70"/>
      <c r="C55" s="71" t="s">
        <v>86</v>
      </c>
      <c r="D55" s="72"/>
      <c r="E55" s="64"/>
      <c r="F55" s="64"/>
      <c r="G55" s="64"/>
      <c r="H55" s="65"/>
      <c r="I55" s="73"/>
      <c r="J55" s="74"/>
      <c r="K55" s="75"/>
      <c r="L55" s="41"/>
      <c r="M55" s="67"/>
      <c r="N55" s="67"/>
      <c r="O55" s="69"/>
      <c r="P55" s="69"/>
      <c r="Q55" s="67"/>
      <c r="R55" s="67"/>
    </row>
    <row r="56" spans="1:18" ht="115.5" x14ac:dyDescent="0.25">
      <c r="A56" s="58">
        <v>1</v>
      </c>
      <c r="B56" s="58" t="s">
        <v>59</v>
      </c>
      <c r="C56" s="59" t="s">
        <v>87</v>
      </c>
      <c r="D56" s="60" t="s">
        <v>78</v>
      </c>
      <c r="E56" s="64"/>
      <c r="F56" s="64"/>
      <c r="G56" s="64"/>
      <c r="H56" s="65"/>
      <c r="I56" s="61">
        <v>6</v>
      </c>
      <c r="J56" s="66">
        <v>150000</v>
      </c>
      <c r="K56" s="62">
        <f t="shared" si="3"/>
        <v>900000</v>
      </c>
      <c r="L56" s="41" t="s">
        <v>79</v>
      </c>
      <c r="M56" s="67"/>
      <c r="N56" s="67"/>
      <c r="O56" s="69"/>
      <c r="P56" s="69"/>
      <c r="Q56" s="67"/>
      <c r="R56" s="67"/>
    </row>
    <row r="57" spans="1:18" ht="148.5" x14ac:dyDescent="0.25">
      <c r="A57" s="58">
        <v>2</v>
      </c>
      <c r="B57" s="58" t="s">
        <v>59</v>
      </c>
      <c r="C57" s="59" t="s">
        <v>88</v>
      </c>
      <c r="D57" s="60" t="s">
        <v>89</v>
      </c>
      <c r="E57" s="64"/>
      <c r="F57" s="64"/>
      <c r="G57" s="64"/>
      <c r="H57" s="65"/>
      <c r="I57" s="61">
        <v>22.6</v>
      </c>
      <c r="J57" s="66">
        <v>35500</v>
      </c>
      <c r="K57" s="62">
        <f t="shared" si="3"/>
        <v>802300</v>
      </c>
      <c r="L57" s="41" t="s">
        <v>79</v>
      </c>
      <c r="M57" s="67"/>
      <c r="N57" s="67"/>
      <c r="O57" s="69"/>
      <c r="P57" s="69"/>
      <c r="Q57" s="67"/>
      <c r="R57" s="67"/>
    </row>
    <row r="58" spans="1:18" ht="66" x14ac:dyDescent="0.25">
      <c r="A58" s="58">
        <v>3</v>
      </c>
      <c r="B58" s="58" t="s">
        <v>59</v>
      </c>
      <c r="C58" s="59" t="s">
        <v>90</v>
      </c>
      <c r="D58" s="60" t="s">
        <v>89</v>
      </c>
      <c r="E58" s="64"/>
      <c r="F58" s="64"/>
      <c r="G58" s="64"/>
      <c r="H58" s="65"/>
      <c r="I58" s="61">
        <v>188.2</v>
      </c>
      <c r="J58" s="66">
        <v>33500</v>
      </c>
      <c r="K58" s="62">
        <f t="shared" si="3"/>
        <v>6304700</v>
      </c>
      <c r="L58" s="41" t="s">
        <v>79</v>
      </c>
      <c r="M58" s="67"/>
      <c r="N58" s="67"/>
      <c r="O58" s="69"/>
      <c r="P58" s="69"/>
      <c r="Q58" s="67"/>
      <c r="R58" s="67"/>
    </row>
    <row r="59" spans="1:18" ht="51" x14ac:dyDescent="0.25">
      <c r="A59" s="58">
        <v>4</v>
      </c>
      <c r="B59" s="58" t="s">
        <v>59</v>
      </c>
      <c r="C59" s="59" t="s">
        <v>91</v>
      </c>
      <c r="D59" s="60" t="s">
        <v>78</v>
      </c>
      <c r="E59" s="64"/>
      <c r="F59" s="64"/>
      <c r="G59" s="64"/>
      <c r="H59" s="65"/>
      <c r="I59" s="61">
        <v>3</v>
      </c>
      <c r="J59" s="66">
        <f>950000+(950000*10%)</f>
        <v>1045000</v>
      </c>
      <c r="K59" s="62">
        <f t="shared" si="3"/>
        <v>3135000</v>
      </c>
      <c r="L59" s="41" t="s">
        <v>79</v>
      </c>
      <c r="M59" s="67"/>
      <c r="N59" s="67"/>
      <c r="O59" s="69"/>
      <c r="P59" s="69"/>
      <c r="Q59" s="67"/>
      <c r="R59" s="67"/>
    </row>
    <row r="60" spans="1:18" ht="51" x14ac:dyDescent="0.25">
      <c r="A60" s="58">
        <v>5</v>
      </c>
      <c r="B60" s="58" t="s">
        <v>59</v>
      </c>
      <c r="C60" s="59" t="s">
        <v>92</v>
      </c>
      <c r="D60" s="60" t="s">
        <v>89</v>
      </c>
      <c r="E60" s="64"/>
      <c r="F60" s="64"/>
      <c r="G60" s="64"/>
      <c r="H60" s="65"/>
      <c r="I60" s="61">
        <v>188.2</v>
      </c>
      <c r="J60" s="66">
        <v>33500</v>
      </c>
      <c r="K60" s="62">
        <f t="shared" si="3"/>
        <v>6304700</v>
      </c>
      <c r="L60" s="41" t="s">
        <v>79</v>
      </c>
      <c r="M60" s="67"/>
      <c r="N60" s="67"/>
      <c r="O60" s="69"/>
      <c r="P60" s="69"/>
      <c r="Q60" s="67"/>
      <c r="R60" s="67"/>
    </row>
    <row r="61" spans="1:18" ht="51" x14ac:dyDescent="0.25">
      <c r="A61" s="58">
        <v>6</v>
      </c>
      <c r="B61" s="58" t="s">
        <v>59</v>
      </c>
      <c r="C61" s="59" t="s">
        <v>93</v>
      </c>
      <c r="D61" s="60" t="s">
        <v>89</v>
      </c>
      <c r="E61" s="64"/>
      <c r="F61" s="64"/>
      <c r="G61" s="64"/>
      <c r="H61" s="65"/>
      <c r="I61" s="61">
        <f>80.1*3</f>
        <v>240.29999999999998</v>
      </c>
      <c r="J61" s="66">
        <v>35500</v>
      </c>
      <c r="K61" s="62">
        <f>J61*I61</f>
        <v>8530650</v>
      </c>
      <c r="L61" s="41" t="s">
        <v>79</v>
      </c>
      <c r="M61" s="67"/>
      <c r="N61" s="67"/>
      <c r="O61" s="69"/>
      <c r="P61" s="69"/>
      <c r="Q61" s="67"/>
      <c r="R61" s="67"/>
    </row>
    <row r="62" spans="1:18" ht="82.5" x14ac:dyDescent="0.25">
      <c r="A62" s="58">
        <v>7</v>
      </c>
      <c r="B62" s="58" t="s">
        <v>59</v>
      </c>
      <c r="C62" s="59" t="s">
        <v>94</v>
      </c>
      <c r="D62" s="60" t="s">
        <v>95</v>
      </c>
      <c r="E62" s="64"/>
      <c r="F62" s="64"/>
      <c r="G62" s="64"/>
      <c r="H62" s="65"/>
      <c r="I62" s="61">
        <v>1</v>
      </c>
      <c r="J62" s="66">
        <v>10570000</v>
      </c>
      <c r="K62" s="62">
        <f>J62*I62</f>
        <v>10570000</v>
      </c>
      <c r="L62" s="41" t="s">
        <v>96</v>
      </c>
      <c r="M62" s="67"/>
      <c r="N62" s="67"/>
      <c r="O62" s="69"/>
      <c r="P62" s="69"/>
      <c r="Q62" s="67"/>
      <c r="R62" s="67"/>
    </row>
    <row r="63" spans="1:18" ht="69" x14ac:dyDescent="0.25">
      <c r="A63" s="70" t="s">
        <v>97</v>
      </c>
      <c r="B63" s="70"/>
      <c r="C63" s="71" t="s">
        <v>98</v>
      </c>
      <c r="D63" s="72"/>
      <c r="E63" s="64"/>
      <c r="F63" s="64"/>
      <c r="G63" s="64"/>
      <c r="H63" s="65"/>
      <c r="I63" s="73"/>
      <c r="J63" s="74"/>
      <c r="K63" s="75"/>
      <c r="L63" s="41"/>
      <c r="M63" s="67"/>
      <c r="N63" s="67"/>
      <c r="O63" s="69"/>
      <c r="P63" s="69"/>
      <c r="Q63" s="67"/>
      <c r="R63" s="67"/>
    </row>
    <row r="64" spans="1:18" ht="99" x14ac:dyDescent="0.25">
      <c r="A64" s="58">
        <v>1</v>
      </c>
      <c r="B64" s="58" t="s">
        <v>99</v>
      </c>
      <c r="C64" s="59" t="s">
        <v>100</v>
      </c>
      <c r="D64" s="60" t="s">
        <v>101</v>
      </c>
      <c r="E64" s="64"/>
      <c r="F64" s="64"/>
      <c r="G64" s="64"/>
      <c r="H64" s="65"/>
      <c r="I64" s="61">
        <v>1</v>
      </c>
      <c r="J64" s="66">
        <f>'[1]6VC TB'!H23</f>
        <v>3809523.8095238092</v>
      </c>
      <c r="K64" s="62">
        <f>J64*I64</f>
        <v>3809523.8095238092</v>
      </c>
      <c r="L64" s="41" t="s">
        <v>102</v>
      </c>
      <c r="M64" s="67"/>
      <c r="N64" s="67"/>
      <c r="O64" s="69">
        <f>K72-O65</f>
        <v>2019697352.883611</v>
      </c>
      <c r="P64" s="69"/>
      <c r="Q64" s="67"/>
      <c r="R64" s="67"/>
    </row>
    <row r="65" spans="1:18" ht="82.5" x14ac:dyDescent="0.25">
      <c r="A65" s="58">
        <v>2</v>
      </c>
      <c r="B65" s="58" t="s">
        <v>59</v>
      </c>
      <c r="C65" s="59" t="s">
        <v>103</v>
      </c>
      <c r="D65" s="60" t="s">
        <v>104</v>
      </c>
      <c r="E65" s="64"/>
      <c r="F65" s="64"/>
      <c r="G65" s="64"/>
      <c r="H65" s="65"/>
      <c r="I65" s="61">
        <v>14</v>
      </c>
      <c r="J65" s="66">
        <v>800000</v>
      </c>
      <c r="K65" s="62">
        <f>J65*I65</f>
        <v>11200000</v>
      </c>
      <c r="L65" s="41" t="s">
        <v>105</v>
      </c>
      <c r="M65" s="67"/>
      <c r="N65" s="67"/>
      <c r="O65" s="69">
        <v>1163527291.3563454</v>
      </c>
      <c r="P65" s="69"/>
      <c r="Q65" s="67"/>
      <c r="R65" s="67"/>
    </row>
    <row r="66" spans="1:18" ht="165" x14ac:dyDescent="0.25">
      <c r="A66" s="58">
        <v>3</v>
      </c>
      <c r="B66" s="58" t="s">
        <v>106</v>
      </c>
      <c r="C66" s="59" t="s">
        <v>107</v>
      </c>
      <c r="D66" s="60" t="s">
        <v>108</v>
      </c>
      <c r="E66" s="64"/>
      <c r="F66" s="64"/>
      <c r="G66" s="64"/>
      <c r="H66" s="65"/>
      <c r="I66" s="61">
        <v>1</v>
      </c>
      <c r="J66" s="66">
        <f>1043932*30</f>
        <v>31317960</v>
      </c>
      <c r="K66" s="62">
        <f t="shared" si="3"/>
        <v>31317960</v>
      </c>
      <c r="L66" s="41" t="s">
        <v>109</v>
      </c>
      <c r="M66" s="67"/>
      <c r="N66" s="67"/>
      <c r="O66" s="69"/>
      <c r="P66" s="69"/>
      <c r="Q66" s="67"/>
      <c r="R66" s="67"/>
    </row>
    <row r="67" spans="1:18" ht="242.25" x14ac:dyDescent="0.25">
      <c r="A67" s="58">
        <v>4</v>
      </c>
      <c r="B67" s="58" t="s">
        <v>106</v>
      </c>
      <c r="C67" s="59" t="s">
        <v>110</v>
      </c>
      <c r="D67" s="60" t="s">
        <v>111</v>
      </c>
      <c r="E67" s="64"/>
      <c r="F67" s="64"/>
      <c r="G67" s="64"/>
      <c r="H67" s="65"/>
      <c r="I67" s="61">
        <f>30*2</f>
        <v>60</v>
      </c>
      <c r="J67" s="76">
        <f>0.45*12*8*16200</f>
        <v>699840</v>
      </c>
      <c r="K67" s="62">
        <f t="shared" si="3"/>
        <v>41990400</v>
      </c>
      <c r="L67" s="41" t="s">
        <v>112</v>
      </c>
      <c r="M67" s="67"/>
      <c r="N67" s="67" t="s">
        <v>113</v>
      </c>
      <c r="O67" s="69"/>
      <c r="P67" s="69"/>
      <c r="Q67" s="67">
        <f>0.45*12*8</f>
        <v>43.2</v>
      </c>
      <c r="R67" s="67"/>
    </row>
    <row r="68" spans="1:18" ht="16.5" x14ac:dyDescent="0.25">
      <c r="A68" s="10" t="s">
        <v>114</v>
      </c>
      <c r="B68" s="77"/>
      <c r="C68" s="12" t="s">
        <v>115</v>
      </c>
      <c r="D68" s="13"/>
      <c r="E68" s="13"/>
      <c r="F68" s="13"/>
      <c r="G68" s="13"/>
      <c r="H68" s="13"/>
      <c r="I68" s="13"/>
      <c r="J68" s="14"/>
      <c r="K68" s="15">
        <f>K69</f>
        <v>11797914.994538985</v>
      </c>
      <c r="L68" s="16"/>
      <c r="M68" s="8"/>
      <c r="N68" s="8"/>
      <c r="O68" s="9"/>
      <c r="P68" s="9"/>
      <c r="Q68" s="8"/>
      <c r="R68" s="8"/>
    </row>
    <row r="69" spans="1:18" ht="198" x14ac:dyDescent="0.25">
      <c r="A69" s="58"/>
      <c r="B69" s="58" t="s">
        <v>116</v>
      </c>
      <c r="C69" s="59" t="s">
        <v>117</v>
      </c>
      <c r="D69" s="60" t="s">
        <v>72</v>
      </c>
      <c r="E69" s="64"/>
      <c r="F69" s="64"/>
      <c r="G69" s="64"/>
      <c r="H69" s="65"/>
      <c r="I69" s="61">
        <v>1</v>
      </c>
      <c r="J69" s="34">
        <f>VLOOKUP(B69,'[1]2CT'!$A$3:$H$315,7,0)</f>
        <v>11797914.994538985</v>
      </c>
      <c r="K69" s="62">
        <f t="shared" si="3"/>
        <v>11797914.994538985</v>
      </c>
      <c r="L69" s="41"/>
      <c r="M69" s="67"/>
      <c r="N69" s="67"/>
      <c r="O69" s="69"/>
      <c r="P69" s="69"/>
      <c r="Q69" s="67"/>
      <c r="R69" s="67"/>
    </row>
    <row r="70" spans="1:18" ht="17.25" x14ac:dyDescent="0.25">
      <c r="A70" s="70" t="s">
        <v>67</v>
      </c>
      <c r="B70" s="70"/>
      <c r="C70" s="78" t="s">
        <v>118</v>
      </c>
      <c r="D70" s="78"/>
      <c r="E70" s="79"/>
      <c r="F70" s="79"/>
      <c r="G70" s="79"/>
      <c r="H70" s="78"/>
      <c r="I70" s="80"/>
      <c r="J70" s="81"/>
      <c r="K70" s="82">
        <f>SUBTOTAL(9,K5:K69)</f>
        <v>2893840585.6726875</v>
      </c>
      <c r="L70" s="83"/>
      <c r="M70" s="67"/>
      <c r="N70" s="84">
        <v>110000</v>
      </c>
      <c r="O70" s="85"/>
      <c r="P70" s="85" t="s">
        <v>119</v>
      </c>
      <c r="Q70" s="84"/>
      <c r="R70" s="84"/>
    </row>
    <row r="71" spans="1:18" ht="17.25" x14ac:dyDescent="0.25">
      <c r="A71" s="86" t="s">
        <v>114</v>
      </c>
      <c r="B71" s="86"/>
      <c r="C71" s="87" t="s">
        <v>120</v>
      </c>
      <c r="D71" s="87"/>
      <c r="E71" s="87"/>
      <c r="F71" s="87"/>
      <c r="G71" s="87"/>
      <c r="H71" s="87"/>
      <c r="I71" s="88"/>
      <c r="J71" s="89"/>
      <c r="K71" s="90">
        <f>K70*0.1</f>
        <v>289384058.56726879</v>
      </c>
      <c r="L71" s="91"/>
      <c r="M71" s="67"/>
      <c r="N71" s="84">
        <v>205000</v>
      </c>
      <c r="O71" s="85"/>
      <c r="P71" s="85" t="s">
        <v>121</v>
      </c>
      <c r="Q71" s="84"/>
      <c r="R71" s="84"/>
    </row>
    <row r="72" spans="1:18" ht="18" thickBot="1" x14ac:dyDescent="0.3">
      <c r="A72" s="92" t="s">
        <v>122</v>
      </c>
      <c r="B72" s="92"/>
      <c r="C72" s="93" t="s">
        <v>123</v>
      </c>
      <c r="D72" s="93"/>
      <c r="E72" s="93"/>
      <c r="F72" s="93"/>
      <c r="G72" s="93"/>
      <c r="H72" s="93"/>
      <c r="I72" s="94"/>
      <c r="J72" s="95"/>
      <c r="K72" s="96">
        <f>K70+K71</f>
        <v>3183224644.2399564</v>
      </c>
      <c r="L72" s="97"/>
      <c r="M72" s="67"/>
      <c r="N72" s="84">
        <v>180000</v>
      </c>
      <c r="O72" s="85"/>
      <c r="P72" s="85" t="s">
        <v>124</v>
      </c>
      <c r="Q72" s="84">
        <v>5000</v>
      </c>
      <c r="R72" s="84" t="s">
        <v>125</v>
      </c>
    </row>
    <row r="73" spans="1:18" ht="18" thickTop="1" x14ac:dyDescent="0.25">
      <c r="A73" s="98"/>
      <c r="B73" s="99"/>
      <c r="C73" s="37"/>
      <c r="D73" s="37"/>
      <c r="E73" s="37"/>
      <c r="F73" s="37"/>
      <c r="G73" s="37"/>
      <c r="H73" s="37"/>
      <c r="I73" s="100"/>
      <c r="J73" s="101"/>
      <c r="K73" s="102"/>
      <c r="L73" s="103"/>
      <c r="M73" s="67"/>
      <c r="N73" s="84">
        <v>50000</v>
      </c>
      <c r="O73" s="85"/>
      <c r="P73" s="85"/>
      <c r="Q73" s="84">
        <f>Q72*10</f>
        <v>50000</v>
      </c>
      <c r="R73" s="84"/>
    </row>
    <row r="74" spans="1:18" ht="17.25" x14ac:dyDescent="0.25">
      <c r="A74" s="98"/>
      <c r="B74" s="99"/>
      <c r="C74" s="37"/>
      <c r="D74" s="37"/>
      <c r="E74" s="37"/>
      <c r="F74" s="37"/>
      <c r="G74" s="37"/>
      <c r="H74" s="37"/>
      <c r="I74" s="100"/>
      <c r="J74" s="101"/>
      <c r="K74" s="102"/>
      <c r="L74" s="103"/>
      <c r="M74" s="67"/>
      <c r="N74" s="84">
        <f>N73+N72+N71+N70</f>
        <v>545000</v>
      </c>
      <c r="O74" s="85"/>
      <c r="P74" s="85"/>
      <c r="Q74" s="84"/>
      <c r="R74" s="84"/>
    </row>
  </sheetData>
  <mergeCells count="7">
    <mergeCell ref="A2:L2"/>
    <mergeCell ref="E4:G4"/>
    <mergeCell ref="H4:I4"/>
    <mergeCell ref="C5:J5"/>
    <mergeCell ref="C31:J31"/>
    <mergeCell ref="C46:J46"/>
    <mergeCell ref="C68:J6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2018-03-25T10:13:01Z</dcterms:modified>
</cp:coreProperties>
</file>