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updateLinks="never"/>
  <mc:AlternateContent xmlns:mc="http://schemas.openxmlformats.org/markup-compatibility/2006">
    <mc:Choice Requires="x15">
      <x15ac:absPath xmlns:x15ac="http://schemas.microsoft.com/office/spreadsheetml/2010/11/ac" url="/Users/gangchanhwi/Desktop/INHA/INHA_1-2/EXCEL/12주차/"/>
    </mc:Choice>
  </mc:AlternateContent>
  <xr:revisionPtr revIDLastSave="0" documentId="13_ncr:1_{7D89A4E6-5A99-DE46-8E5A-EBC199E2268E}" xr6:coauthVersionLast="47" xr6:coauthVersionMax="47" xr10:uidLastSave="{00000000-0000-0000-0000-000000000000}"/>
  <bookViews>
    <workbookView xWindow="0" yWindow="760" windowWidth="29400" windowHeight="18380" activeTab="7" xr2:uid="{00000000-000D-0000-FFFF-FFFF00000000}"/>
  </bookViews>
  <sheets>
    <sheet name="목표값" sheetId="36" r:id="rId1"/>
    <sheet name="연봉목표" sheetId="37" r:id="rId2"/>
    <sheet name="시나리오예제" sheetId="38" r:id="rId3"/>
    <sheet name="시나리오 요약" sheetId="40" r:id="rId4"/>
    <sheet name="시나리오예제완성" sheetId="39" r:id="rId5"/>
    <sheet name="교육점수" sheetId="41" r:id="rId6"/>
    <sheet name="차트만들기" sheetId="6" r:id="rId7"/>
    <sheet name="막대차트" sheetId="20" r:id="rId8"/>
    <sheet name="원형차트" sheetId="19" r:id="rId9"/>
    <sheet name="콤보차트" sheetId="21" r:id="rId10"/>
    <sheet name="스파크라인" sheetId="23" r:id="rId11"/>
    <sheet name="창업현황" sheetId="28" state="hidden" r:id="rId12"/>
    <sheet name="어린이집" sheetId="32" state="hidden" r:id="rId13"/>
    <sheet name="박람회" sheetId="34" state="hidden" r:id="rId14"/>
    <sheet name="NGO한국지사" sheetId="33" state="hidden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시나리오예제완성!$F$4</definedName>
    <definedName name="견적금액">박람회!$F$5:$F$12</definedName>
    <definedName name="매출7월">#REF!</definedName>
    <definedName name="분류">어린이집!$E$5:$E$12</definedName>
    <definedName name="설립국" localSheetId="14">NGO한국지사!$F$5:$F$12</definedName>
    <definedName name="예상판매량">시나리오예제완성!$F$6</definedName>
    <definedName name="예약률">[1]종합예제3!$H$5:$H$12</definedName>
    <definedName name="원본">OFFSET([2]가계부!$B$7,0,0,COUNTA([2]가계부!$B$7:$B$65536),6)</definedName>
    <definedName name="이윤">시나리오예제완성!$F$7</definedName>
    <definedName name="작은항목">INDIRECT("항목"&amp;MATCH([2]가계부!_xlbgnm.XFD1,주항목,0))</definedName>
    <definedName name="전체평균">#REF!</definedName>
    <definedName name="제품원본">OFFSET([3]제품목록!$B$2,0,0,COUNTA([3]제품목록!$B$1:$B$65536),7)</definedName>
    <definedName name="총매출">#REF!</definedName>
    <definedName name="출석">#REF!</definedName>
    <definedName name="품목명">INDIRECT([3]매입매출관리!XFD1)</definedName>
    <definedName name="피벗범위">OFFSET([4]구성비율!$A$1,0,0,COUNTA([4]구성비율!$A:$A),7)</definedName>
    <definedName name="하반기판매량">[5]종합예제1!$H$5:$H$12</definedName>
    <definedName name="_xlnm.Database" localSheetId="2" hidden="1">#REF!</definedName>
    <definedName name="_xlnm.Database" hidden="1">#REF!</definedName>
    <definedName name="lhj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#REF!,#REF!</definedName>
    <definedName name="solver_tol" hidden="1">0.05</definedName>
    <definedName name="solver_typ" hidden="1">1</definedName>
    <definedName name="solver_val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8" l="1"/>
  <c r="F21" i="38" s="1"/>
  <c r="F22" i="38" s="1"/>
  <c r="F5" i="39"/>
  <c r="F8" i="39" s="1"/>
  <c r="F9" i="39" s="1"/>
  <c r="F9" i="37"/>
  <c r="F15" i="37" s="1"/>
  <c r="F16" i="37" s="1"/>
  <c r="C9" i="37"/>
  <c r="C15" i="37" s="1"/>
  <c r="C16" i="37" s="1"/>
  <c r="H35" i="36"/>
  <c r="E23" i="36"/>
  <c r="D23" i="36"/>
  <c r="C23" i="36"/>
  <c r="E22" i="36"/>
  <c r="D22" i="36"/>
  <c r="C22" i="36"/>
  <c r="F21" i="36"/>
  <c r="G21" i="36" s="1"/>
  <c r="F20" i="36"/>
  <c r="G20" i="36" s="1"/>
  <c r="F19" i="36"/>
  <c r="G19" i="36" s="1"/>
  <c r="F18" i="36"/>
  <c r="G18" i="36" s="1"/>
  <c r="F17" i="36"/>
  <c r="G17" i="36" s="1"/>
  <c r="F16" i="36"/>
  <c r="G16" i="36" s="1"/>
  <c r="F15" i="36"/>
  <c r="G15" i="36" s="1"/>
  <c r="F14" i="36"/>
  <c r="G14" i="36" s="1"/>
  <c r="F13" i="36"/>
  <c r="G13" i="36" s="1"/>
  <c r="F12" i="36"/>
  <c r="J14" i="34"/>
  <c r="E14" i="34"/>
  <c r="J13" i="34"/>
  <c r="E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F22" i="36" l="1"/>
  <c r="G12" i="36"/>
  <c r="F23" i="36"/>
  <c r="J14" i="33"/>
  <c r="E14" i="33"/>
  <c r="J13" i="33"/>
  <c r="E13" i="33"/>
  <c r="J12" i="33"/>
  <c r="I12" i="33"/>
  <c r="J11" i="33"/>
  <c r="I11" i="33"/>
  <c r="J10" i="33"/>
  <c r="I10" i="33"/>
  <c r="J9" i="33"/>
  <c r="I9" i="33"/>
  <c r="J8" i="33"/>
  <c r="I8" i="33"/>
  <c r="J7" i="33"/>
  <c r="I7" i="33"/>
  <c r="J6" i="33"/>
  <c r="I6" i="33"/>
  <c r="J5" i="33"/>
  <c r="I5" i="33"/>
  <c r="J14" i="32" l="1"/>
  <c r="E14" i="32"/>
  <c r="J13" i="32"/>
  <c r="E13" i="32"/>
  <c r="J12" i="32"/>
  <c r="I12" i="32"/>
  <c r="J11" i="32"/>
  <c r="I11" i="32"/>
  <c r="J10" i="32"/>
  <c r="I10" i="32"/>
  <c r="J9" i="32"/>
  <c r="I9" i="32"/>
  <c r="J8" i="32"/>
  <c r="I8" i="32"/>
  <c r="J7" i="32"/>
  <c r="I7" i="32"/>
  <c r="J6" i="32"/>
  <c r="I6" i="32"/>
  <c r="J5" i="32"/>
  <c r="I5" i="32"/>
  <c r="H29" i="21" l="1"/>
  <c r="H28" i="21"/>
  <c r="H27" i="21"/>
  <c r="H26" i="21"/>
  <c r="H25" i="21"/>
  <c r="H24" i="21"/>
  <c r="H23" i="21"/>
  <c r="H22" i="21"/>
  <c r="G10" i="19" l="1"/>
  <c r="I10" i="19" s="1"/>
  <c r="G9" i="19"/>
  <c r="I9" i="19" s="1"/>
  <c r="G8" i="19"/>
  <c r="I8" i="19" s="1"/>
  <c r="G7" i="19"/>
  <c r="I7" i="19" s="1"/>
  <c r="G6" i="19"/>
  <c r="I6" i="19" s="1"/>
  <c r="G5" i="19"/>
  <c r="I5" i="19" s="1"/>
  <c r="H23" i="6" l="1"/>
  <c r="H24" i="6"/>
  <c r="H25" i="6"/>
  <c r="H26" i="6"/>
  <c r="H27" i="6"/>
  <c r="H28" i="6"/>
  <c r="H29" i="6"/>
  <c r="H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500-000001000000}">
      <text>
        <r>
          <rPr>
            <sz val="11"/>
            <color indexed="81"/>
            <rFont val="Tahoma"/>
            <family val="2"/>
          </rPr>
          <t xml:space="preserve">Alt+F1
</t>
        </r>
        <r>
          <rPr>
            <sz val="11"/>
            <color indexed="81"/>
            <rFont val="돋움"/>
            <family val="3"/>
            <charset val="129"/>
          </rPr>
          <t>빠른차트삽입</t>
        </r>
      </text>
    </comment>
  </commentList>
</comments>
</file>

<file path=xl/sharedStrings.xml><?xml version="1.0" encoding="utf-8"?>
<sst xmlns="http://schemas.openxmlformats.org/spreadsheetml/2006/main" count="440" uniqueCount="320">
  <si>
    <t>개발팀</t>
    <phoneticPr fontId="5" type="noConversion"/>
  </si>
  <si>
    <t>홍수환</t>
    <phoneticPr fontId="5" type="noConversion"/>
  </si>
  <si>
    <t>기획팀</t>
    <phoneticPr fontId="5" type="noConversion"/>
  </si>
  <si>
    <t>F-0976</t>
    <phoneticPr fontId="5" type="noConversion"/>
  </si>
  <si>
    <t>오윤아</t>
    <phoneticPr fontId="5" type="noConversion"/>
  </si>
  <si>
    <t>인사팀</t>
    <phoneticPr fontId="5" type="noConversion"/>
  </si>
  <si>
    <t>F-8733</t>
    <phoneticPr fontId="5" type="noConversion"/>
  </si>
  <si>
    <t>합계</t>
    <phoneticPr fontId="5" type="noConversion"/>
  </si>
  <si>
    <t>장기하</t>
    <phoneticPr fontId="5" type="noConversion"/>
  </si>
  <si>
    <t>F-0909</t>
    <phoneticPr fontId="5" type="noConversion"/>
  </si>
  <si>
    <t>이영기</t>
    <phoneticPr fontId="5" type="noConversion"/>
  </si>
  <si>
    <t>T-1234</t>
    <phoneticPr fontId="5" type="noConversion"/>
  </si>
  <si>
    <t>이광수</t>
    <phoneticPr fontId="5" type="noConversion"/>
  </si>
  <si>
    <t>F-0090</t>
    <phoneticPr fontId="5" type="noConversion"/>
  </si>
  <si>
    <t>오유림</t>
    <phoneticPr fontId="5" type="noConversion"/>
  </si>
  <si>
    <t>T-1010</t>
    <phoneticPr fontId="5" type="noConversion"/>
  </si>
  <si>
    <t>이름</t>
    <phoneticPr fontId="5" type="noConversion"/>
  </si>
  <si>
    <t>김미나</t>
    <phoneticPr fontId="5" type="noConversion"/>
  </si>
  <si>
    <t>F-0050</t>
    <phoneticPr fontId="5" type="noConversion"/>
  </si>
  <si>
    <t>부서</t>
    <phoneticPr fontId="5" type="noConversion"/>
  </si>
  <si>
    <t>유미영</t>
    <phoneticPr fontId="5" type="noConversion"/>
  </si>
  <si>
    <t>F-0021</t>
    <phoneticPr fontId="5" type="noConversion"/>
  </si>
  <si>
    <t>사원번호</t>
    <phoneticPr fontId="5" type="noConversion"/>
  </si>
  <si>
    <t>김정남</t>
  </si>
  <si>
    <t>장영식</t>
  </si>
  <si>
    <t>이영호</t>
  </si>
  <si>
    <t>이정남</t>
  </si>
  <si>
    <t>EXCEL</t>
    <phoneticPr fontId="5" type="noConversion"/>
  </si>
  <si>
    <t>PPT</t>
    <phoneticPr fontId="5" type="noConversion"/>
  </si>
  <si>
    <t>WORD</t>
    <phoneticPr fontId="5" type="noConversion"/>
  </si>
  <si>
    <t>인사팀</t>
    <phoneticPr fontId="5" type="noConversion"/>
  </si>
  <si>
    <t>차트만들기</t>
    <phoneticPr fontId="5" type="noConversion"/>
  </si>
  <si>
    <t>순번</t>
    <phoneticPr fontId="0" type="Hiragana"/>
  </si>
  <si>
    <t>이름</t>
    <phoneticPr fontId="0" type="Hiragana"/>
  </si>
  <si>
    <t>등록일</t>
    <phoneticPr fontId="0" type="Hiragana"/>
  </si>
  <si>
    <t>성별</t>
    <phoneticPr fontId="0" type="Hiragana"/>
  </si>
  <si>
    <t>수강금액</t>
    <phoneticPr fontId="0" type="Hiragana"/>
  </si>
  <si>
    <t>수강개월</t>
    <phoneticPr fontId="0" type="Hiragana"/>
  </si>
  <si>
    <t>금액</t>
    <phoneticPr fontId="0" type="Hiragana"/>
  </si>
  <si>
    <t>할인율</t>
    <phoneticPr fontId="5" type="noConversion"/>
  </si>
  <si>
    <t>원단위절산</t>
    <phoneticPr fontId="5" type="noConversion"/>
  </si>
  <si>
    <t>김영길</t>
  </si>
  <si>
    <t>남</t>
  </si>
  <si>
    <t>여</t>
  </si>
  <si>
    <t>김정웅</t>
  </si>
  <si>
    <t>성ㅂ</t>
    <phoneticPr fontId="5" type="noConversion"/>
  </si>
  <si>
    <t>번호</t>
    <phoneticPr fontId="11" type="noConversion"/>
  </si>
  <si>
    <t>이름</t>
  </si>
  <si>
    <t>EXCEL</t>
  </si>
  <si>
    <t>POWER POINT</t>
  </si>
  <si>
    <t>HWP</t>
  </si>
  <si>
    <t>WORD</t>
  </si>
  <si>
    <t>황정남</t>
  </si>
  <si>
    <t>장영호</t>
  </si>
  <si>
    <t>박광수</t>
  </si>
  <si>
    <t>김영이</t>
    <phoneticPr fontId="5" type="noConversion"/>
  </si>
  <si>
    <t>김정미</t>
    <phoneticPr fontId="5" type="noConversion"/>
  </si>
  <si>
    <t>김영신</t>
    <phoneticPr fontId="5" type="noConversion"/>
  </si>
  <si>
    <t>김정미</t>
    <phoneticPr fontId="5" type="noConversion"/>
  </si>
  <si>
    <t>모델별 판매실적</t>
    <phoneticPr fontId="5" type="noConversion"/>
  </si>
  <si>
    <t>모델명</t>
    <phoneticPr fontId="5" type="noConversion"/>
  </si>
  <si>
    <t>2012년</t>
    <phoneticPr fontId="5" type="noConversion"/>
  </si>
  <si>
    <t>2013년</t>
  </si>
  <si>
    <t>2014년</t>
  </si>
  <si>
    <t>2015년</t>
  </si>
  <si>
    <t>스파크라인</t>
    <phoneticPr fontId="5" type="noConversion"/>
  </si>
  <si>
    <t>MODEL-1</t>
    <phoneticPr fontId="5" type="noConversion"/>
  </si>
  <si>
    <t>MODEL-2</t>
  </si>
  <si>
    <t>MODEL-3</t>
  </si>
  <si>
    <t>MODEL-4</t>
  </si>
  <si>
    <t>MODEL-5</t>
  </si>
  <si>
    <t>MODEL-6</t>
  </si>
  <si>
    <t>MODEL-7</t>
  </si>
  <si>
    <t>MODEL-8</t>
  </si>
  <si>
    <t>MODEL-9</t>
  </si>
  <si>
    <t>혼합(콤보)차트 만들기</t>
    <phoneticPr fontId="5" type="noConversion"/>
  </si>
  <si>
    <t>코드</t>
    <phoneticPr fontId="5" type="noConversion"/>
  </si>
  <si>
    <t>창업주</t>
    <phoneticPr fontId="5" type="noConversion"/>
  </si>
  <si>
    <t>창업일</t>
    <phoneticPr fontId="5" type="noConversion"/>
  </si>
  <si>
    <t>항목</t>
    <phoneticPr fontId="5" type="noConversion"/>
  </si>
  <si>
    <t>창업비용(원)</t>
    <phoneticPr fontId="5" type="noConversion"/>
  </si>
  <si>
    <t>인테리어
경비</t>
    <phoneticPr fontId="5" type="noConversion"/>
  </si>
  <si>
    <t>국산재료
사용비율</t>
    <phoneticPr fontId="5" type="noConversion"/>
  </si>
  <si>
    <t>지역</t>
    <phoneticPr fontId="5" type="noConversion"/>
  </si>
  <si>
    <t>비고</t>
    <phoneticPr fontId="5" type="noConversion"/>
  </si>
  <si>
    <t>K2661</t>
    <phoneticPr fontId="5" type="noConversion"/>
  </si>
  <si>
    <t>k3968</t>
    <phoneticPr fontId="5" type="noConversion"/>
  </si>
  <si>
    <t>T1092</t>
    <phoneticPr fontId="5" type="noConversion"/>
  </si>
  <si>
    <t>K2154</t>
    <phoneticPr fontId="5" type="noConversion"/>
  </si>
  <si>
    <t>P1514</t>
    <phoneticPr fontId="5" type="noConversion"/>
  </si>
  <si>
    <t>P2603</t>
    <phoneticPr fontId="5" type="noConversion"/>
  </si>
  <si>
    <t>T1536</t>
    <phoneticPr fontId="5" type="noConversion"/>
  </si>
  <si>
    <t>K3843</t>
    <phoneticPr fontId="5" type="noConversion"/>
  </si>
  <si>
    <t>한사랑</t>
    <phoneticPr fontId="5" type="noConversion"/>
  </si>
  <si>
    <t>홍준표</t>
    <phoneticPr fontId="5" type="noConversion"/>
  </si>
  <si>
    <t>한예지</t>
    <phoneticPr fontId="5" type="noConversion"/>
  </si>
  <si>
    <t>이소영</t>
    <phoneticPr fontId="5" type="noConversion"/>
  </si>
  <si>
    <t>임동균</t>
    <phoneticPr fontId="5" type="noConversion"/>
  </si>
  <si>
    <t>임유나</t>
    <phoneticPr fontId="5" type="noConversion"/>
  </si>
  <si>
    <t>조형준</t>
    <phoneticPr fontId="5" type="noConversion"/>
  </si>
  <si>
    <t>김유진</t>
    <phoneticPr fontId="5" type="noConversion"/>
  </si>
  <si>
    <t>핫도그</t>
    <phoneticPr fontId="5" type="noConversion"/>
  </si>
  <si>
    <t>떡갈비</t>
    <phoneticPr fontId="5" type="noConversion"/>
  </si>
  <si>
    <t>떡볶이</t>
    <phoneticPr fontId="5" type="noConversion"/>
  </si>
  <si>
    <t>부천</t>
    <phoneticPr fontId="5" type="noConversion"/>
  </si>
  <si>
    <t>안양</t>
    <phoneticPr fontId="5" type="noConversion"/>
  </si>
  <si>
    <t>안산</t>
    <phoneticPr fontId="5" type="noConversion"/>
  </si>
  <si>
    <t>관리코드</t>
    <phoneticPr fontId="5" type="noConversion"/>
  </si>
  <si>
    <t>어린이집명</t>
    <phoneticPr fontId="5" type="noConversion"/>
  </si>
  <si>
    <t>분류</t>
    <phoneticPr fontId="5" type="noConversion"/>
  </si>
  <si>
    <t>등록률(%)</t>
    <phoneticPr fontId="5" type="noConversion"/>
  </si>
  <si>
    <t>정원
(단위:명)</t>
    <phoneticPr fontId="5" type="noConversion"/>
  </si>
  <si>
    <t>현원</t>
    <phoneticPr fontId="5" type="noConversion"/>
  </si>
  <si>
    <t>순위</t>
    <phoneticPr fontId="5" type="noConversion"/>
  </si>
  <si>
    <t>평가
등급</t>
    <phoneticPr fontId="5" type="noConversion"/>
  </si>
  <si>
    <t>SA1003</t>
    <phoneticPr fontId="5" type="noConversion"/>
  </si>
  <si>
    <t>경희궁초록</t>
    <phoneticPr fontId="5" type="noConversion"/>
  </si>
  <si>
    <t>서울</t>
    <phoneticPr fontId="5" type="noConversion"/>
  </si>
  <si>
    <t>국공립</t>
    <phoneticPr fontId="5" type="noConversion"/>
  </si>
  <si>
    <t>BB9002</t>
    <phoneticPr fontId="5" type="noConversion"/>
  </si>
  <si>
    <t>EQ랜드</t>
    <phoneticPr fontId="5" type="noConversion"/>
  </si>
  <si>
    <t>부산</t>
  </si>
  <si>
    <t>가정</t>
    <phoneticPr fontId="5" type="noConversion"/>
  </si>
  <si>
    <t>DN6007</t>
    <phoneticPr fontId="5" type="noConversion"/>
  </si>
  <si>
    <t>구립마더베어</t>
    <phoneticPr fontId="5" type="noConversion"/>
  </si>
  <si>
    <t>대구</t>
    <phoneticPr fontId="5" type="noConversion"/>
  </si>
  <si>
    <t>GA3014</t>
    <phoneticPr fontId="5" type="noConversion"/>
  </si>
  <si>
    <t>꼬마숲</t>
    <phoneticPr fontId="5" type="noConversion"/>
  </si>
  <si>
    <t>강원</t>
    <phoneticPr fontId="5" type="noConversion"/>
  </si>
  <si>
    <t>민간</t>
    <phoneticPr fontId="5" type="noConversion"/>
  </si>
  <si>
    <t>GB6015</t>
    <phoneticPr fontId="5" type="noConversion"/>
  </si>
  <si>
    <t>라온</t>
    <phoneticPr fontId="5" type="noConversion"/>
  </si>
  <si>
    <t>BA6036</t>
    <phoneticPr fontId="5" type="noConversion"/>
  </si>
  <si>
    <t>밝은</t>
    <phoneticPr fontId="5" type="noConversion"/>
  </si>
  <si>
    <t>부산</t>
    <phoneticPr fontId="5" type="noConversion"/>
  </si>
  <si>
    <t>DD4023</t>
    <phoneticPr fontId="5" type="noConversion"/>
  </si>
  <si>
    <t>샛별어린이집</t>
    <phoneticPr fontId="5" type="noConversion"/>
  </si>
  <si>
    <t>SN8163</t>
    <phoneticPr fontId="5" type="noConversion"/>
  </si>
  <si>
    <t>어린이집</t>
    <phoneticPr fontId="5" type="noConversion"/>
  </si>
  <si>
    <t>가정 어린이집의 현원 평균</t>
    <phoneticPr fontId="5" type="noConversion"/>
  </si>
  <si>
    <t>가장 많은 현원</t>
    <phoneticPr fontId="5" type="noConversion"/>
  </si>
  <si>
    <t>국공립 어린이집의 현원 합계</t>
    <phoneticPr fontId="5" type="noConversion"/>
  </si>
  <si>
    <t>관리코드</t>
  </si>
  <si>
    <t>SA1003</t>
  </si>
  <si>
    <t>코드</t>
    <phoneticPr fontId="29" type="noConversion"/>
  </si>
  <si>
    <t>기관명</t>
    <phoneticPr fontId="29" type="noConversion"/>
  </si>
  <si>
    <t>설립연도</t>
  </si>
  <si>
    <t>전화번호</t>
    <phoneticPr fontId="29" type="noConversion"/>
  </si>
  <si>
    <t>설립국</t>
  </si>
  <si>
    <t>국내 직원수
(2014년)</t>
    <phoneticPr fontId="29" type="noConversion"/>
  </si>
  <si>
    <t>활동 국가
(2014년)</t>
    <phoneticPr fontId="29" type="noConversion"/>
  </si>
  <si>
    <t>설립 햇수</t>
    <phoneticPr fontId="29" type="noConversion"/>
  </si>
  <si>
    <t>NGO 분류</t>
    <phoneticPr fontId="29" type="noConversion"/>
  </si>
  <si>
    <t>CP-2</t>
    <phoneticPr fontId="29" type="noConversion"/>
  </si>
  <si>
    <t>코피온</t>
  </si>
  <si>
    <t>999-7777</t>
    <phoneticPr fontId="29" type="noConversion"/>
  </si>
  <si>
    <t>한국</t>
  </si>
  <si>
    <t>CP-3</t>
    <phoneticPr fontId="29" type="noConversion"/>
  </si>
  <si>
    <t>한국컴패션</t>
  </si>
  <si>
    <t>999-8888</t>
    <phoneticPr fontId="29" type="noConversion"/>
  </si>
  <si>
    <t>미국</t>
  </si>
  <si>
    <t>GN-1</t>
  </si>
  <si>
    <t>굿네이버스</t>
  </si>
  <si>
    <t>999-5555</t>
    <phoneticPr fontId="29" type="noConversion"/>
  </si>
  <si>
    <t>GP-1</t>
  </si>
  <si>
    <t>굿피플</t>
  </si>
  <si>
    <t>999-4444</t>
    <phoneticPr fontId="29" type="noConversion"/>
  </si>
  <si>
    <t>MF-3</t>
    <phoneticPr fontId="29" type="noConversion"/>
  </si>
  <si>
    <t>국경없는의사회</t>
    <phoneticPr fontId="29" type="noConversion"/>
  </si>
  <si>
    <t>999-2222</t>
    <phoneticPr fontId="29" type="noConversion"/>
  </si>
  <si>
    <t>프랑스</t>
  </si>
  <si>
    <t>SC-1</t>
  </si>
  <si>
    <t>세이브더칠드런</t>
  </si>
  <si>
    <t>999-1111</t>
    <phoneticPr fontId="29" type="noConversion"/>
  </si>
  <si>
    <t>영국</t>
  </si>
  <si>
    <t>UC-1</t>
  </si>
  <si>
    <t>유니세프</t>
  </si>
  <si>
    <t>999-6666</t>
    <phoneticPr fontId="29" type="noConversion"/>
  </si>
  <si>
    <t>UN</t>
  </si>
  <si>
    <t>WV-1</t>
  </si>
  <si>
    <t>월드비젼</t>
    <phoneticPr fontId="29" type="noConversion"/>
  </si>
  <si>
    <t>999-3333</t>
    <phoneticPr fontId="29" type="noConversion"/>
  </si>
  <si>
    <t>해외 기관의 국내 직원 수 합계</t>
    <phoneticPr fontId="29" type="noConversion"/>
  </si>
  <si>
    <t>최대 활동 국가 수</t>
    <phoneticPr fontId="29" type="noConversion"/>
  </si>
  <si>
    <t>설립국이 한국인 기관 수</t>
    <phoneticPr fontId="29" type="noConversion"/>
  </si>
  <si>
    <t>계약코드</t>
    <phoneticPr fontId="11" type="noConversion"/>
  </si>
  <si>
    <t>입주자</t>
    <phoneticPr fontId="11" type="noConversion"/>
  </si>
  <si>
    <t>이사형태</t>
    <phoneticPr fontId="11" type="noConversion"/>
  </si>
  <si>
    <t>작업인원</t>
    <phoneticPr fontId="11" type="noConversion"/>
  </si>
  <si>
    <t>견적금액
(단위:원)</t>
    <phoneticPr fontId="11" type="noConversion"/>
  </si>
  <si>
    <t>사은품</t>
    <phoneticPr fontId="11" type="noConversion"/>
  </si>
  <si>
    <t>예정물량(톤)</t>
    <phoneticPr fontId="11" type="noConversion"/>
  </si>
  <si>
    <t>입주
동호수</t>
    <phoneticPr fontId="11" type="noConversion"/>
  </si>
  <si>
    <t>비고</t>
    <phoneticPr fontId="11" type="noConversion"/>
  </si>
  <si>
    <t>AM103-603</t>
    <phoneticPr fontId="11" type="noConversion"/>
  </si>
  <si>
    <t>김천호</t>
    <phoneticPr fontId="5" type="noConversion"/>
  </si>
  <si>
    <t>포장이사</t>
    <phoneticPr fontId="5" type="noConversion"/>
  </si>
  <si>
    <t>새집증후군</t>
    <phoneticPr fontId="5" type="noConversion"/>
  </si>
  <si>
    <t>5/1.5</t>
    <phoneticPr fontId="5" type="noConversion"/>
  </si>
  <si>
    <t>PM106-204</t>
    <phoneticPr fontId="5" type="noConversion"/>
  </si>
  <si>
    <t>이종로</t>
    <phoneticPr fontId="5" type="noConversion"/>
  </si>
  <si>
    <t>일반이사</t>
    <phoneticPr fontId="5" type="noConversion"/>
  </si>
  <si>
    <t>입주선물세트</t>
    <phoneticPr fontId="5" type="noConversion"/>
  </si>
  <si>
    <t>8</t>
    <phoneticPr fontId="5" type="noConversion"/>
  </si>
  <si>
    <t>AM207-908</t>
    <phoneticPr fontId="5" type="noConversion"/>
  </si>
  <si>
    <t>원낙원</t>
    <phoneticPr fontId="5" type="noConversion"/>
  </si>
  <si>
    <t>입주청소</t>
    <phoneticPr fontId="5" type="noConversion"/>
  </si>
  <si>
    <t>5</t>
    <phoneticPr fontId="5" type="noConversion"/>
  </si>
  <si>
    <t>AM103-606</t>
  </si>
  <si>
    <t>박금호</t>
    <phoneticPr fontId="5" type="noConversion"/>
  </si>
  <si>
    <t>지방이사</t>
    <phoneticPr fontId="5" type="noConversion"/>
  </si>
  <si>
    <t>PA109-508</t>
    <phoneticPr fontId="5" type="noConversion"/>
  </si>
  <si>
    <t>정한남</t>
    <phoneticPr fontId="5" type="noConversion"/>
  </si>
  <si>
    <t>AM111-121</t>
    <phoneticPr fontId="5" type="noConversion"/>
  </si>
  <si>
    <t>임강남</t>
    <phoneticPr fontId="5" type="noConversion"/>
  </si>
  <si>
    <t>2.5</t>
    <phoneticPr fontId="5" type="noConversion"/>
  </si>
  <si>
    <t>AM102-159</t>
    <phoneticPr fontId="5" type="noConversion"/>
  </si>
  <si>
    <t>최강북</t>
    <phoneticPr fontId="5" type="noConversion"/>
  </si>
  <si>
    <t>AM103-610</t>
  </si>
  <si>
    <t>고양재</t>
    <phoneticPr fontId="5" type="noConversion"/>
  </si>
  <si>
    <t>최소 작업인원</t>
    <phoneticPr fontId="5" type="noConversion"/>
  </si>
  <si>
    <t>포장이사  계약 건수</t>
    <phoneticPr fontId="11" type="noConversion"/>
  </si>
  <si>
    <t>포장이사 견적금액(단위:원) 평균</t>
    <phoneticPr fontId="5" type="noConversion"/>
  </si>
  <si>
    <t>김천호</t>
  </si>
  <si>
    <t>코드</t>
    <phoneticPr fontId="30" type="noConversion"/>
  </si>
  <si>
    <t>프로그램명</t>
    <phoneticPr fontId="30" type="noConversion"/>
  </si>
  <si>
    <t>수강
대상</t>
    <phoneticPr fontId="30" type="noConversion"/>
  </si>
  <si>
    <t>날짜</t>
    <phoneticPr fontId="30" type="noConversion"/>
  </si>
  <si>
    <t>신청
인원(명)</t>
    <phoneticPr fontId="30" type="noConversion"/>
  </si>
  <si>
    <t>수강료
(단위: 원)</t>
    <phoneticPr fontId="30" type="noConversion"/>
  </si>
  <si>
    <t>교육시수</t>
    <phoneticPr fontId="30" type="noConversion"/>
  </si>
  <si>
    <t>PS-P01</t>
  </si>
  <si>
    <t>엔테프라이즈 아키텍처</t>
    <phoneticPr fontId="30" type="noConversion"/>
  </si>
  <si>
    <t>일반인</t>
    <phoneticPr fontId="30" type="noConversion"/>
  </si>
  <si>
    <t>PS-A01</t>
  </si>
  <si>
    <t>미래의 직업</t>
    <phoneticPr fontId="30" type="noConversion"/>
  </si>
  <si>
    <t>대학생</t>
    <phoneticPr fontId="30" type="noConversion"/>
  </si>
  <si>
    <t>PS-P02</t>
  </si>
  <si>
    <t>효과적인 세무회계</t>
    <phoneticPr fontId="30" type="noConversion"/>
  </si>
  <si>
    <t>PS-H01</t>
  </si>
  <si>
    <t>효과적인 시간관리법</t>
    <phoneticPr fontId="30" type="noConversion"/>
  </si>
  <si>
    <t>중고생</t>
    <phoneticPr fontId="30" type="noConversion"/>
  </si>
  <si>
    <t>PS-A02</t>
  </si>
  <si>
    <t>실용독서법</t>
    <phoneticPr fontId="30" type="noConversion"/>
  </si>
  <si>
    <t>PS-A03</t>
  </si>
  <si>
    <t>경영 지도</t>
    <phoneticPr fontId="30" type="noConversion"/>
  </si>
  <si>
    <t>PS-P03</t>
  </si>
  <si>
    <t>목표관리방법</t>
    <phoneticPr fontId="30" type="noConversion"/>
  </si>
  <si>
    <t>PS-H02</t>
  </si>
  <si>
    <t>두뇌활용법</t>
    <phoneticPr fontId="30" type="noConversion"/>
  </si>
  <si>
    <t xml:space="preserve"> 데이터 가상분석 - 목표값</t>
    <phoneticPr fontId="5" type="noConversion"/>
  </si>
  <si>
    <t>이름</t>
    <phoneticPr fontId="11" type="noConversion"/>
  </si>
  <si>
    <t>영어</t>
    <phoneticPr fontId="11" type="noConversion"/>
  </si>
  <si>
    <t>상식</t>
    <phoneticPr fontId="11" type="noConversion"/>
  </si>
  <si>
    <t>면접</t>
    <phoneticPr fontId="11" type="noConversion"/>
  </si>
  <si>
    <t>평균</t>
    <phoneticPr fontId="11" type="noConversion"/>
  </si>
  <si>
    <t>학점</t>
    <phoneticPr fontId="11" type="noConversion"/>
  </si>
  <si>
    <t>성유진</t>
    <phoneticPr fontId="5" type="noConversion"/>
  </si>
  <si>
    <t>이경호</t>
    <phoneticPr fontId="5" type="noConversion"/>
  </si>
  <si>
    <t>한경임</t>
    <phoneticPr fontId="5" type="noConversion"/>
  </si>
  <si>
    <t>이서진</t>
    <phoneticPr fontId="5" type="noConversion"/>
  </si>
  <si>
    <t>장우혁</t>
    <phoneticPr fontId="5" type="noConversion"/>
  </si>
  <si>
    <t>김윤서</t>
    <phoneticPr fontId="11" type="noConversion"/>
  </si>
  <si>
    <t>한혜정</t>
    <phoneticPr fontId="11" type="noConversion"/>
  </si>
  <si>
    <t>김성진</t>
    <phoneticPr fontId="11" type="noConversion"/>
  </si>
  <si>
    <t>박진우</t>
    <phoneticPr fontId="11" type="noConversion"/>
  </si>
  <si>
    <t>도혜빈</t>
    <phoneticPr fontId="11" type="noConversion"/>
  </si>
  <si>
    <t>합  계</t>
    <phoneticPr fontId="5" type="noConversion"/>
  </si>
  <si>
    <t>평  균</t>
    <phoneticPr fontId="5" type="noConversion"/>
  </si>
  <si>
    <t>교육시수평균</t>
    <phoneticPr fontId="33" type="noConversion"/>
  </si>
  <si>
    <t>현재의 연봉</t>
    <phoneticPr fontId="5" type="noConversion"/>
  </si>
  <si>
    <t>약 5천만 원</t>
    <phoneticPr fontId="5" type="noConversion"/>
  </si>
  <si>
    <t>연봉 1억을 위한</t>
    <phoneticPr fontId="5" type="noConversion"/>
  </si>
  <si>
    <t xml:space="preserve"> 월 판매량 목표</t>
    <phoneticPr fontId="5" type="noConversion"/>
  </si>
  <si>
    <t>월 판매량</t>
    <phoneticPr fontId="5" type="noConversion"/>
  </si>
  <si>
    <t>평균 단가</t>
    <phoneticPr fontId="5" type="noConversion"/>
  </si>
  <si>
    <t>판매 수수료</t>
    <phoneticPr fontId="5" type="noConversion"/>
  </si>
  <si>
    <t>판매수당</t>
    <phoneticPr fontId="5" type="noConversion"/>
  </si>
  <si>
    <t>팀장수당</t>
    <phoneticPr fontId="5" type="noConversion"/>
  </si>
  <si>
    <t>가족수당</t>
    <phoneticPr fontId="5" type="noConversion"/>
  </si>
  <si>
    <t>교통비</t>
    <phoneticPr fontId="5" type="noConversion"/>
  </si>
  <si>
    <t>식대</t>
    <phoneticPr fontId="5" type="noConversion"/>
  </si>
  <si>
    <t>월평균수령액</t>
    <phoneticPr fontId="5" type="noConversion"/>
  </si>
  <si>
    <t>연봉</t>
    <phoneticPr fontId="5" type="noConversion"/>
  </si>
  <si>
    <t xml:space="preserve"> 데이터 가상분석 - 시나리오</t>
    <phoneticPr fontId="5" type="noConversion"/>
  </si>
  <si>
    <t>[표1] 제품 원가</t>
    <phoneticPr fontId="5" type="noConversion"/>
  </si>
  <si>
    <t>[표2] 제품 판매 예상 시나리오</t>
    <phoneticPr fontId="5" type="noConversion"/>
  </si>
  <si>
    <t>제품명</t>
    <phoneticPr fontId="11" type="noConversion"/>
  </si>
  <si>
    <t>원가</t>
    <phoneticPr fontId="11" type="noConversion"/>
  </si>
  <si>
    <t>사과</t>
    <phoneticPr fontId="5" type="noConversion"/>
  </si>
  <si>
    <t>배</t>
    <phoneticPr fontId="5" type="noConversion"/>
  </si>
  <si>
    <t>예상판매량</t>
    <phoneticPr fontId="11" type="noConversion"/>
  </si>
  <si>
    <t>귤</t>
    <phoneticPr fontId="5" type="noConversion"/>
  </si>
  <si>
    <t>마진율</t>
    <phoneticPr fontId="11" type="noConversion"/>
  </si>
  <si>
    <t>포도</t>
    <phoneticPr fontId="5" type="noConversion"/>
  </si>
  <si>
    <t>판매가</t>
    <phoneticPr fontId="11" type="noConversion"/>
  </si>
  <si>
    <t>호두</t>
    <phoneticPr fontId="5" type="noConversion"/>
  </si>
  <si>
    <t>매출액</t>
    <phoneticPr fontId="11" type="noConversion"/>
  </si>
  <si>
    <t>아몬드</t>
    <phoneticPr fontId="5" type="noConversion"/>
  </si>
  <si>
    <t>체리</t>
    <phoneticPr fontId="5" type="noConversion"/>
  </si>
  <si>
    <t>홍삼</t>
    <phoneticPr fontId="5" type="noConversion"/>
  </si>
  <si>
    <t>홍삼원액</t>
    <phoneticPr fontId="5" type="noConversion"/>
  </si>
  <si>
    <t>AN-569</t>
    <phoneticPr fontId="5" type="noConversion"/>
  </si>
  <si>
    <t>dm 본인한테 해봐</t>
    <phoneticPr fontId="5" type="noConversion"/>
  </si>
  <si>
    <t>귤</t>
  </si>
  <si>
    <t>사과</t>
  </si>
  <si>
    <t>예상판매량</t>
  </si>
  <si>
    <t>이윤</t>
  </si>
  <si>
    <t>$F$9</t>
  </si>
  <si>
    <t>현재</t>
  </si>
  <si>
    <t>만든 사람 강찬휘 날짜 2023.11.16</t>
  </si>
  <si>
    <t>감소</t>
  </si>
  <si>
    <t>호황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</si>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</sst>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-&quot;₩&quot;* #,##0_-;\-&quot;₩&quot;* #,##0_-;_-&quot;₩&quot;* &quot;-&quot;_-;_-@_-"/>
    <numFmt numFmtId="177" formatCode="_-* #,##0_-;\-* #,##0_-;_-* &quot;-&quot;_-;_-@_-"/>
    <numFmt numFmtId="178" formatCode="_-* #,##0.00_-;\-* #,##0.00_-;_-* &quot;-&quot;??_-;_-@_-"/>
    <numFmt numFmtId="179" formatCode="_ * #,##0_ ;_ * \-#,##0_ ;_ * &quot;-&quot;_ ;_ @_ "/>
    <numFmt numFmtId="180" formatCode="_ * #,##0.00_ ;_ * \-#,##0.00_ ;_ * &quot;-&quot;??_ ;_ @_ 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.0%"/>
    <numFmt numFmtId="184" formatCode="#,##0&quot;천원&quot;"/>
    <numFmt numFmtId="185" formatCode="0_);[Red]\(0\)"/>
    <numFmt numFmtId="186" formatCode="#,##0&quot;명&quot;"/>
    <numFmt numFmtId="187" formatCode="_-* #,##0.0_-;\-* #,##0.0_-;_-* &quot;-&quot;_-;_-@_-"/>
    <numFmt numFmtId="188" formatCode="0_ "/>
    <numFmt numFmtId="189" formatCode="&quot;약&quot;0&quot;개국&quot;"/>
    <numFmt numFmtId="190" formatCode="#,##0\ &quot;원&quot;"/>
    <numFmt numFmtId="191" formatCode="0.00_ "/>
    <numFmt numFmtId="192" formatCode="@&quot;ton&quot;"/>
    <numFmt numFmtId="193" formatCode="#,##0_ "/>
    <numFmt numFmtId="194" formatCode="General\ &quot;H&quot;"/>
    <numFmt numFmtId="195" formatCode="0.0"/>
    <numFmt numFmtId="196" formatCode="0.0%_-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9" tint="-0.499984740745262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돋움"/>
      <family val="2"/>
      <charset val="129"/>
    </font>
    <font>
      <b/>
      <sz val="11"/>
      <color rgb="FF0061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Times New Roman"/>
      <family val="1"/>
    </font>
    <font>
      <sz val="11"/>
      <name val="굴림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theme="8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u/>
      <sz val="11"/>
      <color rgb="FF0000FF"/>
      <name val="돋움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1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8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/>
    <xf numFmtId="0" fontId="9" fillId="0" borderId="0"/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3" fillId="0" borderId="0"/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3" fillId="0" borderId="1" applyNumberFormat="0" applyFill="0" applyAlignment="0" applyProtection="0">
      <alignment vertical="center"/>
    </xf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1" applyNumberFormat="0" applyFill="0" applyAlignment="0" applyProtection="0">
      <alignment vertical="center"/>
    </xf>
    <xf numFmtId="0" fontId="7" fillId="0" borderId="0"/>
    <xf numFmtId="0" fontId="14" fillId="0" borderId="0">
      <alignment vertical="center"/>
    </xf>
    <xf numFmtId="0" fontId="25" fillId="7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1" fillId="6" borderId="11" applyNumberFormat="0" applyFont="0" applyAlignment="0" applyProtection="0">
      <alignment vertical="center"/>
    </xf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26" fillId="0" borderId="0">
      <alignment vertical="top"/>
      <protection locked="0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7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0" fillId="2" borderId="2" xfId="2" applyFont="1" applyBorder="1" applyAlignment="1">
      <alignment horizontal="center" vertical="center"/>
    </xf>
    <xf numFmtId="0" fontId="15" fillId="3" borderId="3" xfId="42" applyFont="1" applyFill="1" applyBorder="1" applyAlignment="1">
      <alignment horizontal="center" vertical="center"/>
    </xf>
    <xf numFmtId="0" fontId="15" fillId="3" borderId="4" xfId="42" applyFont="1" applyFill="1" applyBorder="1" applyAlignment="1">
      <alignment horizontal="center" vertical="center"/>
    </xf>
    <xf numFmtId="0" fontId="16" fillId="0" borderId="3" xfId="42" applyFont="1" applyBorder="1" applyAlignment="1">
      <alignment horizontal="center" vertical="center"/>
    </xf>
    <xf numFmtId="14" fontId="17" fillId="0" borderId="3" xfId="42" applyNumberFormat="1" applyFont="1" applyBorder="1" applyAlignment="1">
      <alignment horizontal="center" vertical="center"/>
    </xf>
    <xf numFmtId="0" fontId="17" fillId="0" borderId="3" xfId="42" applyFont="1" applyBorder="1" applyAlignment="1">
      <alignment horizontal="center" vertical="center"/>
    </xf>
    <xf numFmtId="0" fontId="0" fillId="0" borderId="3" xfId="0" applyBorder="1">
      <alignment vertical="center"/>
    </xf>
    <xf numFmtId="0" fontId="18" fillId="4" borderId="7" xfId="39" applyFont="1" applyFill="1" applyBorder="1" applyAlignment="1">
      <alignment horizontal="center" vertical="center"/>
    </xf>
    <xf numFmtId="0" fontId="18" fillId="4" borderId="8" xfId="39" applyFont="1" applyFill="1" applyBorder="1" applyAlignment="1">
      <alignment horizontal="center" vertical="center"/>
    </xf>
    <xf numFmtId="0" fontId="19" fillId="5" borderId="9" xfId="39" applyFont="1" applyFill="1" applyBorder="1" applyAlignment="1">
      <alignment horizontal="center" vertical="center"/>
    </xf>
    <xf numFmtId="0" fontId="20" fillId="5" borderId="2" xfId="39" applyFont="1" applyFill="1" applyBorder="1" applyAlignment="1">
      <alignment horizontal="center" vertical="center"/>
    </xf>
    <xf numFmtId="0" fontId="20" fillId="0" borderId="2" xfId="39" applyFont="1" applyBorder="1" applyAlignment="1">
      <alignment horizontal="center" vertical="center"/>
    </xf>
    <xf numFmtId="0" fontId="19" fillId="5" borderId="10" xfId="39" applyFont="1" applyFill="1" applyBorder="1" applyAlignment="1">
      <alignment horizontal="center" vertical="center"/>
    </xf>
    <xf numFmtId="0" fontId="20" fillId="5" borderId="6" xfId="39" applyFont="1" applyFill="1" applyBorder="1" applyAlignment="1">
      <alignment horizontal="center" vertical="center"/>
    </xf>
    <xf numFmtId="0" fontId="20" fillId="0" borderId="6" xfId="39" applyFont="1" applyBorder="1" applyAlignment="1">
      <alignment horizontal="center" vertical="center"/>
    </xf>
    <xf numFmtId="0" fontId="1" fillId="0" borderId="0" xfId="44">
      <alignment vertical="center"/>
    </xf>
    <xf numFmtId="0" fontId="8" fillId="0" borderId="0" xfId="6"/>
    <xf numFmtId="0" fontId="22" fillId="8" borderId="12" xfId="44" applyFont="1" applyFill="1" applyBorder="1" applyAlignment="1">
      <alignment horizontal="center" vertical="center"/>
    </xf>
    <xf numFmtId="0" fontId="22" fillId="0" borderId="2" xfId="44" applyFont="1" applyBorder="1" applyAlignment="1">
      <alignment horizontal="center" vertical="center"/>
    </xf>
    <xf numFmtId="177" fontId="22" fillId="0" borderId="2" xfId="25" applyFont="1" applyBorder="1" applyAlignment="1">
      <alignment horizontal="center" vertical="center"/>
    </xf>
    <xf numFmtId="177" fontId="22" fillId="0" borderId="2" xfId="44" applyNumberFormat="1" applyFont="1" applyBorder="1" applyAlignment="1">
      <alignment horizontal="center" vertical="center"/>
    </xf>
    <xf numFmtId="177" fontId="17" fillId="0" borderId="3" xfId="57" applyFont="1" applyBorder="1" applyAlignment="1">
      <alignment horizontal="right" vertical="center"/>
    </xf>
    <xf numFmtId="177" fontId="0" fillId="0" borderId="5" xfId="57" applyFont="1" applyBorder="1">
      <alignment vertical="center"/>
    </xf>
    <xf numFmtId="1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3" fontId="0" fillId="0" borderId="2" xfId="58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84" fontId="0" fillId="0" borderId="6" xfId="0" applyNumberFormat="1" applyBorder="1" applyAlignment="1">
      <alignment horizontal="center" vertical="center"/>
    </xf>
    <xf numFmtId="183" fontId="0" fillId="0" borderId="6" xfId="58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/>
    </xf>
    <xf numFmtId="183" fontId="0" fillId="0" borderId="17" xfId="58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28" fillId="0" borderId="0" xfId="0" applyFont="1">
      <alignment vertical="center"/>
    </xf>
    <xf numFmtId="0" fontId="28" fillId="9" borderId="26" xfId="0" applyFont="1" applyFill="1" applyBorder="1" applyAlignment="1">
      <alignment horizontal="center" vertical="center"/>
    </xf>
    <xf numFmtId="0" fontId="28" fillId="9" borderId="27" xfId="0" applyFont="1" applyFill="1" applyBorder="1" applyAlignment="1">
      <alignment horizontal="center" vertical="center"/>
    </xf>
    <xf numFmtId="0" fontId="28" fillId="9" borderId="27" xfId="0" applyFont="1" applyFill="1" applyBorder="1" applyAlignment="1">
      <alignment horizontal="center" vertical="center" wrapText="1"/>
    </xf>
    <xf numFmtId="0" fontId="28" fillId="9" borderId="28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85" fontId="28" fillId="0" borderId="8" xfId="58" applyNumberFormat="1" applyFont="1" applyBorder="1" applyAlignment="1">
      <alignment horizontal="right" vertical="center"/>
    </xf>
    <xf numFmtId="177" fontId="28" fillId="0" borderId="8" xfId="57" applyFont="1" applyBorder="1" applyAlignment="1">
      <alignment horizontal="right" vertical="center"/>
    </xf>
    <xf numFmtId="186" fontId="28" fillId="0" borderId="8" xfId="57" applyNumberFormat="1" applyFont="1" applyBorder="1" applyAlignment="1">
      <alignment horizontal="right" vertical="center"/>
    </xf>
    <xf numFmtId="185" fontId="28" fillId="0" borderId="8" xfId="58" quotePrefix="1" applyNumberFormat="1" applyFont="1" applyBorder="1" applyAlignment="1">
      <alignment horizontal="center" vertical="center"/>
    </xf>
    <xf numFmtId="0" fontId="28" fillId="0" borderId="13" xfId="57" quotePrefix="1" applyNumberFormat="1" applyFont="1" applyBorder="1" applyAlignment="1">
      <alignment horizontal="center" vertical="center"/>
    </xf>
    <xf numFmtId="9" fontId="28" fillId="0" borderId="0" xfId="58" applyFont="1">
      <alignment vertical="center"/>
    </xf>
    <xf numFmtId="0" fontId="28" fillId="0" borderId="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85" fontId="28" fillId="0" borderId="2" xfId="58" applyNumberFormat="1" applyFont="1" applyBorder="1" applyAlignment="1">
      <alignment horizontal="right" vertical="center"/>
    </xf>
    <xf numFmtId="177" fontId="28" fillId="0" borderId="2" xfId="57" applyFont="1" applyBorder="1" applyAlignment="1">
      <alignment horizontal="right" vertical="center"/>
    </xf>
    <xf numFmtId="186" fontId="28" fillId="0" borderId="2" xfId="57" applyNumberFormat="1" applyFont="1" applyBorder="1" applyAlignment="1">
      <alignment horizontal="right" vertical="center"/>
    </xf>
    <xf numFmtId="185" fontId="28" fillId="0" borderId="2" xfId="58" quotePrefix="1" applyNumberFormat="1" applyFont="1" applyBorder="1" applyAlignment="1">
      <alignment horizontal="center" vertical="center"/>
    </xf>
    <xf numFmtId="0" fontId="28" fillId="0" borderId="14" xfId="57" quotePrefix="1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85" fontId="28" fillId="0" borderId="6" xfId="58" applyNumberFormat="1" applyFont="1" applyBorder="1" applyAlignment="1">
      <alignment horizontal="right" vertical="center"/>
    </xf>
    <xf numFmtId="177" fontId="28" fillId="0" borderId="6" xfId="57" applyFont="1" applyBorder="1" applyAlignment="1">
      <alignment horizontal="right" vertical="center"/>
    </xf>
    <xf numFmtId="186" fontId="28" fillId="0" borderId="6" xfId="57" applyNumberFormat="1" applyFont="1" applyBorder="1" applyAlignment="1">
      <alignment horizontal="right" vertical="center"/>
    </xf>
    <xf numFmtId="185" fontId="28" fillId="0" borderId="6" xfId="58" quotePrefix="1" applyNumberFormat="1" applyFont="1" applyBorder="1" applyAlignment="1">
      <alignment horizontal="center" vertical="center"/>
    </xf>
    <xf numFmtId="0" fontId="28" fillId="0" borderId="15" xfId="57" quotePrefix="1" applyNumberFormat="1" applyFont="1" applyBorder="1" applyAlignment="1">
      <alignment horizontal="center" vertical="center"/>
    </xf>
    <xf numFmtId="185" fontId="28" fillId="0" borderId="17" xfId="58" quotePrefix="1" applyNumberFormat="1" applyFont="1" applyBorder="1" applyAlignment="1">
      <alignment horizontal="right" vertical="center"/>
    </xf>
    <xf numFmtId="177" fontId="28" fillId="0" borderId="18" xfId="57" quotePrefix="1" applyFont="1" applyBorder="1" applyAlignment="1">
      <alignment horizontal="center" vertical="center"/>
    </xf>
    <xf numFmtId="185" fontId="28" fillId="0" borderId="6" xfId="57" quotePrefix="1" applyNumberFormat="1" applyFont="1" applyBorder="1" applyAlignment="1">
      <alignment horizontal="right" vertical="center"/>
    </xf>
    <xf numFmtId="0" fontId="28" fillId="9" borderId="6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 wrapText="1"/>
    </xf>
    <xf numFmtId="187" fontId="28" fillId="0" borderId="15" xfId="57" quotePrefix="1" applyNumberFormat="1" applyFont="1" applyBorder="1" applyAlignment="1">
      <alignment horizontal="center" vertical="center"/>
    </xf>
    <xf numFmtId="186" fontId="28" fillId="0" borderId="0" xfId="0" applyNumberFormat="1" applyFont="1">
      <alignment vertical="center"/>
    </xf>
    <xf numFmtId="0" fontId="28" fillId="9" borderId="19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/>
    </xf>
    <xf numFmtId="0" fontId="28" fillId="9" borderId="20" xfId="0" applyFont="1" applyFill="1" applyBorder="1" applyAlignment="1">
      <alignment horizontal="center" vertical="center" wrapText="1"/>
    </xf>
    <xf numFmtId="0" fontId="28" fillId="9" borderId="21" xfId="0" applyFont="1" applyFill="1" applyBorder="1" applyAlignment="1">
      <alignment horizontal="center" vertical="center" wrapText="1"/>
    </xf>
    <xf numFmtId="188" fontId="28" fillId="0" borderId="2" xfId="0" applyNumberFormat="1" applyFont="1" applyBorder="1" applyAlignment="1">
      <alignment horizontal="center" vertical="center"/>
    </xf>
    <xf numFmtId="189" fontId="28" fillId="0" borderId="2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188" fontId="28" fillId="0" borderId="17" xfId="0" applyNumberFormat="1" applyFont="1" applyBorder="1" applyAlignment="1">
      <alignment horizontal="center" vertical="center"/>
    </xf>
    <xf numFmtId="189" fontId="28" fillId="0" borderId="17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188" fontId="28" fillId="0" borderId="6" xfId="0" applyNumberFormat="1" applyFont="1" applyBorder="1" applyAlignment="1">
      <alignment horizontal="center" vertical="center"/>
    </xf>
    <xf numFmtId="189" fontId="28" fillId="0" borderId="6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177" fontId="28" fillId="0" borderId="8" xfId="57" applyFont="1" applyBorder="1" applyAlignment="1">
      <alignment horizontal="center" vertical="center"/>
    </xf>
    <xf numFmtId="189" fontId="28" fillId="0" borderId="13" xfId="0" applyNumberFormat="1" applyFont="1" applyBorder="1" applyAlignment="1">
      <alignment horizontal="center" vertical="center"/>
    </xf>
    <xf numFmtId="177" fontId="28" fillId="0" borderId="6" xfId="57" applyFont="1" applyBorder="1" applyAlignment="1">
      <alignment horizontal="center" vertical="center"/>
    </xf>
    <xf numFmtId="0" fontId="14" fillId="9" borderId="26" xfId="62" applyFont="1" applyFill="1" applyBorder="1" applyAlignment="1">
      <alignment horizontal="center" vertical="center"/>
    </xf>
    <xf numFmtId="0" fontId="14" fillId="9" borderId="27" xfId="62" applyFont="1" applyFill="1" applyBorder="1" applyAlignment="1">
      <alignment horizontal="center" vertical="center"/>
    </xf>
    <xf numFmtId="0" fontId="14" fillId="9" borderId="27" xfId="62" applyFont="1" applyFill="1" applyBorder="1" applyAlignment="1">
      <alignment horizontal="center" vertical="center" wrapText="1"/>
    </xf>
    <xf numFmtId="0" fontId="14" fillId="9" borderId="28" xfId="62" applyFont="1" applyFill="1" applyBorder="1" applyAlignment="1">
      <alignment horizontal="center" vertical="center" wrapText="1"/>
    </xf>
    <xf numFmtId="0" fontId="14" fillId="0" borderId="7" xfId="62" applyFont="1" applyBorder="1" applyAlignment="1">
      <alignment horizontal="center" vertical="center" wrapText="1"/>
    </xf>
    <xf numFmtId="0" fontId="14" fillId="0" borderId="8" xfId="62" applyFont="1" applyBorder="1" applyAlignment="1">
      <alignment horizontal="center" vertical="center"/>
    </xf>
    <xf numFmtId="0" fontId="14" fillId="0" borderId="8" xfId="57" applyNumberFormat="1" applyFont="1" applyBorder="1" applyAlignment="1">
      <alignment horizontal="center" vertical="center"/>
    </xf>
    <xf numFmtId="186" fontId="14" fillId="0" borderId="8" xfId="57" applyNumberFormat="1" applyFont="1" applyBorder="1" applyAlignment="1">
      <alignment horizontal="right" vertical="center"/>
    </xf>
    <xf numFmtId="177" fontId="14" fillId="0" borderId="8" xfId="57" applyFont="1" applyBorder="1" applyAlignment="1">
      <alignment horizontal="right" vertical="center"/>
    </xf>
    <xf numFmtId="185" fontId="14" fillId="0" borderId="8" xfId="57" applyNumberFormat="1" applyFont="1" applyBorder="1" applyAlignment="1">
      <alignment horizontal="right" vertical="center"/>
    </xf>
    <xf numFmtId="0" fontId="14" fillId="0" borderId="8" xfId="58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90" fontId="28" fillId="0" borderId="0" xfId="0" applyNumberFormat="1" applyFont="1">
      <alignment vertical="center"/>
    </xf>
    <xf numFmtId="191" fontId="28" fillId="0" borderId="0" xfId="0" applyNumberFormat="1" applyFont="1">
      <alignment vertical="center"/>
    </xf>
    <xf numFmtId="49" fontId="14" fillId="0" borderId="0" xfId="57" applyNumberFormat="1" applyFont="1" applyBorder="1" applyAlignment="1">
      <alignment horizontal="center" vertical="center"/>
    </xf>
    <xf numFmtId="0" fontId="14" fillId="0" borderId="9" xfId="62" applyFont="1" applyBorder="1" applyAlignment="1">
      <alignment horizontal="center" vertical="center" wrapText="1"/>
    </xf>
    <xf numFmtId="0" fontId="14" fillId="0" borderId="2" xfId="62" applyFont="1" applyBorder="1" applyAlignment="1">
      <alignment horizontal="center" vertical="center"/>
    </xf>
    <xf numFmtId="0" fontId="14" fillId="0" borderId="2" xfId="57" applyNumberFormat="1" applyFont="1" applyBorder="1" applyAlignment="1">
      <alignment horizontal="center" vertical="center"/>
    </xf>
    <xf numFmtId="186" fontId="14" fillId="0" borderId="2" xfId="57" applyNumberFormat="1" applyFont="1" applyBorder="1" applyAlignment="1">
      <alignment horizontal="right" vertical="center"/>
    </xf>
    <xf numFmtId="177" fontId="14" fillId="0" borderId="2" xfId="57" applyFont="1" applyBorder="1" applyAlignment="1">
      <alignment horizontal="right" vertical="center"/>
    </xf>
    <xf numFmtId="185" fontId="14" fillId="0" borderId="2" xfId="57" applyNumberFormat="1" applyFont="1" applyBorder="1" applyAlignment="1">
      <alignment horizontal="right" vertical="center"/>
    </xf>
    <xf numFmtId="0" fontId="14" fillId="0" borderId="2" xfId="58" applyNumberFormat="1" applyFont="1" applyBorder="1" applyAlignment="1">
      <alignment horizontal="center" vertical="center"/>
    </xf>
    <xf numFmtId="192" fontId="28" fillId="0" borderId="0" xfId="0" applyNumberFormat="1" applyFont="1">
      <alignment vertical="center"/>
    </xf>
    <xf numFmtId="3" fontId="28" fillId="0" borderId="0" xfId="0" applyNumberFormat="1" applyFont="1">
      <alignment vertical="center"/>
    </xf>
    <xf numFmtId="0" fontId="14" fillId="0" borderId="10" xfId="62" applyFont="1" applyBorder="1" applyAlignment="1">
      <alignment horizontal="center" vertical="center" wrapText="1"/>
    </xf>
    <xf numFmtId="0" fontId="14" fillId="0" borderId="6" xfId="62" applyFont="1" applyBorder="1" applyAlignment="1">
      <alignment horizontal="center" vertical="center"/>
    </xf>
    <xf numFmtId="0" fontId="14" fillId="0" borderId="6" xfId="57" applyNumberFormat="1" applyFont="1" applyBorder="1" applyAlignment="1">
      <alignment horizontal="center" vertical="center"/>
    </xf>
    <xf numFmtId="186" fontId="14" fillId="0" borderId="6" xfId="57" applyNumberFormat="1" applyFont="1" applyBorder="1" applyAlignment="1">
      <alignment horizontal="right" vertical="center"/>
    </xf>
    <xf numFmtId="177" fontId="14" fillId="0" borderId="6" xfId="57" applyFont="1" applyBorder="1" applyAlignment="1">
      <alignment horizontal="right" vertical="center"/>
    </xf>
    <xf numFmtId="185" fontId="14" fillId="0" borderId="6" xfId="57" applyNumberFormat="1" applyFont="1" applyBorder="1" applyAlignment="1">
      <alignment horizontal="right" vertical="center"/>
    </xf>
    <xf numFmtId="0" fontId="14" fillId="0" borderId="6" xfId="58" applyNumberFormat="1" applyFont="1" applyBorder="1" applyAlignment="1">
      <alignment horizontal="center" vertical="center"/>
    </xf>
    <xf numFmtId="185" fontId="14" fillId="0" borderId="17" xfId="57" quotePrefix="1" applyNumberFormat="1" applyFont="1" applyBorder="1" applyAlignment="1">
      <alignment vertical="center"/>
    </xf>
    <xf numFmtId="38" fontId="14" fillId="0" borderId="18" xfId="57" applyNumberFormat="1" applyFont="1" applyFill="1" applyBorder="1" applyAlignment="1">
      <alignment horizontal="center" vertical="center"/>
    </xf>
    <xf numFmtId="177" fontId="14" fillId="0" borderId="6" xfId="57" quotePrefix="1" applyFont="1" applyBorder="1" applyAlignment="1">
      <alignment vertical="center"/>
    </xf>
    <xf numFmtId="0" fontId="14" fillId="9" borderId="6" xfId="62" applyFont="1" applyFill="1" applyBorder="1" applyAlignment="1">
      <alignment horizontal="center" vertical="center"/>
    </xf>
    <xf numFmtId="0" fontId="14" fillId="0" borderId="6" xfId="62" quotePrefix="1" applyFont="1" applyBorder="1" applyAlignment="1">
      <alignment horizontal="center" vertical="center"/>
    </xf>
    <xf numFmtId="0" fontId="14" fillId="0" borderId="15" xfId="57" quotePrefix="1" applyNumberFormat="1" applyFont="1" applyBorder="1" applyAlignment="1">
      <alignment horizontal="center" vertical="center"/>
    </xf>
    <xf numFmtId="0" fontId="14" fillId="9" borderId="26" xfId="6" applyFont="1" applyFill="1" applyBorder="1" applyAlignment="1">
      <alignment horizontal="center" vertical="center"/>
    </xf>
    <xf numFmtId="0" fontId="14" fillId="9" borderId="27" xfId="6" applyFont="1" applyFill="1" applyBorder="1" applyAlignment="1">
      <alignment horizontal="center" vertical="center"/>
    </xf>
    <xf numFmtId="0" fontId="14" fillId="9" borderId="27" xfId="6" applyFont="1" applyFill="1" applyBorder="1" applyAlignment="1">
      <alignment horizontal="center" vertical="center" wrapText="1"/>
    </xf>
    <xf numFmtId="0" fontId="14" fillId="0" borderId="7" xfId="6" applyFont="1" applyBorder="1" applyAlignment="1">
      <alignment horizontal="center" vertical="center"/>
    </xf>
    <xf numFmtId="0" fontId="14" fillId="0" borderId="8" xfId="6" applyFont="1" applyBorder="1" applyAlignment="1">
      <alignment horizontal="center" vertical="center"/>
    </xf>
    <xf numFmtId="14" fontId="14" fillId="0" borderId="8" xfId="63" applyNumberFormat="1" applyFont="1" applyBorder="1" applyAlignment="1">
      <alignment horizontal="center" vertical="center"/>
    </xf>
    <xf numFmtId="193" fontId="14" fillId="0" borderId="8" xfId="63" applyNumberFormat="1" applyFont="1" applyBorder="1" applyAlignment="1">
      <alignment horizontal="right" vertical="center"/>
    </xf>
    <xf numFmtId="177" fontId="14" fillId="0" borderId="8" xfId="64" applyFont="1" applyFill="1" applyBorder="1" applyAlignment="1">
      <alignment horizontal="right" vertical="center"/>
    </xf>
    <xf numFmtId="194" fontId="14" fillId="0" borderId="8" xfId="6" applyNumberFormat="1" applyFont="1" applyBorder="1" applyAlignment="1">
      <alignment horizontal="right" vertical="center"/>
    </xf>
    <xf numFmtId="0" fontId="14" fillId="0" borderId="9" xfId="6" applyFont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14" fontId="14" fillId="0" borderId="2" xfId="63" applyNumberFormat="1" applyFont="1" applyBorder="1" applyAlignment="1">
      <alignment horizontal="center" vertical="center"/>
    </xf>
    <xf numFmtId="193" fontId="14" fillId="0" borderId="2" xfId="63" applyNumberFormat="1" applyFont="1" applyBorder="1" applyAlignment="1">
      <alignment horizontal="right" vertical="center"/>
    </xf>
    <xf numFmtId="177" fontId="14" fillId="0" borderId="2" xfId="64" applyFont="1" applyFill="1" applyBorder="1" applyAlignment="1">
      <alignment horizontal="right" vertical="center"/>
    </xf>
    <xf numFmtId="194" fontId="14" fillId="0" borderId="2" xfId="6" applyNumberFormat="1" applyFont="1" applyBorder="1" applyAlignment="1">
      <alignment horizontal="right" vertical="center"/>
    </xf>
    <xf numFmtId="14" fontId="14" fillId="0" borderId="2" xfId="6" applyNumberFormat="1" applyFont="1" applyBorder="1" applyAlignment="1">
      <alignment horizontal="center" vertical="center"/>
    </xf>
    <xf numFmtId="0" fontId="1" fillId="0" borderId="0" xfId="65">
      <alignment vertical="center"/>
    </xf>
    <xf numFmtId="0" fontId="6" fillId="0" borderId="0" xfId="65" applyFont="1">
      <alignment vertical="center"/>
    </xf>
    <xf numFmtId="0" fontId="31" fillId="10" borderId="26" xfId="66" applyFont="1" applyFill="1" applyBorder="1" applyAlignment="1">
      <alignment horizontal="center" vertical="center"/>
    </xf>
    <xf numFmtId="0" fontId="31" fillId="10" borderId="27" xfId="66" applyFont="1" applyFill="1" applyBorder="1" applyAlignment="1">
      <alignment horizontal="center" vertical="center"/>
    </xf>
    <xf numFmtId="0" fontId="31" fillId="10" borderId="28" xfId="66" applyFont="1" applyFill="1" applyBorder="1" applyAlignment="1">
      <alignment horizontal="center" vertical="center"/>
    </xf>
    <xf numFmtId="0" fontId="32" fillId="0" borderId="0" xfId="66" applyFont="1">
      <alignment vertical="center"/>
    </xf>
    <xf numFmtId="0" fontId="32" fillId="0" borderId="7" xfId="66" applyFont="1" applyBorder="1" applyAlignment="1">
      <alignment horizontal="center" vertical="center"/>
    </xf>
    <xf numFmtId="1" fontId="32" fillId="0" borderId="8" xfId="66" applyNumberFormat="1" applyFont="1" applyBorder="1" applyAlignment="1">
      <alignment horizontal="center" vertical="center"/>
    </xf>
    <xf numFmtId="195" fontId="32" fillId="0" borderId="8" xfId="66" applyNumberFormat="1" applyFont="1" applyBorder="1" applyAlignment="1">
      <alignment horizontal="center" vertical="center"/>
    </xf>
    <xf numFmtId="0" fontId="32" fillId="0" borderId="13" xfId="66" applyFont="1" applyBorder="1" applyAlignment="1">
      <alignment horizontal="center" vertical="center"/>
    </xf>
    <xf numFmtId="0" fontId="32" fillId="0" borderId="9" xfId="66" applyFont="1" applyBorder="1" applyAlignment="1">
      <alignment horizontal="center" vertical="center"/>
    </xf>
    <xf numFmtId="1" fontId="32" fillId="0" borderId="2" xfId="66" applyNumberFormat="1" applyFont="1" applyBorder="1" applyAlignment="1">
      <alignment horizontal="center" vertical="center"/>
    </xf>
    <xf numFmtId="195" fontId="32" fillId="0" borderId="2" xfId="66" applyNumberFormat="1" applyFont="1" applyBorder="1" applyAlignment="1">
      <alignment horizontal="center" vertical="center"/>
    </xf>
    <xf numFmtId="0" fontId="32" fillId="0" borderId="14" xfId="66" applyFont="1" applyBorder="1" applyAlignment="1">
      <alignment horizontal="center" vertical="center"/>
    </xf>
    <xf numFmtId="0" fontId="32" fillId="0" borderId="10" xfId="66" applyFont="1" applyBorder="1" applyAlignment="1">
      <alignment horizontal="center" vertical="center"/>
    </xf>
    <xf numFmtId="1" fontId="32" fillId="0" borderId="6" xfId="66" applyNumberFormat="1" applyFont="1" applyBorder="1" applyAlignment="1">
      <alignment horizontal="center" vertical="center"/>
    </xf>
    <xf numFmtId="195" fontId="32" fillId="0" borderId="6" xfId="66" applyNumberFormat="1" applyFont="1" applyBorder="1" applyAlignment="1">
      <alignment horizontal="center" vertical="center"/>
    </xf>
    <xf numFmtId="0" fontId="32" fillId="0" borderId="15" xfId="66" applyFont="1" applyBorder="1" applyAlignment="1">
      <alignment horizontal="center" vertical="center"/>
    </xf>
    <xf numFmtId="0" fontId="32" fillId="0" borderId="16" xfId="66" applyFont="1" applyBorder="1" applyAlignment="1">
      <alignment horizontal="center" vertical="center"/>
    </xf>
    <xf numFmtId="1" fontId="32" fillId="0" borderId="17" xfId="66" applyNumberFormat="1" applyFont="1" applyBorder="1" applyAlignment="1">
      <alignment horizontal="center" vertical="center"/>
    </xf>
    <xf numFmtId="195" fontId="32" fillId="0" borderId="17" xfId="66" applyNumberFormat="1" applyFont="1" applyBorder="1" applyAlignment="1">
      <alignment horizontal="center" vertical="center"/>
    </xf>
    <xf numFmtId="0" fontId="14" fillId="0" borderId="43" xfId="6" applyFont="1" applyBorder="1" applyAlignment="1">
      <alignment horizontal="center" vertical="center"/>
    </xf>
    <xf numFmtId="0" fontId="14" fillId="0" borderId="12" xfId="6" applyFont="1" applyBorder="1" applyAlignment="1">
      <alignment horizontal="center" vertical="center"/>
    </xf>
    <xf numFmtId="14" fontId="14" fillId="0" borderId="12" xfId="63" applyNumberFormat="1" applyFont="1" applyBorder="1" applyAlignment="1">
      <alignment horizontal="center" vertical="center"/>
    </xf>
    <xf numFmtId="193" fontId="14" fillId="0" borderId="12" xfId="63" applyNumberFormat="1" applyFont="1" applyBorder="1" applyAlignment="1">
      <alignment horizontal="right" vertical="center"/>
    </xf>
    <xf numFmtId="177" fontId="14" fillId="0" borderId="12" xfId="64" applyFont="1" applyFill="1" applyBorder="1" applyAlignment="1">
      <alignment horizontal="right" vertical="center"/>
    </xf>
    <xf numFmtId="194" fontId="14" fillId="0" borderId="12" xfId="6" applyNumberFormat="1" applyFont="1" applyBorder="1" applyAlignment="1">
      <alignment horizontal="right" vertical="center"/>
    </xf>
    <xf numFmtId="194" fontId="1" fillId="0" borderId="2" xfId="65" applyNumberFormat="1" applyBorder="1">
      <alignment vertical="center"/>
    </xf>
    <xf numFmtId="0" fontId="1" fillId="0" borderId="0" xfId="66">
      <alignment vertical="center"/>
    </xf>
    <xf numFmtId="0" fontId="35" fillId="0" borderId="0" xfId="66" applyFont="1">
      <alignment vertical="center"/>
    </xf>
    <xf numFmtId="0" fontId="34" fillId="0" borderId="0" xfId="66" applyFont="1" applyAlignment="1">
      <alignment horizontal="center" vertical="center"/>
    </xf>
    <xf numFmtId="0" fontId="35" fillId="0" borderId="0" xfId="66" applyFont="1" applyAlignment="1">
      <alignment horizontal="center" vertical="center"/>
    </xf>
    <xf numFmtId="0" fontId="32" fillId="11" borderId="44" xfId="66" applyFont="1" applyFill="1" applyBorder="1" applyAlignment="1">
      <alignment horizontal="center" vertical="center"/>
    </xf>
    <xf numFmtId="177" fontId="32" fillId="11" borderId="45" xfId="67" applyFont="1" applyFill="1" applyBorder="1">
      <alignment vertical="center"/>
    </xf>
    <xf numFmtId="0" fontId="32" fillId="11" borderId="46" xfId="66" applyFont="1" applyFill="1" applyBorder="1" applyAlignment="1">
      <alignment horizontal="center" vertical="center"/>
    </xf>
    <xf numFmtId="177" fontId="32" fillId="11" borderId="47" xfId="67" applyFont="1" applyFill="1" applyBorder="1">
      <alignment vertical="center"/>
    </xf>
    <xf numFmtId="0" fontId="32" fillId="11" borderId="48" xfId="66" applyFont="1" applyFill="1" applyBorder="1" applyAlignment="1">
      <alignment horizontal="center" vertical="center"/>
    </xf>
    <xf numFmtId="10" fontId="32" fillId="11" borderId="49" xfId="66" applyNumberFormat="1" applyFont="1" applyFill="1" applyBorder="1">
      <alignment vertical="center"/>
    </xf>
    <xf numFmtId="0" fontId="1" fillId="0" borderId="0" xfId="66" applyAlignment="1">
      <alignment horizontal="center" vertical="center"/>
    </xf>
    <xf numFmtId="0" fontId="32" fillId="12" borderId="44" xfId="66" applyFont="1" applyFill="1" applyBorder="1" applyAlignment="1">
      <alignment horizontal="center" vertical="center"/>
    </xf>
    <xf numFmtId="177" fontId="32" fillId="12" borderId="45" xfId="67" applyFont="1" applyFill="1" applyBorder="1">
      <alignment vertical="center"/>
    </xf>
    <xf numFmtId="0" fontId="32" fillId="12" borderId="46" xfId="66" applyFont="1" applyFill="1" applyBorder="1" applyAlignment="1">
      <alignment horizontal="center" vertical="center"/>
    </xf>
    <xf numFmtId="177" fontId="32" fillId="12" borderId="47" xfId="67" applyFont="1" applyFill="1" applyBorder="1">
      <alignment vertical="center"/>
    </xf>
    <xf numFmtId="0" fontId="32" fillId="12" borderId="48" xfId="66" applyFont="1" applyFill="1" applyBorder="1" applyAlignment="1">
      <alignment horizontal="center" vertical="center"/>
    </xf>
    <xf numFmtId="177" fontId="32" fillId="12" borderId="49" xfId="67" applyFont="1" applyFill="1" applyBorder="1">
      <alignment vertical="center"/>
    </xf>
    <xf numFmtId="0" fontId="25" fillId="13" borderId="44" xfId="66" applyFont="1" applyFill="1" applyBorder="1" applyAlignment="1">
      <alignment horizontal="center" vertical="center"/>
    </xf>
    <xf numFmtId="177" fontId="25" fillId="13" borderId="45" xfId="67" applyFont="1" applyFill="1" applyBorder="1">
      <alignment vertical="center"/>
    </xf>
    <xf numFmtId="0" fontId="36" fillId="0" borderId="0" xfId="66" applyFont="1">
      <alignment vertical="center"/>
    </xf>
    <xf numFmtId="0" fontId="25" fillId="13" borderId="48" xfId="66" applyFont="1" applyFill="1" applyBorder="1" applyAlignment="1">
      <alignment horizontal="center" vertical="center"/>
    </xf>
    <xf numFmtId="177" fontId="25" fillId="13" borderId="49" xfId="67" applyFont="1" applyFill="1" applyBorder="1">
      <alignment vertical="center"/>
    </xf>
    <xf numFmtId="0" fontId="6" fillId="0" borderId="0" xfId="66" applyFont="1">
      <alignment vertical="center"/>
    </xf>
    <xf numFmtId="0" fontId="31" fillId="14" borderId="2" xfId="66" applyFont="1" applyFill="1" applyBorder="1" applyAlignment="1">
      <alignment horizontal="center" vertical="center"/>
    </xf>
    <xf numFmtId="0" fontId="31" fillId="15" borderId="2" xfId="66" applyFont="1" applyFill="1" applyBorder="1" applyAlignment="1">
      <alignment horizontal="center" vertical="center"/>
    </xf>
    <xf numFmtId="0" fontId="37" fillId="0" borderId="2" xfId="66" applyFont="1" applyBorder="1" applyAlignment="1">
      <alignment horizontal="center" vertical="center"/>
    </xf>
    <xf numFmtId="0" fontId="1" fillId="0" borderId="2" xfId="66" applyBorder="1" applyAlignment="1">
      <alignment horizontal="center" vertical="center"/>
    </xf>
    <xf numFmtId="177" fontId="0" fillId="0" borderId="2" xfId="67" applyFont="1" applyBorder="1" applyAlignment="1">
      <alignment vertical="center"/>
    </xf>
    <xf numFmtId="193" fontId="0" fillId="0" borderId="2" xfId="67" applyNumberFormat="1" applyFont="1" applyBorder="1" applyAlignment="1">
      <alignment horizontal="right" vertical="center"/>
    </xf>
    <xf numFmtId="193" fontId="38" fillId="0" borderId="2" xfId="67" applyNumberFormat="1" applyFont="1" applyBorder="1" applyAlignment="1">
      <alignment horizontal="right" vertical="center"/>
    </xf>
    <xf numFmtId="196" fontId="38" fillId="0" borderId="2" xfId="66" applyNumberFormat="1" applyFont="1" applyBorder="1" applyAlignment="1">
      <alignment horizontal="right" vertical="center"/>
    </xf>
    <xf numFmtId="177" fontId="0" fillId="0" borderId="0" xfId="67" applyFont="1">
      <alignment vertical="center"/>
    </xf>
    <xf numFmtId="177" fontId="0" fillId="0" borderId="2" xfId="67" applyFont="1" applyFill="1" applyBorder="1" applyAlignment="1">
      <alignment vertical="center"/>
    </xf>
    <xf numFmtId="0" fontId="37" fillId="16" borderId="2" xfId="66" applyFont="1" applyFill="1" applyBorder="1" applyAlignment="1">
      <alignment horizontal="center" vertical="center"/>
    </xf>
    <xf numFmtId="0" fontId="3" fillId="0" borderId="1" xfId="1" applyAlignment="1">
      <alignment horizontal="center" vertical="center"/>
    </xf>
    <xf numFmtId="0" fontId="32" fillId="0" borderId="41" xfId="66" applyFont="1" applyBorder="1" applyAlignment="1">
      <alignment horizontal="center" vertical="center"/>
    </xf>
    <xf numFmtId="0" fontId="32" fillId="0" borderId="42" xfId="66" applyFont="1" applyBorder="1" applyAlignment="1">
      <alignment horizontal="center" vertical="center"/>
    </xf>
    <xf numFmtId="0" fontId="1" fillId="0" borderId="2" xfId="65" applyBorder="1" applyAlignment="1">
      <alignment horizontal="center" vertical="center"/>
    </xf>
    <xf numFmtId="0" fontId="34" fillId="9" borderId="0" xfId="66" applyFont="1" applyFill="1" applyAlignment="1">
      <alignment horizontal="center" vertical="center"/>
    </xf>
    <xf numFmtId="0" fontId="34" fillId="9" borderId="30" xfId="66" applyFont="1" applyFill="1" applyBorder="1" applyAlignment="1">
      <alignment horizontal="center" vertical="center"/>
    </xf>
    <xf numFmtId="0" fontId="35" fillId="9" borderId="0" xfId="66" applyFont="1" applyFill="1" applyAlignment="1">
      <alignment horizontal="center" vertical="center"/>
    </xf>
    <xf numFmtId="0" fontId="35" fillId="9" borderId="30" xfId="66" applyFont="1" applyFill="1" applyBorder="1" applyAlignment="1">
      <alignment horizontal="center" vertical="center"/>
    </xf>
    <xf numFmtId="0" fontId="21" fillId="0" borderId="1" xfId="45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14" fillId="0" borderId="16" xfId="62" applyFont="1" applyBorder="1" applyAlignment="1">
      <alignment horizontal="center" vertical="center"/>
    </xf>
    <xf numFmtId="0" fontId="14" fillId="0" borderId="17" xfId="62" applyFont="1" applyBorder="1" applyAlignment="1">
      <alignment horizontal="center" vertical="center"/>
    </xf>
    <xf numFmtId="0" fontId="14" fillId="0" borderId="39" xfId="62" quotePrefix="1" applyFont="1" applyBorder="1" applyAlignment="1">
      <alignment horizontal="center" vertical="center"/>
    </xf>
    <xf numFmtId="0" fontId="14" fillId="0" borderId="40" xfId="62" quotePrefix="1" applyFont="1" applyBorder="1" applyAlignment="1">
      <alignment horizontal="center" vertical="center"/>
    </xf>
    <xf numFmtId="0" fontId="14" fillId="0" borderId="10" xfId="62" applyFont="1" applyBorder="1" applyAlignment="1">
      <alignment horizontal="center" vertical="center"/>
    </xf>
    <xf numFmtId="0" fontId="14" fillId="0" borderId="6" xfId="62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93" fontId="0" fillId="0" borderId="0" xfId="0" applyNumberFormat="1" applyFill="1" applyBorder="1" applyAlignment="1">
      <alignment vertical="center"/>
    </xf>
    <xf numFmtId="196" fontId="0" fillId="0" borderId="0" xfId="0" applyNumberFormat="1" applyFill="1" applyBorder="1" applyAlignment="1">
      <alignment vertical="center"/>
    </xf>
    <xf numFmtId="193" fontId="0" fillId="0" borderId="51" xfId="0" applyNumberFormat="1" applyFill="1" applyBorder="1" applyAlignment="1">
      <alignment vertical="center"/>
    </xf>
    <xf numFmtId="0" fontId="39" fillId="17" borderId="30" xfId="0" applyFont="1" applyFill="1" applyBorder="1" applyAlignment="1">
      <alignment horizontal="left" vertical="center"/>
    </xf>
    <xf numFmtId="0" fontId="39" fillId="17" borderId="50" xfId="0" applyFont="1" applyFill="1" applyBorder="1" applyAlignment="1">
      <alignment horizontal="left" vertical="center"/>
    </xf>
    <xf numFmtId="0" fontId="0" fillId="0" borderId="52" xfId="0" applyFill="1" applyBorder="1" applyAlignment="1">
      <alignment vertical="center"/>
    </xf>
    <xf numFmtId="0" fontId="40" fillId="18" borderId="0" xfId="0" applyFont="1" applyFill="1" applyBorder="1" applyAlignment="1">
      <alignment horizontal="left" vertical="center"/>
    </xf>
    <xf numFmtId="0" fontId="41" fillId="18" borderId="52" xfId="0" applyFont="1" applyFill="1" applyBorder="1" applyAlignment="1">
      <alignment horizontal="left" vertical="center"/>
    </xf>
    <xf numFmtId="0" fontId="40" fillId="18" borderId="51" xfId="0" applyFont="1" applyFill="1" applyBorder="1" applyAlignment="1">
      <alignment horizontal="left" vertical="center"/>
    </xf>
    <xf numFmtId="0" fontId="39" fillId="17" borderId="50" xfId="0" applyFont="1" applyFill="1" applyBorder="1" applyAlignment="1">
      <alignment horizontal="right" vertical="center"/>
    </xf>
    <xf numFmtId="0" fontId="39" fillId="17" borderId="30" xfId="0" applyFont="1" applyFill="1" applyBorder="1" applyAlignment="1">
      <alignment horizontal="right" vertical="center"/>
    </xf>
    <xf numFmtId="193" fontId="0" fillId="19" borderId="0" xfId="0" applyNumberFormat="1" applyFill="1" applyBorder="1" applyAlignment="1">
      <alignment vertical="center"/>
    </xf>
    <xf numFmtId="196" fontId="0" fillId="19" borderId="0" xfId="0" applyNumberFormat="1" applyFill="1" applyBorder="1" applyAlignment="1">
      <alignment vertical="center"/>
    </xf>
    <xf numFmtId="0" fontId="42" fillId="0" borderId="0" xfId="0" applyFont="1" applyFill="1" applyBorder="1" applyAlignment="1">
      <alignment vertical="top" wrapText="1"/>
    </xf>
  </cellXfs>
  <cellStyles count="68">
    <cellStyle name="강조색4 2" xfId="48" xr:uid="{00000000-0005-0000-0000-000005000000}"/>
    <cellStyle name="메모 2" xfId="50" xr:uid="{00000000-0005-0000-0000-000007000000}"/>
    <cellStyle name="백분율" xfId="58" builtinId="5"/>
    <cellStyle name="백분율 2" xfId="16" xr:uid="{00000000-0005-0000-0000-000008000000}"/>
    <cellStyle name="백분율 3" xfId="61" xr:uid="{9F422775-8AA8-46ED-9E45-1E74E886320A}"/>
    <cellStyle name="백분율 4" xfId="49" xr:uid="{00000000-0005-0000-0000-000009000000}"/>
    <cellStyle name="쉼표 [0]" xfId="57" builtinId="6"/>
    <cellStyle name="쉼표 [0] 2" xfId="17" xr:uid="{00000000-0005-0000-0000-00000A000000}"/>
    <cellStyle name="쉼표 [0] 2 2" xfId="18" xr:uid="{00000000-0005-0000-0000-00000B000000}"/>
    <cellStyle name="쉼표 [0] 2 2 2" xfId="19" xr:uid="{00000000-0005-0000-0000-00000C000000}"/>
    <cellStyle name="쉼표 [0] 2 2 3" xfId="64" xr:uid="{8C4F8229-08DB-40DB-BEAF-1A1E9CDDA570}"/>
    <cellStyle name="쉼표 [0] 2 3" xfId="20" xr:uid="{00000000-0005-0000-0000-00000D000000}"/>
    <cellStyle name="쉼표 [0] 2 3 2" xfId="21" xr:uid="{00000000-0005-0000-0000-00000E000000}"/>
    <cellStyle name="쉼표 [0] 2 4" xfId="22" xr:uid="{00000000-0005-0000-0000-00000F000000}"/>
    <cellStyle name="쉼표 [0] 21" xfId="51" xr:uid="{00000000-0005-0000-0000-000010000000}"/>
    <cellStyle name="쉼표 [0] 22" xfId="52" xr:uid="{00000000-0005-0000-0000-000011000000}"/>
    <cellStyle name="쉼표 [0] 23" xfId="53" xr:uid="{00000000-0005-0000-0000-000012000000}"/>
    <cellStyle name="쉼표 [0] 27" xfId="54" xr:uid="{00000000-0005-0000-0000-000013000000}"/>
    <cellStyle name="쉼표 [0] 3" xfId="3" xr:uid="{00000000-0005-0000-0000-000014000000}"/>
    <cellStyle name="쉼표 [0] 3 2" xfId="23" xr:uid="{00000000-0005-0000-0000-000015000000}"/>
    <cellStyle name="쉼표 [0] 3 2 2" xfId="24" xr:uid="{00000000-0005-0000-0000-000016000000}"/>
    <cellStyle name="쉼표 [0] 3 3" xfId="25" xr:uid="{00000000-0005-0000-0000-000017000000}"/>
    <cellStyle name="쉼표 [0] 3 4" xfId="67" xr:uid="{31A372AA-8505-4B04-B661-A0112DB473FC}"/>
    <cellStyle name="쉼표 [0] 4" xfId="4" xr:uid="{00000000-0005-0000-0000-000018000000}"/>
    <cellStyle name="쉼표 [0] 4 2" xfId="26" xr:uid="{00000000-0005-0000-0000-000019000000}"/>
    <cellStyle name="쉼표 [0] 5" xfId="27" xr:uid="{00000000-0005-0000-0000-00001A000000}"/>
    <cellStyle name="쉼표 [0] 6" xfId="60" xr:uid="{C2E46C41-15ED-47A2-BB41-8EB8602F5599}"/>
    <cellStyle name="쉼표 [0] 8" xfId="55" xr:uid="{00000000-0005-0000-0000-00001B000000}"/>
    <cellStyle name="쉼표 2" xfId="28" xr:uid="{00000000-0005-0000-0000-00001C000000}"/>
    <cellStyle name="쉼표 2 2" xfId="29" xr:uid="{00000000-0005-0000-0000-00001D000000}"/>
    <cellStyle name="제목 1" xfId="1" builtinId="16"/>
    <cellStyle name="제목 1 2" xfId="30" xr:uid="{00000000-0005-0000-0000-00001F000000}"/>
    <cellStyle name="제목 1 2 2" xfId="45" xr:uid="{00000000-0005-0000-0000-000020000000}"/>
    <cellStyle name="제목 5" xfId="5" xr:uid="{00000000-0005-0000-0000-000021000000}"/>
    <cellStyle name="좋음" xfId="2" builtinId="26"/>
    <cellStyle name="콤마 [0]_laroux" xfId="31" xr:uid="{00000000-0005-0000-0000-000023000000}"/>
    <cellStyle name="콤마_laroux" xfId="32" xr:uid="{00000000-0005-0000-0000-000024000000}"/>
    <cellStyle name="통화 [0] 2" xfId="33" xr:uid="{00000000-0005-0000-0000-000025000000}"/>
    <cellStyle name="통화 [0] 2 2" xfId="34" xr:uid="{00000000-0005-0000-0000-000026000000}"/>
    <cellStyle name="통화 [0] 2 2 2" xfId="63" xr:uid="{E70084F8-377D-4609-8DA0-99A1CDD744C2}"/>
    <cellStyle name="통화 [0] 2 3" xfId="43" xr:uid="{00000000-0005-0000-0000-000027000000}"/>
    <cellStyle name="표준" xfId="0" builtinId="0"/>
    <cellStyle name="표준 12 10 2" xfId="35" xr:uid="{00000000-0005-0000-0000-000029000000}"/>
    <cellStyle name="표준 12 12" xfId="36" xr:uid="{00000000-0005-0000-0000-00002A000000}"/>
    <cellStyle name="표준 16" xfId="10" xr:uid="{00000000-0005-0000-0000-00002B000000}"/>
    <cellStyle name="표준 17 2" xfId="37" xr:uid="{00000000-0005-0000-0000-00002C000000}"/>
    <cellStyle name="표준 2" xfId="6" xr:uid="{00000000-0005-0000-0000-00002D000000}"/>
    <cellStyle name="표준 2 2" xfId="38" xr:uid="{00000000-0005-0000-0000-00002E000000}"/>
    <cellStyle name="표준 2 3" xfId="7" xr:uid="{00000000-0005-0000-0000-00002F000000}"/>
    <cellStyle name="표준 2 4" xfId="42" xr:uid="{00000000-0005-0000-0000-000030000000}"/>
    <cellStyle name="표준 3" xfId="8" xr:uid="{00000000-0005-0000-0000-000031000000}"/>
    <cellStyle name="표준 3 2" xfId="47" xr:uid="{00000000-0005-0000-0000-000032000000}"/>
    <cellStyle name="표준 3 3" xfId="66" xr:uid="{69D5F164-80A5-4FCC-897F-6058E947F2AC}"/>
    <cellStyle name="표준 4" xfId="39" xr:uid="{00000000-0005-0000-0000-000033000000}"/>
    <cellStyle name="표준 4 2" xfId="9" xr:uid="{00000000-0005-0000-0000-000034000000}"/>
    <cellStyle name="표준 4 2 2" xfId="46" xr:uid="{00000000-0005-0000-0000-000035000000}"/>
    <cellStyle name="표준 4 3" xfId="44" xr:uid="{00000000-0005-0000-0000-000036000000}"/>
    <cellStyle name="표준 5" xfId="40" xr:uid="{00000000-0005-0000-0000-000037000000}"/>
    <cellStyle name="표준 6" xfId="41" xr:uid="{00000000-0005-0000-0000-000038000000}"/>
    <cellStyle name="표준 7" xfId="59" xr:uid="{B8E7A786-3EC1-4134-80FF-17996A18C62C}"/>
    <cellStyle name="표준 8" xfId="65" xr:uid="{3ED83CA4-CD48-4CF0-861D-54E25D5842CF}"/>
    <cellStyle name="표준_제1작업" xfId="62" xr:uid="{31DF4359-6F54-481D-AA27-DDAB88133BA8}"/>
    <cellStyle name="하이퍼링크" xfId="56" xr:uid="{00000000-0005-0000-0000-000039000000}"/>
    <cellStyle name="Comma [0]_laroux" xfId="11" xr:uid="{00000000-0005-0000-0000-000000000000}"/>
    <cellStyle name="Comma_laroux" xfId="12" xr:uid="{00000000-0005-0000-0000-000001000000}"/>
    <cellStyle name="Currency [0]_laroux" xfId="13" xr:uid="{00000000-0005-0000-0000-000002000000}"/>
    <cellStyle name="Currency_laroux" xfId="14" xr:uid="{00000000-0005-0000-0000-000003000000}"/>
    <cellStyle name="Normal_Certs Q2" xfId="15" xr:uid="{00000000-0005-0000-0000-000004000000}"/>
  </cellStyles>
  <dxfs count="5">
    <dxf>
      <fill>
        <patternFill>
          <bgColor rgb="FFFFC000"/>
        </patternFill>
      </fill>
    </dxf>
    <dxf>
      <font>
        <b/>
        <i val="0"/>
        <color rgb="FF0070C0"/>
      </font>
    </dxf>
    <dxf>
      <font>
        <color rgb="FF0000FF"/>
      </font>
    </dxf>
    <dxf>
      <font>
        <b/>
        <i val="0"/>
        <color rgb="FF0070C0"/>
      </font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인사팀 </a:t>
            </a:r>
            <a:r>
              <a:rPr lang="en-US"/>
              <a:t>IT </a:t>
            </a:r>
            <a:r>
              <a:rPr lang="ko-KR"/>
              <a:t>교육점수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차트만들기!$E$21</c:f>
              <c:strCache>
                <c:ptCount val="1"/>
                <c:pt idx="0">
                  <c:v>EXCEL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(차트만들기!$D$22:$D$23,차트만들기!$D$26,차트만들기!$D$28:$D$29)</c:f>
              <c:strCache>
                <c:ptCount val="5"/>
                <c:pt idx="0">
                  <c:v>유미영</c:v>
                </c:pt>
                <c:pt idx="1">
                  <c:v>김미나</c:v>
                </c:pt>
                <c:pt idx="2">
                  <c:v>이영기</c:v>
                </c:pt>
                <c:pt idx="3">
                  <c:v>오윤아</c:v>
                </c:pt>
                <c:pt idx="4">
                  <c:v>홍수환</c:v>
                </c:pt>
              </c:strCache>
            </c:strRef>
          </c:cat>
          <c:val>
            <c:numRef>
              <c:f>(차트만들기!$E$22:$E$23,차트만들기!$E$26,차트만들기!$E$28:$E$29)</c:f>
              <c:numCache>
                <c:formatCode>General</c:formatCode>
                <c:ptCount val="5"/>
                <c:pt idx="0">
                  <c:v>100</c:v>
                </c:pt>
                <c:pt idx="1">
                  <c:v>52</c:v>
                </c:pt>
                <c:pt idx="2">
                  <c:v>89</c:v>
                </c:pt>
                <c:pt idx="3">
                  <c:v>99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E-6A4A-BCE9-B7D3A0F83772}"/>
            </c:ext>
          </c:extLst>
        </c:ser>
        <c:ser>
          <c:idx val="1"/>
          <c:order val="1"/>
          <c:tx>
            <c:strRef>
              <c:f>차트만들기!$F$21</c:f>
              <c:strCache>
                <c:ptCount val="1"/>
                <c:pt idx="0">
                  <c:v>PPT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(차트만들기!$D$22:$D$23,차트만들기!$D$26,차트만들기!$D$28:$D$29)</c:f>
              <c:strCache>
                <c:ptCount val="5"/>
                <c:pt idx="0">
                  <c:v>유미영</c:v>
                </c:pt>
                <c:pt idx="1">
                  <c:v>김미나</c:v>
                </c:pt>
                <c:pt idx="2">
                  <c:v>이영기</c:v>
                </c:pt>
                <c:pt idx="3">
                  <c:v>오윤아</c:v>
                </c:pt>
                <c:pt idx="4">
                  <c:v>홍수환</c:v>
                </c:pt>
              </c:strCache>
            </c:strRef>
          </c:cat>
          <c:val>
            <c:numRef>
              <c:f>(차트만들기!$F$22:$F$23,차트만들기!$F$26,차트만들기!$F$28:$F$29)</c:f>
              <c:numCache>
                <c:formatCode>General</c:formatCode>
                <c:ptCount val="5"/>
                <c:pt idx="0">
                  <c:v>100</c:v>
                </c:pt>
                <c:pt idx="1">
                  <c:v>88</c:v>
                </c:pt>
                <c:pt idx="2">
                  <c:v>89</c:v>
                </c:pt>
                <c:pt idx="3">
                  <c:v>55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E-6A4A-BCE9-B7D3A0F83772}"/>
            </c:ext>
          </c:extLst>
        </c:ser>
        <c:ser>
          <c:idx val="2"/>
          <c:order val="2"/>
          <c:tx>
            <c:strRef>
              <c:f>차트만들기!$G$21</c:f>
              <c:strCache>
                <c:ptCount val="1"/>
                <c:pt idx="0">
                  <c:v>WORD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(차트만들기!$G$22:$G$23,차트만들기!$G$26,차트만들기!$G$28,차트만들기!$G$29)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90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E-6A4A-BCE9-B7D3A0F8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4540208"/>
        <c:axId val="1450445967"/>
      </c:barChart>
      <c:catAx>
        <c:axId val="15945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445967"/>
        <c:crosses val="autoZero"/>
        <c:auto val="1"/>
        <c:lblAlgn val="ctr"/>
        <c:lblOffset val="100"/>
        <c:noMultiLvlLbl val="0"/>
      </c:catAx>
      <c:valAx>
        <c:axId val="14504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5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막대차트!$B$4</c:f>
              <c:strCache>
                <c:ptCount val="1"/>
                <c:pt idx="0">
                  <c:v>장영식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막대차트!$C$4:$E$4</c:f>
              <c:numCache>
                <c:formatCode>General</c:formatCode>
                <c:ptCount val="3"/>
                <c:pt idx="0">
                  <c:v>56</c:v>
                </c:pt>
                <c:pt idx="1">
                  <c:v>79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AD42-93F0-79F054F9BD6D}"/>
            </c:ext>
          </c:extLst>
        </c:ser>
        <c:ser>
          <c:idx val="1"/>
          <c:order val="1"/>
          <c:tx>
            <c:strRef>
              <c:f>막대차트!$B$5</c:f>
              <c:strCache>
                <c:ptCount val="1"/>
                <c:pt idx="0">
                  <c:v>이정남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막대차트!$C$5:$E$5</c:f>
              <c:numCache>
                <c:formatCode>General</c:formatCode>
                <c:ptCount val="3"/>
                <c:pt idx="0">
                  <c:v>60</c:v>
                </c:pt>
                <c:pt idx="1">
                  <c:v>86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C-AD42-93F0-79F054F9BD6D}"/>
            </c:ext>
          </c:extLst>
        </c:ser>
        <c:ser>
          <c:idx val="2"/>
          <c:order val="2"/>
          <c:tx>
            <c:strRef>
              <c:f>막대차트!$B$6</c:f>
              <c:strCache>
                <c:ptCount val="1"/>
                <c:pt idx="0">
                  <c:v>황정남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막대차트!$C$6:$E$6</c:f>
              <c:numCache>
                <c:formatCode>General</c:formatCode>
                <c:ptCount val="3"/>
                <c:pt idx="0">
                  <c:v>65</c:v>
                </c:pt>
                <c:pt idx="1">
                  <c:v>58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C-AD42-93F0-79F054F9BD6D}"/>
            </c:ext>
          </c:extLst>
        </c:ser>
        <c:ser>
          <c:idx val="3"/>
          <c:order val="3"/>
          <c:tx>
            <c:strRef>
              <c:f>막대차트!$B$7</c:f>
              <c:strCache>
                <c:ptCount val="1"/>
                <c:pt idx="0">
                  <c:v>김정웅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막대차트!$C$7:$E$7</c:f>
              <c:numCache>
                <c:formatCode>General</c:formatCode>
                <c:ptCount val="3"/>
                <c:pt idx="0">
                  <c:v>56</c:v>
                </c:pt>
                <c:pt idx="1">
                  <c:v>95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C-AD42-93F0-79F054F9BD6D}"/>
            </c:ext>
          </c:extLst>
        </c:ser>
        <c:ser>
          <c:idx val="4"/>
          <c:order val="4"/>
          <c:tx>
            <c:strRef>
              <c:f>막대차트!$B$8</c:f>
              <c:strCache>
                <c:ptCount val="1"/>
                <c:pt idx="0">
                  <c:v>장영호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막대차트!$C$8:$E$8</c:f>
              <c:numCache>
                <c:formatCode>General</c:formatCode>
                <c:ptCount val="3"/>
                <c:pt idx="0">
                  <c:v>86</c:v>
                </c:pt>
                <c:pt idx="1">
                  <c:v>83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C-AD42-93F0-79F054F9BD6D}"/>
            </c:ext>
          </c:extLst>
        </c:ser>
        <c:ser>
          <c:idx val="5"/>
          <c:order val="5"/>
          <c:tx>
            <c:strRef>
              <c:f>막대차트!$B$9</c:f>
              <c:strCache>
                <c:ptCount val="1"/>
                <c:pt idx="0">
                  <c:v>박광수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막대차트!$C$9:$E$9</c:f>
              <c:numCache>
                <c:formatCode>General</c:formatCode>
                <c:ptCount val="3"/>
                <c:pt idx="0">
                  <c:v>88</c:v>
                </c:pt>
                <c:pt idx="1">
                  <c:v>71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C-AD42-93F0-79F054F9BD6D}"/>
            </c:ext>
          </c:extLst>
        </c:ser>
        <c:ser>
          <c:idx val="6"/>
          <c:order val="6"/>
          <c:tx>
            <c:strRef>
              <c:f>막대차트!$B$10</c:f>
              <c:strCache>
                <c:ptCount val="1"/>
                <c:pt idx="0">
                  <c:v>이정남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막대차트!$C$10:$E$10</c:f>
              <c:numCache>
                <c:formatCode>General</c:formatCode>
                <c:ptCount val="3"/>
                <c:pt idx="0">
                  <c:v>74</c:v>
                </c:pt>
                <c:pt idx="1">
                  <c:v>83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C-AD42-93F0-79F054F9BD6D}"/>
            </c:ext>
          </c:extLst>
        </c:ser>
        <c:ser>
          <c:idx val="7"/>
          <c:order val="7"/>
          <c:tx>
            <c:strRef>
              <c:f>막대차트!$B$11</c:f>
              <c:strCache>
                <c:ptCount val="1"/>
                <c:pt idx="0">
                  <c:v>이영호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막대차트!$C$3:$E$3</c:f>
              <c:strCache>
                <c:ptCount val="3"/>
                <c:pt idx="0">
                  <c:v>EXCEL</c:v>
                </c:pt>
                <c:pt idx="1">
                  <c:v>POWER POINT</c:v>
                </c:pt>
                <c:pt idx="2">
                  <c:v>HWP</c:v>
                </c:pt>
              </c:strCache>
            </c:strRef>
          </c:cat>
          <c:val>
            <c:numRef>
              <c:f>막대차트!$C$11:$E$11</c:f>
              <c:numCache>
                <c:formatCode>General</c:formatCode>
                <c:ptCount val="3"/>
                <c:pt idx="0">
                  <c:v>56</c:v>
                </c:pt>
                <c:pt idx="1">
                  <c:v>76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DC-AD42-93F0-79F054F9BD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339120"/>
        <c:axId val="743459520"/>
      </c:barChart>
      <c:catAx>
        <c:axId val="1595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459520"/>
        <c:crosses val="autoZero"/>
        <c:auto val="1"/>
        <c:lblAlgn val="ctr"/>
        <c:lblOffset val="100"/>
        <c:noMultiLvlLbl val="0"/>
      </c:catAx>
      <c:valAx>
        <c:axId val="743459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5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콤보차트!$E$21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콤보차트!$D$22:$D$29</c:f>
              <c:strCache>
                <c:ptCount val="8"/>
                <c:pt idx="0">
                  <c:v>유미영</c:v>
                </c:pt>
                <c:pt idx="1">
                  <c:v>김미나</c:v>
                </c:pt>
                <c:pt idx="2">
                  <c:v>오유림</c:v>
                </c:pt>
                <c:pt idx="3">
                  <c:v>이광수</c:v>
                </c:pt>
                <c:pt idx="4">
                  <c:v>이영기</c:v>
                </c:pt>
                <c:pt idx="5">
                  <c:v>장기하</c:v>
                </c:pt>
                <c:pt idx="6">
                  <c:v>오윤아</c:v>
                </c:pt>
                <c:pt idx="7">
                  <c:v>홍수환</c:v>
                </c:pt>
              </c:strCache>
            </c:strRef>
          </c:cat>
          <c:val>
            <c:numRef>
              <c:f>콤보차트!$E$22:$E$29</c:f>
              <c:numCache>
                <c:formatCode>General</c:formatCode>
                <c:ptCount val="8"/>
                <c:pt idx="0">
                  <c:v>100</c:v>
                </c:pt>
                <c:pt idx="1">
                  <c:v>52</c:v>
                </c:pt>
                <c:pt idx="2">
                  <c:v>74</c:v>
                </c:pt>
                <c:pt idx="3">
                  <c:v>15</c:v>
                </c:pt>
                <c:pt idx="4">
                  <c:v>89</c:v>
                </c:pt>
                <c:pt idx="5">
                  <c:v>8</c:v>
                </c:pt>
                <c:pt idx="6">
                  <c:v>99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4D3C-B1A1-45A46D3C1C07}"/>
            </c:ext>
          </c:extLst>
        </c:ser>
        <c:ser>
          <c:idx val="1"/>
          <c:order val="1"/>
          <c:tx>
            <c:strRef>
              <c:f>콤보차트!$F$21</c:f>
              <c:strCache>
                <c:ptCount val="1"/>
                <c:pt idx="0">
                  <c:v>PPT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콤보차트!$D$22:$D$29</c:f>
              <c:strCache>
                <c:ptCount val="8"/>
                <c:pt idx="0">
                  <c:v>유미영</c:v>
                </c:pt>
                <c:pt idx="1">
                  <c:v>김미나</c:v>
                </c:pt>
                <c:pt idx="2">
                  <c:v>오유림</c:v>
                </c:pt>
                <c:pt idx="3">
                  <c:v>이광수</c:v>
                </c:pt>
                <c:pt idx="4">
                  <c:v>이영기</c:v>
                </c:pt>
                <c:pt idx="5">
                  <c:v>장기하</c:v>
                </c:pt>
                <c:pt idx="6">
                  <c:v>오윤아</c:v>
                </c:pt>
                <c:pt idx="7">
                  <c:v>홍수환</c:v>
                </c:pt>
              </c:strCache>
            </c:strRef>
          </c:cat>
          <c:val>
            <c:numRef>
              <c:f>콤보차트!$F$22:$F$29</c:f>
              <c:numCache>
                <c:formatCode>General</c:formatCode>
                <c:ptCount val="8"/>
                <c:pt idx="0">
                  <c:v>100</c:v>
                </c:pt>
                <c:pt idx="1">
                  <c:v>88</c:v>
                </c:pt>
                <c:pt idx="2">
                  <c:v>78</c:v>
                </c:pt>
                <c:pt idx="3">
                  <c:v>35</c:v>
                </c:pt>
                <c:pt idx="4">
                  <c:v>89</c:v>
                </c:pt>
                <c:pt idx="5">
                  <c:v>10</c:v>
                </c:pt>
                <c:pt idx="6">
                  <c:v>55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D3C-B1A1-45A46D3C1C07}"/>
            </c:ext>
          </c:extLst>
        </c:ser>
        <c:ser>
          <c:idx val="2"/>
          <c:order val="2"/>
          <c:tx>
            <c:strRef>
              <c:f>콤보차트!$G$21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콤보차트!$D$22:$D$29</c:f>
              <c:strCache>
                <c:ptCount val="8"/>
                <c:pt idx="0">
                  <c:v>유미영</c:v>
                </c:pt>
                <c:pt idx="1">
                  <c:v>김미나</c:v>
                </c:pt>
                <c:pt idx="2">
                  <c:v>오유림</c:v>
                </c:pt>
                <c:pt idx="3">
                  <c:v>이광수</c:v>
                </c:pt>
                <c:pt idx="4">
                  <c:v>이영기</c:v>
                </c:pt>
                <c:pt idx="5">
                  <c:v>장기하</c:v>
                </c:pt>
                <c:pt idx="6">
                  <c:v>오윤아</c:v>
                </c:pt>
                <c:pt idx="7">
                  <c:v>홍수환</c:v>
                </c:pt>
              </c:strCache>
            </c:strRef>
          </c:cat>
          <c:val>
            <c:numRef>
              <c:f>콤보차트!$G$22:$G$29</c:f>
              <c:numCache>
                <c:formatCode>General</c:formatCode>
                <c:ptCount val="8"/>
                <c:pt idx="0">
                  <c:v>95</c:v>
                </c:pt>
                <c:pt idx="1">
                  <c:v>90</c:v>
                </c:pt>
                <c:pt idx="2">
                  <c:v>80</c:v>
                </c:pt>
                <c:pt idx="3">
                  <c:v>50</c:v>
                </c:pt>
                <c:pt idx="4">
                  <c:v>90</c:v>
                </c:pt>
                <c:pt idx="5">
                  <c:v>50</c:v>
                </c:pt>
                <c:pt idx="6">
                  <c:v>50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F-4D3C-B1A1-45A46D3C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50080"/>
        <c:axId val="264152768"/>
      </c:barChart>
      <c:lineChart>
        <c:grouping val="standard"/>
        <c:varyColors val="0"/>
        <c:ser>
          <c:idx val="3"/>
          <c:order val="3"/>
          <c:tx>
            <c:strRef>
              <c:f>콤보차트!$H$21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콤보차트!$D$22:$D$29</c:f>
              <c:strCache>
                <c:ptCount val="8"/>
                <c:pt idx="0">
                  <c:v>유미영</c:v>
                </c:pt>
                <c:pt idx="1">
                  <c:v>김미나</c:v>
                </c:pt>
                <c:pt idx="2">
                  <c:v>오유림</c:v>
                </c:pt>
                <c:pt idx="3">
                  <c:v>이광수</c:v>
                </c:pt>
                <c:pt idx="4">
                  <c:v>이영기</c:v>
                </c:pt>
                <c:pt idx="5">
                  <c:v>장기하</c:v>
                </c:pt>
                <c:pt idx="6">
                  <c:v>오윤아</c:v>
                </c:pt>
                <c:pt idx="7">
                  <c:v>홍수환</c:v>
                </c:pt>
              </c:strCache>
            </c:strRef>
          </c:cat>
          <c:val>
            <c:numRef>
              <c:f>콤보차트!$H$22:$H$29</c:f>
              <c:numCache>
                <c:formatCode>General</c:formatCode>
                <c:ptCount val="8"/>
                <c:pt idx="0">
                  <c:v>295</c:v>
                </c:pt>
                <c:pt idx="1">
                  <c:v>230</c:v>
                </c:pt>
                <c:pt idx="2">
                  <c:v>232</c:v>
                </c:pt>
                <c:pt idx="3">
                  <c:v>100</c:v>
                </c:pt>
                <c:pt idx="4">
                  <c:v>268</c:v>
                </c:pt>
                <c:pt idx="5">
                  <c:v>68</c:v>
                </c:pt>
                <c:pt idx="6">
                  <c:v>204</c:v>
                </c:pt>
                <c:pt idx="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F-4D3C-B1A1-45A46D3C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50592"/>
        <c:axId val="264153344"/>
      </c:lineChart>
      <c:catAx>
        <c:axId val="2631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152768"/>
        <c:crosses val="autoZero"/>
        <c:auto val="1"/>
        <c:lblAlgn val="ctr"/>
        <c:lblOffset val="100"/>
        <c:noMultiLvlLbl val="0"/>
      </c:catAx>
      <c:valAx>
        <c:axId val="2641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150080"/>
        <c:crosses val="autoZero"/>
        <c:crossBetween val="between"/>
      </c:valAx>
      <c:valAx>
        <c:axId val="264153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150592"/>
        <c:crosses val="max"/>
        <c:crossBetween val="between"/>
      </c:valAx>
      <c:catAx>
        <c:axId val="26315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15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모델별 판매액 비교</a:t>
            </a:r>
            <a:r>
              <a:rPr lang="en-US"/>
              <a:t>(</a:t>
            </a:r>
            <a:r>
              <a:rPr lang="ko-KR"/>
              <a:t>단위</a:t>
            </a:r>
            <a:r>
              <a:rPr lang="en-US"/>
              <a:t>:</a:t>
            </a:r>
            <a:r>
              <a:rPr lang="ko-KR"/>
              <a:t>천원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스파크라인!$B$5</c:f>
              <c:strCache>
                <c:ptCount val="1"/>
                <c:pt idx="0">
                  <c:v>MODEL-1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스파크라인!$C$4:$F$4</c:f>
              <c:strCache>
                <c:ptCount val="4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</c:strCache>
            </c:strRef>
          </c:cat>
          <c:val>
            <c:numRef>
              <c:f>스파크라인!$C$5:$F$5</c:f>
              <c:numCache>
                <c:formatCode>_-* #,##0_-;\-* #,##0_-;_-* "-"_-;_-@_-</c:formatCode>
                <c:ptCount val="4"/>
                <c:pt idx="0">
                  <c:v>583519002</c:v>
                </c:pt>
                <c:pt idx="1">
                  <c:v>545139500</c:v>
                </c:pt>
                <c:pt idx="2">
                  <c:v>600000200</c:v>
                </c:pt>
                <c:pt idx="3">
                  <c:v>681456500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9-4850-81D0-783A07A86D15}"/>
            </c:ext>
          </c:extLst>
        </c:ser>
        <c:ser>
          <c:idx val="1"/>
          <c:order val="1"/>
          <c:tx>
            <c:strRef>
              <c:f>스파크라인!$B$6</c:f>
              <c:strCache>
                <c:ptCount val="1"/>
                <c:pt idx="0">
                  <c:v>MODEL-2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스파크라인!$C$4:$F$4</c:f>
              <c:strCache>
                <c:ptCount val="4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</c:strCache>
            </c:strRef>
          </c:cat>
          <c:val>
            <c:numRef>
              <c:f>스파크라인!$C$6:$F$6</c:f>
              <c:numCache>
                <c:formatCode>_-* #,##0_-;\-* #,##0_-;_-* "-"_-;_-@_-</c:formatCode>
                <c:ptCount val="4"/>
                <c:pt idx="0">
                  <c:v>385898000</c:v>
                </c:pt>
                <c:pt idx="1">
                  <c:v>183164200</c:v>
                </c:pt>
                <c:pt idx="2">
                  <c:v>172276500</c:v>
                </c:pt>
                <c:pt idx="3">
                  <c:v>148765700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9-4850-81D0-783A07A86D15}"/>
            </c:ext>
          </c:extLst>
        </c:ser>
        <c:ser>
          <c:idx val="2"/>
          <c:order val="2"/>
          <c:tx>
            <c:strRef>
              <c:f>스파크라인!$B$7</c:f>
              <c:strCache>
                <c:ptCount val="1"/>
                <c:pt idx="0">
                  <c:v>MODEL-3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스파크라인!$C$4:$F$4</c:f>
              <c:strCache>
                <c:ptCount val="4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</c:strCache>
            </c:strRef>
          </c:cat>
          <c:val>
            <c:numRef>
              <c:f>스파크라인!$C$7:$F$7</c:f>
              <c:numCache>
                <c:formatCode>_-* #,##0_-;\-* #,##0_-;_-* "-"_-;_-@_-</c:formatCode>
                <c:ptCount val="4"/>
                <c:pt idx="0">
                  <c:v>129012000</c:v>
                </c:pt>
                <c:pt idx="1">
                  <c:v>190981600</c:v>
                </c:pt>
                <c:pt idx="2">
                  <c:v>220990900</c:v>
                </c:pt>
                <c:pt idx="3">
                  <c:v>290440500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9-4850-81D0-783A07A8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3211008"/>
        <c:axId val="264156224"/>
      </c:barChart>
      <c:catAx>
        <c:axId val="26321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156224"/>
        <c:crosses val="autoZero"/>
        <c:auto val="1"/>
        <c:lblAlgn val="ctr"/>
        <c:lblOffset val="100"/>
        <c:noMultiLvlLbl val="0"/>
      </c:catAx>
      <c:valAx>
        <c:axId val="26415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단위</a:t>
                </a:r>
                <a:r>
                  <a:rPr lang="en-US" altLang="ko-KR"/>
                  <a:t>:</a:t>
                </a:r>
                <a:r>
                  <a:rPr lang="ko-KR"/>
                  <a:t> </a:t>
                </a:r>
                <a:r>
                  <a:rPr lang="en-US"/>
                  <a:t> </a:t>
                </a:r>
                <a:r>
                  <a:rPr lang="ko-KR"/>
                  <a:t>천원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,;\-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21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EED64-41F9-5245-B160-79BE4273C662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495300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B4CD0-DFB6-4918-9F55-3B1D394CACE6}"/>
            </a:ext>
          </a:extLst>
        </xdr:cNvPr>
        <xdr:cNvSpPr txBox="1"/>
      </xdr:nvSpPr>
      <xdr:spPr>
        <a:xfrm>
          <a:off x="182880" y="678180"/>
          <a:ext cx="6217920" cy="13487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목표값</a:t>
          </a:r>
          <a:br>
            <a:rPr lang="en-US" altLang="ko-KR" sz="1500" baseline="0"/>
          </a:br>
          <a:r>
            <a:rPr lang="ko-KR" altLang="en-US" sz="1500" baseline="0"/>
            <a:t>원하는 값에 대한 올바른 입력값을 찾는다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 [ </a:t>
          </a:r>
          <a:r>
            <a:rPr lang="ko-KR" altLang="en-US" sz="1500" baseline="0"/>
            <a:t>데이터 </a:t>
          </a:r>
          <a:r>
            <a:rPr lang="en-US" altLang="ko-KR" sz="1500" baseline="0"/>
            <a:t>- </a:t>
          </a:r>
          <a:r>
            <a:rPr lang="ko-KR" altLang="en-US" sz="1500" baseline="0"/>
            <a:t>데이터 도구 </a:t>
          </a:r>
          <a:r>
            <a:rPr lang="en-US" altLang="ko-KR" sz="1500" baseline="0"/>
            <a:t>- </a:t>
          </a:r>
          <a:r>
            <a:rPr lang="ko-KR" altLang="en-US" sz="1500" baseline="0"/>
            <a:t>가상 분석 </a:t>
          </a:r>
          <a:r>
            <a:rPr lang="en-US" altLang="ko-KR" sz="1500" baseline="0"/>
            <a:t>- </a:t>
          </a:r>
          <a:r>
            <a:rPr lang="ko-KR" altLang="en-US" sz="1500" baseline="0"/>
            <a:t>목표값 찾기 </a:t>
          </a:r>
          <a:r>
            <a:rPr lang="en-US" altLang="ko-KR" sz="1500" baseline="0"/>
            <a:t>]</a:t>
          </a:r>
          <a:endParaRPr lang="en-US" altLang="ko-KR" sz="1500"/>
        </a:p>
      </xdr:txBody>
    </xdr:sp>
    <xdr:clientData/>
  </xdr:twoCellAnchor>
  <xdr:twoCellAnchor>
    <xdr:from>
      <xdr:col>7</xdr:col>
      <xdr:colOff>152400</xdr:colOff>
      <xdr:row>11</xdr:row>
      <xdr:rowOff>91440</xdr:rowOff>
    </xdr:from>
    <xdr:to>
      <xdr:col>14</xdr:col>
      <xdr:colOff>502920</xdr:colOff>
      <xdr:row>13</xdr:row>
      <xdr:rowOff>236220</xdr:rowOff>
    </xdr:to>
    <xdr:sp macro="" textlink="">
      <xdr:nvSpPr>
        <xdr:cNvPr id="3" name="오각형 2">
          <a:extLst>
            <a:ext uri="{FF2B5EF4-FFF2-40B4-BE49-F238E27FC236}">
              <a16:creationId xmlns:a16="http://schemas.microsoft.com/office/drawing/2014/main" id="{D5A6791D-CE8B-4C9E-814F-4EA82E105DAF}"/>
            </a:ext>
          </a:extLst>
        </xdr:cNvPr>
        <xdr:cNvSpPr/>
      </xdr:nvSpPr>
      <xdr:spPr>
        <a:xfrm flipH="1">
          <a:off x="5387340" y="2522220"/>
          <a:ext cx="5044440" cy="571500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373380</xdr:colOff>
      <xdr:row>11</xdr:row>
      <xdr:rowOff>213360</xdr:rowOff>
    </xdr:from>
    <xdr:to>
      <xdr:col>14</xdr:col>
      <xdr:colOff>396240</xdr:colOff>
      <xdr:row>13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4F0E07-145C-499C-A8DF-74B986BD7A13}"/>
            </a:ext>
          </a:extLst>
        </xdr:cNvPr>
        <xdr:cNvSpPr txBox="1"/>
      </xdr:nvSpPr>
      <xdr:spPr>
        <a:xfrm>
          <a:off x="5608320" y="2644140"/>
          <a:ext cx="471678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>
              <a:solidFill>
                <a:sysClr val="windowText" lastClr="000000"/>
              </a:solidFill>
            </a:rPr>
            <a:t>이경호 학생이 평균 </a:t>
          </a:r>
          <a:r>
            <a:rPr lang="en-US" altLang="ko-KR" sz="1400" b="1">
              <a:solidFill>
                <a:sysClr val="windowText" lastClr="000000"/>
              </a:solidFill>
            </a:rPr>
            <a:t>70</a:t>
          </a:r>
          <a:r>
            <a:rPr lang="ko-KR" altLang="en-US" sz="1400" b="1">
              <a:solidFill>
                <a:sysClr val="windowText" lastClr="000000"/>
              </a:solidFill>
            </a:rPr>
            <a:t>점이 되기위한 상식과목의 점수</a:t>
          </a:r>
        </a:p>
      </xdr:txBody>
    </xdr:sp>
    <xdr:clientData/>
  </xdr:twoCellAnchor>
  <xdr:twoCellAnchor>
    <xdr:from>
      <xdr:col>8</xdr:col>
      <xdr:colOff>304800</xdr:colOff>
      <xdr:row>24</xdr:row>
      <xdr:rowOff>205740</xdr:rowOff>
    </xdr:from>
    <xdr:to>
      <xdr:col>16</xdr:col>
      <xdr:colOff>403860</xdr:colOff>
      <xdr:row>28</xdr:row>
      <xdr:rowOff>99060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EA102037-295A-4883-A94E-394DF58D4C16}"/>
            </a:ext>
          </a:extLst>
        </xdr:cNvPr>
        <xdr:cNvSpPr/>
      </xdr:nvSpPr>
      <xdr:spPr>
        <a:xfrm>
          <a:off x="6210300" y="5524500"/>
          <a:ext cx="5463540" cy="9372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1. </a:t>
          </a:r>
          <a:r>
            <a:rPr lang="ko-KR" altLang="en-US" sz="1100">
              <a:latin typeface="+mn-ea"/>
              <a:ea typeface="+mn-ea"/>
            </a:rPr>
            <a:t>교육시수 평균이 </a:t>
          </a:r>
          <a:r>
            <a:rPr lang="en-US" altLang="ko-KR" sz="1100">
              <a:latin typeface="+mn-ea"/>
              <a:ea typeface="+mn-ea"/>
            </a:rPr>
            <a:t>8H </a:t>
          </a:r>
          <a:r>
            <a:rPr lang="ko-KR" altLang="en-US" sz="1100">
              <a:latin typeface="+mn-ea"/>
              <a:ea typeface="+mn-ea"/>
            </a:rPr>
            <a:t>가 되려면 실용독서법의 교육시수가 얼마나 되어야 하는지 </a:t>
          </a:r>
          <a:endParaRPr lang="en-US" altLang="ko-KR" sz="1100">
            <a:latin typeface="+mn-ea"/>
            <a:ea typeface="+mn-ea"/>
          </a:endParaRPr>
        </a:p>
        <a:p>
          <a:pPr algn="l"/>
          <a:r>
            <a:rPr lang="ko-KR" altLang="en-US" sz="1100">
              <a:latin typeface="+mn-ea"/>
              <a:ea typeface="+mn-ea"/>
            </a:rPr>
            <a:t>목표값을 구하시오 </a:t>
          </a:r>
          <a:endParaRPr lang="en-US" altLang="ko-KR" sz="1100" baseline="0">
            <a:latin typeface="+mn-ea"/>
            <a:ea typeface="+mn-ea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83820</xdr:rowOff>
    </xdr:from>
    <xdr:to>
      <xdr:col>8</xdr:col>
      <xdr:colOff>426720</xdr:colOff>
      <xdr:row>2</xdr:row>
      <xdr:rowOff>205740</xdr:rowOff>
    </xdr:to>
    <xdr:sp macro="" textlink="">
      <xdr:nvSpPr>
        <xdr:cNvPr id="2" name="순서도: 화면 표시 1">
          <a:extLst>
            <a:ext uri="{FF2B5EF4-FFF2-40B4-BE49-F238E27FC236}">
              <a16:creationId xmlns:a16="http://schemas.microsoft.com/office/drawing/2014/main" id="{AB5D93D9-4F41-4377-95E6-07769881E958}"/>
            </a:ext>
          </a:extLst>
        </xdr:cNvPr>
        <xdr:cNvSpPr/>
      </xdr:nvSpPr>
      <xdr:spPr>
        <a:xfrm>
          <a:off x="198120" y="83820"/>
          <a:ext cx="5052060" cy="731520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10</xdr:col>
      <xdr:colOff>601980</xdr:colOff>
      <xdr:row>0</xdr:row>
      <xdr:rowOff>251460</xdr:rowOff>
    </xdr:from>
    <xdr:to>
      <xdr:col>18</xdr:col>
      <xdr:colOff>666071</xdr:colOff>
      <xdr:row>28</xdr:row>
      <xdr:rowOff>43007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72B244B-A04F-4C22-9094-9E0406B82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5740" y="251460"/>
          <a:ext cx="5428571" cy="64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142875</xdr:rowOff>
    </xdr:from>
    <xdr:to>
      <xdr:col>6</xdr:col>
      <xdr:colOff>438151</xdr:colOff>
      <xdr:row>2</xdr:row>
      <xdr:rowOff>190500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C7F60722-F8B2-43DD-B3F2-1F47EC9B7398}"/>
            </a:ext>
          </a:extLst>
        </xdr:cNvPr>
        <xdr:cNvSpPr/>
      </xdr:nvSpPr>
      <xdr:spPr>
        <a:xfrm>
          <a:off x="121921" y="142875"/>
          <a:ext cx="4735830" cy="611505"/>
        </a:xfrm>
        <a:prstGeom prst="snip2SameRect">
          <a:avLst/>
        </a:prstGeom>
        <a:solidFill>
          <a:srgbClr val="FFFF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전국 주요 어린이집 현황</a:t>
          </a:r>
        </a:p>
      </xdr:txBody>
    </xdr:sp>
    <xdr:clientData/>
  </xdr:twoCellAnchor>
  <xdr:twoCellAnchor>
    <xdr:from>
      <xdr:col>7</xdr:col>
      <xdr:colOff>0</xdr:colOff>
      <xdr:row>0</xdr:row>
      <xdr:rowOff>95251</xdr:rowOff>
    </xdr:from>
    <xdr:to>
      <xdr:col>10</xdr:col>
      <xdr:colOff>0</xdr:colOff>
      <xdr:row>2</xdr:row>
      <xdr:rowOff>200025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7FC911-989A-41AE-BDD6-5EBF0F9E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5251"/>
          <a:ext cx="2446020" cy="668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617220</xdr:colOff>
      <xdr:row>1</xdr:row>
      <xdr:rowOff>7620</xdr:rowOff>
    </xdr:from>
    <xdr:to>
      <xdr:col>19</xdr:col>
      <xdr:colOff>625972</xdr:colOff>
      <xdr:row>36</xdr:row>
      <xdr:rowOff>151476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82D47A6-719C-4A0B-8F30-AA4E34461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289560"/>
          <a:ext cx="6180952" cy="739047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183787</xdr:rowOff>
    </xdr:from>
    <xdr:to>
      <xdr:col>6</xdr:col>
      <xdr:colOff>781050</xdr:colOff>
      <xdr:row>2</xdr:row>
      <xdr:rowOff>259987</xdr:rowOff>
    </xdr:to>
    <xdr:sp macro="" textlink="">
      <xdr:nvSpPr>
        <xdr:cNvPr id="2" name="오각형 3">
          <a:extLst>
            <a:ext uri="{FF2B5EF4-FFF2-40B4-BE49-F238E27FC236}">
              <a16:creationId xmlns:a16="http://schemas.microsoft.com/office/drawing/2014/main" id="{F9E1A1C5-4B95-4FE4-8FB7-6F3F3A26D949}"/>
            </a:ext>
          </a:extLst>
        </xdr:cNvPr>
        <xdr:cNvSpPr/>
      </xdr:nvSpPr>
      <xdr:spPr>
        <a:xfrm>
          <a:off x="121920" y="183787"/>
          <a:ext cx="5528310" cy="716280"/>
        </a:xfrm>
        <a:prstGeom prst="homePlate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궁서" panose="02030600000101010101" pitchFamily="18" charset="-127"/>
              <a:ea typeface="궁서" panose="02030600000101010101" pitchFamily="18" charset="-127"/>
            </a:rPr>
            <a:t>입주자 박람회 이사 계약 현황</a:t>
          </a:r>
        </a:p>
      </xdr:txBody>
    </xdr:sp>
    <xdr:clientData/>
  </xdr:twoCellAnchor>
  <xdr:twoCellAnchor>
    <xdr:from>
      <xdr:col>7</xdr:col>
      <xdr:colOff>0</xdr:colOff>
      <xdr:row>0</xdr:row>
      <xdr:rowOff>128587</xdr:rowOff>
    </xdr:from>
    <xdr:to>
      <xdr:col>10</xdr:col>
      <xdr:colOff>0</xdr:colOff>
      <xdr:row>2</xdr:row>
      <xdr:rowOff>200887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6301CB-F753-4017-BEA3-8A90A2FB6B4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128587"/>
          <a:ext cx="2987040" cy="71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327660</xdr:colOff>
      <xdr:row>0</xdr:row>
      <xdr:rowOff>266700</xdr:rowOff>
    </xdr:from>
    <xdr:to>
      <xdr:col>18</xdr:col>
      <xdr:colOff>622212</xdr:colOff>
      <xdr:row>24</xdr:row>
      <xdr:rowOff>111610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84CB55F-420E-465B-AA3B-A5F4C33CF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5460" y="266700"/>
          <a:ext cx="5780952" cy="62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112499</xdr:rowOff>
    </xdr:from>
    <xdr:to>
      <xdr:col>7</xdr:col>
      <xdr:colOff>0</xdr:colOff>
      <xdr:row>2</xdr:row>
      <xdr:rowOff>203849</xdr:rowOff>
    </xdr:to>
    <xdr:sp macro="" textlink="">
      <xdr:nvSpPr>
        <xdr:cNvPr id="2" name="오각형 1">
          <a:extLst>
            <a:ext uri="{FF2B5EF4-FFF2-40B4-BE49-F238E27FC236}">
              <a16:creationId xmlns:a16="http://schemas.microsoft.com/office/drawing/2014/main" id="{56C7FE56-538C-485F-A0CA-36E5EBF2271F}"/>
            </a:ext>
          </a:extLst>
        </xdr:cNvPr>
        <xdr:cNvSpPr/>
      </xdr:nvSpPr>
      <xdr:spPr>
        <a:xfrm>
          <a:off x="140970" y="112499"/>
          <a:ext cx="5802630" cy="716190"/>
        </a:xfrm>
        <a:prstGeom prst="homePlate">
          <a:avLst/>
        </a:prstGeom>
        <a:solidFill>
          <a:srgbClr val="FFC000"/>
        </a:solidFill>
        <a:ln w="12700"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국내외 주요 </a:t>
          </a:r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NGO</a:t>
          </a:r>
          <a:r>
            <a:rPr lang="en-US" altLang="ko-KR" sz="2400" b="1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현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황 조사</a:t>
          </a:r>
        </a:p>
      </xdr:txBody>
    </xdr:sp>
    <xdr:clientData/>
  </xdr:twoCellAnchor>
  <xdr:twoCellAnchor editAs="oneCell">
    <xdr:from>
      <xdr:col>7</xdr:col>
      <xdr:colOff>809625</xdr:colOff>
      <xdr:row>0</xdr:row>
      <xdr:rowOff>112499</xdr:rowOff>
    </xdr:from>
    <xdr:to>
      <xdr:col>9</xdr:col>
      <xdr:colOff>1255232</xdr:colOff>
      <xdr:row>2</xdr:row>
      <xdr:rowOff>203849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89DB379-8269-4040-857E-04B8BF96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12499"/>
          <a:ext cx="2388707" cy="71619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10</xdr:col>
      <xdr:colOff>350520</xdr:colOff>
      <xdr:row>0</xdr:row>
      <xdr:rowOff>228600</xdr:rowOff>
    </xdr:from>
    <xdr:to>
      <xdr:col>18</xdr:col>
      <xdr:colOff>405088</xdr:colOff>
      <xdr:row>22</xdr:row>
      <xdr:rowOff>195426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662038F-B376-45B0-90EF-CD4BEBDA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2620" y="228600"/>
          <a:ext cx="5419048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495300</xdr:colOff>
      <xdr:row>12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316FDE-0C5F-4CF2-8814-A1D3B7C1A277}"/>
            </a:ext>
          </a:extLst>
        </xdr:cNvPr>
        <xdr:cNvSpPr txBox="1"/>
      </xdr:nvSpPr>
      <xdr:spPr>
        <a:xfrm>
          <a:off x="480060" y="868680"/>
          <a:ext cx="5730240" cy="206502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시나리오</a:t>
          </a:r>
          <a:br>
            <a:rPr lang="en-US" altLang="ko-KR" sz="1500" baseline="0"/>
          </a:br>
          <a:r>
            <a:rPr lang="en-US" altLang="ko-KR" sz="1500" baseline="0"/>
            <a:t>- </a:t>
          </a:r>
          <a:r>
            <a:rPr lang="ko-KR" altLang="en-US" sz="1500" baseline="0"/>
            <a:t>변수가 있는 값을 시나리오에 추가한다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- </a:t>
          </a:r>
          <a:r>
            <a:rPr lang="ko-KR" altLang="en-US" sz="1500" baseline="0"/>
            <a:t>변경된 셀과 그 변수에 따라 변화할 결과 값이 있는 셀이 수식으로 연결되어 있어야 한다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 [ </a:t>
          </a:r>
          <a:r>
            <a:rPr lang="ko-KR" altLang="en-US" sz="1500" baseline="0"/>
            <a:t>데이터 </a:t>
          </a:r>
          <a:r>
            <a:rPr lang="en-US" altLang="ko-KR" sz="1500" baseline="0"/>
            <a:t>- </a:t>
          </a:r>
          <a:r>
            <a:rPr lang="ko-KR" altLang="en-US" sz="1500" baseline="0"/>
            <a:t>데이터 도구 </a:t>
          </a:r>
          <a:r>
            <a:rPr lang="en-US" altLang="ko-KR" sz="1500" baseline="0"/>
            <a:t>- </a:t>
          </a:r>
          <a:r>
            <a:rPr lang="ko-KR" altLang="en-US" sz="1500" baseline="0"/>
            <a:t>가상 분석 </a:t>
          </a:r>
          <a:r>
            <a:rPr lang="en-US" altLang="ko-KR" sz="1500" baseline="0"/>
            <a:t>- </a:t>
          </a:r>
          <a:r>
            <a:rPr lang="ko-KR" altLang="en-US" sz="1500" baseline="0"/>
            <a:t>시나리오 관리자</a:t>
          </a:r>
          <a:r>
            <a:rPr lang="en-US" altLang="ko-KR" sz="1500" baseline="0"/>
            <a:t>]</a:t>
          </a:r>
          <a:endParaRPr lang="en-US" altLang="ko-KR" sz="1500"/>
        </a:p>
      </xdr:txBody>
    </xdr:sp>
    <xdr:clientData/>
  </xdr:twoCellAnchor>
  <xdr:twoCellAnchor>
    <xdr:from>
      <xdr:col>6</xdr:col>
      <xdr:colOff>594360</xdr:colOff>
      <xdr:row>15</xdr:row>
      <xdr:rowOff>15240</xdr:rowOff>
    </xdr:from>
    <xdr:to>
      <xdr:col>13</xdr:col>
      <xdr:colOff>68580</xdr:colOff>
      <xdr:row>19</xdr:row>
      <xdr:rowOff>0</xdr:rowOff>
    </xdr:to>
    <xdr:sp macro="" textlink="">
      <xdr:nvSpPr>
        <xdr:cNvPr id="3" name="오각형 2">
          <a:extLst>
            <a:ext uri="{FF2B5EF4-FFF2-40B4-BE49-F238E27FC236}">
              <a16:creationId xmlns:a16="http://schemas.microsoft.com/office/drawing/2014/main" id="{FE57DA97-861F-4D3A-8D56-24C432F4AE7C}"/>
            </a:ext>
          </a:extLst>
        </xdr:cNvPr>
        <xdr:cNvSpPr/>
      </xdr:nvSpPr>
      <xdr:spPr>
        <a:xfrm flipH="1">
          <a:off x="4968240" y="3520440"/>
          <a:ext cx="4168140" cy="868680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815340</xdr:colOff>
      <xdr:row>15</xdr:row>
      <xdr:rowOff>137160</xdr:rowOff>
    </xdr:from>
    <xdr:to>
      <xdr:col>12</xdr:col>
      <xdr:colOff>632460</xdr:colOff>
      <xdr:row>18</xdr:row>
      <xdr:rowOff>205740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6590FB-68C3-4817-8052-CED9462FC746}"/>
            </a:ext>
          </a:extLst>
        </xdr:cNvPr>
        <xdr:cNvSpPr txBox="1"/>
      </xdr:nvSpPr>
      <xdr:spPr>
        <a:xfrm>
          <a:off x="5044440" y="3642360"/>
          <a:ext cx="398526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데이터유효성검사에서 목록버튼을 만듭니다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원가는 </a:t>
          </a:r>
          <a:r>
            <a:rPr lang="en-US" altLang="ko-KR" sz="1400" b="1">
              <a:solidFill>
                <a:sysClr val="windowText" lastClr="000000"/>
              </a:solidFill>
            </a:rPr>
            <a:t>vlookup</a:t>
          </a:r>
          <a:r>
            <a:rPr lang="ko-KR" altLang="en-US" sz="1400" b="1">
              <a:solidFill>
                <a:sysClr val="windowText" lastClr="000000"/>
              </a:solidFill>
            </a:rPr>
            <a:t>함수로 </a:t>
          </a:r>
          <a:r>
            <a:rPr lang="en-US" altLang="ko-KR" sz="1400" b="1">
              <a:solidFill>
                <a:sysClr val="windowText" lastClr="000000"/>
              </a:solidFill>
            </a:rPr>
            <a:t>[</a:t>
          </a:r>
          <a:r>
            <a:rPr lang="ko-KR" altLang="en-US" sz="1400" b="1">
              <a:solidFill>
                <a:sysClr val="windowText" lastClr="000000"/>
              </a:solidFill>
            </a:rPr>
            <a:t>표</a:t>
          </a:r>
          <a:r>
            <a:rPr lang="en-US" altLang="ko-KR" sz="1400" b="1">
              <a:solidFill>
                <a:sysClr val="windowText" lastClr="000000"/>
              </a:solidFill>
            </a:rPr>
            <a:t>1]</a:t>
          </a:r>
          <a:r>
            <a:rPr lang="ko-KR" altLang="en-US" sz="1400" b="1">
              <a:solidFill>
                <a:sysClr val="windowText" lastClr="000000"/>
              </a:solidFill>
            </a:rPr>
            <a:t>에서 가져옵니다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739138</xdr:colOff>
      <xdr:row>2</xdr:row>
      <xdr:rowOff>190500</xdr:rowOff>
    </xdr:from>
    <xdr:to>
      <xdr:col>13</xdr:col>
      <xdr:colOff>213358</xdr:colOff>
      <xdr:row>17</xdr:row>
      <xdr:rowOff>185616</xdr:rowOff>
    </xdr:to>
    <xdr:sp macro="" textlink="">
      <xdr:nvSpPr>
        <xdr:cNvPr id="2" name="오각형 1">
          <a:extLst>
            <a:ext uri="{FF2B5EF4-FFF2-40B4-BE49-F238E27FC236}">
              <a16:creationId xmlns:a16="http://schemas.microsoft.com/office/drawing/2014/main" id="{C6E6D51C-620A-4EB2-A7AA-4551A66A135D}"/>
            </a:ext>
          </a:extLst>
        </xdr:cNvPr>
        <xdr:cNvSpPr/>
      </xdr:nvSpPr>
      <xdr:spPr>
        <a:xfrm flipH="1">
          <a:off x="5184138" y="620346"/>
          <a:ext cx="5071989" cy="3052885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1249680</xdr:colOff>
      <xdr:row>4</xdr:row>
      <xdr:rowOff>121919</xdr:rowOff>
    </xdr:from>
    <xdr:to>
      <xdr:col>13</xdr:col>
      <xdr:colOff>76200</xdr:colOff>
      <xdr:row>16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E43048-6521-4479-A2BF-2B87684F5DD3}"/>
            </a:ext>
          </a:extLst>
        </xdr:cNvPr>
        <xdr:cNvSpPr txBox="1"/>
      </xdr:nvSpPr>
      <xdr:spPr>
        <a:xfrm>
          <a:off x="5694680" y="1030457"/>
          <a:ext cx="4424289" cy="2359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현재예상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r>
            <a:rPr lang="ko-KR" altLang="en-US" sz="1400" b="1">
              <a:solidFill>
                <a:sysClr val="windowText" lastClr="000000"/>
              </a:solidFill>
            </a:rPr>
            <a:t> 예상판매량</a:t>
          </a:r>
          <a:r>
            <a:rPr lang="en-US" altLang="ko-KR" sz="1400" b="1">
              <a:solidFill>
                <a:sysClr val="windowText" lastClr="000000"/>
              </a:solidFill>
            </a:rPr>
            <a:t>200, </a:t>
          </a:r>
          <a:r>
            <a:rPr lang="ko-KR" altLang="en-US" sz="1400" b="1">
              <a:solidFill>
                <a:sysClr val="windowText" lastClr="000000"/>
              </a:solidFill>
            </a:rPr>
            <a:t>마진율</a:t>
          </a:r>
          <a:r>
            <a:rPr lang="en-US" altLang="ko-KR" sz="1400" b="1">
              <a:solidFill>
                <a:sysClr val="windowText" lastClr="000000"/>
              </a:solidFill>
            </a:rPr>
            <a:t>10%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매출감소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r>
            <a:rPr lang="ko-KR" altLang="en-US" sz="1400" b="1">
              <a:solidFill>
                <a:sysClr val="windowText" lastClr="000000"/>
              </a:solidFill>
            </a:rPr>
            <a:t> 예상판매량</a:t>
          </a:r>
          <a:r>
            <a:rPr lang="en-US" altLang="ko-KR" sz="1400" b="1">
              <a:solidFill>
                <a:sysClr val="windowText" lastClr="000000"/>
              </a:solidFill>
            </a:rPr>
            <a:t>100, </a:t>
          </a:r>
          <a:r>
            <a:rPr lang="ko-KR" altLang="en-US" sz="1400" b="1">
              <a:solidFill>
                <a:sysClr val="windowText" lastClr="000000"/>
              </a:solidFill>
            </a:rPr>
            <a:t>마진율 </a:t>
          </a:r>
          <a:r>
            <a:rPr lang="en-US" altLang="ko-KR" sz="1400" b="1">
              <a:solidFill>
                <a:sysClr val="windowText" lastClr="000000"/>
              </a:solidFill>
            </a:rPr>
            <a:t>5%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이보다좋을순없다</a:t>
          </a:r>
          <a:r>
            <a:rPr lang="en-US" altLang="ko-KR" sz="1400" b="1">
              <a:solidFill>
                <a:sysClr val="windowText" lastClr="000000"/>
              </a:solidFill>
            </a:rPr>
            <a:t>. </a:t>
          </a:r>
          <a:r>
            <a:rPr lang="ko-KR" altLang="en-US" sz="1400" b="1">
              <a:solidFill>
                <a:sysClr val="windowText" lastClr="000000"/>
              </a:solidFill>
            </a:rPr>
            <a:t>예상판매량</a:t>
          </a:r>
          <a:r>
            <a:rPr lang="en-US" altLang="ko-KR" sz="1400" b="1">
              <a:solidFill>
                <a:sysClr val="windowText" lastClr="000000"/>
              </a:solidFill>
            </a:rPr>
            <a:t>400, </a:t>
          </a:r>
          <a:r>
            <a:rPr lang="ko-KR" altLang="en-US" sz="1400" b="1">
              <a:solidFill>
                <a:sysClr val="windowText" lastClr="000000"/>
              </a:solidFill>
            </a:rPr>
            <a:t>마진율 </a:t>
          </a:r>
          <a:r>
            <a:rPr lang="en-US" altLang="ko-KR" sz="1400" b="1">
              <a:solidFill>
                <a:sysClr val="windowText" lastClr="000000"/>
              </a:solidFill>
            </a:rPr>
            <a:t>20%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altLang="ko-KR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1287780</xdr:colOff>
      <xdr:row>3</xdr:row>
      <xdr:rowOff>76200</xdr:rowOff>
    </xdr:from>
    <xdr:to>
      <xdr:col>10</xdr:col>
      <xdr:colOff>388620</xdr:colOff>
      <xdr:row>4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1523C2-94E7-4AAA-99FB-5B55BB817280}"/>
            </a:ext>
          </a:extLst>
        </xdr:cNvPr>
        <xdr:cNvSpPr txBox="1"/>
      </xdr:nvSpPr>
      <xdr:spPr>
        <a:xfrm>
          <a:off x="5722620" y="739140"/>
          <a:ext cx="265938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&lt; </a:t>
          </a:r>
          <a:r>
            <a:rPr lang="ko-KR" altLang="en-US" sz="1400" b="1"/>
            <a:t>예상 시나리오 </a:t>
          </a:r>
          <a:r>
            <a:rPr lang="en-US" altLang="ko-KR" sz="1400" b="1"/>
            <a:t>&gt;</a:t>
          </a:r>
          <a:endParaRPr lang="ko-KR" alt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D49DE2-C1BB-FE64-8F9D-EF3506099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15240</xdr:colOff>
      <xdr:row>18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2880" y="868680"/>
          <a:ext cx="5425440" cy="33680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차트</a:t>
          </a:r>
          <a:br>
            <a:rPr lang="en-US" altLang="ko-KR" sz="1500"/>
          </a:br>
          <a:r>
            <a:rPr lang="en-US" altLang="ko-KR" sz="1500"/>
            <a:t>:  </a:t>
          </a:r>
          <a:r>
            <a:rPr lang="ko-KR" altLang="en-US" sz="1500"/>
            <a:t>워크시트의 데이터를 막대나 선등을 이용하여 시각적으로 표현하는 기능</a:t>
          </a:r>
          <a:r>
            <a:rPr lang="en-US" altLang="ko-KR" sz="1500"/>
            <a:t>.  </a:t>
          </a:r>
          <a:br>
            <a:rPr lang="en-US" altLang="ko-KR" sz="1500"/>
          </a:br>
          <a:r>
            <a:rPr lang="en-US" altLang="ko-KR" sz="1500"/>
            <a:t>[ </a:t>
          </a:r>
          <a:r>
            <a:rPr lang="ko-KR" altLang="en-US" sz="1500"/>
            <a:t>삽입 </a:t>
          </a:r>
          <a:r>
            <a:rPr lang="en-US" altLang="ko-KR" sz="1500"/>
            <a:t>] - [ </a:t>
          </a:r>
          <a:r>
            <a:rPr lang="ko-KR" altLang="en-US" sz="1500"/>
            <a:t>차트 </a:t>
          </a:r>
          <a:r>
            <a:rPr lang="en-US" altLang="ko-KR" sz="1500"/>
            <a:t>] ,  F11,</a:t>
          </a:r>
          <a:r>
            <a:rPr lang="en-US" altLang="ko-KR" sz="1500" baseline="0"/>
            <a:t>  Alt + F1</a:t>
          </a:r>
          <a:endParaRPr lang="en-US" altLang="ko-KR" sz="1500"/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다양한 종류의 차트를 확인하고</a:t>
          </a:r>
          <a:r>
            <a:rPr lang="en-US" altLang="ko-KR" sz="1500"/>
            <a:t>, </a:t>
          </a:r>
          <a:r>
            <a:rPr lang="ko-KR" altLang="en-US" sz="1500"/>
            <a:t>데이터를 차트로 변환</a:t>
          </a:r>
          <a:r>
            <a:rPr lang="en-US" altLang="ko-KR" sz="1500"/>
            <a:t>.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차트 구조의 명칭을 이해</a:t>
          </a:r>
          <a:r>
            <a:rPr lang="en-US" altLang="ko-KR" sz="1500"/>
            <a:t>.</a:t>
          </a:r>
          <a:br>
            <a:rPr lang="en-US" altLang="ko-KR" sz="1500"/>
          </a:br>
          <a:r>
            <a:rPr lang="en-US" altLang="ko-KR" sz="1500"/>
            <a:t>- </a:t>
          </a:r>
          <a:r>
            <a:rPr lang="ko-KR" altLang="en-US" sz="1500"/>
            <a:t>축</a:t>
          </a:r>
          <a:r>
            <a:rPr lang="en-US" altLang="ko-KR" sz="1500"/>
            <a:t>, </a:t>
          </a:r>
          <a:r>
            <a:rPr lang="ko-KR" altLang="en-US" sz="1500"/>
            <a:t>축제목</a:t>
          </a:r>
          <a:r>
            <a:rPr lang="en-US" altLang="ko-KR" sz="1500"/>
            <a:t>, </a:t>
          </a:r>
          <a:r>
            <a:rPr lang="ko-KR" altLang="en-US" sz="1500"/>
            <a:t>차트제목</a:t>
          </a:r>
          <a:br>
            <a:rPr lang="en-US" altLang="ko-KR" sz="1500"/>
          </a:br>
          <a:r>
            <a:rPr lang="en-US" altLang="ko-KR" sz="1500"/>
            <a:t>- </a:t>
          </a:r>
          <a:r>
            <a:rPr lang="ko-KR" altLang="en-US" sz="1500"/>
            <a:t>데이터레이블</a:t>
          </a:r>
          <a:r>
            <a:rPr lang="en-US" altLang="ko-KR" sz="1500"/>
            <a:t>, </a:t>
          </a:r>
          <a:r>
            <a:rPr lang="ko-KR" altLang="en-US" sz="1500"/>
            <a:t>데이터 테이블</a:t>
          </a:r>
          <a:r>
            <a:rPr lang="en-US" altLang="ko-KR" sz="1500"/>
            <a:t>, </a:t>
          </a:r>
          <a:r>
            <a:rPr lang="ko-KR" altLang="en-US" sz="1500"/>
            <a:t>눈금선</a:t>
          </a:r>
          <a:r>
            <a:rPr lang="en-US" altLang="ko-KR" sz="1500"/>
            <a:t>,</a:t>
          </a:r>
          <a:r>
            <a:rPr lang="en-US" altLang="ko-KR" sz="1500" baseline="0"/>
            <a:t> </a:t>
          </a:r>
          <a:r>
            <a:rPr lang="ko-KR" altLang="en-US" sz="1500" baseline="0"/>
            <a:t>범례</a:t>
          </a:r>
          <a:endParaRPr lang="en-US" altLang="ko-KR" sz="1500"/>
        </a:p>
      </xdr:txBody>
    </xdr:sp>
    <xdr:clientData/>
  </xdr:twoCellAnchor>
  <xdr:twoCellAnchor>
    <xdr:from>
      <xdr:col>1</xdr:col>
      <xdr:colOff>0</xdr:colOff>
      <xdr:row>29</xdr:row>
      <xdr:rowOff>205740</xdr:rowOff>
    </xdr:from>
    <xdr:to>
      <xdr:col>8</xdr:col>
      <xdr:colOff>30480</xdr:colOff>
      <xdr:row>43</xdr:row>
      <xdr:rowOff>133350</xdr:rowOff>
    </xdr:to>
    <xdr:sp macro="" textlink="">
      <xdr:nvSpPr>
        <xdr:cNvPr id="16" name="순서도: 대체 처리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5100" y="6657340"/>
          <a:ext cx="5427980" cy="2950210"/>
        </a:xfrm>
        <a:prstGeom prst="flowChartAlternateProcess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algn="l">
            <a:buFont typeface="Wingdings" pitchFamily="2" charset="2"/>
            <a:buChar char="Ø"/>
          </a:pPr>
          <a:r>
            <a:rPr lang="ko-KR" altLang="en-US" sz="1400"/>
            <a:t>부서가 인사팀인 사람들의 이름</a:t>
          </a:r>
          <a:r>
            <a:rPr lang="en-US" altLang="ko-KR" sz="1400"/>
            <a:t>,EXCEL,</a:t>
          </a:r>
          <a:r>
            <a:rPr lang="en-US" altLang="ko-KR" sz="1400" baseline="0"/>
            <a:t> PPT </a:t>
          </a:r>
          <a:r>
            <a:rPr lang="ko-KR" altLang="en-US" sz="1400" baseline="0"/>
            <a:t>점수로 차트를 만드시오</a:t>
          </a:r>
          <a:r>
            <a:rPr lang="en-US" altLang="ko-KR" sz="1400" baseline="0"/>
            <a:t>.</a:t>
          </a:r>
        </a:p>
        <a:p>
          <a:pPr marL="285750" marR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ko-KR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차트에 포함 하시오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marR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en-US" altLang="ko-KR" sz="1400" baseline="0"/>
            <a:t>EXCEL</a:t>
          </a:r>
          <a:r>
            <a:rPr lang="ko-KR" altLang="en-US" sz="1400" baseline="0"/>
            <a:t>의 레이블 값을 추가하시오</a:t>
          </a:r>
          <a:r>
            <a:rPr lang="en-US" altLang="ko-KR" sz="1400" baseline="0"/>
            <a:t>.</a:t>
          </a:r>
        </a:p>
        <a:p>
          <a:pPr marL="285750" indent="-285750" algn="l">
            <a:buFont typeface="Wingdings" pitchFamily="2" charset="2"/>
            <a:buChar char="Ø"/>
          </a:pPr>
          <a:r>
            <a:rPr lang="ko-KR" altLang="en-US" sz="1400" baseline="0"/>
            <a:t>차트제목을 차트위에 </a:t>
          </a:r>
          <a:r>
            <a:rPr lang="ko-KR" altLang="en-US" sz="1400" u="sng" baseline="0"/>
            <a:t>인사팀 </a:t>
          </a:r>
          <a:r>
            <a:rPr lang="en-US" altLang="ko-KR" sz="1400" u="sng" baseline="0"/>
            <a:t>IT </a:t>
          </a:r>
          <a:r>
            <a:rPr lang="ko-KR" altLang="en-US" sz="1400" u="sng" baseline="0"/>
            <a:t>교육점수</a:t>
          </a:r>
          <a:r>
            <a:rPr lang="en-US" altLang="ko-KR" sz="1400" u="sng" baseline="0"/>
            <a:t> </a:t>
          </a:r>
          <a:r>
            <a:rPr lang="ko-KR" altLang="en-US" sz="1400" baseline="0"/>
            <a:t>로 만드시오</a:t>
          </a:r>
          <a:r>
            <a:rPr lang="en-US" altLang="ko-KR" sz="1400" baseline="0"/>
            <a:t>.</a:t>
          </a:r>
        </a:p>
        <a:p>
          <a:pPr marL="285750" indent="-285750" algn="l">
            <a:buFont typeface="Wingdings" pitchFamily="2" charset="2"/>
            <a:buChar char="Ø"/>
          </a:pPr>
          <a:r>
            <a:rPr lang="ko-KR" altLang="en-US" sz="1400" baseline="0"/>
            <a:t>범례를 오른쪽에 표시하시오</a:t>
          </a:r>
          <a:r>
            <a:rPr lang="en-US" altLang="ko-KR" sz="1400" baseline="0"/>
            <a:t>.</a:t>
          </a:r>
        </a:p>
        <a:p>
          <a:pPr marL="285750" marR="0" lvl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차트 스타일</a:t>
          </a:r>
          <a: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8]</a:t>
          </a:r>
          <a:r>
            <a:rPr lang="ko-KR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 적용하시오</a:t>
          </a:r>
          <a: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marL="285750" indent="-285750" algn="l">
            <a:buFont typeface="Wingdings" pitchFamily="2" charset="2"/>
            <a:buChar char="Ø"/>
          </a:pPr>
          <a:r>
            <a:rPr lang="en-US" altLang="ko-KR" sz="1400" baseline="0"/>
            <a:t>"</a:t>
          </a:r>
          <a:r>
            <a:rPr lang="ko-KR" altLang="en-US" sz="1400" baseline="0"/>
            <a:t>교육점수</a:t>
          </a:r>
          <a:r>
            <a:rPr lang="en-US" altLang="ko-KR" sz="1400" baseline="0"/>
            <a:t>"</a:t>
          </a:r>
          <a:r>
            <a:rPr lang="ko-KR" altLang="en-US" sz="1400" baseline="0"/>
            <a:t>라는 이름의 새 워크 시트에 차트를 배치하시오</a:t>
          </a:r>
          <a:r>
            <a:rPr lang="en-US" altLang="ko-KR" sz="1400" baseline="0"/>
            <a:t>.</a:t>
          </a:r>
          <a:r>
            <a:rPr lang="ko-KR" altLang="en-US" sz="1400" baseline="0"/>
            <a:t> </a:t>
          </a:r>
          <a:endParaRPr lang="en-US" altLang="ko-KR" sz="1400" baseline="0"/>
        </a:p>
      </xdr:txBody>
    </xdr:sp>
    <xdr:clientData/>
  </xdr:twoCellAnchor>
  <xdr:twoCellAnchor editAs="oneCell">
    <xdr:from>
      <xdr:col>9</xdr:col>
      <xdr:colOff>0</xdr:colOff>
      <xdr:row>2</xdr:row>
      <xdr:rowOff>22860</xdr:rowOff>
    </xdr:from>
    <xdr:to>
      <xdr:col>20</xdr:col>
      <xdr:colOff>92087</xdr:colOff>
      <xdr:row>20</xdr:row>
      <xdr:rowOff>160377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92788B8-F62B-4DED-9B61-07258718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3640" y="655320"/>
          <a:ext cx="7468247" cy="41151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12</xdr:row>
      <xdr:rowOff>45720</xdr:rowOff>
    </xdr:from>
    <xdr:to>
      <xdr:col>6</xdr:col>
      <xdr:colOff>182880</xdr:colOff>
      <xdr:row>19</xdr:row>
      <xdr:rowOff>68580</xdr:rowOff>
    </xdr:to>
    <xdr:sp macro="" textlink="">
      <xdr:nvSpPr>
        <xdr:cNvPr id="3" name="순서도: 대체 처리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2880" y="2712720"/>
          <a:ext cx="5455920" cy="1569720"/>
        </a:xfrm>
        <a:prstGeom prst="flowChartAlternateProcess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algn="l">
            <a:buFont typeface="Wingdings" pitchFamily="2" charset="2"/>
            <a:buChar char="Ø"/>
          </a:pPr>
          <a:r>
            <a:rPr lang="en-US" altLang="ko-KR" sz="1400"/>
            <a:t>[B3:F11]</a:t>
          </a:r>
          <a:r>
            <a:rPr lang="ko-KR" altLang="en-US" sz="1400"/>
            <a:t>범위를 사용하여 묶은 세로</a:t>
          </a:r>
          <a:r>
            <a:rPr lang="ko-KR" altLang="en-US" sz="1400" baseline="0"/>
            <a:t> 막대형 차트를 만드시오</a:t>
          </a:r>
          <a:r>
            <a:rPr lang="en-US" altLang="ko-KR" sz="1400" baseline="0"/>
            <a:t>.</a:t>
          </a:r>
        </a:p>
        <a:p>
          <a:pPr marL="285750" marR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ko-KR" alt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차트의 데이터 범위에서 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ko-KR" alt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데이터 범위를 제거하시오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400" baseline="0"/>
        </a:p>
        <a:p>
          <a:pPr marL="285750" indent="-285750" algn="l">
            <a:buFont typeface="Wingdings" pitchFamily="2" charset="2"/>
            <a:buChar char="Ø"/>
          </a:pPr>
          <a:r>
            <a:rPr lang="en-US" altLang="ko-KR" sz="1400" baseline="0"/>
            <a:t>[</a:t>
          </a:r>
          <a:r>
            <a:rPr lang="ko-KR" altLang="en-US" sz="1400" baseline="0"/>
            <a:t>차트 스타일</a:t>
          </a:r>
          <a:r>
            <a:rPr lang="en-US" altLang="ko-KR" sz="1400" baseline="0"/>
            <a:t>4]</a:t>
          </a:r>
          <a:r>
            <a:rPr lang="ko-KR" altLang="en-US" sz="1400" baseline="0"/>
            <a:t>를  적용하시오</a:t>
          </a:r>
          <a:r>
            <a:rPr lang="en-US" altLang="ko-KR" sz="1400" baseline="0"/>
            <a:t>.</a:t>
          </a:r>
        </a:p>
        <a:p>
          <a:pPr marL="285750" indent="-285750" algn="l">
            <a:buFont typeface="Wingdings" pitchFamily="2" charset="2"/>
            <a:buChar char="Ø"/>
          </a:pPr>
          <a:r>
            <a:rPr lang="ko-KR" altLang="en-US" sz="1400" baseline="0"/>
            <a:t>데이터 행</a:t>
          </a:r>
          <a:r>
            <a:rPr lang="en-US" altLang="ko-KR" sz="1400" baseline="0"/>
            <a:t>/</a:t>
          </a:r>
          <a:r>
            <a:rPr lang="ko-KR" altLang="en-US" sz="1400" baseline="0"/>
            <a:t>열을 전환하시오</a:t>
          </a:r>
          <a:r>
            <a:rPr lang="en-US" altLang="ko-KR" sz="1400" baseline="0"/>
            <a:t>.</a:t>
          </a:r>
        </a:p>
      </xdr:txBody>
    </xdr:sp>
    <xdr:clientData/>
  </xdr:twoCellAnchor>
  <xdr:twoCellAnchor>
    <xdr:from>
      <xdr:col>6</xdr:col>
      <xdr:colOff>622300</xdr:colOff>
      <xdr:row>1</xdr:row>
      <xdr:rowOff>88900</xdr:rowOff>
    </xdr:from>
    <xdr:to>
      <xdr:col>13</xdr:col>
      <xdr:colOff>482600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B41B10-9D58-FF59-18AD-3DFABDA1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160020</xdr:rowOff>
    </xdr:from>
    <xdr:to>
      <xdr:col>9</xdr:col>
      <xdr:colOff>292100</xdr:colOff>
      <xdr:row>23</xdr:row>
      <xdr:rowOff>38100</xdr:rowOff>
    </xdr:to>
    <xdr:sp macro="" textlink="">
      <xdr:nvSpPr>
        <xdr:cNvPr id="3" name="순서도: 대체 처리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3840" y="3068320"/>
          <a:ext cx="6309360" cy="2468880"/>
        </a:xfrm>
        <a:prstGeom prst="flowChartAlternateProcess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algn="l">
            <a:buFont typeface="Wingdings" pitchFamily="2" charset="2"/>
            <a:buChar char="Ø"/>
          </a:pPr>
          <a:r>
            <a:rPr lang="ko-KR" altLang="en-US" sz="1400" baseline="0"/>
            <a:t>성별이 여성인 회원의 이름과 금액을 사용하여 </a:t>
          </a:r>
          <a:r>
            <a:rPr lang="en-US" altLang="ko-KR" sz="1400" baseline="0"/>
            <a:t>3</a:t>
          </a:r>
          <a:r>
            <a:rPr lang="ko-KR" altLang="en-US" sz="1400" baseline="0"/>
            <a:t>차원 원형 차트를 삽입 하시오</a:t>
          </a:r>
          <a:r>
            <a:rPr lang="en-US" altLang="ko-KR" sz="1400" baseline="0"/>
            <a:t>.</a:t>
          </a:r>
        </a:p>
        <a:p>
          <a:pPr marL="285750" marR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ko-KR" alt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차트에 데이터 레이블을 추가하시오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marR="0" lvl="0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Char char="Ø"/>
            <a:tabLst/>
            <a:defRPr/>
          </a:pP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차트 스타일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7]</a:t>
          </a:r>
          <a:r>
            <a:rPr lang="ko-KR" alt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</a:t>
          </a:r>
          <a:r>
            <a:rPr lang="ko-KR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적용하시오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indent="-285750" algn="l">
            <a:buFont typeface="Wingdings" pitchFamily="2" charset="2"/>
            <a:buChar char="Ø"/>
          </a:pPr>
          <a:r>
            <a:rPr lang="ko-KR" altLang="en-US" sz="1400" baseline="0"/>
            <a:t>차트로 이루어진 별도의 새 시트를 생성하고 시트 이름을 </a:t>
          </a:r>
          <a:r>
            <a:rPr lang="ko-KR" altLang="en-US" sz="1400" u="sng" baseline="0"/>
            <a:t>여성고객</a:t>
          </a:r>
          <a:r>
            <a:rPr lang="ko-KR" altLang="en-US" sz="1400" baseline="0"/>
            <a:t>으로 지정하시오</a:t>
          </a:r>
          <a:r>
            <a:rPr lang="en-US" altLang="ko-KR" sz="1400" baseline="0"/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15240</xdr:colOff>
      <xdr:row>18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82880" y="868680"/>
          <a:ext cx="5425440" cy="33680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혼합</a:t>
          </a:r>
          <a:r>
            <a:rPr lang="en-US" altLang="ko-KR" sz="1500"/>
            <a:t>(</a:t>
          </a:r>
          <a:r>
            <a:rPr lang="ko-KR" altLang="en-US" sz="1500"/>
            <a:t>콤보</a:t>
          </a:r>
          <a:r>
            <a:rPr lang="en-US" altLang="ko-KR" sz="1500"/>
            <a:t>)</a:t>
          </a:r>
          <a:r>
            <a:rPr lang="ko-KR" altLang="en-US" sz="1500"/>
            <a:t>차트</a:t>
          </a:r>
          <a:br>
            <a:rPr lang="en-US" altLang="ko-KR" sz="1500"/>
          </a:br>
          <a:r>
            <a:rPr lang="en-US" altLang="ko-KR" sz="1500"/>
            <a:t>:  </a:t>
          </a:r>
          <a:r>
            <a:rPr lang="ko-KR" altLang="en-US" sz="1500"/>
            <a:t>차트 값 범위의 편차가 크거나 여러 종류의 데이터가 혼합된 경우 사용한다</a:t>
          </a:r>
          <a:r>
            <a:rPr lang="en-US" altLang="ko-KR" sz="1500"/>
            <a:t>.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추세선</a:t>
          </a:r>
          <a:br>
            <a:rPr lang="en-US" altLang="ko-KR" sz="1500"/>
          </a:br>
          <a:r>
            <a:rPr lang="en-US" altLang="ko-KR" sz="1500"/>
            <a:t>- [</a:t>
          </a:r>
          <a:r>
            <a:rPr lang="ko-KR" altLang="en-US" sz="1500"/>
            <a:t>차트도구</a:t>
          </a:r>
          <a:r>
            <a:rPr lang="en-US" altLang="ko-KR" sz="1500" baseline="0"/>
            <a:t> </a:t>
          </a:r>
          <a:r>
            <a:rPr lang="en-US" altLang="ko-KR" sz="1500"/>
            <a:t>- </a:t>
          </a:r>
          <a:r>
            <a:rPr lang="ko-KR" altLang="en-US" sz="1500"/>
            <a:t>디자인</a:t>
          </a:r>
          <a:r>
            <a:rPr lang="en-US" altLang="ko-KR" sz="1500"/>
            <a:t>- </a:t>
          </a:r>
          <a:r>
            <a:rPr lang="ko-KR" altLang="en-US" sz="1500"/>
            <a:t>차트요소추가</a:t>
          </a:r>
          <a:r>
            <a:rPr lang="en-US" altLang="ko-KR" sz="1500"/>
            <a:t>-</a:t>
          </a:r>
          <a:r>
            <a:rPr lang="ko-KR" altLang="en-US" sz="1500"/>
            <a:t>추세선</a:t>
          </a:r>
          <a:r>
            <a:rPr lang="en-US" altLang="ko-KR" sz="1500"/>
            <a:t>]</a:t>
          </a:r>
          <a:br>
            <a:rPr lang="en-US" altLang="ko-KR" sz="1500"/>
          </a:br>
          <a:r>
            <a:rPr lang="en-US" altLang="ko-KR" sz="1500"/>
            <a:t>-</a:t>
          </a:r>
          <a:r>
            <a:rPr lang="en-US" altLang="ko-KR" sz="1500" baseline="0"/>
            <a:t>  </a:t>
          </a:r>
          <a:r>
            <a:rPr lang="ko-KR" altLang="en-US" sz="1500" baseline="0"/>
            <a:t>차트 데이터를 기초로 앞으로 혹은 이전의 데이터를 예측한다</a:t>
          </a:r>
          <a:r>
            <a:rPr lang="en-US" altLang="ko-KR" sz="1500" baseline="0"/>
            <a:t>.</a:t>
          </a:r>
          <a:endParaRPr lang="en-US" altLang="ko-KR" sz="1500"/>
        </a:p>
      </xdr:txBody>
    </xdr:sp>
    <xdr:clientData/>
  </xdr:twoCellAnchor>
  <xdr:twoCellAnchor>
    <xdr:from>
      <xdr:col>9</xdr:col>
      <xdr:colOff>632460</xdr:colOff>
      <xdr:row>2</xdr:row>
      <xdr:rowOff>137160</xdr:rowOff>
    </xdr:from>
    <xdr:to>
      <xdr:col>19</xdr:col>
      <xdr:colOff>152400</xdr:colOff>
      <xdr:row>16</xdr:row>
      <xdr:rowOff>45720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152399</xdr:rowOff>
    </xdr:from>
    <xdr:to>
      <xdr:col>7</xdr:col>
      <xdr:colOff>342900</xdr:colOff>
      <xdr:row>29</xdr:row>
      <xdr:rowOff>104774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y/Desktop/&#54617;&#44368;&#48324;/&#49688;-&#51064;&#54616;&#44277;&#50629;&#51204;&#47928;&#45824;&#54617;&#44368;/20&#54617;&#45380;&#46020;%201&#54617;&#44592;/9-1&#51452;&#52264;(&#48372;&#44053;)/9-1(&#48372;&#44053;)&#54632;&#49688;&#50752;%20&#44256;&#44553;&#54596;&#535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4053;&#51032;&#54028;&#51068;/&#44256;&#44553;&#50696;&#51228;&#54400;&#510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OA&#44053;&#51032;&#51088;&#47308;/&#51221;&#48372;&#47928;&#54868;&#49468;&#53552;/&#50641;&#49472;/excel2000-2/&#44032;&#44228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&#51473;&#50521;ics/14&#54924;&#52264;/excel2013-14&#50756;&#4945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y/Desktop/&#54617;&#44368;&#48324;/&#49688;-&#51064;&#54616;&#44277;&#50629;&#51204;&#47928;&#45824;&#54617;&#44368;/9&#51452;&#52264;/8&#51452;&#52264;_&#54632;&#49688;&#49324;&#50857;&#54616;&#44592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예제2"/>
      <sheetName val="종합예제3"/>
      <sheetName val="고급필터"/>
      <sheetName val="고급필터 (예제)"/>
    </sheetNames>
    <sheetDataSet>
      <sheetData sheetId="0">
        <row r="5">
          <cell r="G5">
            <v>45000</v>
          </cell>
        </row>
      </sheetData>
      <sheetData sheetId="1">
        <row r="5">
          <cell r="H5">
            <v>0.92500000000000004</v>
          </cell>
        </row>
        <row r="6">
          <cell r="H6">
            <v>0.90600000000000003</v>
          </cell>
        </row>
        <row r="7">
          <cell r="H7">
            <v>0.755</v>
          </cell>
        </row>
        <row r="8">
          <cell r="H8">
            <v>0.90400000000000003</v>
          </cell>
        </row>
        <row r="9">
          <cell r="H9">
            <v>0.80400000000000005</v>
          </cell>
        </row>
        <row r="10">
          <cell r="H10">
            <v>0.89700000000000002</v>
          </cell>
        </row>
        <row r="11">
          <cell r="H11">
            <v>0.77100000000000002</v>
          </cell>
        </row>
        <row r="12">
          <cell r="H12">
            <v>0.79400000000000004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"/>
      <sheetName val="조건부계산함수"/>
      <sheetName val="예제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>
        <row r="5">
          <cell r="H5">
            <v>25700</v>
          </cell>
        </row>
        <row r="6">
          <cell r="H6">
            <v>48920</v>
          </cell>
        </row>
        <row r="7">
          <cell r="H7">
            <v>78510</v>
          </cell>
        </row>
        <row r="8">
          <cell r="H8">
            <v>24560</v>
          </cell>
        </row>
        <row r="9">
          <cell r="H9">
            <v>51850</v>
          </cell>
        </row>
        <row r="10">
          <cell r="H10">
            <v>37890</v>
          </cell>
        </row>
        <row r="11">
          <cell r="H11">
            <v>38780</v>
          </cell>
        </row>
        <row r="12">
          <cell r="H12">
            <v>78520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3FB4-6A13-4754-8FA2-073706AEF5AC}">
  <dimension ref="B1:O35"/>
  <sheetViews>
    <sheetView topLeftCell="A15" zoomScale="131" zoomScaleNormal="131" workbookViewId="0">
      <selection activeCell="H27" sqref="H27"/>
    </sheetView>
  </sheetViews>
  <sheetFormatPr baseColWidth="10" defaultColWidth="8.83203125" defaultRowHeight="17"/>
  <cols>
    <col min="1" max="1" width="2.1640625" style="156" customWidth="1"/>
    <col min="2" max="2" width="10.83203125" style="156" customWidth="1"/>
    <col min="3" max="3" width="13.33203125" style="156" customWidth="1"/>
    <col min="4" max="4" width="10.5" style="156" customWidth="1"/>
    <col min="5" max="5" width="13.33203125" style="156" customWidth="1"/>
    <col min="6" max="6" width="8.83203125" style="156"/>
    <col min="7" max="7" width="9.83203125" style="156" bestFit="1" customWidth="1"/>
    <col min="8" max="16384" width="8.83203125" style="156"/>
  </cols>
  <sheetData>
    <row r="1" spans="2:15" ht="8.5" customHeight="1"/>
    <row r="2" spans="2:15" ht="26.5" customHeight="1" thickBot="1">
      <c r="B2" s="218" t="s">
        <v>250</v>
      </c>
      <c r="C2" s="218"/>
      <c r="D2" s="218"/>
      <c r="E2" s="218"/>
      <c r="F2" s="218"/>
      <c r="G2" s="218"/>
      <c r="H2" s="218"/>
    </row>
    <row r="3" spans="2:15" ht="17.5" customHeight="1" thickTop="1">
      <c r="B3" s="157"/>
    </row>
    <row r="4" spans="2:15" ht="17.5" customHeight="1"/>
    <row r="5" spans="2:15" ht="17.5" customHeight="1"/>
    <row r="6" spans="2:15" ht="17.5" customHeight="1"/>
    <row r="7" spans="2:15" ht="17.5" customHeight="1"/>
    <row r="8" spans="2:15" ht="17.5" customHeight="1"/>
    <row r="9" spans="2:15" ht="17.5" customHeight="1"/>
    <row r="10" spans="2:15" ht="17.5" customHeight="1" thickBot="1"/>
    <row r="11" spans="2:15" ht="17.5" customHeight="1" thickBot="1">
      <c r="B11" s="158" t="s">
        <v>251</v>
      </c>
      <c r="C11" s="159" t="s">
        <v>252</v>
      </c>
      <c r="D11" s="159" t="s">
        <v>253</v>
      </c>
      <c r="E11" s="159" t="s">
        <v>254</v>
      </c>
      <c r="F11" s="159" t="s">
        <v>255</v>
      </c>
      <c r="G11" s="160" t="s">
        <v>256</v>
      </c>
      <c r="H11" s="161"/>
      <c r="I11" s="161"/>
      <c r="J11" s="161"/>
      <c r="K11" s="161"/>
      <c r="L11" s="161"/>
      <c r="M11" s="161"/>
      <c r="N11" s="161"/>
      <c r="O11" s="161"/>
    </row>
    <row r="12" spans="2:15">
      <c r="B12" s="162" t="s">
        <v>257</v>
      </c>
      <c r="C12" s="163">
        <v>80</v>
      </c>
      <c r="D12" s="163">
        <v>70</v>
      </c>
      <c r="E12" s="163">
        <v>65</v>
      </c>
      <c r="F12" s="164">
        <f t="shared" ref="F12:F21" si="0">AVERAGE(C12:E12)</f>
        <v>71.666666666666671</v>
      </c>
      <c r="G12" s="165" t="str">
        <f t="shared" ref="G12:G21" si="1">IF(F12&gt;=80,"A",IF(F12&gt;=60,"B","C"))</f>
        <v>B</v>
      </c>
      <c r="H12" s="161"/>
      <c r="I12" s="161"/>
      <c r="J12" s="161"/>
      <c r="K12" s="161"/>
      <c r="L12" s="161"/>
      <c r="M12" s="161"/>
      <c r="N12" s="161"/>
      <c r="O12" s="161"/>
    </row>
    <row r="13" spans="2:15">
      <c r="B13" s="166" t="s">
        <v>258</v>
      </c>
      <c r="C13" s="167">
        <v>50</v>
      </c>
      <c r="D13" s="167">
        <v>40</v>
      </c>
      <c r="E13" s="167">
        <v>60</v>
      </c>
      <c r="F13" s="168">
        <f t="shared" si="0"/>
        <v>50</v>
      </c>
      <c r="G13" s="169" t="str">
        <f t="shared" si="1"/>
        <v>C</v>
      </c>
      <c r="H13" s="161"/>
      <c r="I13" s="161"/>
      <c r="J13" s="161"/>
      <c r="K13" s="161"/>
      <c r="L13" s="161"/>
      <c r="M13" s="161"/>
      <c r="N13" s="161"/>
      <c r="O13" s="161"/>
    </row>
    <row r="14" spans="2:15">
      <c r="B14" s="166" t="s">
        <v>259</v>
      </c>
      <c r="C14" s="167">
        <v>80</v>
      </c>
      <c r="D14" s="167">
        <v>75</v>
      </c>
      <c r="E14" s="167">
        <v>65</v>
      </c>
      <c r="F14" s="168">
        <f t="shared" si="0"/>
        <v>73.333333333333329</v>
      </c>
      <c r="G14" s="169" t="str">
        <f t="shared" si="1"/>
        <v>B</v>
      </c>
      <c r="H14" s="161"/>
      <c r="I14" s="161"/>
      <c r="J14" s="161"/>
      <c r="K14" s="161"/>
      <c r="L14" s="161"/>
      <c r="M14" s="161"/>
      <c r="N14" s="161"/>
      <c r="O14" s="161"/>
    </row>
    <row r="15" spans="2:15">
      <c r="B15" s="166" t="s">
        <v>260</v>
      </c>
      <c r="C15" s="167">
        <v>90</v>
      </c>
      <c r="D15" s="167">
        <v>85</v>
      </c>
      <c r="E15" s="167">
        <v>100</v>
      </c>
      <c r="F15" s="168">
        <f t="shared" si="0"/>
        <v>91.666666666666671</v>
      </c>
      <c r="G15" s="169" t="str">
        <f t="shared" si="1"/>
        <v>A</v>
      </c>
      <c r="H15" s="161"/>
      <c r="I15" s="161"/>
      <c r="J15" s="161"/>
      <c r="K15" s="161"/>
      <c r="L15" s="161"/>
      <c r="M15" s="161"/>
      <c r="N15" s="161"/>
      <c r="O15" s="161"/>
    </row>
    <row r="16" spans="2:15">
      <c r="B16" s="166" t="s">
        <v>261</v>
      </c>
      <c r="C16" s="167">
        <v>60</v>
      </c>
      <c r="D16" s="167">
        <v>50</v>
      </c>
      <c r="E16" s="167">
        <v>45</v>
      </c>
      <c r="F16" s="168">
        <f t="shared" si="0"/>
        <v>51.666666666666664</v>
      </c>
      <c r="G16" s="169" t="str">
        <f t="shared" si="1"/>
        <v>C</v>
      </c>
      <c r="H16" s="161"/>
      <c r="I16" s="161"/>
      <c r="J16" s="161"/>
      <c r="K16" s="161"/>
      <c r="L16" s="161"/>
      <c r="M16" s="161"/>
      <c r="N16" s="161"/>
      <c r="O16" s="161"/>
    </row>
    <row r="17" spans="2:15">
      <c r="B17" s="166" t="s">
        <v>262</v>
      </c>
      <c r="C17" s="167">
        <v>70</v>
      </c>
      <c r="D17" s="167">
        <v>75</v>
      </c>
      <c r="E17" s="167">
        <v>85</v>
      </c>
      <c r="F17" s="168">
        <f t="shared" si="0"/>
        <v>76.666666666666671</v>
      </c>
      <c r="G17" s="169" t="str">
        <f t="shared" si="1"/>
        <v>B</v>
      </c>
      <c r="H17" s="161"/>
      <c r="I17" s="161"/>
      <c r="J17" s="161"/>
      <c r="K17" s="161"/>
      <c r="L17" s="161"/>
      <c r="M17" s="161"/>
      <c r="N17" s="161"/>
      <c r="O17" s="161"/>
    </row>
    <row r="18" spans="2:15">
      <c r="B18" s="166" t="s">
        <v>263</v>
      </c>
      <c r="C18" s="167">
        <v>60</v>
      </c>
      <c r="D18" s="167">
        <v>80</v>
      </c>
      <c r="E18" s="167">
        <v>80</v>
      </c>
      <c r="F18" s="168">
        <f t="shared" si="0"/>
        <v>73.333333333333329</v>
      </c>
      <c r="G18" s="169" t="str">
        <f t="shared" si="1"/>
        <v>B</v>
      </c>
      <c r="H18" s="161"/>
      <c r="I18" s="161"/>
      <c r="J18" s="161"/>
      <c r="K18" s="161"/>
      <c r="L18" s="161"/>
      <c r="M18" s="161"/>
      <c r="N18" s="161"/>
      <c r="O18" s="161"/>
    </row>
    <row r="19" spans="2:15">
      <c r="B19" s="166" t="s">
        <v>264</v>
      </c>
      <c r="C19" s="167">
        <v>100</v>
      </c>
      <c r="D19" s="167">
        <v>95</v>
      </c>
      <c r="E19" s="167">
        <v>95</v>
      </c>
      <c r="F19" s="168">
        <f t="shared" si="0"/>
        <v>96.666666666666671</v>
      </c>
      <c r="G19" s="169" t="str">
        <f t="shared" si="1"/>
        <v>A</v>
      </c>
      <c r="H19" s="161"/>
      <c r="I19" s="161"/>
      <c r="J19" s="161"/>
      <c r="K19" s="161"/>
      <c r="L19" s="161"/>
      <c r="M19" s="161"/>
      <c r="N19" s="161"/>
      <c r="O19" s="161"/>
    </row>
    <row r="20" spans="2:15">
      <c r="B20" s="166" t="s">
        <v>265</v>
      </c>
      <c r="C20" s="167">
        <v>50</v>
      </c>
      <c r="D20" s="167">
        <v>70</v>
      </c>
      <c r="E20" s="167">
        <v>80</v>
      </c>
      <c r="F20" s="168">
        <f t="shared" si="0"/>
        <v>66.666666666666671</v>
      </c>
      <c r="G20" s="169" t="str">
        <f t="shared" si="1"/>
        <v>B</v>
      </c>
      <c r="H20" s="161"/>
      <c r="I20" s="161"/>
      <c r="J20" s="161"/>
      <c r="K20" s="161"/>
      <c r="L20" s="161"/>
      <c r="M20" s="161"/>
      <c r="N20" s="161"/>
      <c r="O20" s="161"/>
    </row>
    <row r="21" spans="2:15" ht="18" thickBot="1">
      <c r="B21" s="170" t="s">
        <v>266</v>
      </c>
      <c r="C21" s="171">
        <v>60</v>
      </c>
      <c r="D21" s="171">
        <v>45</v>
      </c>
      <c r="E21" s="171">
        <v>50</v>
      </c>
      <c r="F21" s="172">
        <f t="shared" si="0"/>
        <v>51.666666666666664</v>
      </c>
      <c r="G21" s="173" t="str">
        <f t="shared" si="1"/>
        <v>C</v>
      </c>
      <c r="H21" s="161"/>
      <c r="I21" s="161"/>
      <c r="J21" s="161"/>
      <c r="K21" s="161"/>
      <c r="L21" s="161"/>
      <c r="M21" s="161"/>
      <c r="N21" s="161"/>
      <c r="O21" s="161"/>
    </row>
    <row r="22" spans="2:15">
      <c r="B22" s="174" t="s">
        <v>267</v>
      </c>
      <c r="C22" s="175">
        <f>SUM(C12:C21)</f>
        <v>700</v>
      </c>
      <c r="D22" s="175">
        <f>SUM(D12:D21)</f>
        <v>685</v>
      </c>
      <c r="E22" s="175">
        <f>SUM(E12:E21)</f>
        <v>725</v>
      </c>
      <c r="F22" s="176">
        <f>SUM(F12:F21)</f>
        <v>703.33333333333326</v>
      </c>
      <c r="G22" s="219"/>
      <c r="H22" s="161"/>
      <c r="I22" s="161"/>
      <c r="J22" s="161"/>
      <c r="K22" s="161"/>
      <c r="L22" s="161"/>
      <c r="M22" s="161"/>
      <c r="N22" s="161"/>
      <c r="O22" s="161"/>
    </row>
    <row r="23" spans="2:15" ht="18" thickBot="1">
      <c r="B23" s="170" t="s">
        <v>268</v>
      </c>
      <c r="C23" s="171">
        <f>AVERAGE(C12:C21)</f>
        <v>70</v>
      </c>
      <c r="D23" s="171">
        <f>AVERAGE(D12:D21)</f>
        <v>68.5</v>
      </c>
      <c r="E23" s="171">
        <f>AVERAGE(E12:E21)</f>
        <v>72.5</v>
      </c>
      <c r="F23" s="171">
        <f>AVERAGE(F12:F21)</f>
        <v>70.333333333333329</v>
      </c>
      <c r="G23" s="220"/>
      <c r="H23" s="161"/>
      <c r="I23" s="161"/>
      <c r="J23" s="161"/>
      <c r="K23" s="161"/>
      <c r="L23" s="161"/>
      <c r="M23" s="161"/>
      <c r="N23" s="161"/>
      <c r="O23" s="161"/>
    </row>
    <row r="25" spans="2:15" ht="18" thickBot="1"/>
    <row r="26" spans="2:15" ht="31" thickBot="1">
      <c r="B26" s="140" t="s">
        <v>224</v>
      </c>
      <c r="C26" s="141" t="s">
        <v>225</v>
      </c>
      <c r="D26" s="142" t="s">
        <v>226</v>
      </c>
      <c r="E26" s="141" t="s">
        <v>227</v>
      </c>
      <c r="F26" s="142" t="s">
        <v>228</v>
      </c>
      <c r="G26" s="142" t="s">
        <v>229</v>
      </c>
      <c r="H26" s="142" t="s">
        <v>230</v>
      </c>
    </row>
    <row r="27" spans="2:15">
      <c r="B27" s="143" t="s">
        <v>231</v>
      </c>
      <c r="C27" s="144" t="s">
        <v>232</v>
      </c>
      <c r="D27" s="144" t="s">
        <v>233</v>
      </c>
      <c r="E27" s="145">
        <v>43517</v>
      </c>
      <c r="F27" s="146">
        <v>30</v>
      </c>
      <c r="G27" s="147">
        <v>550000</v>
      </c>
      <c r="H27" s="148">
        <v>7</v>
      </c>
    </row>
    <row r="28" spans="2:15">
      <c r="B28" s="149" t="s">
        <v>234</v>
      </c>
      <c r="C28" s="150" t="s">
        <v>235</v>
      </c>
      <c r="D28" s="150" t="s">
        <v>236</v>
      </c>
      <c r="E28" s="151">
        <v>43523</v>
      </c>
      <c r="F28" s="152">
        <v>25</v>
      </c>
      <c r="G28" s="153">
        <v>300000</v>
      </c>
      <c r="H28" s="154">
        <v>8</v>
      </c>
    </row>
    <row r="29" spans="2:15">
      <c r="B29" s="149" t="s">
        <v>237</v>
      </c>
      <c r="C29" s="150" t="s">
        <v>238</v>
      </c>
      <c r="D29" s="150" t="s">
        <v>233</v>
      </c>
      <c r="E29" s="155">
        <v>43544</v>
      </c>
      <c r="F29" s="152">
        <v>40</v>
      </c>
      <c r="G29" s="153">
        <v>350000</v>
      </c>
      <c r="H29" s="154">
        <v>8</v>
      </c>
    </row>
    <row r="30" spans="2:15">
      <c r="B30" s="149" t="s">
        <v>239</v>
      </c>
      <c r="C30" s="150" t="s">
        <v>240</v>
      </c>
      <c r="D30" s="150" t="s">
        <v>241</v>
      </c>
      <c r="E30" s="151">
        <v>43552</v>
      </c>
      <c r="F30" s="152">
        <v>35</v>
      </c>
      <c r="G30" s="153">
        <v>250000</v>
      </c>
      <c r="H30" s="154">
        <v>6</v>
      </c>
    </row>
    <row r="31" spans="2:15">
      <c r="B31" s="149" t="s">
        <v>242</v>
      </c>
      <c r="C31" s="150" t="s">
        <v>243</v>
      </c>
      <c r="D31" s="150" t="s">
        <v>236</v>
      </c>
      <c r="E31" s="151">
        <v>43566</v>
      </c>
      <c r="F31" s="152">
        <v>40</v>
      </c>
      <c r="G31" s="153">
        <v>230000</v>
      </c>
      <c r="H31" s="154">
        <v>12.999999999999993</v>
      </c>
    </row>
    <row r="32" spans="2:15">
      <c r="B32" s="149" t="s">
        <v>244</v>
      </c>
      <c r="C32" s="150" t="s">
        <v>245</v>
      </c>
      <c r="D32" s="150" t="s">
        <v>236</v>
      </c>
      <c r="E32" s="151">
        <v>43600</v>
      </c>
      <c r="F32" s="152">
        <v>30</v>
      </c>
      <c r="G32" s="153">
        <v>370000</v>
      </c>
      <c r="H32" s="154">
        <v>7</v>
      </c>
    </row>
    <row r="33" spans="2:8">
      <c r="B33" s="149" t="s">
        <v>246</v>
      </c>
      <c r="C33" s="150" t="s">
        <v>247</v>
      </c>
      <c r="D33" s="150" t="s">
        <v>233</v>
      </c>
      <c r="E33" s="151">
        <v>43607</v>
      </c>
      <c r="F33" s="152">
        <v>35</v>
      </c>
      <c r="G33" s="153">
        <v>420000</v>
      </c>
      <c r="H33" s="154">
        <v>8</v>
      </c>
    </row>
    <row r="34" spans="2:8">
      <c r="B34" s="177" t="s">
        <v>248</v>
      </c>
      <c r="C34" s="178" t="s">
        <v>249</v>
      </c>
      <c r="D34" s="178" t="s">
        <v>241</v>
      </c>
      <c r="E34" s="179">
        <v>43629</v>
      </c>
      <c r="F34" s="180">
        <v>30</v>
      </c>
      <c r="G34" s="181">
        <v>350000</v>
      </c>
      <c r="H34" s="182">
        <v>7</v>
      </c>
    </row>
    <row r="35" spans="2:8">
      <c r="B35" s="221" t="s">
        <v>269</v>
      </c>
      <c r="C35" s="221"/>
      <c r="D35" s="221"/>
      <c r="E35" s="221"/>
      <c r="F35" s="221"/>
      <c r="G35" s="221"/>
      <c r="H35" s="183">
        <f>AVERAGE(H27:H34)</f>
        <v>7.9999999999999991</v>
      </c>
    </row>
  </sheetData>
  <mergeCells count="3">
    <mergeCell ref="B2:H2"/>
    <mergeCell ref="G22:G23"/>
    <mergeCell ref="B35:G35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3"/>
  <sheetViews>
    <sheetView workbookViewId="0">
      <selection activeCell="J24" sqref="J24"/>
    </sheetView>
  </sheetViews>
  <sheetFormatPr baseColWidth="10" defaultColWidth="8.83203125" defaultRowHeight="17"/>
  <cols>
    <col min="1" max="1" width="8.83203125" style="20"/>
    <col min="2" max="2" width="8.5" style="20" bestFit="1" customWidth="1"/>
    <col min="3" max="6" width="11.5" style="20" bestFit="1" customWidth="1"/>
    <col min="7" max="7" width="9.6640625" style="20" bestFit="1" customWidth="1"/>
    <col min="8" max="16384" width="8.83203125" style="20"/>
  </cols>
  <sheetData>
    <row r="1" spans="2:7">
      <c r="B1" s="19"/>
      <c r="C1" s="19"/>
      <c r="D1" s="19"/>
      <c r="E1" s="19"/>
      <c r="F1" s="19"/>
      <c r="G1" s="19"/>
    </row>
    <row r="2" spans="2:7" ht="23" thickBot="1">
      <c r="B2" s="226" t="s">
        <v>59</v>
      </c>
      <c r="C2" s="226"/>
      <c r="D2" s="226"/>
      <c r="E2" s="226"/>
      <c r="F2" s="226"/>
      <c r="G2" s="226"/>
    </row>
    <row r="3" spans="2:7" ht="18" thickTop="1">
      <c r="B3" s="19"/>
      <c r="C3" s="19"/>
      <c r="D3" s="19"/>
      <c r="E3" s="19"/>
      <c r="F3" s="19"/>
      <c r="G3" s="19"/>
    </row>
    <row r="4" spans="2:7">
      <c r="B4" s="21" t="s">
        <v>60</v>
      </c>
      <c r="C4" s="21" t="s">
        <v>61</v>
      </c>
      <c r="D4" s="21" t="s">
        <v>62</v>
      </c>
      <c r="E4" s="21" t="s">
        <v>63</v>
      </c>
      <c r="F4" s="21" t="s">
        <v>64</v>
      </c>
      <c r="G4" s="21" t="s">
        <v>65</v>
      </c>
    </row>
    <row r="5" spans="2:7">
      <c r="B5" s="22" t="s">
        <v>66</v>
      </c>
      <c r="C5" s="23">
        <v>583519002</v>
      </c>
      <c r="D5" s="24">
        <v>545139500</v>
      </c>
      <c r="E5" s="24">
        <v>600000200</v>
      </c>
      <c r="F5" s="24">
        <v>681456500</v>
      </c>
      <c r="G5" s="24"/>
    </row>
    <row r="6" spans="2:7">
      <c r="B6" s="22" t="s">
        <v>67</v>
      </c>
      <c r="C6" s="23">
        <v>385898000</v>
      </c>
      <c r="D6" s="24">
        <v>183164200</v>
      </c>
      <c r="E6" s="24">
        <v>172276500</v>
      </c>
      <c r="F6" s="24">
        <v>148765700</v>
      </c>
      <c r="G6" s="24"/>
    </row>
    <row r="7" spans="2:7">
      <c r="B7" s="22" t="s">
        <v>68</v>
      </c>
      <c r="C7" s="23">
        <v>129012000</v>
      </c>
      <c r="D7" s="24">
        <v>190981600</v>
      </c>
      <c r="E7" s="24">
        <v>220990900</v>
      </c>
      <c r="F7" s="24">
        <v>290440500</v>
      </c>
      <c r="G7" s="24"/>
    </row>
    <row r="8" spans="2:7">
      <c r="B8" s="22" t="s">
        <v>69</v>
      </c>
      <c r="C8" s="23">
        <v>508314500</v>
      </c>
      <c r="D8" s="24">
        <v>212783900</v>
      </c>
      <c r="E8" s="24">
        <v>112123450</v>
      </c>
      <c r="F8" s="24">
        <v>98878780</v>
      </c>
      <c r="G8" s="24"/>
    </row>
    <row r="9" spans="2:7">
      <c r="B9" s="22" t="s">
        <v>70</v>
      </c>
      <c r="C9" s="23">
        <v>220402500</v>
      </c>
      <c r="D9" s="24">
        <v>78441530</v>
      </c>
      <c r="E9" s="24">
        <v>68987560</v>
      </c>
      <c r="F9" s="24">
        <v>57980900</v>
      </c>
      <c r="G9" s="24"/>
    </row>
    <row r="10" spans="2:7">
      <c r="B10" s="22" t="s">
        <v>71</v>
      </c>
      <c r="C10" s="23">
        <v>380490500</v>
      </c>
      <c r="D10" s="24">
        <v>414542250</v>
      </c>
      <c r="E10" s="24">
        <v>590432900</v>
      </c>
      <c r="F10" s="24">
        <v>800345000</v>
      </c>
      <c r="G10" s="24"/>
    </row>
    <row r="11" spans="2:7">
      <c r="B11" s="22" t="s">
        <v>72</v>
      </c>
      <c r="C11" s="23">
        <v>341764500</v>
      </c>
      <c r="D11" s="24">
        <v>137162250</v>
      </c>
      <c r="E11" s="24">
        <v>137772250</v>
      </c>
      <c r="F11" s="24">
        <v>138382250</v>
      </c>
      <c r="G11" s="24"/>
    </row>
    <row r="12" spans="2:7">
      <c r="B12" s="22" t="s">
        <v>73</v>
      </c>
      <c r="C12" s="23">
        <v>937412500</v>
      </c>
      <c r="D12" s="24">
        <v>460780400</v>
      </c>
      <c r="E12" s="24">
        <v>467780400</v>
      </c>
      <c r="F12" s="24">
        <v>474780400</v>
      </c>
      <c r="G12" s="24"/>
    </row>
    <row r="13" spans="2:7">
      <c r="B13" s="22" t="s">
        <v>74</v>
      </c>
      <c r="C13" s="23">
        <v>794287500</v>
      </c>
      <c r="D13" s="24">
        <v>110948700</v>
      </c>
      <c r="E13" s="24">
        <v>116784700</v>
      </c>
      <c r="F13" s="24">
        <v>122620700</v>
      </c>
      <c r="G13" s="24"/>
    </row>
  </sheetData>
  <mergeCells count="1">
    <mergeCell ref="B2:G2"/>
  </mergeCells>
  <phoneticPr fontId="5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3E30-277F-4F3C-8B91-650501957379}">
  <dimension ref="B1:J12"/>
  <sheetViews>
    <sheetView workbookViewId="0">
      <selection activeCell="I23" sqref="I23"/>
    </sheetView>
  </sheetViews>
  <sheetFormatPr baseColWidth="10" defaultColWidth="8.83203125" defaultRowHeight="17"/>
  <cols>
    <col min="1" max="1" width="1.6640625" customWidth="1"/>
    <col min="2" max="3" width="9.5" customWidth="1"/>
    <col min="4" max="4" width="12.33203125" customWidth="1"/>
    <col min="5" max="5" width="9.5" customWidth="1"/>
    <col min="6" max="6" width="11.5" bestFit="1" customWidth="1"/>
    <col min="7" max="7" width="12.33203125" customWidth="1"/>
    <col min="8" max="10" width="9.5" customWidth="1"/>
  </cols>
  <sheetData>
    <row r="1" spans="2:10" ht="24" customHeight="1"/>
    <row r="2" spans="2:10" ht="24" customHeight="1"/>
    <row r="3" spans="2:10" ht="24" customHeight="1" thickBot="1"/>
    <row r="4" spans="2:10" ht="37" thickBot="1">
      <c r="B4" s="47" t="s">
        <v>76</v>
      </c>
      <c r="C4" s="48" t="s">
        <v>77</v>
      </c>
      <c r="D4" s="48" t="s">
        <v>78</v>
      </c>
      <c r="E4" s="48" t="s">
        <v>79</v>
      </c>
      <c r="F4" s="48" t="s">
        <v>80</v>
      </c>
      <c r="G4" s="49" t="s">
        <v>81</v>
      </c>
      <c r="H4" s="49" t="s">
        <v>82</v>
      </c>
      <c r="I4" s="48" t="s">
        <v>83</v>
      </c>
      <c r="J4" s="50" t="s">
        <v>84</v>
      </c>
    </row>
    <row r="5" spans="2:10">
      <c r="B5" s="40" t="s">
        <v>85</v>
      </c>
      <c r="C5" s="41" t="s">
        <v>93</v>
      </c>
      <c r="D5" s="42">
        <v>43845</v>
      </c>
      <c r="E5" s="41" t="s">
        <v>101</v>
      </c>
      <c r="F5" s="43">
        <v>45000000</v>
      </c>
      <c r="G5" s="44">
        <v>10000</v>
      </c>
      <c r="H5" s="45">
        <v>0.95</v>
      </c>
      <c r="I5" s="41" t="s">
        <v>104</v>
      </c>
      <c r="J5" s="46">
        <v>1</v>
      </c>
    </row>
    <row r="6" spans="2:10">
      <c r="B6" s="31" t="s">
        <v>86</v>
      </c>
      <c r="C6" s="2" t="s">
        <v>94</v>
      </c>
      <c r="D6" s="27">
        <v>43862</v>
      </c>
      <c r="E6" s="2" t="s">
        <v>102</v>
      </c>
      <c r="F6" s="28">
        <v>50000000</v>
      </c>
      <c r="G6" s="29">
        <v>15000</v>
      </c>
      <c r="H6" s="30">
        <v>0.8</v>
      </c>
      <c r="I6" s="2" t="s">
        <v>105</v>
      </c>
      <c r="J6" s="32">
        <v>6</v>
      </c>
    </row>
    <row r="7" spans="2:10">
      <c r="B7" s="31" t="s">
        <v>87</v>
      </c>
      <c r="C7" s="2" t="s">
        <v>95</v>
      </c>
      <c r="D7" s="27">
        <v>43840</v>
      </c>
      <c r="E7" s="2" t="s">
        <v>101</v>
      </c>
      <c r="F7" s="28">
        <v>60000000</v>
      </c>
      <c r="G7" s="29">
        <v>18000</v>
      </c>
      <c r="H7" s="30">
        <v>0.88500000000000001</v>
      </c>
      <c r="I7" s="2" t="s">
        <v>106</v>
      </c>
      <c r="J7" s="32">
        <v>3</v>
      </c>
    </row>
    <row r="8" spans="2:10">
      <c r="B8" s="31" t="s">
        <v>88</v>
      </c>
      <c r="C8" s="2" t="s">
        <v>96</v>
      </c>
      <c r="D8" s="27">
        <v>43845</v>
      </c>
      <c r="E8" s="2" t="s">
        <v>102</v>
      </c>
      <c r="F8" s="28">
        <v>55455500</v>
      </c>
      <c r="G8" s="29">
        <v>20000</v>
      </c>
      <c r="H8" s="30">
        <v>0.755</v>
      </c>
      <c r="I8" s="2" t="s">
        <v>104</v>
      </c>
      <c r="J8" s="32">
        <v>7</v>
      </c>
    </row>
    <row r="9" spans="2:10">
      <c r="B9" s="31" t="s">
        <v>89</v>
      </c>
      <c r="C9" s="2" t="s">
        <v>97</v>
      </c>
      <c r="D9" s="27">
        <v>43862</v>
      </c>
      <c r="E9" s="2" t="s">
        <v>103</v>
      </c>
      <c r="F9" s="28">
        <v>38500000</v>
      </c>
      <c r="G9" s="29">
        <v>8000</v>
      </c>
      <c r="H9" s="30">
        <v>0.7</v>
      </c>
      <c r="I9" s="2" t="s">
        <v>106</v>
      </c>
      <c r="J9" s="32">
        <v>8</v>
      </c>
    </row>
    <row r="10" spans="2:10">
      <c r="B10" s="31" t="s">
        <v>90</v>
      </c>
      <c r="C10" s="2" t="s">
        <v>98</v>
      </c>
      <c r="D10" s="27">
        <v>43866</v>
      </c>
      <c r="E10" s="2" t="s">
        <v>103</v>
      </c>
      <c r="F10" s="28">
        <v>45500000</v>
      </c>
      <c r="G10" s="29">
        <v>12000</v>
      </c>
      <c r="H10" s="30">
        <v>0.85</v>
      </c>
      <c r="I10" s="2" t="s">
        <v>104</v>
      </c>
      <c r="J10" s="32">
        <v>4</v>
      </c>
    </row>
    <row r="11" spans="2:10">
      <c r="B11" s="31" t="s">
        <v>91</v>
      </c>
      <c r="C11" s="2" t="s">
        <v>99</v>
      </c>
      <c r="D11" s="27">
        <v>43847</v>
      </c>
      <c r="E11" s="2" t="s">
        <v>102</v>
      </c>
      <c r="F11" s="28">
        <v>62550000</v>
      </c>
      <c r="G11" s="29">
        <v>19500</v>
      </c>
      <c r="H11" s="30">
        <v>0.82499999999999996</v>
      </c>
      <c r="I11" s="2" t="s">
        <v>106</v>
      </c>
      <c r="J11" s="32">
        <v>5</v>
      </c>
    </row>
    <row r="12" spans="2:10" ht="18" thickBot="1">
      <c r="B12" s="33" t="s">
        <v>92</v>
      </c>
      <c r="C12" s="34" t="s">
        <v>100</v>
      </c>
      <c r="D12" s="35">
        <v>43862</v>
      </c>
      <c r="E12" s="34" t="s">
        <v>101</v>
      </c>
      <c r="F12" s="36">
        <v>40000000</v>
      </c>
      <c r="G12" s="37">
        <v>9500</v>
      </c>
      <c r="H12" s="38">
        <v>0.92500000000000004</v>
      </c>
      <c r="I12" s="34" t="s">
        <v>105</v>
      </c>
      <c r="J12" s="39">
        <v>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2FC6-1158-46EB-881C-528277566FFB}">
  <dimension ref="B1:M20"/>
  <sheetViews>
    <sheetView showGridLines="0" topLeftCell="C1" workbookViewId="0">
      <selection activeCell="I23" sqref="I23"/>
    </sheetView>
  </sheetViews>
  <sheetFormatPr baseColWidth="10" defaultColWidth="9" defaultRowHeight="14"/>
  <cols>
    <col min="1" max="1" width="1.6640625" style="51" customWidth="1"/>
    <col min="2" max="2" width="11.1640625" style="51" customWidth="1"/>
    <col min="3" max="3" width="15" style="51" customWidth="1"/>
    <col min="4" max="4" width="10.1640625" style="51" customWidth="1"/>
    <col min="5" max="9" width="10" style="51" customWidth="1"/>
    <col min="10" max="10" width="12.1640625" style="51" customWidth="1"/>
    <col min="11" max="16384" width="9" style="51"/>
  </cols>
  <sheetData>
    <row r="1" spans="2:13" ht="22.5" customHeight="1"/>
    <row r="2" spans="2:13" ht="22.5" customHeight="1"/>
    <row r="3" spans="2:13" ht="22.5" customHeight="1" thickBot="1"/>
    <row r="4" spans="2:13" ht="31" thickBot="1">
      <c r="B4" s="52" t="s">
        <v>107</v>
      </c>
      <c r="C4" s="53" t="s">
        <v>108</v>
      </c>
      <c r="D4" s="53" t="s">
        <v>83</v>
      </c>
      <c r="E4" s="53" t="s">
        <v>109</v>
      </c>
      <c r="F4" s="53" t="s">
        <v>110</v>
      </c>
      <c r="G4" s="54" t="s">
        <v>111</v>
      </c>
      <c r="H4" s="53" t="s">
        <v>112</v>
      </c>
      <c r="I4" s="53" t="s">
        <v>113</v>
      </c>
      <c r="J4" s="55" t="s">
        <v>114</v>
      </c>
    </row>
    <row r="5" spans="2:13" ht="15.75" customHeight="1">
      <c r="B5" s="56" t="s">
        <v>115</v>
      </c>
      <c r="C5" s="57" t="s">
        <v>116</v>
      </c>
      <c r="D5" s="57" t="s">
        <v>117</v>
      </c>
      <c r="E5" s="57" t="s">
        <v>118</v>
      </c>
      <c r="F5" s="58">
        <v>98</v>
      </c>
      <c r="G5" s="59">
        <v>123</v>
      </c>
      <c r="H5" s="60">
        <v>121</v>
      </c>
      <c r="I5" s="61" t="str">
        <f>_xlfn.RANK.EQ(H5,$H$5:$H$12)&amp;"위"</f>
        <v>4위</v>
      </c>
      <c r="J5" s="62" t="str">
        <f>IF(MID(B5,2,1)="A","A등급",IF(MID(B5,2,1)="B","B등급",""))</f>
        <v>A등급</v>
      </c>
      <c r="M5" s="63"/>
    </row>
    <row r="6" spans="2:13" ht="15.75" customHeight="1">
      <c r="B6" s="64" t="s">
        <v>119</v>
      </c>
      <c r="C6" s="65" t="s">
        <v>120</v>
      </c>
      <c r="D6" s="65" t="s">
        <v>121</v>
      </c>
      <c r="E6" s="65" t="s">
        <v>122</v>
      </c>
      <c r="F6" s="66">
        <v>72</v>
      </c>
      <c r="G6" s="67">
        <v>25</v>
      </c>
      <c r="H6" s="68">
        <v>20</v>
      </c>
      <c r="I6" s="69" t="str">
        <f>_xlfn.RANK.EQ(H6,$H$5:$H$12)&amp;"위"</f>
        <v>6위</v>
      </c>
      <c r="J6" s="70" t="str">
        <f>IF(MID(B6,2,1)="A","A등급",IF(MID(B6,2,1)="B","B등급",""))</f>
        <v>B등급</v>
      </c>
      <c r="M6" s="63"/>
    </row>
    <row r="7" spans="2:13" ht="15.75" customHeight="1">
      <c r="B7" s="64" t="s">
        <v>123</v>
      </c>
      <c r="C7" s="65" t="s">
        <v>124</v>
      </c>
      <c r="D7" s="65" t="s">
        <v>125</v>
      </c>
      <c r="E7" s="65" t="s">
        <v>118</v>
      </c>
      <c r="F7" s="66">
        <v>97</v>
      </c>
      <c r="G7" s="67">
        <v>138</v>
      </c>
      <c r="H7" s="68">
        <v>134</v>
      </c>
      <c r="I7" s="69" t="str">
        <f t="shared" ref="I7:I12" si="0">_xlfn.RANK.EQ(H7,$H$5:$H$12)&amp;"위"</f>
        <v>2위</v>
      </c>
      <c r="J7" s="70" t="str">
        <f t="shared" ref="J7:J12" si="1">IF(MID(B7,2,1)="A","A등급",IF(MID(B7,2,1)="B","B등급",""))</f>
        <v/>
      </c>
      <c r="M7" s="63"/>
    </row>
    <row r="8" spans="2:13" ht="15.75" customHeight="1">
      <c r="B8" s="64" t="s">
        <v>126</v>
      </c>
      <c r="C8" s="65" t="s">
        <v>127</v>
      </c>
      <c r="D8" s="65" t="s">
        <v>128</v>
      </c>
      <c r="E8" s="65" t="s">
        <v>129</v>
      </c>
      <c r="F8" s="66">
        <v>96</v>
      </c>
      <c r="G8" s="67">
        <v>145</v>
      </c>
      <c r="H8" s="68">
        <v>139</v>
      </c>
      <c r="I8" s="69" t="str">
        <f t="shared" si="0"/>
        <v>1위</v>
      </c>
      <c r="J8" s="70" t="str">
        <f t="shared" si="1"/>
        <v>A등급</v>
      </c>
      <c r="M8" s="63"/>
    </row>
    <row r="9" spans="2:13" ht="15.75" customHeight="1">
      <c r="B9" s="64" t="s">
        <v>130</v>
      </c>
      <c r="C9" s="65" t="s">
        <v>131</v>
      </c>
      <c r="D9" s="65" t="s">
        <v>128</v>
      </c>
      <c r="E9" s="65" t="s">
        <v>118</v>
      </c>
      <c r="F9" s="66">
        <v>83</v>
      </c>
      <c r="G9" s="67">
        <v>118</v>
      </c>
      <c r="H9" s="68">
        <v>98</v>
      </c>
      <c r="I9" s="69" t="str">
        <f t="shared" si="0"/>
        <v>5위</v>
      </c>
      <c r="J9" s="70" t="str">
        <f t="shared" si="1"/>
        <v>B등급</v>
      </c>
      <c r="M9" s="63"/>
    </row>
    <row r="10" spans="2:13" ht="15.75" customHeight="1">
      <c r="B10" s="64" t="s">
        <v>132</v>
      </c>
      <c r="C10" s="65" t="s">
        <v>133</v>
      </c>
      <c r="D10" s="65" t="s">
        <v>134</v>
      </c>
      <c r="E10" s="65" t="s">
        <v>129</v>
      </c>
      <c r="F10" s="66">
        <v>96</v>
      </c>
      <c r="G10" s="67">
        <v>139</v>
      </c>
      <c r="H10" s="68">
        <v>134</v>
      </c>
      <c r="I10" s="69" t="str">
        <f t="shared" si="0"/>
        <v>2위</v>
      </c>
      <c r="J10" s="70" t="str">
        <f t="shared" si="1"/>
        <v>A등급</v>
      </c>
      <c r="M10" s="63"/>
    </row>
    <row r="11" spans="2:13" ht="15.75" customHeight="1">
      <c r="B11" s="64" t="s">
        <v>135</v>
      </c>
      <c r="C11" s="65" t="s">
        <v>136</v>
      </c>
      <c r="D11" s="65" t="s">
        <v>125</v>
      </c>
      <c r="E11" s="65" t="s">
        <v>122</v>
      </c>
      <c r="F11" s="66">
        <v>74</v>
      </c>
      <c r="G11" s="67">
        <v>23</v>
      </c>
      <c r="H11" s="68">
        <v>17</v>
      </c>
      <c r="I11" s="69" t="str">
        <f t="shared" si="0"/>
        <v>8위</v>
      </c>
      <c r="J11" s="70" t="str">
        <f t="shared" si="1"/>
        <v/>
      </c>
      <c r="M11" s="63"/>
    </row>
    <row r="12" spans="2:13" ht="15.75" customHeight="1" thickBot="1">
      <c r="B12" s="71" t="s">
        <v>137</v>
      </c>
      <c r="C12" s="72" t="s">
        <v>138</v>
      </c>
      <c r="D12" s="72" t="s">
        <v>117</v>
      </c>
      <c r="E12" s="72" t="s">
        <v>122</v>
      </c>
      <c r="F12" s="73">
        <v>63</v>
      </c>
      <c r="G12" s="74">
        <v>32</v>
      </c>
      <c r="H12" s="75">
        <v>20</v>
      </c>
      <c r="I12" s="76" t="str">
        <f t="shared" si="0"/>
        <v>6위</v>
      </c>
      <c r="J12" s="77" t="str">
        <f t="shared" si="1"/>
        <v/>
      </c>
      <c r="M12" s="63"/>
    </row>
    <row r="13" spans="2:13" ht="19.5" customHeight="1">
      <c r="B13" s="227" t="s">
        <v>139</v>
      </c>
      <c r="C13" s="228"/>
      <c r="D13" s="229"/>
      <c r="E13" s="78">
        <f>SUMIF(분류,"가정",H5:H12)/COUNTIF(분류,"가정")</f>
        <v>19</v>
      </c>
      <c r="F13" s="230"/>
      <c r="G13" s="232" t="s">
        <v>140</v>
      </c>
      <c r="H13" s="228"/>
      <c r="I13" s="229"/>
      <c r="J13" s="79">
        <f>MAX(H5:H12)</f>
        <v>139</v>
      </c>
    </row>
    <row r="14" spans="2:13" ht="19.5" customHeight="1" thickBot="1">
      <c r="B14" s="233" t="s">
        <v>141</v>
      </c>
      <c r="C14" s="234"/>
      <c r="D14" s="235"/>
      <c r="E14" s="80">
        <f>DSUM(B4:H12,7,E4:E5)</f>
        <v>353</v>
      </c>
      <c r="F14" s="231"/>
      <c r="G14" s="81" t="s">
        <v>142</v>
      </c>
      <c r="H14" s="72" t="s">
        <v>143</v>
      </c>
      <c r="I14" s="82" t="s">
        <v>83</v>
      </c>
      <c r="J14" s="83" t="str">
        <f>VLOOKUP(H14,$B$5:$H$12,3,0)</f>
        <v>서울</v>
      </c>
    </row>
    <row r="17" spans="5:7">
      <c r="E17" s="84"/>
      <c r="G17" s="84"/>
    </row>
    <row r="20" spans="5:7" ht="31.5" customHeight="1"/>
  </sheetData>
  <mergeCells count="4">
    <mergeCell ref="B13:D13"/>
    <mergeCell ref="F13:F14"/>
    <mergeCell ref="G13:I13"/>
    <mergeCell ref="B14:D14"/>
  </mergeCells>
  <phoneticPr fontId="5" type="noConversion"/>
  <conditionalFormatting sqref="B5:J12">
    <cfRule type="expression" dxfId="3" priority="1">
      <formula>$H5&gt;=130</formula>
    </cfRule>
  </conditionalFormatting>
  <dataValidations count="1">
    <dataValidation type="list" allowBlank="1" showInputMessage="1" showErrorMessage="1" sqref="H14" xr:uid="{D3F1727D-2838-4D61-A3CB-2238AFA4CC46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CE6E-8200-46FE-B334-6BDE593B23C4}">
  <dimension ref="A1:N21"/>
  <sheetViews>
    <sheetView showGridLines="0" zoomScaleNormal="100" workbookViewId="0">
      <selection activeCell="I23" sqref="I23"/>
    </sheetView>
  </sheetViews>
  <sheetFormatPr baseColWidth="10" defaultColWidth="9" defaultRowHeight="14"/>
  <cols>
    <col min="1" max="1" width="1.6640625" style="51" customWidth="1"/>
    <col min="2" max="2" width="14.1640625" style="51" customWidth="1"/>
    <col min="3" max="3" width="11.5" style="51" customWidth="1"/>
    <col min="4" max="4" width="12.1640625" style="51" customWidth="1"/>
    <col min="5" max="5" width="10.83203125" style="51" customWidth="1"/>
    <col min="6" max="6" width="13.5" style="51" customWidth="1"/>
    <col min="7" max="7" width="15.83203125" style="51" customWidth="1"/>
    <col min="8" max="8" width="12.83203125" style="51" customWidth="1"/>
    <col min="9" max="9" width="14.1640625" style="51" customWidth="1"/>
    <col min="10" max="10" width="12.1640625" style="51" customWidth="1"/>
    <col min="11" max="16384" width="9" style="51"/>
  </cols>
  <sheetData>
    <row r="1" spans="1:14" ht="25.5" customHeight="1"/>
    <row r="2" spans="1:14" ht="25.5" customHeight="1"/>
    <row r="3" spans="1:14" ht="25.5" customHeight="1" thickBot="1"/>
    <row r="4" spans="1:14" ht="35" customHeight="1" thickBot="1">
      <c r="B4" s="103" t="s">
        <v>185</v>
      </c>
      <c r="C4" s="104" t="s">
        <v>186</v>
      </c>
      <c r="D4" s="105" t="s">
        <v>187</v>
      </c>
      <c r="E4" s="105" t="s">
        <v>188</v>
      </c>
      <c r="F4" s="105" t="s">
        <v>189</v>
      </c>
      <c r="G4" s="105" t="s">
        <v>190</v>
      </c>
      <c r="H4" s="105" t="s">
        <v>191</v>
      </c>
      <c r="I4" s="105" t="s">
        <v>192</v>
      </c>
      <c r="J4" s="106" t="s">
        <v>193</v>
      </c>
    </row>
    <row r="5" spans="1:14" ht="24" customHeight="1">
      <c r="B5" s="107" t="s">
        <v>194</v>
      </c>
      <c r="C5" s="108" t="s">
        <v>195</v>
      </c>
      <c r="D5" s="109" t="s">
        <v>196</v>
      </c>
      <c r="E5" s="110">
        <v>4</v>
      </c>
      <c r="F5" s="111">
        <v>1700000</v>
      </c>
      <c r="G5" s="109" t="s">
        <v>197</v>
      </c>
      <c r="H5" s="112" t="s">
        <v>198</v>
      </c>
      <c r="I5" s="113" t="str">
        <f t="shared" ref="I5:I12" si="0">RIGHT(B5,7)</f>
        <v>103-603</v>
      </c>
      <c r="J5" s="114" t="str">
        <f t="shared" ref="J5:J12" si="1">IF(AND(E5&gt;=4,F5&lt;=2000000),"★","")</f>
        <v>★</v>
      </c>
      <c r="L5" s="115"/>
      <c r="N5" s="116"/>
    </row>
    <row r="6" spans="1:14" ht="24" customHeight="1">
      <c r="A6" s="117"/>
      <c r="B6" s="118" t="s">
        <v>199</v>
      </c>
      <c r="C6" s="119" t="s">
        <v>200</v>
      </c>
      <c r="D6" s="120" t="s">
        <v>201</v>
      </c>
      <c r="E6" s="121">
        <v>6</v>
      </c>
      <c r="F6" s="122">
        <v>2800000</v>
      </c>
      <c r="G6" s="120" t="s">
        <v>202</v>
      </c>
      <c r="H6" s="123" t="s">
        <v>203</v>
      </c>
      <c r="I6" s="124" t="str">
        <f t="shared" si="0"/>
        <v>106-204</v>
      </c>
      <c r="J6" s="91" t="str">
        <f t="shared" si="1"/>
        <v/>
      </c>
      <c r="L6" s="125"/>
      <c r="N6" s="116"/>
    </row>
    <row r="7" spans="1:14" ht="24" customHeight="1">
      <c r="A7" s="117"/>
      <c r="B7" s="118" t="s">
        <v>204</v>
      </c>
      <c r="C7" s="119" t="s">
        <v>205</v>
      </c>
      <c r="D7" s="120" t="s">
        <v>196</v>
      </c>
      <c r="E7" s="121">
        <v>3</v>
      </c>
      <c r="F7" s="122">
        <v>1700000</v>
      </c>
      <c r="G7" s="120" t="s">
        <v>206</v>
      </c>
      <c r="H7" s="123" t="s">
        <v>207</v>
      </c>
      <c r="I7" s="124" t="str">
        <f t="shared" si="0"/>
        <v>207-908</v>
      </c>
      <c r="J7" s="91" t="str">
        <f t="shared" si="1"/>
        <v/>
      </c>
      <c r="L7" s="115"/>
      <c r="N7" s="116"/>
    </row>
    <row r="8" spans="1:14" ht="24" customHeight="1">
      <c r="A8" s="117"/>
      <c r="B8" s="118" t="s">
        <v>208</v>
      </c>
      <c r="C8" s="119" t="s">
        <v>209</v>
      </c>
      <c r="D8" s="120" t="s">
        <v>210</v>
      </c>
      <c r="E8" s="121">
        <v>6</v>
      </c>
      <c r="F8" s="122">
        <v>2900000</v>
      </c>
      <c r="G8" s="120" t="s">
        <v>197</v>
      </c>
      <c r="H8" s="123" t="s">
        <v>203</v>
      </c>
      <c r="I8" s="124" t="str">
        <f t="shared" si="0"/>
        <v>103-606</v>
      </c>
      <c r="J8" s="91" t="str">
        <f t="shared" si="1"/>
        <v/>
      </c>
      <c r="L8" s="115"/>
      <c r="N8" s="116"/>
    </row>
    <row r="9" spans="1:14" ht="24" customHeight="1">
      <c r="A9" s="117"/>
      <c r="B9" s="118" t="s">
        <v>211</v>
      </c>
      <c r="C9" s="119" t="s">
        <v>212</v>
      </c>
      <c r="D9" s="120" t="s">
        <v>196</v>
      </c>
      <c r="E9" s="121">
        <v>5</v>
      </c>
      <c r="F9" s="122">
        <v>2500000</v>
      </c>
      <c r="G9" s="120" t="s">
        <v>202</v>
      </c>
      <c r="H9" s="123" t="s">
        <v>203</v>
      </c>
      <c r="I9" s="124" t="str">
        <f t="shared" si="0"/>
        <v>109-508</v>
      </c>
      <c r="J9" s="91" t="str">
        <f t="shared" si="1"/>
        <v/>
      </c>
      <c r="L9" s="115"/>
      <c r="M9" s="126"/>
      <c r="N9" s="116"/>
    </row>
    <row r="10" spans="1:14" ht="24" customHeight="1">
      <c r="A10" s="117"/>
      <c r="B10" s="118" t="s">
        <v>213</v>
      </c>
      <c r="C10" s="119" t="s">
        <v>214</v>
      </c>
      <c r="D10" s="120" t="s">
        <v>196</v>
      </c>
      <c r="E10" s="121">
        <v>2</v>
      </c>
      <c r="F10" s="122">
        <v>1000000</v>
      </c>
      <c r="G10" s="120" t="s">
        <v>206</v>
      </c>
      <c r="H10" s="123" t="s">
        <v>215</v>
      </c>
      <c r="I10" s="124" t="str">
        <f t="shared" si="0"/>
        <v>111-121</v>
      </c>
      <c r="J10" s="91" t="str">
        <f t="shared" si="1"/>
        <v/>
      </c>
      <c r="L10" s="115"/>
      <c r="N10" s="116"/>
    </row>
    <row r="11" spans="1:14" ht="24" customHeight="1">
      <c r="A11" s="117"/>
      <c r="B11" s="118" t="s">
        <v>216</v>
      </c>
      <c r="C11" s="119" t="s">
        <v>217</v>
      </c>
      <c r="D11" s="120" t="s">
        <v>201</v>
      </c>
      <c r="E11" s="121">
        <v>4</v>
      </c>
      <c r="F11" s="122">
        <v>1600000</v>
      </c>
      <c r="G11" s="120" t="s">
        <v>197</v>
      </c>
      <c r="H11" s="123" t="s">
        <v>198</v>
      </c>
      <c r="I11" s="124" t="str">
        <f t="shared" si="0"/>
        <v>102-159</v>
      </c>
      <c r="J11" s="91" t="str">
        <f t="shared" si="1"/>
        <v>★</v>
      </c>
      <c r="L11" s="115"/>
      <c r="N11" s="116"/>
    </row>
    <row r="12" spans="1:14" ht="24" customHeight="1" thickBot="1">
      <c r="A12" s="117"/>
      <c r="B12" s="127" t="s">
        <v>218</v>
      </c>
      <c r="C12" s="128" t="s">
        <v>219</v>
      </c>
      <c r="D12" s="129" t="s">
        <v>210</v>
      </c>
      <c r="E12" s="130">
        <v>3</v>
      </c>
      <c r="F12" s="131">
        <v>2650000</v>
      </c>
      <c r="G12" s="129" t="s">
        <v>202</v>
      </c>
      <c r="H12" s="132" t="s">
        <v>207</v>
      </c>
      <c r="I12" s="133" t="str">
        <f t="shared" si="0"/>
        <v>103-610</v>
      </c>
      <c r="J12" s="99" t="str">
        <f t="shared" si="1"/>
        <v/>
      </c>
      <c r="L12" s="115"/>
      <c r="N12" s="116"/>
    </row>
    <row r="13" spans="1:14" ht="30" customHeight="1">
      <c r="B13" s="236" t="s">
        <v>220</v>
      </c>
      <c r="C13" s="237"/>
      <c r="D13" s="237"/>
      <c r="E13" s="134">
        <f>MIN(E5:E12)</f>
        <v>2</v>
      </c>
      <c r="F13" s="238"/>
      <c r="G13" s="237" t="s">
        <v>221</v>
      </c>
      <c r="H13" s="237"/>
      <c r="I13" s="237"/>
      <c r="J13" s="135" t="str">
        <f>DCOUNTA(B4:H12,3,D4:D5)&amp;"건"</f>
        <v>4건</v>
      </c>
    </row>
    <row r="14" spans="1:14" ht="30" customHeight="1" thickBot="1">
      <c r="B14" s="240" t="s">
        <v>222</v>
      </c>
      <c r="C14" s="241"/>
      <c r="D14" s="241"/>
      <c r="E14" s="136">
        <f>SUMIF(D5:D12,"포장이사",견적금액)/COUNTIF(D5:D12,"포장이사")</f>
        <v>1725000</v>
      </c>
      <c r="F14" s="239"/>
      <c r="G14" s="137" t="s">
        <v>186</v>
      </c>
      <c r="H14" s="138" t="s">
        <v>223</v>
      </c>
      <c r="I14" s="137" t="s">
        <v>190</v>
      </c>
      <c r="J14" s="139" t="str">
        <f>VLOOKUP(H14,C5:H12,5,0)</f>
        <v>새집증후군</v>
      </c>
    </row>
    <row r="21" spans="5:5">
      <c r="E21" s="84"/>
    </row>
  </sheetData>
  <mergeCells count="4">
    <mergeCell ref="B13:D13"/>
    <mergeCell ref="F13:F14"/>
    <mergeCell ref="G13:I13"/>
    <mergeCell ref="B14:D14"/>
  </mergeCells>
  <phoneticPr fontId="5" type="noConversion"/>
  <conditionalFormatting sqref="A6:A12">
    <cfRule type="expression" dxfId="2" priority="2">
      <formula>$E5="더블"</formula>
    </cfRule>
  </conditionalFormatting>
  <conditionalFormatting sqref="B5:I12">
    <cfRule type="expression" dxfId="1" priority="1">
      <formula>$E5&gt;=6</formula>
    </cfRule>
  </conditionalFormatting>
  <dataValidations count="1">
    <dataValidation type="list" allowBlank="1" showInputMessage="1" showErrorMessage="1" sqref="H14" xr:uid="{9A79D8A5-D3D2-4DF4-96F7-5297B0474201}">
      <formula1>$C$5:$C$12</formula1>
    </dataValidation>
  </dataValidations>
  <pageMargins left="0.7" right="0.7" top="0.75" bottom="0.75" header="0.3" footer="0.3"/>
  <ignoredErrors>
    <ignoredError sqref="H6:H12" numberStoredAsText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750B-B7BD-40A3-A4B2-6EC0AF9C3D93}">
  <dimension ref="A1:J14"/>
  <sheetViews>
    <sheetView showGridLines="0" workbookViewId="0">
      <selection activeCell="I23" sqref="I23"/>
    </sheetView>
  </sheetViews>
  <sheetFormatPr baseColWidth="10" defaultColWidth="8.83203125" defaultRowHeight="17"/>
  <cols>
    <col min="1" max="1" width="1.6640625" style="51" customWidth="1"/>
    <col min="2" max="2" width="7.83203125" style="51" customWidth="1"/>
    <col min="3" max="3" width="18.1640625" style="51" customWidth="1"/>
    <col min="4" max="4" width="11.6640625" style="51" customWidth="1"/>
    <col min="5" max="5" width="16" style="51" customWidth="1"/>
    <col min="6" max="6" width="10.6640625" style="51" customWidth="1"/>
    <col min="7" max="7" width="12" style="51" customWidth="1"/>
    <col min="8" max="8" width="15.5" style="51" customWidth="1"/>
    <col min="9" max="9" width="10" style="51" customWidth="1"/>
    <col min="10" max="10" width="17" style="51" customWidth="1"/>
  </cols>
  <sheetData>
    <row r="1" spans="2:10" s="51" customFormat="1" ht="25" customHeight="1"/>
    <row r="2" spans="2:10" s="51" customFormat="1" ht="25" customHeight="1"/>
    <row r="3" spans="2:10" s="51" customFormat="1" ht="25" customHeight="1" thickBot="1"/>
    <row r="4" spans="2:10" s="51" customFormat="1" ht="35" customHeight="1" thickBot="1">
      <c r="B4" s="85" t="s">
        <v>144</v>
      </c>
      <c r="C4" s="86" t="s">
        <v>145</v>
      </c>
      <c r="D4" s="86" t="s">
        <v>146</v>
      </c>
      <c r="E4" s="87" t="s">
        <v>147</v>
      </c>
      <c r="F4" s="86" t="s">
        <v>148</v>
      </c>
      <c r="G4" s="87" t="s">
        <v>149</v>
      </c>
      <c r="H4" s="87" t="s">
        <v>150</v>
      </c>
      <c r="I4" s="87" t="s">
        <v>151</v>
      </c>
      <c r="J4" s="88" t="s">
        <v>152</v>
      </c>
    </row>
    <row r="5" spans="2:10" s="51" customFormat="1" ht="24" customHeight="1">
      <c r="B5" s="64" t="s">
        <v>153</v>
      </c>
      <c r="C5" s="65" t="s">
        <v>154</v>
      </c>
      <c r="D5" s="89">
        <v>1999</v>
      </c>
      <c r="E5" s="65" t="s">
        <v>155</v>
      </c>
      <c r="F5" s="65" t="s">
        <v>156</v>
      </c>
      <c r="G5" s="89">
        <v>40</v>
      </c>
      <c r="H5" s="90">
        <v>143</v>
      </c>
      <c r="I5" s="65" t="str">
        <f ca="1">YEAR(TODAY())-D5+1&amp;"년차"</f>
        <v>25년차</v>
      </c>
      <c r="J5" s="91" t="str">
        <f t="shared" ref="J5:J12" si="0">CHOOSE(RIGHT(B5,1),"국제구호개발","NGO 인력파견","기타")</f>
        <v>NGO 인력파견</v>
      </c>
    </row>
    <row r="6" spans="2:10" s="51" customFormat="1" ht="24" customHeight="1">
      <c r="B6" s="64" t="s">
        <v>157</v>
      </c>
      <c r="C6" s="65" t="s">
        <v>158</v>
      </c>
      <c r="D6" s="89">
        <v>1952</v>
      </c>
      <c r="E6" s="65" t="s">
        <v>159</v>
      </c>
      <c r="F6" s="65" t="s">
        <v>160</v>
      </c>
      <c r="G6" s="89">
        <v>110</v>
      </c>
      <c r="H6" s="90">
        <v>26</v>
      </c>
      <c r="I6" s="65" t="str">
        <f t="shared" ref="I6:I12" ca="1" si="1">YEAR(TODAY())-D6+1&amp;"년차"</f>
        <v>72년차</v>
      </c>
      <c r="J6" s="91" t="str">
        <f t="shared" si="0"/>
        <v>기타</v>
      </c>
    </row>
    <row r="7" spans="2:10" s="51" customFormat="1" ht="24" customHeight="1">
      <c r="B7" s="92" t="s">
        <v>161</v>
      </c>
      <c r="C7" s="93" t="s">
        <v>162</v>
      </c>
      <c r="D7" s="94">
        <v>1991</v>
      </c>
      <c r="E7" s="65" t="s">
        <v>163</v>
      </c>
      <c r="F7" s="93" t="s">
        <v>156</v>
      </c>
      <c r="G7" s="94">
        <v>800</v>
      </c>
      <c r="H7" s="95">
        <v>35</v>
      </c>
      <c r="I7" s="93" t="str">
        <f t="shared" ca="1" si="1"/>
        <v>33년차</v>
      </c>
      <c r="J7" s="96" t="str">
        <f t="shared" si="0"/>
        <v>국제구호개발</v>
      </c>
    </row>
    <row r="8" spans="2:10" s="51" customFormat="1" ht="24" customHeight="1">
      <c r="B8" s="64" t="s">
        <v>164</v>
      </c>
      <c r="C8" s="65" t="s">
        <v>165</v>
      </c>
      <c r="D8" s="89">
        <v>1999</v>
      </c>
      <c r="E8" s="65" t="s">
        <v>166</v>
      </c>
      <c r="F8" s="65" t="s">
        <v>156</v>
      </c>
      <c r="G8" s="89">
        <v>50</v>
      </c>
      <c r="H8" s="90">
        <v>17</v>
      </c>
      <c r="I8" s="65" t="str">
        <f t="shared" ca="1" si="1"/>
        <v>25년차</v>
      </c>
      <c r="J8" s="91" t="str">
        <f t="shared" si="0"/>
        <v>국제구호개발</v>
      </c>
    </row>
    <row r="9" spans="2:10" s="51" customFormat="1" ht="24" customHeight="1">
      <c r="B9" s="64" t="s">
        <v>167</v>
      </c>
      <c r="C9" s="65" t="s">
        <v>168</v>
      </c>
      <c r="D9" s="89">
        <v>1971</v>
      </c>
      <c r="E9" s="65" t="s">
        <v>169</v>
      </c>
      <c r="F9" s="65" t="s">
        <v>170</v>
      </c>
      <c r="G9" s="89">
        <v>13</v>
      </c>
      <c r="H9" s="90">
        <v>70</v>
      </c>
      <c r="I9" s="65" t="str">
        <f t="shared" ca="1" si="1"/>
        <v>53년차</v>
      </c>
      <c r="J9" s="91" t="str">
        <f t="shared" si="0"/>
        <v>기타</v>
      </c>
    </row>
    <row r="10" spans="2:10" s="51" customFormat="1" ht="24" customHeight="1">
      <c r="B10" s="64" t="s">
        <v>171</v>
      </c>
      <c r="C10" s="65" t="s">
        <v>172</v>
      </c>
      <c r="D10" s="89">
        <v>1919</v>
      </c>
      <c r="E10" s="65" t="s">
        <v>173</v>
      </c>
      <c r="F10" s="65" t="s">
        <v>174</v>
      </c>
      <c r="G10" s="89">
        <v>380</v>
      </c>
      <c r="H10" s="90">
        <v>30</v>
      </c>
      <c r="I10" s="65" t="str">
        <f t="shared" ca="1" si="1"/>
        <v>105년차</v>
      </c>
      <c r="J10" s="91" t="str">
        <f t="shared" si="0"/>
        <v>국제구호개발</v>
      </c>
    </row>
    <row r="11" spans="2:10" s="51" customFormat="1" ht="24" customHeight="1">
      <c r="B11" s="64" t="s">
        <v>175</v>
      </c>
      <c r="C11" s="65" t="s">
        <v>176</v>
      </c>
      <c r="D11" s="89">
        <v>1946</v>
      </c>
      <c r="E11" s="65" t="s">
        <v>177</v>
      </c>
      <c r="F11" s="65" t="s">
        <v>178</v>
      </c>
      <c r="G11" s="89">
        <v>46</v>
      </c>
      <c r="H11" s="90">
        <v>190</v>
      </c>
      <c r="I11" s="65" t="str">
        <f t="shared" ca="1" si="1"/>
        <v>78년차</v>
      </c>
      <c r="J11" s="91" t="str">
        <f t="shared" si="0"/>
        <v>국제구호개발</v>
      </c>
    </row>
    <row r="12" spans="2:10" s="51" customFormat="1" ht="24" customHeight="1" thickBot="1">
      <c r="B12" s="71" t="s">
        <v>179</v>
      </c>
      <c r="C12" s="72" t="s">
        <v>180</v>
      </c>
      <c r="D12" s="97">
        <v>1950</v>
      </c>
      <c r="E12" s="72" t="s">
        <v>181</v>
      </c>
      <c r="F12" s="72" t="s">
        <v>160</v>
      </c>
      <c r="G12" s="97">
        <v>700</v>
      </c>
      <c r="H12" s="98">
        <v>47</v>
      </c>
      <c r="I12" s="72" t="str">
        <f t="shared" ca="1" si="1"/>
        <v>74년차</v>
      </c>
      <c r="J12" s="99" t="str">
        <f t="shared" si="0"/>
        <v>국제구호개발</v>
      </c>
    </row>
    <row r="13" spans="2:10" s="51" customFormat="1" ht="30" customHeight="1">
      <c r="B13" s="242" t="s">
        <v>182</v>
      </c>
      <c r="C13" s="243"/>
      <c r="D13" s="244"/>
      <c r="E13" s="100">
        <f>SUMIF(설립국,"&lt;&gt;한국",G5:G12)</f>
        <v>1249</v>
      </c>
      <c r="F13" s="245"/>
      <c r="G13" s="246" t="s">
        <v>183</v>
      </c>
      <c r="H13" s="243"/>
      <c r="I13" s="244"/>
      <c r="J13" s="101">
        <f>MAX(H5:H12)</f>
        <v>190</v>
      </c>
    </row>
    <row r="14" spans="2:10" s="51" customFormat="1" ht="30" customHeight="1" thickBot="1">
      <c r="B14" s="233" t="s">
        <v>184</v>
      </c>
      <c r="C14" s="234"/>
      <c r="D14" s="235"/>
      <c r="E14" s="102">
        <f>DCOUNTA(B4:H12,C4,F4:F5)</f>
        <v>3</v>
      </c>
      <c r="F14" s="231"/>
      <c r="G14" s="81" t="s">
        <v>145</v>
      </c>
      <c r="H14" s="72" t="s">
        <v>154</v>
      </c>
      <c r="I14" s="81" t="s">
        <v>147</v>
      </c>
      <c r="J14" s="99" t="str">
        <f>VLOOKUP(H14,C5:H12,3,0)</f>
        <v>999-7777</v>
      </c>
    </row>
  </sheetData>
  <mergeCells count="4">
    <mergeCell ref="B13:D13"/>
    <mergeCell ref="F13:F14"/>
    <mergeCell ref="G13:I13"/>
    <mergeCell ref="B14:D14"/>
  </mergeCells>
  <phoneticPr fontId="5" type="noConversion"/>
  <conditionalFormatting sqref="H5:H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{3AA481B8-040D-4D80-9FE8-78CD2D4B9A54}</x14:id>
        </ext>
      </extLst>
    </cfRule>
  </conditionalFormatting>
  <dataValidations count="1">
    <dataValidation type="list" allowBlank="1" showInputMessage="1" showErrorMessage="1" sqref="H14" xr:uid="{1B0FC0AA-6D7E-4A63-9898-86182B35463B}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481B8-040D-4D80-9FE8-78CD2D4B9A54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20CA-A9C0-488B-B00A-200E720A01FF}">
  <dimension ref="B1:F16"/>
  <sheetViews>
    <sheetView zoomScale="140" zoomScaleNormal="140" workbookViewId="0">
      <selection activeCell="H12" sqref="H12"/>
    </sheetView>
  </sheetViews>
  <sheetFormatPr baseColWidth="10" defaultColWidth="9" defaultRowHeight="17"/>
  <cols>
    <col min="1" max="1" width="1.33203125" style="184" customWidth="1"/>
    <col min="2" max="2" width="16.6640625" style="184" customWidth="1"/>
    <col min="3" max="3" width="18.6640625" style="184" bestFit="1" customWidth="1"/>
    <col min="4" max="4" width="2.6640625" style="184" customWidth="1"/>
    <col min="5" max="5" width="17" style="184" customWidth="1"/>
    <col min="6" max="6" width="16.5" style="184" bestFit="1" customWidth="1"/>
    <col min="7" max="16384" width="9" style="184"/>
  </cols>
  <sheetData>
    <row r="1" spans="2:6" ht="5.25" customHeight="1"/>
    <row r="2" spans="2:6">
      <c r="B2" s="222" t="s">
        <v>270</v>
      </c>
      <c r="C2" s="224" t="s">
        <v>271</v>
      </c>
      <c r="E2" s="222" t="s">
        <v>272</v>
      </c>
      <c r="F2" s="224" t="s">
        <v>273</v>
      </c>
    </row>
    <row r="3" spans="2:6" ht="19">
      <c r="B3" s="223"/>
      <c r="C3" s="225"/>
      <c r="D3" s="185"/>
      <c r="E3" s="223"/>
      <c r="F3" s="225"/>
    </row>
    <row r="4" spans="2:6" ht="12.75" customHeight="1">
      <c r="B4" s="186"/>
      <c r="C4" s="187"/>
      <c r="D4" s="185"/>
      <c r="E4" s="186"/>
      <c r="F4" s="187"/>
    </row>
    <row r="5" spans="2:6">
      <c r="B5" s="188" t="s">
        <v>274</v>
      </c>
      <c r="C5" s="189">
        <v>15</v>
      </c>
      <c r="E5" s="188" t="s">
        <v>274</v>
      </c>
      <c r="F5" s="189">
        <v>33.481481481481481</v>
      </c>
    </row>
    <row r="6" spans="2:6" ht="16.5" customHeight="1">
      <c r="B6" s="190" t="s">
        <v>275</v>
      </c>
      <c r="C6" s="191">
        <v>15000000</v>
      </c>
      <c r="E6" s="190" t="s">
        <v>275</v>
      </c>
      <c r="F6" s="191">
        <v>15000000</v>
      </c>
    </row>
    <row r="7" spans="2:6">
      <c r="B7" s="192" t="s">
        <v>276</v>
      </c>
      <c r="C7" s="193">
        <v>1.4999999999999999E-2</v>
      </c>
      <c r="E7" s="192" t="s">
        <v>276</v>
      </c>
      <c r="F7" s="193">
        <v>1.4999999999999999E-2</v>
      </c>
    </row>
    <row r="8" spans="2:6" ht="3" customHeight="1">
      <c r="B8" s="194"/>
      <c r="E8" s="194"/>
    </row>
    <row r="9" spans="2:6">
      <c r="B9" s="195" t="s">
        <v>277</v>
      </c>
      <c r="C9" s="196">
        <f>C5*C6*C7</f>
        <v>3375000</v>
      </c>
      <c r="D9" s="161"/>
      <c r="E9" s="195" t="s">
        <v>277</v>
      </c>
      <c r="F9" s="196">
        <f>F5*F6*F7</f>
        <v>7533333.333333333</v>
      </c>
    </row>
    <row r="10" spans="2:6">
      <c r="B10" s="197" t="s">
        <v>278</v>
      </c>
      <c r="C10" s="198">
        <v>500000</v>
      </c>
      <c r="D10" s="161"/>
      <c r="E10" s="197" t="s">
        <v>278</v>
      </c>
      <c r="F10" s="198">
        <v>500000</v>
      </c>
    </row>
    <row r="11" spans="2:6">
      <c r="B11" s="197" t="s">
        <v>279</v>
      </c>
      <c r="C11" s="198">
        <v>100000</v>
      </c>
      <c r="D11" s="161"/>
      <c r="E11" s="197" t="s">
        <v>279</v>
      </c>
      <c r="F11" s="198">
        <v>100000</v>
      </c>
    </row>
    <row r="12" spans="2:6" ht="16.5" customHeight="1">
      <c r="B12" s="197" t="s">
        <v>280</v>
      </c>
      <c r="C12" s="198">
        <v>100000</v>
      </c>
      <c r="D12" s="161"/>
      <c r="E12" s="197" t="s">
        <v>280</v>
      </c>
      <c r="F12" s="198">
        <v>100000</v>
      </c>
    </row>
    <row r="13" spans="2:6">
      <c r="B13" s="199" t="s">
        <v>281</v>
      </c>
      <c r="C13" s="200">
        <v>100000</v>
      </c>
      <c r="D13" s="161"/>
      <c r="E13" s="199" t="s">
        <v>281</v>
      </c>
      <c r="F13" s="200">
        <v>100000</v>
      </c>
    </row>
    <row r="14" spans="2:6" ht="3" customHeight="1">
      <c r="B14" s="194"/>
      <c r="E14" s="194"/>
    </row>
    <row r="15" spans="2:6">
      <c r="B15" s="201" t="s">
        <v>282</v>
      </c>
      <c r="C15" s="202">
        <f>SUM(C9:C13)</f>
        <v>4175000</v>
      </c>
      <c r="D15" s="203"/>
      <c r="E15" s="201" t="s">
        <v>282</v>
      </c>
      <c r="F15" s="202">
        <f>SUM(F9:F13)</f>
        <v>8333333.333333333</v>
      </c>
    </row>
    <row r="16" spans="2:6">
      <c r="B16" s="204" t="s">
        <v>283</v>
      </c>
      <c r="C16" s="205">
        <f>C15*12</f>
        <v>50100000</v>
      </c>
      <c r="D16" s="203"/>
      <c r="E16" s="204" t="s">
        <v>283</v>
      </c>
      <c r="F16" s="205">
        <f>F15*12</f>
        <v>100000000</v>
      </c>
    </row>
  </sheetData>
  <mergeCells count="4">
    <mergeCell ref="B2:B3"/>
    <mergeCell ref="C2:C3"/>
    <mergeCell ref="E2:E3"/>
    <mergeCell ref="F2:F3"/>
  </mergeCells>
  <phoneticPr fontId="5" type="noConversion"/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8E9-5A76-42FC-A94E-F1652F9D9227}">
  <dimension ref="B1:N26"/>
  <sheetViews>
    <sheetView topLeftCell="A4" workbookViewId="0">
      <selection activeCell="F17" sqref="F17"/>
    </sheetView>
  </sheetViews>
  <sheetFormatPr baseColWidth="10" defaultColWidth="8.83203125" defaultRowHeight="17"/>
  <cols>
    <col min="1" max="1" width="6.1640625" style="184" customWidth="1"/>
    <col min="2" max="2" width="10.83203125" style="184" customWidth="1"/>
    <col min="3" max="3" width="10.1640625" style="184" customWidth="1"/>
    <col min="4" max="4" width="4.6640625" style="184" customWidth="1"/>
    <col min="5" max="5" width="13.33203125" style="184" customWidth="1"/>
    <col min="6" max="6" width="12.33203125" style="184" customWidth="1"/>
    <col min="7" max="16384" width="8.83203125" style="184"/>
  </cols>
  <sheetData>
    <row r="1" spans="2:8" ht="8.5" customHeight="1"/>
    <row r="2" spans="2:8" ht="41.5" customHeight="1" thickBot="1">
      <c r="B2" s="218" t="s">
        <v>284</v>
      </c>
      <c r="C2" s="218"/>
      <c r="D2" s="218"/>
      <c r="E2" s="218"/>
      <c r="F2" s="218"/>
      <c r="G2" s="218"/>
      <c r="H2" s="218"/>
    </row>
    <row r="3" spans="2:8" ht="17.5" customHeight="1" thickTop="1">
      <c r="B3" s="206"/>
    </row>
    <row r="4" spans="2:8" ht="17.5" customHeight="1"/>
    <row r="5" spans="2:8" ht="17.5" customHeight="1"/>
    <row r="6" spans="2:8" ht="17.5" customHeight="1"/>
    <row r="7" spans="2:8" ht="17.5" customHeight="1"/>
    <row r="8" spans="2:8" ht="17.5" customHeight="1"/>
    <row r="9" spans="2:8" ht="17.5" customHeight="1"/>
    <row r="10" spans="2:8" ht="17.5" customHeight="1"/>
    <row r="11" spans="2:8" ht="17.5" customHeight="1"/>
    <row r="12" spans="2:8" ht="17.5" customHeight="1"/>
    <row r="13" spans="2:8" ht="17.5" customHeight="1"/>
    <row r="15" spans="2:8">
      <c r="B15" s="203" t="s">
        <v>285</v>
      </c>
      <c r="C15" s="203"/>
      <c r="D15" s="203"/>
      <c r="E15" s="203" t="s">
        <v>286</v>
      </c>
      <c r="F15" s="203"/>
    </row>
    <row r="17" spans="2:14">
      <c r="B17" s="207" t="s">
        <v>287</v>
      </c>
      <c r="C17" s="207" t="s">
        <v>288</v>
      </c>
      <c r="E17" s="208" t="s">
        <v>287</v>
      </c>
      <c r="F17" s="209" t="s">
        <v>304</v>
      </c>
    </row>
    <row r="18" spans="2:14">
      <c r="B18" s="210" t="s">
        <v>289</v>
      </c>
      <c r="C18" s="211">
        <v>45000</v>
      </c>
      <c r="E18" s="208" t="s">
        <v>288</v>
      </c>
      <c r="F18" s="212">
        <f>VLOOKUP(F17,B17:C26,2,FALSE)</f>
        <v>23000</v>
      </c>
    </row>
    <row r="19" spans="2:14">
      <c r="B19" s="210" t="s">
        <v>290</v>
      </c>
      <c r="C19" s="211">
        <v>50000</v>
      </c>
      <c r="E19" s="208" t="s">
        <v>291</v>
      </c>
      <c r="F19" s="213">
        <v>200</v>
      </c>
      <c r="N19" s="184" t="s">
        <v>303</v>
      </c>
    </row>
    <row r="20" spans="2:14">
      <c r="B20" s="210" t="s">
        <v>292</v>
      </c>
      <c r="C20" s="211">
        <v>23000</v>
      </c>
      <c r="E20" s="208" t="s">
        <v>293</v>
      </c>
      <c r="F20" s="214">
        <v>0.1</v>
      </c>
    </row>
    <row r="21" spans="2:14">
      <c r="B21" s="210" t="s">
        <v>294</v>
      </c>
      <c r="C21" s="211">
        <v>35000</v>
      </c>
      <c r="E21" s="208" t="s">
        <v>295</v>
      </c>
      <c r="F21" s="212">
        <f>ROUND(F18+F18*F20,-1)</f>
        <v>25300</v>
      </c>
      <c r="G21" s="215"/>
    </row>
    <row r="22" spans="2:14">
      <c r="B22" s="210" t="s">
        <v>296</v>
      </c>
      <c r="C22" s="211">
        <v>20000</v>
      </c>
      <c r="E22" s="208" t="s">
        <v>297</v>
      </c>
      <c r="F22" s="212">
        <f>F21*F19</f>
        <v>5060000</v>
      </c>
    </row>
    <row r="23" spans="2:14">
      <c r="B23" s="210" t="s">
        <v>298</v>
      </c>
      <c r="C23" s="211">
        <v>23000</v>
      </c>
    </row>
    <row r="24" spans="2:14">
      <c r="B24" s="210" t="s">
        <v>299</v>
      </c>
      <c r="C24" s="216">
        <v>15000</v>
      </c>
    </row>
    <row r="25" spans="2:14">
      <c r="B25" s="210" t="s">
        <v>300</v>
      </c>
      <c r="C25" s="211">
        <v>45000</v>
      </c>
    </row>
    <row r="26" spans="2:14">
      <c r="B26" s="210" t="s">
        <v>301</v>
      </c>
      <c r="C26" s="211">
        <v>50000</v>
      </c>
    </row>
  </sheetData>
  <mergeCells count="1">
    <mergeCell ref="B2:H2"/>
  </mergeCells>
  <phoneticPr fontId="5" type="noConversion"/>
  <conditionalFormatting sqref="B18:C26">
    <cfRule type="expression" dxfId="0" priority="1">
      <formula>$B18=$F$17</formula>
    </cfRule>
  </conditionalFormatting>
  <dataValidations count="1">
    <dataValidation type="list" allowBlank="1" showInputMessage="1" showErrorMessage="1" sqref="F17" xr:uid="{EEF539B6-42BC-2546-948A-C66156886C3A}">
      <formula1>$B$18:$B$26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4B3F-A3F3-8141-B696-85268490E41B}">
  <sheetPr>
    <outlinePr summaryBelow="0"/>
  </sheetPr>
  <dimension ref="B1:G12"/>
  <sheetViews>
    <sheetView showGridLines="0" workbookViewId="0"/>
  </sheetViews>
  <sheetFormatPr baseColWidth="10" defaultRowHeight="17" outlineLevelRow="1" outlineLevelCol="1"/>
  <cols>
    <col min="3" max="3" width="11.1640625" bestFit="1" customWidth="1"/>
    <col min="4" max="7" width="11.83203125" bestFit="1" customWidth="1" outlineLevel="1"/>
  </cols>
  <sheetData>
    <row r="1" spans="2:7" ht="18" thickBot="1"/>
    <row r="2" spans="2:7">
      <c r="B2" s="252" t="s">
        <v>313</v>
      </c>
      <c r="C2" s="252"/>
      <c r="D2" s="257"/>
      <c r="E2" s="257"/>
      <c r="F2" s="257"/>
      <c r="G2" s="257"/>
    </row>
    <row r="3" spans="2:7" collapsed="1">
      <c r="B3" s="251"/>
      <c r="C3" s="251"/>
      <c r="D3" s="258" t="s">
        <v>315</v>
      </c>
      <c r="E3" s="258" t="s">
        <v>309</v>
      </c>
      <c r="F3" s="258" t="s">
        <v>311</v>
      </c>
      <c r="G3" s="258" t="s">
        <v>312</v>
      </c>
    </row>
    <row r="4" spans="2:7" ht="48" hidden="1" outlineLevel="1">
      <c r="B4" s="254"/>
      <c r="C4" s="254"/>
      <c r="D4" s="247"/>
      <c r="E4" s="261" t="s">
        <v>310</v>
      </c>
      <c r="F4" s="261" t="s">
        <v>310</v>
      </c>
      <c r="G4" s="261" t="s">
        <v>310</v>
      </c>
    </row>
    <row r="5" spans="2:7">
      <c r="B5" s="255" t="s">
        <v>314</v>
      </c>
      <c r="C5" s="255"/>
      <c r="D5" s="253"/>
      <c r="E5" s="253"/>
      <c r="F5" s="253"/>
      <c r="G5" s="253"/>
    </row>
    <row r="6" spans="2:7" outlineLevel="1">
      <c r="B6" s="254"/>
      <c r="C6" s="254" t="s">
        <v>306</v>
      </c>
      <c r="D6" s="248">
        <v>200</v>
      </c>
      <c r="E6" s="259">
        <v>200</v>
      </c>
      <c r="F6" s="259">
        <v>100</v>
      </c>
      <c r="G6" s="259">
        <v>400</v>
      </c>
    </row>
    <row r="7" spans="2:7" outlineLevel="1">
      <c r="B7" s="254"/>
      <c r="C7" s="254" t="s">
        <v>307</v>
      </c>
      <c r="D7" s="249">
        <v>0.1</v>
      </c>
      <c r="E7" s="260">
        <v>0.1</v>
      </c>
      <c r="F7" s="260">
        <v>0.05</v>
      </c>
      <c r="G7" s="260">
        <v>0.2</v>
      </c>
    </row>
    <row r="8" spans="2:7">
      <c r="B8" s="255" t="s">
        <v>316</v>
      </c>
      <c r="C8" s="255"/>
      <c r="D8" s="253"/>
      <c r="E8" s="253"/>
      <c r="F8" s="253"/>
      <c r="G8" s="253"/>
    </row>
    <row r="9" spans="2:7" ht="18" outlineLevel="1" thickBot="1">
      <c r="B9" s="256"/>
      <c r="C9" s="256" t="s">
        <v>308</v>
      </c>
      <c r="D9" s="250">
        <v>9900000</v>
      </c>
      <c r="E9" s="250">
        <v>9900000</v>
      </c>
      <c r="F9" s="250">
        <v>4725000</v>
      </c>
      <c r="G9" s="250">
        <v>21600000</v>
      </c>
    </row>
    <row r="10" spans="2:7">
      <c r="B10" t="s">
        <v>317</v>
      </c>
    </row>
    <row r="11" spans="2:7">
      <c r="B11" t="s">
        <v>318</v>
      </c>
    </row>
    <row r="12" spans="2:7">
      <c r="B12" t="s">
        <v>319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4863-A143-40E3-A009-177C8CB197E9}">
  <dimension ref="B2:G14"/>
  <sheetViews>
    <sheetView topLeftCell="A3" zoomScale="130" zoomScaleNormal="130" workbookViewId="0">
      <selection activeCell="F9" sqref="F9"/>
    </sheetView>
  </sheetViews>
  <sheetFormatPr baseColWidth="10" defaultColWidth="8.83203125" defaultRowHeight="17"/>
  <cols>
    <col min="1" max="1" width="2" style="184" customWidth="1"/>
    <col min="2" max="2" width="11.1640625" style="184" customWidth="1"/>
    <col min="3" max="3" width="11.5" style="184" customWidth="1"/>
    <col min="4" max="4" width="3.5" style="184" customWidth="1"/>
    <col min="5" max="5" width="14.6640625" style="184" customWidth="1"/>
    <col min="6" max="6" width="15.5" style="184" customWidth="1"/>
    <col min="7" max="7" width="20.33203125" style="184" customWidth="1"/>
    <col min="8" max="16384" width="8.83203125" style="184"/>
  </cols>
  <sheetData>
    <row r="2" spans="2:7">
      <c r="B2" s="203" t="s">
        <v>285</v>
      </c>
      <c r="C2" s="203"/>
      <c r="D2" s="203"/>
      <c r="E2" s="203" t="s">
        <v>286</v>
      </c>
      <c r="F2" s="203"/>
    </row>
    <row r="4" spans="2:7" ht="21" customHeight="1">
      <c r="B4" s="207" t="s">
        <v>287</v>
      </c>
      <c r="C4" s="207" t="s">
        <v>288</v>
      </c>
      <c r="E4" s="208" t="s">
        <v>287</v>
      </c>
      <c r="F4" s="217" t="s">
        <v>305</v>
      </c>
    </row>
    <row r="5" spans="2:7">
      <c r="B5" s="210" t="s">
        <v>289</v>
      </c>
      <c r="C5" s="211">
        <v>45000</v>
      </c>
      <c r="E5" s="208" t="s">
        <v>288</v>
      </c>
      <c r="F5" s="212">
        <f>VLOOKUP(F4,B5:C14,2,0)</f>
        <v>45000</v>
      </c>
    </row>
    <row r="6" spans="2:7">
      <c r="B6" s="210" t="s">
        <v>290</v>
      </c>
      <c r="C6" s="211">
        <v>50000</v>
      </c>
      <c r="E6" s="208" t="s">
        <v>291</v>
      </c>
      <c r="F6" s="213">
        <v>200</v>
      </c>
    </row>
    <row r="7" spans="2:7">
      <c r="B7" s="210" t="s">
        <v>292</v>
      </c>
      <c r="C7" s="211">
        <v>23000</v>
      </c>
      <c r="E7" s="208" t="s">
        <v>293</v>
      </c>
      <c r="F7" s="214">
        <v>0.1</v>
      </c>
    </row>
    <row r="8" spans="2:7">
      <c r="B8" s="210" t="s">
        <v>294</v>
      </c>
      <c r="C8" s="211">
        <v>35000</v>
      </c>
      <c r="E8" s="208" t="s">
        <v>295</v>
      </c>
      <c r="F8" s="212">
        <f>ROUND(F5+F5*F7,-1)</f>
        <v>49500</v>
      </c>
      <c r="G8" s="215"/>
    </row>
    <row r="9" spans="2:7">
      <c r="B9" s="210" t="s">
        <v>296</v>
      </c>
      <c r="C9" s="211">
        <v>20000</v>
      </c>
      <c r="E9" s="208" t="s">
        <v>297</v>
      </c>
      <c r="F9" s="212">
        <f>F8*F6</f>
        <v>9900000</v>
      </c>
    </row>
    <row r="10" spans="2:7">
      <c r="B10" s="210" t="s">
        <v>298</v>
      </c>
      <c r="C10" s="211">
        <v>23000</v>
      </c>
    </row>
    <row r="11" spans="2:7">
      <c r="B11" s="210" t="s">
        <v>299</v>
      </c>
      <c r="C11" s="216">
        <v>15000</v>
      </c>
    </row>
    <row r="12" spans="2:7">
      <c r="B12" s="210" t="s">
        <v>300</v>
      </c>
      <c r="C12" s="211">
        <v>45000</v>
      </c>
    </row>
    <row r="13" spans="2:7">
      <c r="B13" s="210" t="s">
        <v>301</v>
      </c>
      <c r="C13" s="211">
        <v>50000</v>
      </c>
    </row>
    <row r="14" spans="2:7" hidden="1">
      <c r="B14" s="210" t="s">
        <v>302</v>
      </c>
      <c r="C14" s="211">
        <v>957122</v>
      </c>
    </row>
  </sheetData>
  <scenarios current="0" sqref="F9">
    <scenario name="현재" locked="1" count="2" user="강찬휘" comment="만든 사람 강찬휘 날짜 2023.11.16">
      <inputCells r="F6" val="200" numFmtId="193"/>
      <inputCells r="F7" val="0.1" numFmtId="196"/>
    </scenario>
    <scenario name="감소" locked="1" count="2" user="강찬휘" comment="만든 사람 강찬휘 날짜 2023.11.16">
      <inputCells r="F6" val="100" numFmtId="193"/>
      <inputCells r="F7" val="0.05" numFmtId="196"/>
    </scenario>
    <scenario name="호황" locked="1" count="2" user="강찬휘" comment="만든 사람 강찬휘 날짜 2023.11.16">
      <inputCells r="F6" val="400" numFmtId="193"/>
      <inputCells r="F7" val="0.2" numFmtId="196"/>
    </scenario>
  </scenarios>
  <phoneticPr fontId="5" type="noConversion"/>
  <conditionalFormatting sqref="B5:C14">
    <cfRule type="expression" dxfId="4" priority="1">
      <formula>$B5=$F$4</formula>
    </cfRule>
  </conditionalFormatting>
  <dataValidations count="1">
    <dataValidation type="list" allowBlank="1" showInputMessage="1" showErrorMessage="1" sqref="F4" xr:uid="{487B2127-5DC0-4949-89F2-B8BF13D25FD1}">
      <formula1>$B$5:$B$14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topLeftCell="A8" workbookViewId="0">
      <selection activeCell="Q25" sqref="Q25"/>
    </sheetView>
  </sheetViews>
  <sheetFormatPr baseColWidth="10" defaultColWidth="8.83203125" defaultRowHeight="17"/>
  <cols>
    <col min="1" max="1" width="2.1640625" customWidth="1"/>
    <col min="2" max="2" width="10.83203125" customWidth="1"/>
    <col min="3" max="3" width="10.1640625" customWidth="1"/>
    <col min="4" max="4" width="10.5" customWidth="1"/>
    <col min="5" max="5" width="13.33203125" customWidth="1"/>
  </cols>
  <sheetData>
    <row r="1" spans="2:8" ht="8.5" customHeight="1"/>
    <row r="2" spans="2:8" ht="41.5" customHeight="1" thickBot="1">
      <c r="B2" s="218" t="s">
        <v>31</v>
      </c>
      <c r="C2" s="218"/>
      <c r="D2" s="218"/>
      <c r="E2" s="218"/>
      <c r="F2" s="218"/>
      <c r="G2" s="218"/>
      <c r="H2" s="218"/>
    </row>
    <row r="3" spans="2:8" ht="17.5" customHeight="1" thickTop="1">
      <c r="B3" s="1"/>
    </row>
    <row r="4" spans="2:8" ht="17.5" customHeight="1"/>
    <row r="5" spans="2:8" ht="17.5" customHeight="1"/>
    <row r="6" spans="2:8" ht="17.5" customHeight="1"/>
    <row r="7" spans="2:8" ht="17.5" customHeight="1"/>
    <row r="8" spans="2:8" ht="17.5" customHeight="1"/>
    <row r="9" spans="2:8" ht="17.5" customHeight="1"/>
    <row r="10" spans="2:8" ht="17.5" customHeight="1"/>
    <row r="11" spans="2:8" ht="17.5" customHeight="1"/>
    <row r="12" spans="2:8" ht="17.5" customHeight="1"/>
    <row r="13" spans="2:8" ht="17.5" customHeight="1"/>
    <row r="14" spans="2:8" ht="17.5" customHeight="1"/>
    <row r="15" spans="2:8" ht="17.5" customHeight="1"/>
    <row r="16" spans="2:8" ht="17.5" customHeight="1"/>
    <row r="17" spans="2:8" ht="17.5" customHeight="1"/>
    <row r="18" spans="2:8" ht="17.5" customHeight="1"/>
    <row r="19" spans="2:8" ht="17.5" customHeight="1"/>
    <row r="20" spans="2:8" ht="17.5" customHeight="1"/>
    <row r="21" spans="2:8" ht="17.5" customHeight="1">
      <c r="B21" s="4" t="s">
        <v>22</v>
      </c>
      <c r="C21" s="4" t="s">
        <v>19</v>
      </c>
      <c r="D21" s="4" t="s">
        <v>16</v>
      </c>
      <c r="E21" s="4" t="s">
        <v>27</v>
      </c>
      <c r="F21" s="4" t="s">
        <v>28</v>
      </c>
      <c r="G21" s="4" t="s">
        <v>29</v>
      </c>
      <c r="H21" s="4" t="s">
        <v>7</v>
      </c>
    </row>
    <row r="22" spans="2:8" ht="17.5" customHeight="1">
      <c r="B22" s="2" t="s">
        <v>21</v>
      </c>
      <c r="C22" s="2" t="s">
        <v>5</v>
      </c>
      <c r="D22" s="2" t="s">
        <v>20</v>
      </c>
      <c r="E22" s="2">
        <v>100</v>
      </c>
      <c r="F22" s="2">
        <v>100</v>
      </c>
      <c r="G22" s="2">
        <v>95</v>
      </c>
      <c r="H22" s="3">
        <f t="shared" ref="H22:H29" si="0">SUM(E22:G22)</f>
        <v>295</v>
      </c>
    </row>
    <row r="23" spans="2:8" ht="17.5" customHeight="1">
      <c r="B23" s="2" t="s">
        <v>18</v>
      </c>
      <c r="C23" s="2" t="s">
        <v>30</v>
      </c>
      <c r="D23" s="2" t="s">
        <v>17</v>
      </c>
      <c r="E23" s="2">
        <v>52</v>
      </c>
      <c r="F23" s="2">
        <v>88</v>
      </c>
      <c r="G23" s="2">
        <v>90</v>
      </c>
      <c r="H23" s="3">
        <f t="shared" si="0"/>
        <v>230</v>
      </c>
    </row>
    <row r="24" spans="2:8" ht="17.5" customHeight="1">
      <c r="B24" s="2" t="s">
        <v>15</v>
      </c>
      <c r="C24" s="2" t="s">
        <v>2</v>
      </c>
      <c r="D24" s="2" t="s">
        <v>14</v>
      </c>
      <c r="E24" s="2">
        <v>74</v>
      </c>
      <c r="F24" s="2">
        <v>78</v>
      </c>
      <c r="G24" s="2">
        <v>80</v>
      </c>
      <c r="H24" s="3">
        <f t="shared" si="0"/>
        <v>232</v>
      </c>
    </row>
    <row r="25" spans="2:8">
      <c r="B25" s="2" t="s">
        <v>13</v>
      </c>
      <c r="C25" s="2" t="s">
        <v>2</v>
      </c>
      <c r="D25" s="2" t="s">
        <v>12</v>
      </c>
      <c r="E25" s="2">
        <v>15</v>
      </c>
      <c r="F25" s="2">
        <v>35</v>
      </c>
      <c r="G25" s="2">
        <v>50</v>
      </c>
      <c r="H25" s="3">
        <f t="shared" si="0"/>
        <v>100</v>
      </c>
    </row>
    <row r="26" spans="2:8">
      <c r="B26" s="2" t="s">
        <v>11</v>
      </c>
      <c r="C26" s="2" t="s">
        <v>5</v>
      </c>
      <c r="D26" s="2" t="s">
        <v>10</v>
      </c>
      <c r="E26" s="2">
        <v>89</v>
      </c>
      <c r="F26" s="2">
        <v>89</v>
      </c>
      <c r="G26" s="2">
        <v>90</v>
      </c>
      <c r="H26" s="3">
        <f t="shared" si="0"/>
        <v>268</v>
      </c>
    </row>
    <row r="27" spans="2:8">
      <c r="B27" s="2" t="s">
        <v>9</v>
      </c>
      <c r="C27" s="2" t="s">
        <v>0</v>
      </c>
      <c r="D27" s="2" t="s">
        <v>8</v>
      </c>
      <c r="E27" s="2">
        <v>8</v>
      </c>
      <c r="F27" s="2">
        <v>10</v>
      </c>
      <c r="G27" s="2">
        <v>50</v>
      </c>
      <c r="H27" s="3">
        <f t="shared" si="0"/>
        <v>68</v>
      </c>
    </row>
    <row r="28" spans="2:8">
      <c r="B28" s="2" t="s">
        <v>6</v>
      </c>
      <c r="C28" s="2" t="s">
        <v>5</v>
      </c>
      <c r="D28" s="2" t="s">
        <v>4</v>
      </c>
      <c r="E28" s="2">
        <v>99</v>
      </c>
      <c r="F28" s="2">
        <v>55</v>
      </c>
      <c r="G28" s="2">
        <v>50</v>
      </c>
      <c r="H28" s="3">
        <f t="shared" si="0"/>
        <v>204</v>
      </c>
    </row>
    <row r="29" spans="2:8">
      <c r="B29" s="2" t="s">
        <v>3</v>
      </c>
      <c r="C29" s="2" t="s">
        <v>30</v>
      </c>
      <c r="D29" s="2" t="s">
        <v>1</v>
      </c>
      <c r="E29" s="2">
        <v>66</v>
      </c>
      <c r="F29" s="2">
        <v>78</v>
      </c>
      <c r="G29" s="2">
        <v>70</v>
      </c>
      <c r="H29" s="3">
        <f t="shared" si="0"/>
        <v>214</v>
      </c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1"/>
  <sheetViews>
    <sheetView tabSelected="1" workbookViewId="0">
      <selection activeCell="O24" sqref="O24"/>
    </sheetView>
  </sheetViews>
  <sheetFormatPr baseColWidth="10" defaultColWidth="8.83203125" defaultRowHeight="17"/>
  <cols>
    <col min="3" max="6" width="13.5" customWidth="1"/>
  </cols>
  <sheetData>
    <row r="2" spans="1:6" ht="18" thickBot="1"/>
    <row r="3" spans="1:6">
      <c r="A3" s="11" t="s">
        <v>46</v>
      </c>
      <c r="B3" s="12" t="s">
        <v>47</v>
      </c>
      <c r="C3" s="12" t="s">
        <v>48</v>
      </c>
      <c r="D3" s="12" t="s">
        <v>49</v>
      </c>
      <c r="E3" s="12" t="s">
        <v>50</v>
      </c>
      <c r="F3" s="12" t="s">
        <v>51</v>
      </c>
    </row>
    <row r="4" spans="1:6">
      <c r="A4" s="13">
        <v>1</v>
      </c>
      <c r="B4" s="14" t="s">
        <v>24</v>
      </c>
      <c r="C4" s="15">
        <v>56</v>
      </c>
      <c r="D4" s="15">
        <v>79</v>
      </c>
      <c r="E4" s="15">
        <v>65</v>
      </c>
      <c r="F4" s="15">
        <v>100</v>
      </c>
    </row>
    <row r="5" spans="1:6">
      <c r="A5" s="13">
        <v>2</v>
      </c>
      <c r="B5" s="14" t="s">
        <v>26</v>
      </c>
      <c r="C5" s="15">
        <v>60</v>
      </c>
      <c r="D5" s="15">
        <v>86</v>
      </c>
      <c r="E5" s="15">
        <v>84</v>
      </c>
      <c r="F5" s="15">
        <v>73</v>
      </c>
    </row>
    <row r="6" spans="1:6">
      <c r="A6" s="13">
        <v>3</v>
      </c>
      <c r="B6" s="14" t="s">
        <v>52</v>
      </c>
      <c r="C6" s="15">
        <v>65</v>
      </c>
      <c r="D6" s="15">
        <v>58</v>
      </c>
      <c r="E6" s="15">
        <v>84</v>
      </c>
      <c r="F6" s="15">
        <v>84</v>
      </c>
    </row>
    <row r="7" spans="1:6">
      <c r="A7" s="13">
        <v>4</v>
      </c>
      <c r="B7" s="14" t="s">
        <v>44</v>
      </c>
      <c r="C7" s="15">
        <v>56</v>
      </c>
      <c r="D7" s="15">
        <v>95</v>
      </c>
      <c r="E7" s="15">
        <v>89</v>
      </c>
      <c r="F7" s="15">
        <v>86</v>
      </c>
    </row>
    <row r="8" spans="1:6">
      <c r="A8" s="13">
        <v>5</v>
      </c>
      <c r="B8" s="14" t="s">
        <v>53</v>
      </c>
      <c r="C8" s="15">
        <v>86</v>
      </c>
      <c r="D8" s="15">
        <v>83</v>
      </c>
      <c r="E8" s="15">
        <v>65</v>
      </c>
      <c r="F8" s="15">
        <v>76</v>
      </c>
    </row>
    <row r="9" spans="1:6">
      <c r="A9" s="13">
        <v>6</v>
      </c>
      <c r="B9" s="14" t="s">
        <v>54</v>
      </c>
      <c r="C9" s="15">
        <v>88</v>
      </c>
      <c r="D9" s="15">
        <v>71</v>
      </c>
      <c r="E9" s="15">
        <v>86</v>
      </c>
      <c r="F9" s="15">
        <v>58</v>
      </c>
    </row>
    <row r="10" spans="1:6">
      <c r="A10" s="13">
        <v>7</v>
      </c>
      <c r="B10" s="14" t="s">
        <v>26</v>
      </c>
      <c r="C10" s="15">
        <v>74</v>
      </c>
      <c r="D10" s="15">
        <v>83</v>
      </c>
      <c r="E10" s="15">
        <v>56</v>
      </c>
      <c r="F10" s="15">
        <v>64</v>
      </c>
    </row>
    <row r="11" spans="1:6" ht="18" thickBot="1">
      <c r="A11" s="16">
        <v>8</v>
      </c>
      <c r="B11" s="17" t="s">
        <v>25</v>
      </c>
      <c r="C11" s="18">
        <v>56</v>
      </c>
      <c r="D11" s="18">
        <v>76</v>
      </c>
      <c r="E11" s="18">
        <v>67</v>
      </c>
      <c r="F11" s="18">
        <v>56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20"/>
  <sheetViews>
    <sheetView topLeftCell="A4" zoomScaleNormal="100" workbookViewId="0">
      <selection activeCell="E27" sqref="E27"/>
    </sheetView>
  </sheetViews>
  <sheetFormatPr baseColWidth="10" defaultColWidth="8.83203125" defaultRowHeight="17"/>
  <cols>
    <col min="3" max="3" width="10" customWidth="1"/>
    <col min="7" max="7" width="9.6640625" bestFit="1" customWidth="1"/>
    <col min="9" max="9" width="10.6640625" bestFit="1" customWidth="1"/>
  </cols>
  <sheetData>
    <row r="4" spans="1:9" ht="23.5" customHeight="1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6" t="s">
        <v>40</v>
      </c>
    </row>
    <row r="5" spans="1:9" ht="23.5" customHeight="1">
      <c r="A5" s="5">
        <v>3</v>
      </c>
      <c r="B5" s="7" t="s">
        <v>41</v>
      </c>
      <c r="C5" s="8">
        <v>41338</v>
      </c>
      <c r="D5" s="9" t="s">
        <v>42</v>
      </c>
      <c r="E5" s="25">
        <v>823942.33529530291</v>
      </c>
      <c r="F5" s="9">
        <v>3</v>
      </c>
      <c r="G5" s="25">
        <f t="shared" ref="G5:G10" si="0">E5*F5</f>
        <v>2471827.0058859088</v>
      </c>
      <c r="H5" s="10">
        <v>0.25</v>
      </c>
      <c r="I5" s="26">
        <f t="shared" ref="I5:I10" si="1">G5-G5*H5</f>
        <v>1853870.2544144318</v>
      </c>
    </row>
    <row r="6" spans="1:9" ht="23.5" customHeight="1">
      <c r="A6" s="5">
        <v>6</v>
      </c>
      <c r="B6" s="7" t="s">
        <v>23</v>
      </c>
      <c r="C6" s="8">
        <v>41341</v>
      </c>
      <c r="D6" s="9" t="s">
        <v>42</v>
      </c>
      <c r="E6" s="25">
        <v>67186.429940262693</v>
      </c>
      <c r="F6" s="9">
        <v>3</v>
      </c>
      <c r="G6" s="25">
        <f t="shared" si="0"/>
        <v>201559.28982078808</v>
      </c>
      <c r="H6" s="10">
        <v>0.25</v>
      </c>
      <c r="I6" s="26">
        <f t="shared" si="1"/>
        <v>151169.46736559106</v>
      </c>
    </row>
    <row r="7" spans="1:9" ht="23.5" customHeight="1">
      <c r="A7" s="5">
        <v>1</v>
      </c>
      <c r="B7" s="7" t="s">
        <v>55</v>
      </c>
      <c r="C7" s="8">
        <v>41334</v>
      </c>
      <c r="D7" s="9" t="s">
        <v>43</v>
      </c>
      <c r="E7" s="25">
        <v>629073.36556954239</v>
      </c>
      <c r="F7" s="9">
        <v>3</v>
      </c>
      <c r="G7" s="25">
        <f t="shared" si="0"/>
        <v>1887220.0967086272</v>
      </c>
      <c r="H7" s="10">
        <v>0.35</v>
      </c>
      <c r="I7" s="26">
        <f t="shared" si="1"/>
        <v>1226693.0628606076</v>
      </c>
    </row>
    <row r="8" spans="1:9" ht="23.5" customHeight="1">
      <c r="A8" s="5">
        <v>2</v>
      </c>
      <c r="B8" s="7" t="s">
        <v>56</v>
      </c>
      <c r="C8" s="8">
        <v>41337</v>
      </c>
      <c r="D8" s="9" t="s">
        <v>43</v>
      </c>
      <c r="E8" s="25">
        <v>690921.62206367019</v>
      </c>
      <c r="F8" s="9">
        <v>1</v>
      </c>
      <c r="G8" s="25">
        <f t="shared" si="0"/>
        <v>690921.62206367019</v>
      </c>
      <c r="H8" s="10">
        <v>0.35</v>
      </c>
      <c r="I8" s="26">
        <f t="shared" si="1"/>
        <v>449099.05434138561</v>
      </c>
    </row>
    <row r="9" spans="1:9" ht="23.5" customHeight="1">
      <c r="A9" s="5">
        <v>4</v>
      </c>
      <c r="B9" s="7" t="s">
        <v>57</v>
      </c>
      <c r="C9" s="8">
        <v>41339</v>
      </c>
      <c r="D9" s="9" t="s">
        <v>43</v>
      </c>
      <c r="E9" s="25">
        <v>419317.06824500184</v>
      </c>
      <c r="F9" s="9">
        <v>3</v>
      </c>
      <c r="G9" s="25">
        <f t="shared" si="0"/>
        <v>1257951.2047350055</v>
      </c>
      <c r="H9" s="10">
        <v>0.35</v>
      </c>
      <c r="I9" s="26">
        <f t="shared" si="1"/>
        <v>817668.28307775361</v>
      </c>
    </row>
    <row r="10" spans="1:9" ht="23.5" customHeight="1">
      <c r="A10" s="5">
        <v>5</v>
      </c>
      <c r="B10" s="7" t="s">
        <v>58</v>
      </c>
      <c r="C10" s="8">
        <v>41340</v>
      </c>
      <c r="D10" s="9" t="s">
        <v>43</v>
      </c>
      <c r="E10" s="25">
        <v>226726.00981306791</v>
      </c>
      <c r="F10" s="9">
        <v>1</v>
      </c>
      <c r="G10" s="25">
        <f t="shared" si="0"/>
        <v>226726.00981306791</v>
      </c>
      <c r="H10" s="10">
        <v>0.35</v>
      </c>
      <c r="I10" s="26">
        <f t="shared" si="1"/>
        <v>147371.90637849417</v>
      </c>
    </row>
    <row r="20" spans="8:8">
      <c r="H20" t="s">
        <v>45</v>
      </c>
    </row>
  </sheetData>
  <phoneticPr fontId="5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J18" sqref="J18"/>
    </sheetView>
  </sheetViews>
  <sheetFormatPr baseColWidth="10" defaultColWidth="8.83203125" defaultRowHeight="17"/>
  <cols>
    <col min="1" max="1" width="2.1640625" customWidth="1"/>
    <col min="2" max="2" width="10.83203125" customWidth="1"/>
    <col min="3" max="3" width="10.1640625" customWidth="1"/>
    <col min="4" max="4" width="10.5" customWidth="1"/>
    <col min="5" max="5" width="13.33203125" customWidth="1"/>
  </cols>
  <sheetData>
    <row r="1" spans="2:8" ht="8.5" customHeight="1"/>
    <row r="2" spans="2:8" ht="41.5" customHeight="1" thickBot="1">
      <c r="B2" s="218" t="s">
        <v>75</v>
      </c>
      <c r="C2" s="218"/>
      <c r="D2" s="218"/>
      <c r="E2" s="218"/>
      <c r="F2" s="218"/>
      <c r="G2" s="218"/>
      <c r="H2" s="218"/>
    </row>
    <row r="3" spans="2:8" ht="17.5" customHeight="1" thickTop="1">
      <c r="B3" s="1"/>
    </row>
    <row r="4" spans="2:8" ht="17.5" customHeight="1"/>
    <row r="5" spans="2:8" ht="17.5" customHeight="1"/>
    <row r="6" spans="2:8" ht="17.5" customHeight="1"/>
    <row r="7" spans="2:8" ht="17.5" customHeight="1"/>
    <row r="8" spans="2:8" ht="17.5" customHeight="1"/>
    <row r="9" spans="2:8" ht="17.5" customHeight="1"/>
    <row r="10" spans="2:8" ht="17.5" customHeight="1"/>
    <row r="11" spans="2:8" ht="17.5" customHeight="1"/>
    <row r="12" spans="2:8" ht="17.5" customHeight="1"/>
    <row r="13" spans="2:8" ht="17.5" customHeight="1"/>
    <row r="14" spans="2:8" ht="17.5" customHeight="1"/>
    <row r="15" spans="2:8" ht="17.5" customHeight="1"/>
    <row r="16" spans="2:8" ht="17.5" customHeight="1"/>
    <row r="17" spans="2:8" ht="17.5" customHeight="1"/>
    <row r="18" spans="2:8" ht="17.5" customHeight="1"/>
    <row r="19" spans="2:8" ht="17.5" customHeight="1"/>
    <row r="20" spans="2:8" ht="17.5" customHeight="1"/>
    <row r="21" spans="2:8" ht="17.5" customHeight="1">
      <c r="B21" s="4" t="s">
        <v>22</v>
      </c>
      <c r="C21" s="4" t="s">
        <v>19</v>
      </c>
      <c r="D21" s="4" t="s">
        <v>16</v>
      </c>
      <c r="E21" s="4" t="s">
        <v>27</v>
      </c>
      <c r="F21" s="4" t="s">
        <v>28</v>
      </c>
      <c r="G21" s="4" t="s">
        <v>29</v>
      </c>
      <c r="H21" s="4" t="s">
        <v>7</v>
      </c>
    </row>
    <row r="22" spans="2:8" ht="17.5" customHeight="1">
      <c r="B22" s="2" t="s">
        <v>21</v>
      </c>
      <c r="C22" s="2" t="s">
        <v>5</v>
      </c>
      <c r="D22" s="2" t="s">
        <v>20</v>
      </c>
      <c r="E22" s="2">
        <v>100</v>
      </c>
      <c r="F22" s="2">
        <v>100</v>
      </c>
      <c r="G22" s="2">
        <v>95</v>
      </c>
      <c r="H22" s="3">
        <f>SUM(E22:G22)</f>
        <v>295</v>
      </c>
    </row>
    <row r="23" spans="2:8" ht="17.5" customHeight="1">
      <c r="B23" s="2" t="s">
        <v>18</v>
      </c>
      <c r="C23" s="2" t="s">
        <v>5</v>
      </c>
      <c r="D23" s="2" t="s">
        <v>17</v>
      </c>
      <c r="E23" s="2">
        <v>52</v>
      </c>
      <c r="F23" s="2">
        <v>88</v>
      </c>
      <c r="G23" s="2">
        <v>90</v>
      </c>
      <c r="H23" s="3">
        <f t="shared" ref="H23:H29" si="0">SUM(E23:G23)</f>
        <v>230</v>
      </c>
    </row>
    <row r="24" spans="2:8" ht="17.5" customHeight="1">
      <c r="B24" s="2" t="s">
        <v>15</v>
      </c>
      <c r="C24" s="2" t="s">
        <v>2</v>
      </c>
      <c r="D24" s="2" t="s">
        <v>14</v>
      </c>
      <c r="E24" s="2">
        <v>74</v>
      </c>
      <c r="F24" s="2">
        <v>78</v>
      </c>
      <c r="G24" s="2">
        <v>80</v>
      </c>
      <c r="H24" s="3">
        <f t="shared" si="0"/>
        <v>232</v>
      </c>
    </row>
    <row r="25" spans="2:8">
      <c r="B25" s="2" t="s">
        <v>13</v>
      </c>
      <c r="C25" s="2" t="s">
        <v>2</v>
      </c>
      <c r="D25" s="2" t="s">
        <v>12</v>
      </c>
      <c r="E25" s="2">
        <v>15</v>
      </c>
      <c r="F25" s="2">
        <v>35</v>
      </c>
      <c r="G25" s="2">
        <v>50</v>
      </c>
      <c r="H25" s="3">
        <f t="shared" si="0"/>
        <v>100</v>
      </c>
    </row>
    <row r="26" spans="2:8">
      <c r="B26" s="2" t="s">
        <v>11</v>
      </c>
      <c r="C26" s="2" t="s">
        <v>5</v>
      </c>
      <c r="D26" s="2" t="s">
        <v>10</v>
      </c>
      <c r="E26" s="2">
        <v>89</v>
      </c>
      <c r="F26" s="2">
        <v>89</v>
      </c>
      <c r="G26" s="2">
        <v>90</v>
      </c>
      <c r="H26" s="3">
        <f t="shared" si="0"/>
        <v>268</v>
      </c>
    </row>
    <row r="27" spans="2:8">
      <c r="B27" s="2" t="s">
        <v>9</v>
      </c>
      <c r="C27" s="2" t="s">
        <v>0</v>
      </c>
      <c r="D27" s="2" t="s">
        <v>8</v>
      </c>
      <c r="E27" s="2">
        <v>8</v>
      </c>
      <c r="F27" s="2">
        <v>10</v>
      </c>
      <c r="G27" s="2">
        <v>50</v>
      </c>
      <c r="H27" s="3">
        <f t="shared" si="0"/>
        <v>68</v>
      </c>
    </row>
    <row r="28" spans="2:8">
      <c r="B28" s="2" t="s">
        <v>6</v>
      </c>
      <c r="C28" s="2" t="s">
        <v>5</v>
      </c>
      <c r="D28" s="2" t="s">
        <v>4</v>
      </c>
      <c r="E28" s="2">
        <v>99</v>
      </c>
      <c r="F28" s="2">
        <v>55</v>
      </c>
      <c r="G28" s="2">
        <v>50</v>
      </c>
      <c r="H28" s="3">
        <f t="shared" si="0"/>
        <v>204</v>
      </c>
    </row>
    <row r="29" spans="2:8">
      <c r="B29" s="2" t="s">
        <v>3</v>
      </c>
      <c r="C29" s="2" t="s">
        <v>5</v>
      </c>
      <c r="D29" s="2" t="s">
        <v>1</v>
      </c>
      <c r="E29" s="2">
        <v>66</v>
      </c>
      <c r="F29" s="2">
        <v>78</v>
      </c>
      <c r="G29" s="2">
        <v>70</v>
      </c>
      <c r="H29" s="3">
        <f t="shared" si="0"/>
        <v>214</v>
      </c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워크시트</vt:lpstr>
      </vt:variant>
      <vt:variant>
        <vt:i4>14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5</vt:i4>
      </vt:variant>
    </vt:vector>
  </HeadingPairs>
  <TitlesOfParts>
    <vt:vector size="20" baseType="lpstr">
      <vt:lpstr>목표값</vt:lpstr>
      <vt:lpstr>연봉목표</vt:lpstr>
      <vt:lpstr>시나리오예제</vt:lpstr>
      <vt:lpstr>시나리오 요약</vt:lpstr>
      <vt:lpstr>시나리오예제완성</vt:lpstr>
      <vt:lpstr>차트만들기</vt:lpstr>
      <vt:lpstr>막대차트</vt:lpstr>
      <vt:lpstr>원형차트</vt:lpstr>
      <vt:lpstr>콤보차트</vt:lpstr>
      <vt:lpstr>스파크라인</vt:lpstr>
      <vt:lpstr>창업현황</vt:lpstr>
      <vt:lpstr>어린이집</vt:lpstr>
      <vt:lpstr>박람회</vt:lpstr>
      <vt:lpstr>NGO한국지사</vt:lpstr>
      <vt:lpstr>교육점수</vt:lpstr>
      <vt:lpstr>견적금액</vt:lpstr>
      <vt:lpstr>분류</vt:lpstr>
      <vt:lpstr>NGO한국지사!설립국</vt:lpstr>
      <vt:lpstr>예상판매량</vt:lpstr>
      <vt:lpstr>이윤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hmiso</dc:creator>
  <cp:lastModifiedBy>강찬휘[컴퓨터정보과]</cp:lastModifiedBy>
  <dcterms:created xsi:type="dcterms:W3CDTF">2017-04-05T04:29:41Z</dcterms:created>
  <dcterms:modified xsi:type="dcterms:W3CDTF">2023-11-16T08:13:15Z</dcterms:modified>
</cp:coreProperties>
</file>