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TZQ\0.衍生品\学习材料\Options\Dividend and Derivatives\"/>
    </mc:Choice>
  </mc:AlternateContent>
  <bookViews>
    <workbookView xWindow="0" yWindow="0" windowWidth="21600" windowHeight="9750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27" i="1"/>
  <c r="H29" i="1"/>
  <c r="H31" i="1"/>
  <c r="H33" i="1"/>
  <c r="G26" i="1"/>
  <c r="G28" i="1"/>
  <c r="G30" i="1"/>
  <c r="G32" i="1"/>
  <c r="H26" i="1"/>
  <c r="H28" i="1"/>
  <c r="H30" i="1"/>
  <c r="H32" i="1"/>
  <c r="G27" i="1"/>
  <c r="G29" i="1"/>
  <c r="G31" i="1"/>
  <c r="G33" i="1"/>
  <c r="E26" i="1"/>
  <c r="E30" i="1"/>
  <c r="E32" i="1"/>
  <c r="E27" i="1"/>
  <c r="E31" i="1"/>
  <c r="E28" i="1"/>
  <c r="E29" i="1"/>
  <c r="E33" i="1"/>
  <c r="D26" i="1"/>
  <c r="D27" i="1"/>
  <c r="D31" i="1"/>
  <c r="D28" i="1"/>
  <c r="D32" i="1"/>
  <c r="D29" i="1"/>
  <c r="D33" i="1"/>
  <c r="D30" i="1"/>
  <c r="E5" i="1"/>
  <c r="D5" i="1"/>
  <c r="C28" i="1"/>
  <c r="C32" i="1"/>
  <c r="C29" i="1"/>
  <c r="C33" i="1"/>
  <c r="C26" i="1"/>
  <c r="C30" i="1"/>
  <c r="C27" i="1"/>
  <c r="C31" i="1"/>
  <c r="C6" i="1"/>
  <c r="C7" i="1"/>
  <c r="C11" i="1"/>
  <c r="C15" i="1"/>
  <c r="C19" i="1"/>
  <c r="C23" i="1"/>
  <c r="C8" i="1"/>
  <c r="C12" i="1"/>
  <c r="C16" i="1"/>
  <c r="C20" i="1"/>
  <c r="C24" i="1"/>
  <c r="C9" i="1"/>
  <c r="C13" i="1"/>
  <c r="C17" i="1"/>
  <c r="C21" i="1"/>
  <c r="C25" i="1"/>
  <c r="C10" i="1"/>
  <c r="C14" i="1"/>
  <c r="C18" i="1"/>
  <c r="C2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H16" i="1"/>
  <c r="H20" i="1"/>
  <c r="H22" i="1"/>
  <c r="H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H6" i="1"/>
  <c r="H7" i="1"/>
  <c r="H8" i="1"/>
  <c r="H9" i="1"/>
  <c r="H10" i="1"/>
  <c r="H11" i="1"/>
  <c r="H13" i="1"/>
  <c r="H14" i="1"/>
  <c r="H17" i="1"/>
  <c r="H18" i="1"/>
  <c r="H21" i="1"/>
  <c r="H24" i="1"/>
  <c r="G21" i="1"/>
  <c r="H12" i="1"/>
  <c r="H15" i="1"/>
  <c r="H19" i="1"/>
  <c r="H23" i="1"/>
  <c r="C5" i="1"/>
  <c r="G5" i="1"/>
  <c r="H5" i="1"/>
  <c r="I5" i="1" l="1"/>
  <c r="F5" i="1"/>
  <c r="I21" i="1"/>
  <c r="I25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I26" i="1" l="1"/>
  <c r="F26" i="1"/>
  <c r="I27" i="1" l="1"/>
  <c r="I28" i="1" s="1"/>
  <c r="F27" i="1"/>
  <c r="I29" i="1" l="1"/>
  <c r="I30" i="1" s="1"/>
  <c r="F28" i="1"/>
  <c r="F29" i="1" s="1"/>
  <c r="I31" i="1" l="1"/>
  <c r="I32" i="1" s="1"/>
  <c r="I33" i="1" s="1"/>
  <c r="I34" i="1" s="1"/>
  <c r="F30" i="1"/>
  <c r="F31" i="1" l="1"/>
  <c r="F32" i="1" l="1"/>
  <c r="F33" i="1" l="1"/>
  <c r="F34" i="1" s="1"/>
  <c r="I35" i="1" s="1"/>
</calcChain>
</file>

<file path=xl/comments1.xml><?xml version="1.0" encoding="utf-8"?>
<comments xmlns="http://schemas.openxmlformats.org/spreadsheetml/2006/main">
  <authors>
    <author>陈潜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<sst xmlns="http://schemas.openxmlformats.org/spreadsheetml/2006/main" count="13" uniqueCount="11">
  <si>
    <t>K=</t>
    <phoneticPr fontId="3" type="noConversion"/>
  </si>
  <si>
    <t>000300.SH</t>
    <phoneticPr fontId="3" type="noConversion"/>
  </si>
  <si>
    <t>Date</t>
    <phoneticPr fontId="3" type="noConversion"/>
  </si>
  <si>
    <t>r=</t>
    <phoneticPr fontId="3" type="noConversion"/>
  </si>
  <si>
    <t>IO2009-C-3800.CFE</t>
    <phoneticPr fontId="3" type="noConversion"/>
  </si>
  <si>
    <t>IO2009-P-3800.CFE</t>
    <phoneticPr fontId="3" type="noConversion"/>
  </si>
  <si>
    <t>IO2005-C-3800.CFE</t>
    <phoneticPr fontId="3" type="noConversion"/>
  </si>
  <si>
    <t>IO2005-P-3800.CFE</t>
    <phoneticPr fontId="3" type="noConversion"/>
  </si>
  <si>
    <t>平均值</t>
    <phoneticPr fontId="3" type="noConversion"/>
  </si>
  <si>
    <t>平均值差额</t>
    <phoneticPr fontId="3" type="noConversion"/>
  </si>
  <si>
    <t>平价公式差额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</si>
</sst>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80" formatCode="yyyy/mm/dd"/>
    <numFmt numFmtId="181" formatCode="###,###,##0.0000"/>
    <numFmt numFmtId="183" formatCode="###,###,##0.00"/>
    <numFmt numFmtId="189" formatCode="0.00_ "/>
    <numFmt numFmtId="190" formatCode="#,##0.00_ 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Arial Unicode MS"/>
      <family val="2"/>
      <charset val="134"/>
    </font>
    <font>
      <sz val="11"/>
      <color rgb="FF333333"/>
      <name val="Arial Unicode MS"/>
      <family val="2"/>
      <charset val="134"/>
    </font>
    <font>
      <b/>
      <sz val="11"/>
      <color rgb="FF333333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89" fontId="5" fillId="0" borderId="1" xfId="1" applyNumberFormat="1" applyFont="1" applyBorder="1" applyAlignment="1">
      <alignment horizontal="center" vertical="center"/>
    </xf>
    <xf numFmtId="190" fontId="5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90" fontId="5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28575</xdr:colOff>
      <xdr:row>45</xdr:row>
      <xdr:rowOff>142875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"/>
          <a:ext cx="9629775" cy="734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settl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8EC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5"/>
  <sheetViews>
    <sheetView showGridLines="0" tabSelected="1" topLeftCell="A10" workbookViewId="0">
      <selection activeCell="D46" sqref="D46"/>
    </sheetView>
  </sheetViews>
  <sheetFormatPr defaultRowHeight="16.5" x14ac:dyDescent="0.15"/>
  <cols>
    <col min="1" max="1" width="9" style="3"/>
    <col min="2" max="2" width="10.875" style="3" bestFit="1" customWidth="1"/>
    <col min="3" max="3" width="13.25" style="3" customWidth="1"/>
    <col min="4" max="4" width="19.125" style="3" bestFit="1" customWidth="1"/>
    <col min="5" max="5" width="19" style="3" bestFit="1" customWidth="1"/>
    <col min="6" max="6" width="13" style="3" bestFit="1" customWidth="1"/>
    <col min="7" max="7" width="19" style="3" customWidth="1"/>
    <col min="8" max="8" width="19" style="3" bestFit="1" customWidth="1"/>
    <col min="9" max="9" width="13" style="3" bestFit="1" customWidth="1"/>
    <col min="10" max="10" width="19.125" style="3" bestFit="1" customWidth="1"/>
    <col min="11" max="11" width="19" style="3" bestFit="1" customWidth="1"/>
    <col min="12" max="16384" width="9" style="3"/>
  </cols>
  <sheetData>
    <row r="2" spans="2:9" x14ac:dyDescent="0.15">
      <c r="E2" s="1" t="s">
        <v>0</v>
      </c>
      <c r="F2" s="2">
        <v>3800</v>
      </c>
      <c r="G2" s="1" t="s">
        <v>3</v>
      </c>
      <c r="H2" s="5">
        <v>0.03</v>
      </c>
    </row>
    <row r="3" spans="2:9" x14ac:dyDescent="0.15">
      <c r="D3" s="4">
        <v>43966</v>
      </c>
      <c r="H3" s="4">
        <v>44456</v>
      </c>
    </row>
    <row r="4" spans="2:9" x14ac:dyDescent="0.15">
      <c r="B4" s="7" t="s">
        <v>2</v>
      </c>
      <c r="C4" s="8" t="s">
        <v>1</v>
      </c>
      <c r="D4" s="9" t="s">
        <v>6</v>
      </c>
      <c r="E4" s="9" t="s">
        <v>7</v>
      </c>
      <c r="F4" s="15" t="s">
        <v>10</v>
      </c>
      <c r="G4" s="9" t="s">
        <v>4</v>
      </c>
      <c r="H4" s="9" t="s">
        <v>5</v>
      </c>
      <c r="I4" s="15" t="s">
        <v>10</v>
      </c>
    </row>
    <row r="5" spans="2:9" x14ac:dyDescent="0.15">
      <c r="B5" s="10">
        <f>[1]!TDays("2020-04-01","2020-04-30","TradingCalendar=CFFEX","cols=1;rows=21")</f>
        <v>43922</v>
      </c>
      <c r="C5" s="11">
        <f>[1]!i_dq_close(C$4,B5)</f>
        <v>3675.0758000000001</v>
      </c>
      <c r="D5" s="12">
        <f>[1]!s_dq_settle(D$4,$B5)</f>
        <v>81.400000000000006</v>
      </c>
      <c r="E5" s="12">
        <f>[1]!s_dq_settle(E$4,$B5)</f>
        <v>244.2</v>
      </c>
      <c r="F5" s="13">
        <f>D5+$F$2*EXP(-$H$2*($D$3-B5)/365)-C5-E5</f>
        <v>-51.593446291660882</v>
      </c>
      <c r="G5" s="12">
        <f>[1]!s_dq_settle(G$4,$B5)</f>
        <v>177.2</v>
      </c>
      <c r="H5" s="12">
        <f>[1]!s_dq_settle(H$4,$B5)</f>
        <v>405.4</v>
      </c>
      <c r="I5" s="16">
        <f>G5+$F$2*EXP(-$H$2*($D$3-B5)/365)-C5-H5</f>
        <v>-116.99344629166114</v>
      </c>
    </row>
    <row r="6" spans="2:9" x14ac:dyDescent="0.15">
      <c r="B6" s="10">
        <v>43923</v>
      </c>
      <c r="C6" s="11">
        <f>[1]!i_dq_close(C$4,B6)</f>
        <v>3734.5306</v>
      </c>
      <c r="D6" s="12">
        <f>[1]!s_dq_settle(D$4,$B6)</f>
        <v>106.6</v>
      </c>
      <c r="E6" s="12">
        <f>[1]!s_dq_settle(E$4,$B6)</f>
        <v>191</v>
      </c>
      <c r="F6" s="13">
        <f>D6+$F$2*EXP(-$H$2*($D$3-B6)/365)-C6-E6</f>
        <v>-32.337032212870781</v>
      </c>
      <c r="G6" s="12">
        <f>[1]!s_dq_settle(G$4,$B6)</f>
        <v>200.4</v>
      </c>
      <c r="H6" s="12">
        <f>[1]!s_dq_settle(H$4,$B6)</f>
        <v>357</v>
      </c>
      <c r="I6" s="16">
        <f>G6+$F$2*EXP(-$H$2*($D$3-B6)/365)-C6-H6</f>
        <v>-104.5370322128706</v>
      </c>
    </row>
    <row r="7" spans="2:9" x14ac:dyDescent="0.15">
      <c r="B7" s="10">
        <v>43924</v>
      </c>
      <c r="C7" s="11">
        <f>[1]!i_dq_close(C$4,B7)</f>
        <v>3713.2183</v>
      </c>
      <c r="D7" s="12">
        <f>[1]!s_dq_settle(D$4,$B7)</f>
        <v>96.8</v>
      </c>
      <c r="E7" s="12">
        <f>[1]!s_dq_settle(E$4,$B7)</f>
        <v>211.2</v>
      </c>
      <c r="F7" s="13">
        <f>D7+$F$2*EXP(-$H$2*($D$3-B7)/365)-C7-E7</f>
        <v>-40.713492553789536</v>
      </c>
      <c r="G7" s="12">
        <f>[1]!s_dq_settle(G$4,$B7)</f>
        <v>193.6</v>
      </c>
      <c r="H7" s="12">
        <f>[1]!s_dq_settle(H$4,$B7)</f>
        <v>371</v>
      </c>
      <c r="I7" s="16">
        <f>G7+$F$2*EXP(-$H$2*($D$3-B7)/365)-C7-H7</f>
        <v>-103.71349255378982</v>
      </c>
    </row>
    <row r="8" spans="2:9" x14ac:dyDescent="0.15">
      <c r="B8" s="10">
        <v>43928</v>
      </c>
      <c r="C8" s="11">
        <f>[1]!i_dq_close(C$4,B8)</f>
        <v>3798.0214000000001</v>
      </c>
      <c r="D8" s="12">
        <f>[1]!s_dq_settle(D$4,$B8)</f>
        <v>117</v>
      </c>
      <c r="E8" s="12">
        <f>[1]!s_dq_settle(E$4,$B8)</f>
        <v>152.4</v>
      </c>
      <c r="F8" s="13">
        <f>D8+$F$2*EXP(-$H$2*($D$3-B8)/365)-C8-E8</f>
        <v>-45.27137807250611</v>
      </c>
      <c r="G8" s="12">
        <f>[1]!s_dq_settle(G$4,$B8)</f>
        <v>216.2</v>
      </c>
      <c r="H8" s="12">
        <f>[1]!s_dq_settle(H$4,$B8)</f>
        <v>316.8</v>
      </c>
      <c r="I8" s="16">
        <f>G8+$F$2*EXP(-$H$2*($D$3-B8)/365)-C8-H8</f>
        <v>-110.4713780725063</v>
      </c>
    </row>
    <row r="9" spans="2:9" x14ac:dyDescent="0.15">
      <c r="B9" s="10">
        <v>43929</v>
      </c>
      <c r="C9" s="11">
        <f>[1]!i_dq_close(C$4,B9)</f>
        <v>3780.3445000000002</v>
      </c>
      <c r="D9" s="12">
        <f>[1]!s_dq_settle(D$4,$B9)</f>
        <v>100</v>
      </c>
      <c r="E9" s="12">
        <f>[1]!s_dq_settle(E$4,$B9)</f>
        <v>150.80000000000001</v>
      </c>
      <c r="F9" s="13">
        <f>D9+$F$2*EXP(-$H$2*($D$3-B9)/365)-C9-E9</f>
        <v>-42.683110480429889</v>
      </c>
      <c r="G9" s="12">
        <f>[1]!s_dq_settle(G$4,$B9)</f>
        <v>198</v>
      </c>
      <c r="H9" s="12">
        <f>[1]!s_dq_settle(H$4,$B9)</f>
        <v>316.2</v>
      </c>
      <c r="I9" s="16">
        <f>G9+$F$2*EXP(-$H$2*($D$3-B9)/365)-C9-H9</f>
        <v>-110.08311048042987</v>
      </c>
    </row>
    <row r="10" spans="2:9" x14ac:dyDescent="0.15">
      <c r="B10" s="10">
        <v>43930</v>
      </c>
      <c r="C10" s="11">
        <f>[1]!i_dq_close(C$4,B10)</f>
        <v>3792.8105</v>
      </c>
      <c r="D10" s="12">
        <f>[1]!s_dq_settle(D$4,$B10)</f>
        <v>95.2</v>
      </c>
      <c r="E10" s="12">
        <f>[1]!s_dq_settle(E$4,$B10)</f>
        <v>134</v>
      </c>
      <c r="F10" s="13">
        <f>D10+$F$2*EXP(-$H$2*($D$3-B10)/365)-C10-E10</f>
        <v>-42.8377172954456</v>
      </c>
      <c r="G10" s="12">
        <f>[1]!s_dq_settle(G$4,$B10)</f>
        <v>191.6</v>
      </c>
      <c r="H10" s="12">
        <f>[1]!s_dq_settle(H$4,$B10)</f>
        <v>302</v>
      </c>
      <c r="I10" s="16">
        <f>G10+$F$2*EXP(-$H$2*($D$3-B10)/365)-C10-H10</f>
        <v>-114.43771729544551</v>
      </c>
    </row>
    <row r="11" spans="2:9" x14ac:dyDescent="0.15">
      <c r="B11" s="10">
        <v>43931</v>
      </c>
      <c r="C11" s="11">
        <f>[1]!i_dq_close(C$4,B11)</f>
        <v>3769.1781999999998</v>
      </c>
      <c r="D11" s="12">
        <f>[1]!s_dq_settle(D$4,$B11)</f>
        <v>84.4</v>
      </c>
      <c r="E11" s="12">
        <f>[1]!s_dq_settle(E$4,$B11)</f>
        <v>136.6</v>
      </c>
      <c r="F11" s="13">
        <f>D11+$F$2*EXP(-$H$2*($D$3-B11)/365)-C11-E11</f>
        <v>-32.293998515448123</v>
      </c>
      <c r="G11" s="12">
        <f>[1]!s_dq_settle(G$4,$B11)</f>
        <v>182.8</v>
      </c>
      <c r="H11" s="12">
        <f>[1]!s_dq_settle(H$4,$B11)</f>
        <v>313.2</v>
      </c>
      <c r="I11" s="16">
        <f>G11+$F$2*EXP(-$H$2*($D$3-B11)/365)-C11-H11</f>
        <v>-110.49399851544803</v>
      </c>
    </row>
    <row r="12" spans="2:9" x14ac:dyDescent="0.15">
      <c r="B12" s="10">
        <v>43934</v>
      </c>
      <c r="C12" s="11">
        <f>[1]!i_dq_close(C$4,B12)</f>
        <v>3753.2566000000002</v>
      </c>
      <c r="D12" s="12">
        <f>[1]!s_dq_settle(D$4,$B12)</f>
        <v>59.2</v>
      </c>
      <c r="E12" s="12">
        <f>[1]!s_dq_settle(E$4,$B12)</f>
        <v>138.19999999999999</v>
      </c>
      <c r="F12" s="13">
        <f>D12+$F$2*EXP(-$H$2*($D$3-B12)/365)-C12-E12</f>
        <v>-42.237988584345828</v>
      </c>
      <c r="G12" s="12">
        <f>[1]!s_dq_settle(G$4,$B12)</f>
        <v>146.19999999999999</v>
      </c>
      <c r="H12" s="12">
        <f>[1]!s_dq_settle(H$4,$B12)</f>
        <v>305</v>
      </c>
      <c r="I12" s="16">
        <f>G12+$F$2*EXP(-$H$2*($D$3-B12)/365)-C12-H12</f>
        <v>-122.03798858434584</v>
      </c>
    </row>
    <row r="13" spans="2:9" x14ac:dyDescent="0.15">
      <c r="B13" s="10">
        <v>43935</v>
      </c>
      <c r="C13" s="11">
        <f>[1]!i_dq_close(C$4,B13)</f>
        <v>3825.6990999999998</v>
      </c>
      <c r="D13" s="12">
        <f>[1]!s_dq_settle(D$4,$B13)</f>
        <v>81.599999999999994</v>
      </c>
      <c r="E13" s="12">
        <f>[1]!s_dq_settle(E$4,$B13)</f>
        <v>97</v>
      </c>
      <c r="F13" s="13">
        <f>D13+$F$2*EXP(-$H$2*($D$3-B13)/365)-C13-E13</f>
        <v>-50.768967403260376</v>
      </c>
      <c r="G13" s="12">
        <f>[1]!s_dq_settle(G$4,$B13)</f>
        <v>169.2</v>
      </c>
      <c r="H13" s="12">
        <f>[1]!s_dq_settle(H$4,$B13)</f>
        <v>274</v>
      </c>
      <c r="I13" s="16">
        <f>G13+$F$2*EXP(-$H$2*($D$3-B13)/365)-C13-H13</f>
        <v>-140.16896740326047</v>
      </c>
    </row>
    <row r="14" spans="2:9" x14ac:dyDescent="0.15">
      <c r="B14" s="10">
        <v>43936</v>
      </c>
      <c r="C14" s="11">
        <f>[1]!i_dq_close(C$4,B14)</f>
        <v>3797.3622999999998</v>
      </c>
      <c r="D14" s="12">
        <f>[1]!s_dq_settle(D$4,$B14)</f>
        <v>72.8</v>
      </c>
      <c r="E14" s="12">
        <f>[1]!s_dq_settle(E$4,$B14)</f>
        <v>110.4</v>
      </c>
      <c r="F14" s="13">
        <f>D14+$F$2*EXP(-$H$2*($D$3-B14)/365)-C14-E14</f>
        <v>-44.320620616641833</v>
      </c>
      <c r="G14" s="12">
        <f>[1]!s_dq_settle(G$4,$B14)</f>
        <v>160.80000000000001</v>
      </c>
      <c r="H14" s="12">
        <f>[1]!s_dq_settle(H$4,$B14)</f>
        <v>278.39999999999998</v>
      </c>
      <c r="I14" s="16">
        <f>G14+$F$2*EXP(-$H$2*($D$3-B14)/365)-C14-H14</f>
        <v>-124.3206206166418</v>
      </c>
    </row>
    <row r="15" spans="2:9" x14ac:dyDescent="0.15">
      <c r="B15" s="10">
        <v>43937</v>
      </c>
      <c r="C15" s="11">
        <f>[1]!i_dq_close(C$4,B15)</f>
        <v>3802.3806</v>
      </c>
      <c r="D15" s="12">
        <f>[1]!s_dq_settle(D$4,$B15)</f>
        <v>75</v>
      </c>
      <c r="E15" s="12">
        <f>[1]!s_dq_settle(E$4,$B15)</f>
        <v>101</v>
      </c>
      <c r="F15" s="13">
        <f>D15+$F$2*EXP(-$H$2*($D$3-B15)/365)-C15-E15</f>
        <v>-37.427348222386172</v>
      </c>
      <c r="G15" s="12">
        <f>[1]!s_dq_settle(G$4,$B15)</f>
        <v>160.19999999999999</v>
      </c>
      <c r="H15" s="12">
        <f>[1]!s_dq_settle(H$4,$B15)</f>
        <v>278.2</v>
      </c>
      <c r="I15" s="16">
        <f>G15+$F$2*EXP(-$H$2*($D$3-B15)/365)-C15-H15</f>
        <v>-129.42734822238634</v>
      </c>
    </row>
    <row r="16" spans="2:9" x14ac:dyDescent="0.15">
      <c r="B16" s="10">
        <v>43938</v>
      </c>
      <c r="C16" s="11">
        <f>[1]!i_dq_close(C$4,B16)</f>
        <v>3839.4870999999998</v>
      </c>
      <c r="D16" s="12">
        <f>[1]!s_dq_settle(D$4,$B16)</f>
        <v>83</v>
      </c>
      <c r="E16" s="12">
        <f>[1]!s_dq_settle(E$4,$B16)</f>
        <v>86</v>
      </c>
      <c r="F16" s="13">
        <f>D16+$F$2*EXP(-$H$2*($D$3-B16)/365)-C16-E16</f>
        <v>-51.222250218387671</v>
      </c>
      <c r="G16" s="12">
        <f>[1]!s_dq_settle(G$4,$B16)</f>
        <v>166</v>
      </c>
      <c r="H16" s="12">
        <f>[1]!s_dq_settle(H$4,$B16)</f>
        <v>267.60000000000002</v>
      </c>
      <c r="I16" s="16">
        <f>G16+$F$2*EXP(-$H$2*($D$3-B16)/365)-C16-H16</f>
        <v>-149.82225021838769</v>
      </c>
    </row>
    <row r="17" spans="2:9" x14ac:dyDescent="0.15">
      <c r="B17" s="10">
        <v>43941</v>
      </c>
      <c r="C17" s="11">
        <f>[1]!i_dq_close(C$4,B17)</f>
        <v>3853.4551000000001</v>
      </c>
      <c r="D17" s="12">
        <f>[1]!s_dq_settle(D$4,$B17)</f>
        <v>88</v>
      </c>
      <c r="E17" s="12">
        <f>[1]!s_dq_settle(E$4,$B17)</f>
        <v>81.400000000000006</v>
      </c>
      <c r="F17" s="13">
        <f>D17+$F$2*EXP(-$H$2*($D$3-B17)/365)-C17-E17</f>
        <v>-54.65530252688805</v>
      </c>
      <c r="G17" s="12">
        <f>[1]!s_dq_settle(G$4,$B17)</f>
        <v>170.8</v>
      </c>
      <c r="H17" s="12">
        <f>[1]!s_dq_settle(H$4,$B17)</f>
        <v>262.60000000000002</v>
      </c>
      <c r="I17" s="16">
        <f>G17+$F$2*EXP(-$H$2*($D$3-B17)/365)-C17-H17</f>
        <v>-153.05530252688789</v>
      </c>
    </row>
    <row r="18" spans="2:9" x14ac:dyDescent="0.15">
      <c r="B18" s="10">
        <v>43942</v>
      </c>
      <c r="C18" s="11">
        <f>[1]!i_dq_close(C$4,B18)</f>
        <v>3808.0473999999999</v>
      </c>
      <c r="D18" s="12">
        <f>[1]!s_dq_settle(D$4,$B18)</f>
        <v>60.8</v>
      </c>
      <c r="E18" s="12">
        <f>[1]!s_dq_settle(E$4,$B18)</f>
        <v>99.8</v>
      </c>
      <c r="F18" s="13">
        <f>D18+$F$2*EXP(-$H$2*($D$3-B18)/365)-C18-E18</f>
        <v>-54.53590206286826</v>
      </c>
      <c r="G18" s="12">
        <f>[1]!s_dq_settle(G$4,$B18)</f>
        <v>144</v>
      </c>
      <c r="H18" s="12">
        <f>[1]!s_dq_settle(H$4,$B18)</f>
        <v>289.8</v>
      </c>
      <c r="I18" s="16">
        <f>G18+$F$2*EXP(-$H$2*($D$3-B18)/365)-C18-H18</f>
        <v>-161.33590206286846</v>
      </c>
    </row>
    <row r="19" spans="2:9" x14ac:dyDescent="0.15">
      <c r="B19" s="10">
        <v>43943</v>
      </c>
      <c r="C19" s="11">
        <f>[1]!i_dq_close(C$4,B19)</f>
        <v>3839.3834000000002</v>
      </c>
      <c r="D19" s="12">
        <f>[1]!s_dq_settle(D$4,$B19)</f>
        <v>76.400000000000006</v>
      </c>
      <c r="E19" s="12">
        <f>[1]!s_dq_settle(E$4,$B19)</f>
        <v>80.8</v>
      </c>
      <c r="F19" s="13">
        <f>D19+$F$2*EXP(-$H$2*($D$3-B19)/365)-C19-E19</f>
        <v>-50.960175978580352</v>
      </c>
      <c r="G19" s="12">
        <f>[1]!s_dq_settle(G$4,$B19)</f>
        <v>152.80000000000001</v>
      </c>
      <c r="H19" s="12">
        <f>[1]!s_dq_settle(H$4,$B19)</f>
        <v>277.8</v>
      </c>
      <c r="I19" s="16">
        <f>G19+$F$2*EXP(-$H$2*($D$3-B19)/365)-C19-H19</f>
        <v>-171.56017597858028</v>
      </c>
    </row>
    <row r="20" spans="2:9" x14ac:dyDescent="0.15">
      <c r="B20" s="10">
        <v>43944</v>
      </c>
      <c r="C20" s="11">
        <f>[1]!i_dq_close(C$4,B20)</f>
        <v>3829.7525000000001</v>
      </c>
      <c r="D20" s="12">
        <f>[1]!s_dq_settle(D$4,$B20)</f>
        <v>68.8</v>
      </c>
      <c r="E20" s="12">
        <f>[1]!s_dq_settle(E$4,$B20)</f>
        <v>79.8</v>
      </c>
      <c r="F20" s="13">
        <f>D20+$F$2*EXP(-$H$2*($D$3-B20)/365)-C20-E20</f>
        <v>-47.617524271916679</v>
      </c>
      <c r="G20" s="12">
        <f>[1]!s_dq_settle(G$4,$B20)</f>
        <v>146.6</v>
      </c>
      <c r="H20" s="12">
        <f>[1]!s_dq_settle(H$4,$B20)</f>
        <v>283.39999999999998</v>
      </c>
      <c r="I20" s="16">
        <f>G20+$F$2*EXP(-$H$2*($D$3-B20)/365)-C20-H20</f>
        <v>-173.41752427191693</v>
      </c>
    </row>
    <row r="21" spans="2:9" x14ac:dyDescent="0.15">
      <c r="B21" s="10">
        <v>43945</v>
      </c>
      <c r="C21" s="11">
        <f>[1]!i_dq_close(C$4,B21)</f>
        <v>3796.9721</v>
      </c>
      <c r="D21" s="12">
        <f>[1]!s_dq_settle(D$4,$B21)</f>
        <v>57.6</v>
      </c>
      <c r="E21" s="12">
        <f>[1]!s_dq_settle(E$4,$B21)</f>
        <v>83.4</v>
      </c>
      <c r="F21" s="13">
        <f>D21+$F$2*EXP(-$H$2*($D$3-B21)/365)-C21-E21</f>
        <v>-29.325346940772221</v>
      </c>
      <c r="G21" s="12">
        <f>[1]!s_dq_settle(G$4,$B21)</f>
        <v>136</v>
      </c>
      <c r="H21" s="12">
        <f>[1]!s_dq_settle(H$4,$B21)</f>
        <v>282</v>
      </c>
      <c r="I21" s="16">
        <f>G21+$F$2*EXP(-$H$2*($D$3-B21)/365)-C21-H21</f>
        <v>-149.52534694077212</v>
      </c>
    </row>
    <row r="22" spans="2:9" x14ac:dyDescent="0.15">
      <c r="B22" s="10">
        <v>43948</v>
      </c>
      <c r="C22" s="11">
        <f>[1]!i_dq_close(C$4,B22)</f>
        <v>3822.7689999999998</v>
      </c>
      <c r="D22" s="12">
        <f>[1]!s_dq_settle(D$4,$B22)</f>
        <v>62</v>
      </c>
      <c r="E22" s="12">
        <f>[1]!s_dq_settle(E$4,$B22)</f>
        <v>65.599999999999994</v>
      </c>
      <c r="F22" s="13">
        <f>D22+$F$2*EXP(-$H$2*($D$3-B22)/365)-C22-E22</f>
        <v>-31.98676117938939</v>
      </c>
      <c r="G22" s="12">
        <f>[1]!s_dq_settle(G$4,$B22)</f>
        <v>139.80000000000001</v>
      </c>
      <c r="H22" s="12">
        <f>[1]!s_dq_settle(H$4,$B22)</f>
        <v>261.39999999999998</v>
      </c>
      <c r="I22" s="16">
        <f>G22+$F$2*EXP(-$H$2*($D$3-B22)/365)-C22-H22</f>
        <v>-149.98676117938919</v>
      </c>
    </row>
    <row r="23" spans="2:9" x14ac:dyDescent="0.15">
      <c r="B23" s="10">
        <v>43949</v>
      </c>
      <c r="C23" s="11">
        <f>[1]!i_dq_close(C$4,B23)</f>
        <v>3849.1464999999998</v>
      </c>
      <c r="D23" s="12">
        <f>[1]!s_dq_settle(D$4,$B23)</f>
        <v>71.599999999999994</v>
      </c>
      <c r="E23" s="12">
        <f>[1]!s_dq_settle(E$4,$B23)</f>
        <v>55.6</v>
      </c>
      <c r="F23" s="13">
        <f>D23+$F$2*EXP(-$H$2*($D$3-B23)/365)-C23-E23</f>
        <v>-38.452381329257243</v>
      </c>
      <c r="G23" s="12">
        <f>[1]!s_dq_settle(G$4,$B23)</f>
        <v>149</v>
      </c>
      <c r="H23" s="12">
        <f>[1]!s_dq_settle(H$4,$B23)</f>
        <v>245.4</v>
      </c>
      <c r="I23" s="16">
        <f>G23+$F$2*EXP(-$H$2*($D$3-B23)/365)-C23-H23</f>
        <v>-150.85238132925716</v>
      </c>
    </row>
    <row r="24" spans="2:9" x14ac:dyDescent="0.15">
      <c r="B24" s="10">
        <v>43950</v>
      </c>
      <c r="C24" s="11">
        <f>[1]!i_dq_close(C$4,B24)</f>
        <v>3867.0320000000002</v>
      </c>
      <c r="D24" s="12">
        <f>[1]!s_dq_settle(D$4,$B24)</f>
        <v>85</v>
      </c>
      <c r="E24" s="12">
        <f>[1]!s_dq_settle(E$4,$B24)</f>
        <v>46.4</v>
      </c>
      <c r="F24" s="13">
        <f>D24+$F$2*EXP(-$H$2*($D$3-B24)/365)-C24-E24</f>
        <v>-33.425975844111598</v>
      </c>
      <c r="G24" s="12">
        <f>[1]!s_dq_settle(G$4,$B24)</f>
        <v>157.80000000000001</v>
      </c>
      <c r="H24" s="12">
        <f>[1]!s_dq_settle(H$4,$B24)</f>
        <v>236.2</v>
      </c>
      <c r="I24" s="16">
        <f>G24+$F$2*EXP(-$H$2*($D$3-B24)/365)-C24-H24</f>
        <v>-150.42597584411141</v>
      </c>
    </row>
    <row r="25" spans="2:9" x14ac:dyDescent="0.15">
      <c r="B25" s="10">
        <v>43951</v>
      </c>
      <c r="C25" s="11">
        <f>[1]!i_dq_close(C$4,B25)</f>
        <v>3912.5772000000002</v>
      </c>
      <c r="D25" s="12">
        <f>[1]!s_dq_settle(D$4,$B25)</f>
        <v>133.6</v>
      </c>
      <c r="E25" s="12">
        <f>[1]!s_dq_settle(E$4,$B25)</f>
        <v>32.200000000000003</v>
      </c>
      <c r="F25" s="13">
        <f>D25+$F$2*EXP(-$H$2*($D$3-B25)/365)-C25-E25</f>
        <v>-15.859244721844519</v>
      </c>
      <c r="G25" s="12">
        <f>[1]!s_dq_settle(G$4,$B25)</f>
        <v>206</v>
      </c>
      <c r="H25" s="12">
        <f>[1]!s_dq_settle(H$4,$B25)</f>
        <v>210</v>
      </c>
      <c r="I25" s="16">
        <f>G25+$F$2*EXP(-$H$2*($D$3-B25)/365)-C25-H25</f>
        <v>-121.25924472184442</v>
      </c>
    </row>
    <row r="26" spans="2:9" x14ac:dyDescent="0.15">
      <c r="B26" s="10">
        <v>43952</v>
      </c>
      <c r="C26" s="11">
        <f>[1]!i_dq_close(C$4,B26)</f>
        <v>3912.5772000000002</v>
      </c>
      <c r="D26" s="12">
        <f>[1]!s_dq_settle(D$4,$B26)</f>
        <v>133.6</v>
      </c>
      <c r="E26" s="12">
        <f>[1]!s_dq_settle(E$4,$B26)</f>
        <v>32.200000000000003</v>
      </c>
      <c r="F26" s="13">
        <f>AVERAGE(F5:F25)</f>
        <v>-41.453617396323857</v>
      </c>
      <c r="G26" s="12">
        <f>[1]!s_dq_settle(G$4,$B26)</f>
        <v>206</v>
      </c>
      <c r="H26" s="12">
        <f>[1]!s_dq_settle(H$4,$B26)</f>
        <v>210</v>
      </c>
      <c r="I26" s="16">
        <f>AVERAGE(I5:I25)</f>
        <v>-134.18695072965721</v>
      </c>
    </row>
    <row r="27" spans="2:9" x14ac:dyDescent="0.15">
      <c r="B27" s="10">
        <v>43953</v>
      </c>
      <c r="C27" s="11">
        <f>[1]!i_dq_close(C$4,B27)</f>
        <v>3912.5772000000002</v>
      </c>
      <c r="D27" s="12">
        <f>[1]!s_dq_settle(D$4,$B27)</f>
        <v>133.6</v>
      </c>
      <c r="E27" s="12">
        <f>[1]!s_dq_settle(E$4,$B27)</f>
        <v>32.200000000000003</v>
      </c>
      <c r="F27" s="13">
        <f t="shared" ref="F27:F33" si="0">AVERAGE(F6:F26)</f>
        <v>-40.970768401307808</v>
      </c>
      <c r="G27" s="12">
        <f>[1]!s_dq_settle(G$4,$B27)</f>
        <v>206</v>
      </c>
      <c r="H27" s="12">
        <f>[1]!s_dq_settle(H$4,$B27)</f>
        <v>210</v>
      </c>
      <c r="I27" s="16">
        <f t="shared" ref="I27:I33" si="1">AVERAGE(I6:I26)</f>
        <v>-135.00568903622846</v>
      </c>
    </row>
    <row r="28" spans="2:9" x14ac:dyDescent="0.15">
      <c r="B28" s="10">
        <v>43954</v>
      </c>
      <c r="C28" s="11">
        <f>[1]!i_dq_close(C$4,B28)</f>
        <v>3912.5772000000002</v>
      </c>
      <c r="D28" s="12">
        <f>[1]!s_dq_settle(D$4,$B28)</f>
        <v>133.6</v>
      </c>
      <c r="E28" s="12">
        <f>[1]!s_dq_settle(E$4,$B28)</f>
        <v>32.200000000000003</v>
      </c>
      <c r="F28" s="13">
        <f t="shared" si="0"/>
        <v>-41.381898695995289</v>
      </c>
      <c r="G28" s="12">
        <f>[1]!s_dq_settle(G$4,$B28)</f>
        <v>206</v>
      </c>
      <c r="H28" s="12">
        <f>[1]!s_dq_settle(H$4,$B28)</f>
        <v>210</v>
      </c>
      <c r="I28" s="16">
        <f t="shared" si="1"/>
        <v>-136.45657745638835</v>
      </c>
    </row>
    <row r="29" spans="2:9" x14ac:dyDescent="0.15">
      <c r="B29" s="10">
        <v>43955</v>
      </c>
      <c r="C29" s="11">
        <f>[1]!i_dq_close(C$4,B29)</f>
        <v>3912.5772000000002</v>
      </c>
      <c r="D29" s="12">
        <f>[1]!s_dq_settle(D$4,$B29)</f>
        <v>133.6</v>
      </c>
      <c r="E29" s="12">
        <f>[1]!s_dq_settle(E$4,$B29)</f>
        <v>32.200000000000003</v>
      </c>
      <c r="F29" s="13">
        <f t="shared" si="0"/>
        <v>-41.413727559909852</v>
      </c>
      <c r="G29" s="12">
        <f>[1]!s_dq_settle(G$4,$B29)</f>
        <v>206</v>
      </c>
      <c r="H29" s="12">
        <f>[1]!s_dq_settle(H$4,$B29)</f>
        <v>210</v>
      </c>
      <c r="I29" s="16">
        <f t="shared" si="1"/>
        <v>-138.01577197555972</v>
      </c>
    </row>
    <row r="30" spans="2:9" x14ac:dyDescent="0.15">
      <c r="B30" s="10">
        <v>43956</v>
      </c>
      <c r="C30" s="11">
        <f>[1]!i_dq_close(C$4,B30)</f>
        <v>3912.5772000000002</v>
      </c>
      <c r="D30" s="12">
        <f>[1]!s_dq_settle(D$4,$B30)</f>
        <v>133.6</v>
      </c>
      <c r="E30" s="12">
        <f>[1]!s_dq_settle(E$4,$B30)</f>
        <v>32.200000000000003</v>
      </c>
      <c r="F30" s="13">
        <f t="shared" si="0"/>
        <v>-41.230029916452885</v>
      </c>
      <c r="G30" s="12">
        <f>[1]!s_dq_settle(G$4,$B30)</f>
        <v>206</v>
      </c>
      <c r="H30" s="12">
        <f>[1]!s_dq_settle(H$4,$B30)</f>
        <v>210</v>
      </c>
      <c r="I30" s="16">
        <f t="shared" si="1"/>
        <v>-139.32740978046701</v>
      </c>
    </row>
    <row r="31" spans="2:9" x14ac:dyDescent="0.15">
      <c r="B31" s="10">
        <v>43957</v>
      </c>
      <c r="C31" s="11">
        <f>[1]!i_dq_close(C$4,B31)</f>
        <v>3936.2539000000002</v>
      </c>
      <c r="D31" s="12">
        <f>[1]!s_dq_settle(D$4,$B31)</f>
        <v>138</v>
      </c>
      <c r="E31" s="12">
        <f>[1]!s_dq_settle(E$4,$B31)</f>
        <v>16.399999999999999</v>
      </c>
      <c r="F31" s="13">
        <f t="shared" si="0"/>
        <v>-41.16083560388256</v>
      </c>
      <c r="G31" s="12">
        <f>[1]!s_dq_settle(G$4,$B31)</f>
        <v>207.6</v>
      </c>
      <c r="H31" s="12">
        <f>[1]!s_dq_settle(H$4,$B31)</f>
        <v>191.6</v>
      </c>
      <c r="I31" s="16">
        <f t="shared" si="1"/>
        <v>-140.71999546142118</v>
      </c>
    </row>
    <row r="32" spans="2:9" x14ac:dyDescent="0.15">
      <c r="B32" s="10">
        <v>43958</v>
      </c>
      <c r="C32" s="11">
        <f>[1]!i_dq_close(C$4,B32)</f>
        <v>3924.8946000000001</v>
      </c>
      <c r="D32" s="12">
        <f>[1]!s_dq_settle(D$4,$B32)</f>
        <v>118.4</v>
      </c>
      <c r="E32" s="12">
        <f>[1]!s_dq_settle(E$4,$B32)</f>
        <v>11</v>
      </c>
      <c r="F32" s="13">
        <f t="shared" si="0"/>
        <v>-41.08098409476051</v>
      </c>
      <c r="G32" s="12">
        <f>[1]!s_dq_settle(G$4,$B32)</f>
        <v>188</v>
      </c>
      <c r="H32" s="12">
        <f>[1]!s_dq_settle(H$4,$B32)</f>
        <v>187.4</v>
      </c>
      <c r="I32" s="16">
        <f t="shared" si="1"/>
        <v>-141.97153251694382</v>
      </c>
    </row>
    <row r="33" spans="2:9" x14ac:dyDescent="0.15">
      <c r="B33" s="10">
        <v>43959</v>
      </c>
      <c r="C33" s="11">
        <f>[1]!i_dq_close(C$4,B33)</f>
        <v>3963.6217000000001</v>
      </c>
      <c r="D33" s="12">
        <f>[1]!s_dq_settle(D$4,$B33)</f>
        <v>157.80000000000001</v>
      </c>
      <c r="E33" s="12">
        <f>[1]!s_dq_settle(E$4,$B33)</f>
        <v>4.8</v>
      </c>
      <c r="F33" s="13">
        <f t="shared" si="0"/>
        <v>-41.499411979489665</v>
      </c>
      <c r="G33" s="12">
        <f>[1]!s_dq_settle(G$4,$B33)</f>
        <v>203</v>
      </c>
      <c r="H33" s="12">
        <f>[1]!s_dq_settle(H$4,$B33)</f>
        <v>161.6</v>
      </c>
      <c r="I33" s="16">
        <f t="shared" si="1"/>
        <v>-143.47046270749121</v>
      </c>
    </row>
    <row r="34" spans="2:9" x14ac:dyDescent="0.15">
      <c r="E34" s="6" t="s">
        <v>8</v>
      </c>
      <c r="F34" s="14">
        <f>AVERAGE(F5:F33)</f>
        <v>-41.404042723135284</v>
      </c>
      <c r="H34" s="6" t="s">
        <v>8</v>
      </c>
      <c r="I34" s="14">
        <f>AVERAGE(I5:I33)</f>
        <v>-135.41656396506752</v>
      </c>
    </row>
    <row r="35" spans="2:9" x14ac:dyDescent="0.15">
      <c r="H35" s="6" t="s">
        <v>9</v>
      </c>
      <c r="I35" s="14">
        <f>I34-F34</f>
        <v>-94.012521241932234</v>
      </c>
    </row>
  </sheetData>
  <phoneticPr fontId="3" type="noConversion"/>
  <pageMargins left="0.7" right="0.7" top="0.75" bottom="0.75" header="0.3" footer="0.3"/>
  <ignoredErrors>
    <ignoredError sqref="F5:F33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B4" sqref="B4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陈潜</dc:creator>
  <cp:lastModifiedBy>陈潜</cp:lastModifiedBy>
  <dcterms:created xsi:type="dcterms:W3CDTF">2020-12-10T13:13:18Z</dcterms:created>
  <dcterms:modified xsi:type="dcterms:W3CDTF">2020-12-10T14:06:13Z</dcterms:modified>
</cp:coreProperties>
</file>