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54AC3250-CD1E-4CEF-BE60-1979A8FE1ED9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Sheet1" sheetId="1" r:id="rId1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19" i="1"/>
  <c r="Q35" i="1"/>
  <c r="Q51" i="1"/>
  <c r="Q67" i="1"/>
  <c r="Q115" i="1"/>
  <c r="Q102" i="1"/>
  <c r="Q4" i="1"/>
  <c r="Q20" i="1"/>
  <c r="Q36" i="1"/>
  <c r="Q52" i="1"/>
  <c r="Q68" i="1"/>
  <c r="Q84" i="1"/>
  <c r="Q86" i="1"/>
  <c r="Q121" i="1"/>
  <c r="Q5" i="1"/>
  <c r="Q21" i="1"/>
  <c r="Q37" i="1"/>
  <c r="Q53" i="1"/>
  <c r="Q69" i="1"/>
  <c r="Q70" i="1"/>
  <c r="Q6" i="1"/>
  <c r="Q22" i="1"/>
  <c r="Q89" i="1"/>
  <c r="Q7" i="1"/>
  <c r="Q23" i="1"/>
  <c r="Q39" i="1"/>
  <c r="Q55" i="1"/>
  <c r="Q71" i="1"/>
  <c r="Q87" i="1"/>
  <c r="Q119" i="1"/>
  <c r="Q8" i="1"/>
  <c r="Q24" i="1"/>
  <c r="Q40" i="1"/>
  <c r="Q56" i="1"/>
  <c r="Q72" i="1"/>
  <c r="Q88" i="1"/>
  <c r="Q73" i="1"/>
  <c r="Q9" i="1"/>
  <c r="Q25" i="1"/>
  <c r="Q41" i="1"/>
  <c r="Q10" i="1"/>
  <c r="Q26" i="1"/>
  <c r="Q42" i="1"/>
  <c r="Q58" i="1"/>
  <c r="Q74" i="1"/>
  <c r="Q90" i="1"/>
  <c r="Q106" i="1"/>
  <c r="Q60" i="1"/>
  <c r="Q112" i="1"/>
  <c r="Q83" i="1"/>
  <c r="Q38" i="1"/>
  <c r="Q11" i="1"/>
  <c r="Q27" i="1"/>
  <c r="Q43" i="1"/>
  <c r="Q59" i="1"/>
  <c r="Q75" i="1"/>
  <c r="Q91" i="1"/>
  <c r="Q107" i="1"/>
  <c r="Q44" i="1"/>
  <c r="Q92" i="1"/>
  <c r="Q66" i="1"/>
  <c r="Q117" i="1"/>
  <c r="Q120" i="1"/>
  <c r="Q12" i="1"/>
  <c r="Q28" i="1"/>
  <c r="Q76" i="1"/>
  <c r="Q108" i="1"/>
  <c r="Q114" i="1"/>
  <c r="Q100" i="1"/>
  <c r="Q103" i="1"/>
  <c r="Q13" i="1"/>
  <c r="Q29" i="1"/>
  <c r="Q45" i="1"/>
  <c r="Q61" i="1"/>
  <c r="Q77" i="1"/>
  <c r="Q93" i="1"/>
  <c r="Q109" i="1"/>
  <c r="Q48" i="1"/>
  <c r="Q96" i="1"/>
  <c r="Q82" i="1"/>
  <c r="Q54" i="1"/>
  <c r="Q14" i="1"/>
  <c r="Q30" i="1"/>
  <c r="Q46" i="1"/>
  <c r="Q62" i="1"/>
  <c r="Q78" i="1"/>
  <c r="Q94" i="1"/>
  <c r="Q110" i="1"/>
  <c r="Q16" i="1"/>
  <c r="Q64" i="1"/>
  <c r="Q99" i="1"/>
  <c r="Q85" i="1"/>
  <c r="Q57" i="1"/>
  <c r="Q15" i="1"/>
  <c r="Q31" i="1"/>
  <c r="Q47" i="1"/>
  <c r="Q63" i="1"/>
  <c r="Q79" i="1"/>
  <c r="Q95" i="1"/>
  <c r="Q111" i="1"/>
  <c r="Q32" i="1"/>
  <c r="Q80" i="1"/>
  <c r="Q98" i="1"/>
  <c r="Q101" i="1"/>
  <c r="Q104" i="1"/>
  <c r="Q17" i="1"/>
  <c r="Q33" i="1"/>
  <c r="Q49" i="1"/>
  <c r="Q65" i="1"/>
  <c r="Q81" i="1"/>
  <c r="Q97" i="1"/>
  <c r="Q113" i="1"/>
  <c r="Q18" i="1"/>
  <c r="Q34" i="1"/>
  <c r="Q50" i="1"/>
  <c r="Q116" i="1"/>
  <c r="Q118" i="1"/>
  <c r="Q105" i="1"/>
  <c r="Q2" i="1"/>
  <c r="B54" i="1"/>
  <c r="C19" i="1"/>
  <c r="C20" i="1"/>
  <c r="A30" i="1" l="1"/>
  <c r="A31" i="1" s="1"/>
  <c r="A32" i="1" s="1"/>
  <c r="A24" i="1"/>
  <c r="A25" i="1" s="1"/>
  <c r="A26" i="1" s="1"/>
  <c r="A13" i="1"/>
  <c r="A14" i="1" s="1"/>
  <c r="A15" i="1" s="1"/>
  <c r="A16" i="1" s="1"/>
  <c r="C26" i="1"/>
  <c r="C24" i="1"/>
  <c r="C23" i="1"/>
  <c r="C25" i="1"/>
  <c r="E2" i="1" l="1"/>
  <c r="B1" i="1"/>
  <c r="B7" i="1"/>
  <c r="B5" i="1"/>
  <c r="B3" i="1"/>
  <c r="B6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L36" i="1"/>
  <c r="L72" i="1"/>
  <c r="L12" i="1"/>
  <c r="L32" i="1"/>
  <c r="L68" i="1"/>
  <c r="L9" i="1"/>
  <c r="L64" i="1"/>
  <c r="L33" i="1"/>
  <c r="L100" i="1"/>
  <c r="L41" i="1"/>
  <c r="L13" i="1"/>
  <c r="L65" i="1"/>
  <c r="L2" i="1"/>
  <c r="L73" i="1"/>
  <c r="L45" i="1"/>
  <c r="L105" i="1"/>
  <c r="L34" i="1"/>
  <c r="L66" i="1"/>
  <c r="L5" i="1"/>
  <c r="L97" i="1"/>
  <c r="L37" i="1"/>
  <c r="L93" i="1"/>
  <c r="L46" i="1"/>
  <c r="L101" i="1"/>
  <c r="L42" i="1"/>
  <c r="L95" i="1"/>
  <c r="L4" i="1"/>
  <c r="L10" i="1"/>
  <c r="L6" i="1"/>
  <c r="L74" i="1"/>
  <c r="L14" i="1"/>
  <c r="L11" i="1"/>
  <c r="L94" i="1"/>
  <c r="L7" i="1"/>
  <c r="L63" i="1"/>
  <c r="L40" i="1"/>
  <c r="L38" i="1"/>
  <c r="L62" i="1"/>
  <c r="L70" i="1"/>
  <c r="L98" i="1"/>
  <c r="L3" i="1"/>
  <c r="L104" i="1"/>
  <c r="L92" i="1"/>
  <c r="L96" i="1"/>
  <c r="L102" i="1"/>
  <c r="L69" i="1"/>
  <c r="L43" i="1"/>
  <c r="L75" i="1"/>
  <c r="L39" i="1"/>
  <c r="L44" i="1"/>
  <c r="L8" i="1"/>
  <c r="L16" i="1"/>
  <c r="L35" i="1"/>
  <c r="L71" i="1"/>
  <c r="L76" i="1"/>
  <c r="L15" i="1"/>
  <c r="L67" i="1"/>
  <c r="L103" i="1"/>
  <c r="L106" i="1"/>
  <c r="L99" i="1"/>
  <c r="M59" i="1"/>
  <c r="M35" i="1"/>
  <c r="M44" i="1"/>
  <c r="M51" i="1"/>
  <c r="M38" i="1"/>
  <c r="M36" i="1"/>
  <c r="M45" i="1"/>
  <c r="M61" i="1"/>
  <c r="B30" i="1"/>
  <c r="M52" i="1"/>
  <c r="M39" i="1"/>
  <c r="M55" i="1"/>
  <c r="M34" i="1"/>
  <c r="M40" i="1"/>
  <c r="M53" i="1"/>
  <c r="M57" i="1"/>
  <c r="M33" i="1"/>
  <c r="M56" i="1"/>
  <c r="M46" i="1"/>
  <c r="M41" i="1"/>
  <c r="M47" i="1"/>
  <c r="M42" i="1"/>
  <c r="M54" i="1"/>
  <c r="M50" i="1"/>
  <c r="M49" i="1"/>
  <c r="M58" i="1"/>
  <c r="M32" i="1"/>
  <c r="M60" i="1"/>
  <c r="M48" i="1"/>
  <c r="M37" i="1"/>
  <c r="M43" i="1"/>
  <c r="B31" i="1"/>
  <c r="M68" i="1"/>
  <c r="M70" i="1"/>
  <c r="M82" i="1"/>
  <c r="M78" i="1"/>
  <c r="M65" i="1"/>
  <c r="M66" i="1"/>
  <c r="M77" i="1"/>
  <c r="M62" i="1"/>
  <c r="M67" i="1"/>
  <c r="M83" i="1"/>
  <c r="M85" i="1"/>
  <c r="M71" i="1"/>
  <c r="M84" i="1"/>
  <c r="M80" i="1"/>
  <c r="M73" i="1"/>
  <c r="M86" i="1"/>
  <c r="M63" i="1"/>
  <c r="M79" i="1"/>
  <c r="M89" i="1"/>
  <c r="M88" i="1"/>
  <c r="M72" i="1"/>
  <c r="M81" i="1"/>
  <c r="M64" i="1"/>
  <c r="M74" i="1"/>
  <c r="M90" i="1"/>
  <c r="M75" i="1"/>
  <c r="M69" i="1"/>
  <c r="M87" i="1"/>
  <c r="M91" i="1"/>
  <c r="M76" i="1"/>
  <c r="L85" i="1"/>
  <c r="L27" i="1"/>
  <c r="L117" i="1"/>
  <c r="L114" i="1"/>
  <c r="L22" i="1"/>
  <c r="L59" i="1"/>
  <c r="L30" i="1"/>
  <c r="L119" i="1"/>
  <c r="L54" i="1"/>
  <c r="L91" i="1"/>
  <c r="L79" i="1"/>
  <c r="L86" i="1"/>
  <c r="L31" i="1"/>
  <c r="L111" i="1"/>
  <c r="L107" i="1"/>
  <c r="L23" i="1"/>
  <c r="L47" i="1"/>
  <c r="L19" i="1"/>
  <c r="L87" i="1"/>
  <c r="L60" i="1"/>
  <c r="L48" i="1"/>
  <c r="L21" i="1"/>
  <c r="L112" i="1"/>
  <c r="L51" i="1"/>
  <c r="L24" i="1"/>
  <c r="L108" i="1"/>
  <c r="L80" i="1"/>
  <c r="L83" i="1"/>
  <c r="L56" i="1"/>
  <c r="L120" i="1"/>
  <c r="L88" i="1"/>
  <c r="L17" i="1"/>
  <c r="L20" i="1"/>
  <c r="L57" i="1"/>
  <c r="L26" i="1"/>
  <c r="L58" i="1"/>
  <c r="L90" i="1"/>
  <c r="L28" i="1"/>
  <c r="L118" i="1"/>
  <c r="L115" i="1"/>
  <c r="L29" i="1"/>
  <c r="L49" i="1"/>
  <c r="L77" i="1"/>
  <c r="L78" i="1"/>
  <c r="L50" i="1"/>
  <c r="L82" i="1"/>
  <c r="L25" i="1"/>
  <c r="L61" i="1"/>
  <c r="L52" i="1"/>
  <c r="L81" i="1"/>
  <c r="L110" i="1"/>
  <c r="L121" i="1"/>
  <c r="L84" i="1"/>
  <c r="L89" i="1"/>
  <c r="L109" i="1"/>
  <c r="L113" i="1"/>
  <c r="L116" i="1"/>
  <c r="L18" i="1"/>
  <c r="L53" i="1"/>
  <c r="L55" i="1"/>
  <c r="B32" i="1"/>
  <c r="M115" i="1"/>
  <c r="M109" i="1"/>
  <c r="M101" i="1"/>
  <c r="M97" i="1"/>
  <c r="M102" i="1"/>
  <c r="M114" i="1"/>
  <c r="M103" i="1"/>
  <c r="M94" i="1"/>
  <c r="M120" i="1"/>
  <c r="M104" i="1"/>
  <c r="M121" i="1"/>
  <c r="M113" i="1"/>
  <c r="M92" i="1"/>
  <c r="M95" i="1"/>
  <c r="M116" i="1"/>
  <c r="M112" i="1"/>
  <c r="M107" i="1"/>
  <c r="M99" i="1"/>
  <c r="M110" i="1"/>
  <c r="M108" i="1"/>
  <c r="M111" i="1"/>
  <c r="M98" i="1"/>
  <c r="M96" i="1"/>
  <c r="M93" i="1"/>
  <c r="M117" i="1"/>
  <c r="M118" i="1"/>
  <c r="M106" i="1"/>
  <c r="M119" i="1"/>
  <c r="M100" i="1"/>
  <c r="M105" i="1"/>
  <c r="M20" i="1"/>
  <c r="M27" i="1"/>
  <c r="M5" i="1"/>
  <c r="M12" i="1"/>
  <c r="M21" i="1"/>
  <c r="M13" i="1"/>
  <c r="M6" i="1"/>
  <c r="M29" i="1"/>
  <c r="M14" i="1"/>
  <c r="M30" i="1"/>
  <c r="B29" i="1"/>
  <c r="M22" i="1"/>
  <c r="M7" i="1"/>
  <c r="M23" i="1"/>
  <c r="M15" i="1"/>
  <c r="M19" i="1"/>
  <c r="M8" i="1"/>
  <c r="M31" i="1"/>
  <c r="M9" i="1"/>
  <c r="M17" i="1"/>
  <c r="M25" i="1"/>
  <c r="M24" i="1"/>
  <c r="M16" i="1"/>
  <c r="M2" i="1"/>
  <c r="M18" i="1"/>
  <c r="M28" i="1"/>
  <c r="M4" i="1"/>
  <c r="M10" i="1"/>
  <c r="M3" i="1"/>
  <c r="M26" i="1"/>
  <c r="M11" i="1"/>
  <c r="B2" i="1"/>
  <c r="C1" i="1"/>
  <c r="B4" i="1"/>
  <c r="C29" i="1" s="1"/>
  <c r="C32" i="1"/>
  <c r="C30" i="1"/>
  <c r="C12" i="1"/>
  <c r="C31" i="1"/>
  <c r="C15" i="1"/>
  <c r="C13" i="1"/>
  <c r="C16" i="1"/>
  <c r="C14" i="1"/>
  <c r="B45" i="1" l="1"/>
  <c r="B47" i="1"/>
  <c r="B44" i="1"/>
  <c r="B46" i="1"/>
  <c r="B43" i="1"/>
  <c r="N83" i="1"/>
  <c r="N79" i="1"/>
  <c r="N82" i="1"/>
  <c r="N76" i="1"/>
  <c r="N74" i="1"/>
  <c r="N72" i="1"/>
  <c r="N70" i="1"/>
  <c r="N63" i="1"/>
  <c r="N91" i="1"/>
  <c r="N90" i="1"/>
  <c r="N65" i="1"/>
  <c r="N84" i="1"/>
  <c r="N88" i="1"/>
  <c r="N67" i="1"/>
  <c r="N71" i="1"/>
  <c r="N75" i="1"/>
  <c r="N80" i="1"/>
  <c r="B37" i="1"/>
  <c r="N81" i="1"/>
  <c r="N62" i="1"/>
  <c r="N78" i="1"/>
  <c r="N73" i="1"/>
  <c r="N86" i="1"/>
  <c r="N69" i="1"/>
  <c r="N64" i="1"/>
  <c r="N85" i="1"/>
  <c r="N77" i="1"/>
  <c r="N66" i="1"/>
  <c r="N89" i="1"/>
  <c r="N68" i="1"/>
  <c r="N87" i="1"/>
  <c r="K18" i="1"/>
  <c r="P18" i="1" s="1"/>
  <c r="K93" i="1"/>
  <c r="P93" i="1" s="1"/>
  <c r="K83" i="1"/>
  <c r="P83" i="1" s="1"/>
  <c r="K68" i="1"/>
  <c r="P68" i="1" s="1"/>
  <c r="K73" i="1"/>
  <c r="P73" i="1" s="1"/>
  <c r="K53" i="1"/>
  <c r="P53" i="1" s="1"/>
  <c r="K98" i="1"/>
  <c r="P98" i="1" s="1"/>
  <c r="K8" i="1"/>
  <c r="P8" i="1" s="1"/>
  <c r="K78" i="1"/>
  <c r="P78" i="1" s="1"/>
  <c r="K58" i="1"/>
  <c r="P58" i="1" s="1"/>
  <c r="K118" i="1"/>
  <c r="P118" i="1" s="1"/>
  <c r="K103" i="1"/>
  <c r="P103" i="1" s="1"/>
  <c r="K28" i="1"/>
  <c r="P28" i="1" s="1"/>
  <c r="K33" i="1"/>
  <c r="P33" i="1" s="1"/>
  <c r="K3" i="1"/>
  <c r="P3" i="1" s="1"/>
  <c r="K63" i="1"/>
  <c r="P63" i="1" s="1"/>
  <c r="K13" i="1"/>
  <c r="P13" i="1" s="1"/>
  <c r="K108" i="1"/>
  <c r="P108" i="1" s="1"/>
  <c r="K23" i="1"/>
  <c r="P23" i="1" s="1"/>
  <c r="K113" i="1"/>
  <c r="P113" i="1" s="1"/>
  <c r="K38" i="1"/>
  <c r="P38" i="1" s="1"/>
  <c r="K88" i="1"/>
  <c r="P88" i="1" s="1"/>
  <c r="K43" i="1"/>
  <c r="P43" i="1" s="1"/>
  <c r="K48" i="1"/>
  <c r="P48" i="1" s="1"/>
  <c r="N59" i="1"/>
  <c r="N53" i="1"/>
  <c r="N56" i="1"/>
  <c r="N42" i="1"/>
  <c r="N37" i="1"/>
  <c r="N60" i="1"/>
  <c r="N50" i="1"/>
  <c r="N36" i="1"/>
  <c r="N47" i="1"/>
  <c r="N46" i="1"/>
  <c r="N35" i="1"/>
  <c r="N44" i="1"/>
  <c r="N40" i="1"/>
  <c r="N45" i="1"/>
  <c r="N61" i="1"/>
  <c r="N48" i="1"/>
  <c r="N38" i="1"/>
  <c r="N49" i="1"/>
  <c r="N41" i="1"/>
  <c r="N33" i="1"/>
  <c r="N43" i="1"/>
  <c r="B36" i="1"/>
  <c r="N55" i="1"/>
  <c r="N57" i="1"/>
  <c r="N58" i="1"/>
  <c r="N34" i="1"/>
  <c r="N54" i="1"/>
  <c r="N32" i="1"/>
  <c r="N51" i="1"/>
  <c r="N39" i="1"/>
  <c r="N52" i="1"/>
  <c r="K16" i="1"/>
  <c r="P16" i="1" s="1"/>
  <c r="K46" i="1"/>
  <c r="P46" i="1" s="1"/>
  <c r="K91" i="1"/>
  <c r="P91" i="1" s="1"/>
  <c r="K66" i="1"/>
  <c r="P66" i="1" s="1"/>
  <c r="K81" i="1"/>
  <c r="P81" i="1" s="1"/>
  <c r="K21" i="1"/>
  <c r="P21" i="1" s="1"/>
  <c r="K31" i="1"/>
  <c r="P31" i="1" s="1"/>
  <c r="K101" i="1"/>
  <c r="P101" i="1" s="1"/>
  <c r="K86" i="1"/>
  <c r="P86" i="1" s="1"/>
  <c r="K26" i="1"/>
  <c r="P26" i="1" s="1"/>
  <c r="K41" i="1"/>
  <c r="P41" i="1" s="1"/>
  <c r="K96" i="1"/>
  <c r="P96" i="1" s="1"/>
  <c r="K36" i="1"/>
  <c r="P36" i="1" s="1"/>
  <c r="K76" i="1"/>
  <c r="P76" i="1" s="1"/>
  <c r="K11" i="1"/>
  <c r="P11" i="1" s="1"/>
  <c r="K61" i="1"/>
  <c r="P61" i="1" s="1"/>
  <c r="K51" i="1"/>
  <c r="P51" i="1" s="1"/>
  <c r="K111" i="1"/>
  <c r="P111" i="1" s="1"/>
  <c r="K56" i="1"/>
  <c r="P56" i="1" s="1"/>
  <c r="K6" i="1"/>
  <c r="P6" i="1" s="1"/>
  <c r="K121" i="1"/>
  <c r="P121" i="1" s="1"/>
  <c r="K116" i="1"/>
  <c r="P116" i="1" s="1"/>
  <c r="K106" i="1"/>
  <c r="P106" i="1" s="1"/>
  <c r="K71" i="1"/>
  <c r="P71" i="1" s="1"/>
  <c r="K97" i="1"/>
  <c r="P97" i="1" s="1"/>
  <c r="K7" i="1"/>
  <c r="P7" i="1" s="1"/>
  <c r="K112" i="1"/>
  <c r="P112" i="1" s="1"/>
  <c r="K17" i="1"/>
  <c r="P17" i="1" s="1"/>
  <c r="K117" i="1"/>
  <c r="P117" i="1" s="1"/>
  <c r="K47" i="1"/>
  <c r="P47" i="1" s="1"/>
  <c r="K77" i="1"/>
  <c r="P77" i="1" s="1"/>
  <c r="K42" i="1"/>
  <c r="P42" i="1" s="1"/>
  <c r="K22" i="1"/>
  <c r="P22" i="1" s="1"/>
  <c r="K72" i="1"/>
  <c r="P72" i="1" s="1"/>
  <c r="K27" i="1"/>
  <c r="P27" i="1" s="1"/>
  <c r="K57" i="1"/>
  <c r="P57" i="1" s="1"/>
  <c r="K37" i="1"/>
  <c r="P37" i="1" s="1"/>
  <c r="K62" i="1"/>
  <c r="P62" i="1" s="1"/>
  <c r="K12" i="1"/>
  <c r="P12" i="1" s="1"/>
  <c r="K32" i="1"/>
  <c r="P32" i="1" s="1"/>
  <c r="K87" i="1"/>
  <c r="P87" i="1" s="1"/>
  <c r="K2" i="1"/>
  <c r="P2" i="1" s="1"/>
  <c r="K52" i="1"/>
  <c r="P52" i="1" s="1"/>
  <c r="K82" i="1"/>
  <c r="P82" i="1" s="1"/>
  <c r="K67" i="1"/>
  <c r="P67" i="1" s="1"/>
  <c r="K92" i="1"/>
  <c r="P92" i="1" s="1"/>
  <c r="K107" i="1"/>
  <c r="P107" i="1" s="1"/>
  <c r="K102" i="1"/>
  <c r="P102" i="1" s="1"/>
  <c r="K40" i="1"/>
  <c r="P40" i="1" s="1"/>
  <c r="K95" i="1"/>
  <c r="P95" i="1" s="1"/>
  <c r="K75" i="1"/>
  <c r="P75" i="1" s="1"/>
  <c r="K20" i="1"/>
  <c r="P20" i="1" s="1"/>
  <c r="K30" i="1"/>
  <c r="P30" i="1" s="1"/>
  <c r="K70" i="1"/>
  <c r="P70" i="1" s="1"/>
  <c r="K120" i="1"/>
  <c r="P120" i="1" s="1"/>
  <c r="K60" i="1"/>
  <c r="P60" i="1" s="1"/>
  <c r="K110" i="1"/>
  <c r="P110" i="1" s="1"/>
  <c r="K105" i="1"/>
  <c r="P105" i="1" s="1"/>
  <c r="K25" i="1"/>
  <c r="P25" i="1" s="1"/>
  <c r="K90" i="1"/>
  <c r="P90" i="1" s="1"/>
  <c r="K35" i="1"/>
  <c r="P35" i="1" s="1"/>
  <c r="K100" i="1"/>
  <c r="P100" i="1" s="1"/>
  <c r="K15" i="1"/>
  <c r="P15" i="1" s="1"/>
  <c r="K50" i="1"/>
  <c r="P50" i="1" s="1"/>
  <c r="K55" i="1"/>
  <c r="P55" i="1" s="1"/>
  <c r="K5" i="1"/>
  <c r="P5" i="1" s="1"/>
  <c r="K85" i="1"/>
  <c r="P85" i="1" s="1"/>
  <c r="K115" i="1"/>
  <c r="P115" i="1" s="1"/>
  <c r="K45" i="1"/>
  <c r="P45" i="1" s="1"/>
  <c r="K80" i="1"/>
  <c r="P80" i="1" s="1"/>
  <c r="K65" i="1"/>
  <c r="P65" i="1" s="1"/>
  <c r="K10" i="1"/>
  <c r="P10" i="1" s="1"/>
  <c r="K119" i="1"/>
  <c r="P119" i="1" s="1"/>
  <c r="K29" i="1"/>
  <c r="P29" i="1" s="1"/>
  <c r="K114" i="1"/>
  <c r="P114" i="1" s="1"/>
  <c r="K84" i="1"/>
  <c r="P84" i="1" s="1"/>
  <c r="K4" i="1"/>
  <c r="P4" i="1" s="1"/>
  <c r="K104" i="1"/>
  <c r="P104" i="1" s="1"/>
  <c r="K74" i="1"/>
  <c r="P74" i="1" s="1"/>
  <c r="K109" i="1"/>
  <c r="P109" i="1" s="1"/>
  <c r="K24" i="1"/>
  <c r="P24" i="1" s="1"/>
  <c r="K89" i="1"/>
  <c r="P89" i="1" s="1"/>
  <c r="K14" i="1"/>
  <c r="P14" i="1" s="1"/>
  <c r="K39" i="1"/>
  <c r="P39" i="1" s="1"/>
  <c r="K94" i="1"/>
  <c r="P94" i="1" s="1"/>
  <c r="K9" i="1"/>
  <c r="P9" i="1" s="1"/>
  <c r="K79" i="1"/>
  <c r="P79" i="1" s="1"/>
  <c r="K54" i="1"/>
  <c r="P54" i="1" s="1"/>
  <c r="K34" i="1"/>
  <c r="P34" i="1" s="1"/>
  <c r="K64" i="1"/>
  <c r="P64" i="1" s="1"/>
  <c r="K69" i="1"/>
  <c r="P69" i="1" s="1"/>
  <c r="K59" i="1"/>
  <c r="P59" i="1" s="1"/>
  <c r="K19" i="1"/>
  <c r="P19" i="1" s="1"/>
  <c r="K49" i="1"/>
  <c r="P49" i="1" s="1"/>
  <c r="K99" i="1"/>
  <c r="P99" i="1" s="1"/>
  <c r="K44" i="1"/>
  <c r="P44" i="1" s="1"/>
  <c r="N19" i="1"/>
  <c r="N4" i="1"/>
  <c r="N6" i="1"/>
  <c r="N16" i="1"/>
  <c r="N29" i="1"/>
  <c r="N9" i="1"/>
  <c r="N27" i="1"/>
  <c r="N31" i="1"/>
  <c r="N11" i="1"/>
  <c r="N20" i="1"/>
  <c r="N24" i="1"/>
  <c r="B35" i="1"/>
  <c r="N23" i="1"/>
  <c r="N13" i="1"/>
  <c r="N3" i="1"/>
  <c r="N5" i="1"/>
  <c r="N18" i="1"/>
  <c r="N7" i="1"/>
  <c r="N30" i="1"/>
  <c r="N14" i="1"/>
  <c r="N17" i="1"/>
  <c r="N25" i="1"/>
  <c r="N28" i="1"/>
  <c r="N21" i="1"/>
  <c r="N22" i="1"/>
  <c r="N8" i="1"/>
  <c r="N2" i="1"/>
  <c r="N10" i="1"/>
  <c r="N12" i="1"/>
  <c r="N15" i="1"/>
  <c r="N26" i="1"/>
  <c r="N96" i="1"/>
  <c r="N110" i="1"/>
  <c r="N100" i="1"/>
  <c r="N93" i="1"/>
  <c r="N118" i="1"/>
  <c r="N114" i="1"/>
  <c r="N103" i="1"/>
  <c r="N99" i="1"/>
  <c r="N101" i="1"/>
  <c r="N105" i="1"/>
  <c r="N113" i="1"/>
  <c r="N109" i="1"/>
  <c r="N92" i="1"/>
  <c r="N95" i="1"/>
  <c r="N104" i="1"/>
  <c r="N111" i="1"/>
  <c r="N94" i="1"/>
  <c r="N108" i="1"/>
  <c r="N117" i="1"/>
  <c r="N120" i="1"/>
  <c r="N102" i="1"/>
  <c r="N112" i="1"/>
  <c r="N107" i="1"/>
  <c r="N121" i="1"/>
  <c r="N116" i="1"/>
  <c r="N106" i="1"/>
  <c r="N97" i="1"/>
  <c r="B38" i="1"/>
  <c r="N98" i="1"/>
  <c r="N119" i="1"/>
  <c r="N115" i="1"/>
  <c r="C43" i="1"/>
  <c r="D45" i="1"/>
  <c r="C45" i="1"/>
  <c r="D47" i="1"/>
  <c r="C47" i="1"/>
  <c r="C44" i="1"/>
  <c r="D44" i="1"/>
  <c r="D46" i="1"/>
  <c r="C46" i="1"/>
  <c r="D43" i="1"/>
  <c r="C37" i="1"/>
  <c r="C36" i="1"/>
  <c r="C38" i="1"/>
  <c r="C35" i="1"/>
  <c r="O96" i="1" l="1"/>
  <c r="O104" i="1"/>
  <c r="O95" i="1"/>
  <c r="O92" i="1"/>
  <c r="O2" i="1"/>
  <c r="O24" i="1"/>
  <c r="O34" i="1"/>
  <c r="O80" i="1"/>
  <c r="O97" i="1"/>
  <c r="O113" i="1"/>
  <c r="O8" i="1"/>
  <c r="O20" i="1"/>
  <c r="O58" i="1"/>
  <c r="O47" i="1"/>
  <c r="O75" i="1"/>
  <c r="O22" i="1"/>
  <c r="O57" i="1"/>
  <c r="O36" i="1"/>
  <c r="O87" i="1"/>
  <c r="O71" i="1"/>
  <c r="O110" i="1"/>
  <c r="O101" i="1"/>
  <c r="O55" i="1"/>
  <c r="O50" i="1"/>
  <c r="O68" i="1"/>
  <c r="O67" i="1"/>
  <c r="O18" i="1"/>
  <c r="O116" i="1"/>
  <c r="O28" i="1"/>
  <c r="O60" i="1"/>
  <c r="O89" i="1"/>
  <c r="O88" i="1"/>
  <c r="O100" i="1"/>
  <c r="O105" i="1"/>
  <c r="O31" i="1"/>
  <c r="O27" i="1"/>
  <c r="O107" i="1"/>
  <c r="O9" i="1"/>
  <c r="O66" i="1"/>
  <c r="O106" i="1"/>
  <c r="O21" i="1"/>
  <c r="O121" i="1"/>
  <c r="O99" i="1"/>
  <c r="O103" i="1"/>
  <c r="O25" i="1"/>
  <c r="O43" i="1"/>
  <c r="O37" i="1"/>
  <c r="O84" i="1"/>
  <c r="O112" i="1"/>
  <c r="O114" i="1"/>
  <c r="O17" i="1"/>
  <c r="O29" i="1"/>
  <c r="O33" i="1"/>
  <c r="O42" i="1"/>
  <c r="O77" i="1"/>
  <c r="O65" i="1"/>
  <c r="O94" i="1"/>
  <c r="O11" i="1"/>
  <c r="O102" i="1"/>
  <c r="O118" i="1"/>
  <c r="O14" i="1"/>
  <c r="O16" i="1"/>
  <c r="O41" i="1"/>
  <c r="O56" i="1"/>
  <c r="O85" i="1"/>
  <c r="O90" i="1"/>
  <c r="O111" i="1"/>
  <c r="O120" i="1"/>
  <c r="O93" i="1"/>
  <c r="O30" i="1"/>
  <c r="O6" i="1"/>
  <c r="O49" i="1"/>
  <c r="O53" i="1"/>
  <c r="O64" i="1"/>
  <c r="O91" i="1"/>
  <c r="O7" i="1"/>
  <c r="O4" i="1"/>
  <c r="O38" i="1"/>
  <c r="O59" i="1"/>
  <c r="O69" i="1"/>
  <c r="O63" i="1"/>
  <c r="O108" i="1"/>
  <c r="O19" i="1"/>
  <c r="O48" i="1"/>
  <c r="O86" i="1"/>
  <c r="O70" i="1"/>
  <c r="O5" i="1"/>
  <c r="O52" i="1"/>
  <c r="O61" i="1"/>
  <c r="O73" i="1"/>
  <c r="O72" i="1"/>
  <c r="O39" i="1"/>
  <c r="O45" i="1"/>
  <c r="O78" i="1"/>
  <c r="O74" i="1"/>
  <c r="O117" i="1"/>
  <c r="O15" i="1"/>
  <c r="O51" i="1"/>
  <c r="O40" i="1"/>
  <c r="O62" i="1"/>
  <c r="O76" i="1"/>
  <c r="O115" i="1"/>
  <c r="O119" i="1"/>
  <c r="O32" i="1"/>
  <c r="O44" i="1"/>
  <c r="O81" i="1"/>
  <c r="O82" i="1"/>
  <c r="O3" i="1"/>
  <c r="O12" i="1"/>
  <c r="O10" i="1"/>
  <c r="O54" i="1"/>
  <c r="O35" i="1"/>
  <c r="O79" i="1"/>
  <c r="O26" i="1"/>
  <c r="O13" i="1"/>
  <c r="O23" i="1"/>
  <c r="O98" i="1"/>
  <c r="O109" i="1"/>
  <c r="O46" i="1"/>
  <c r="O83" i="1"/>
  <c r="R62" i="1"/>
  <c r="S62" i="1" s="1"/>
  <c r="R73" i="1"/>
  <c r="S73" i="1"/>
  <c r="R9" i="1"/>
  <c r="R26" i="1"/>
  <c r="S26" i="1" s="1"/>
  <c r="R82" i="1"/>
  <c r="R39" i="1"/>
  <c r="S39" i="1" s="1"/>
  <c r="R98" i="1"/>
  <c r="R78" i="1"/>
  <c r="S78" i="1" s="1"/>
  <c r="R48" i="1"/>
  <c r="R24" i="1"/>
  <c r="R115" i="1"/>
  <c r="R89" i="1"/>
  <c r="R10" i="1"/>
  <c r="R33" i="1"/>
  <c r="R50" i="1"/>
  <c r="S50" i="1" s="1"/>
  <c r="R116" i="1"/>
  <c r="R17" i="1"/>
  <c r="R59" i="1"/>
  <c r="S59" i="1" s="1"/>
  <c r="R41" i="1"/>
  <c r="R52" i="1"/>
  <c r="S52" i="1" s="1"/>
  <c r="R65" i="1"/>
  <c r="S65" i="1" s="1"/>
  <c r="R118" i="1"/>
  <c r="R16" i="1"/>
  <c r="R31" i="1"/>
  <c r="S118" i="1"/>
  <c r="S115" i="1"/>
  <c r="R67" i="1"/>
  <c r="R96" i="1"/>
  <c r="S96" i="1" s="1"/>
  <c r="R55" i="1"/>
  <c r="R101" i="1"/>
  <c r="S101" i="1" s="1"/>
  <c r="R22" i="1"/>
  <c r="S22" i="1" s="1"/>
  <c r="R95" i="1"/>
  <c r="S95" i="1" s="1"/>
  <c r="R97" i="1"/>
  <c r="S97" i="1" s="1"/>
  <c r="R7" i="1"/>
  <c r="R54" i="1"/>
  <c r="S54" i="1" s="1"/>
  <c r="R108" i="1"/>
  <c r="S108" i="1" s="1"/>
  <c r="S16" i="1"/>
  <c r="R43" i="1"/>
  <c r="S7" i="1"/>
  <c r="S41" i="1"/>
  <c r="R13" i="1"/>
  <c r="S13" i="1" s="1"/>
  <c r="R66" i="1"/>
  <c r="S66" i="1" s="1"/>
  <c r="R68" i="1"/>
  <c r="S68" i="1" s="1"/>
  <c r="R8" i="1"/>
  <c r="S8" i="1" s="1"/>
  <c r="R56" i="1"/>
  <c r="R84" i="1"/>
  <c r="S84" i="1" s="1"/>
  <c r="R74" i="1"/>
  <c r="R3" i="1"/>
  <c r="R32" i="1"/>
  <c r="S32" i="1" s="1"/>
  <c r="R51" i="1"/>
  <c r="S51" i="1" s="1"/>
  <c r="S55" i="1"/>
  <c r="R34" i="1"/>
  <c r="S34" i="1" s="1"/>
  <c r="R107" i="1"/>
  <c r="S107" i="1" s="1"/>
  <c r="R47" i="1"/>
  <c r="S74" i="1"/>
  <c r="S98" i="1"/>
  <c r="R111" i="1"/>
  <c r="R113" i="1"/>
  <c r="R19" i="1"/>
  <c r="S19" i="1" s="1"/>
  <c r="S17" i="1"/>
  <c r="R104" i="1"/>
  <c r="S104" i="1" s="1"/>
  <c r="R77" i="1"/>
  <c r="R35" i="1"/>
  <c r="R58" i="1"/>
  <c r="S58" i="1" s="1"/>
  <c r="R87" i="1"/>
  <c r="S87" i="1" s="1"/>
  <c r="S33" i="1"/>
  <c r="S48" i="1"/>
  <c r="S43" i="1"/>
  <c r="R75" i="1"/>
  <c r="R14" i="1"/>
  <c r="S14" i="1" s="1"/>
  <c r="R49" i="1"/>
  <c r="S49" i="1" s="1"/>
  <c r="S82" i="1"/>
  <c r="S47" i="1"/>
  <c r="R36" i="1"/>
  <c r="S36" i="1" s="1"/>
  <c r="R71" i="1"/>
  <c r="S71" i="1" s="1"/>
  <c r="R94" i="1"/>
  <c r="S94" i="1" s="1"/>
  <c r="R99" i="1"/>
  <c r="S99" i="1" s="1"/>
  <c r="R57" i="1"/>
  <c r="S57" i="1" s="1"/>
  <c r="R112" i="1"/>
  <c r="S112" i="1" s="1"/>
  <c r="R117" i="1"/>
  <c r="S117" i="1" s="1"/>
  <c r="R92" i="1"/>
  <c r="R28" i="1"/>
  <c r="S28" i="1" s="1"/>
  <c r="R38" i="1"/>
  <c r="S38" i="1" s="1"/>
  <c r="R103" i="1"/>
  <c r="R69" i="1"/>
  <c r="S69" i="1" s="1"/>
  <c r="S89" i="1"/>
  <c r="S31" i="1"/>
  <c r="R30" i="1"/>
  <c r="R105" i="1"/>
  <c r="S105" i="1" s="1"/>
  <c r="R5" i="1"/>
  <c r="S5" i="1" s="1"/>
  <c r="R53" i="1"/>
  <c r="R102" i="1"/>
  <c r="S102" i="1" s="1"/>
  <c r="R85" i="1"/>
  <c r="S85" i="1" s="1"/>
  <c r="R63" i="1"/>
  <c r="R100" i="1"/>
  <c r="S100" i="1" s="1"/>
  <c r="R2" i="1"/>
  <c r="R64" i="1"/>
  <c r="R25" i="1"/>
  <c r="S25" i="1" s="1"/>
  <c r="R37" i="1"/>
  <c r="S37" i="1" s="1"/>
  <c r="S92" i="1"/>
  <c r="R114" i="1"/>
  <c r="R29" i="1"/>
  <c r="R119" i="1"/>
  <c r="S119" i="1" s="1"/>
  <c r="R61" i="1"/>
  <c r="S61" i="1" s="1"/>
  <c r="R91" i="1"/>
  <c r="S91" i="1" s="1"/>
  <c r="R76" i="1"/>
  <c r="S76" i="1" s="1"/>
  <c r="R86" i="1"/>
  <c r="S86" i="1" s="1"/>
  <c r="R15" i="1"/>
  <c r="S15" i="1" s="1"/>
  <c r="R110" i="1"/>
  <c r="R81" i="1"/>
  <c r="S81" i="1" s="1"/>
  <c r="R4" i="1"/>
  <c r="S4" i="1" s="1"/>
  <c r="R42" i="1"/>
  <c r="S42" i="1" s="1"/>
  <c r="R27" i="1"/>
  <c r="S27" i="1" s="1"/>
  <c r="S53" i="1"/>
  <c r="R21" i="1"/>
  <c r="S21" i="1" s="1"/>
  <c r="R106" i="1"/>
  <c r="S106" i="1" s="1"/>
  <c r="R88" i="1"/>
  <c r="S88" i="1" s="1"/>
  <c r="S10" i="1"/>
  <c r="S30" i="1"/>
  <c r="R90" i="1"/>
  <c r="S90" i="1" s="1"/>
  <c r="R120" i="1"/>
  <c r="S120" i="1" s="1"/>
  <c r="R46" i="1"/>
  <c r="S46" i="1" s="1"/>
  <c r="R72" i="1"/>
  <c r="S72" i="1" s="1"/>
  <c r="R70" i="1"/>
  <c r="S70" i="1" s="1"/>
  <c r="R109" i="1"/>
  <c r="S109" i="1" s="1"/>
  <c r="R6" i="1"/>
  <c r="S6" i="1" s="1"/>
  <c r="R121" i="1"/>
  <c r="R45" i="1"/>
  <c r="R83" i="1"/>
  <c r="S83" i="1" s="1"/>
  <c r="R23" i="1"/>
  <c r="S23" i="1" s="1"/>
  <c r="S24" i="1"/>
  <c r="S110" i="1"/>
  <c r="R18" i="1"/>
  <c r="S3" i="1"/>
  <c r="S9" i="1"/>
  <c r="S75" i="1"/>
  <c r="S64" i="1"/>
  <c r="S56" i="1"/>
  <c r="S35" i="1"/>
  <c r="R80" i="1"/>
  <c r="S80" i="1" s="1"/>
  <c r="R20" i="1"/>
  <c r="S20" i="1" s="1"/>
  <c r="R79" i="1"/>
  <c r="S79" i="1" s="1"/>
  <c r="R11" i="1"/>
  <c r="S11" i="1" s="1"/>
  <c r="R12" i="1"/>
  <c r="S12" i="1" s="1"/>
  <c r="R93" i="1"/>
  <c r="S93" i="1" s="1"/>
  <c r="R40" i="1"/>
  <c r="S40" i="1" s="1"/>
  <c r="S121" i="1"/>
  <c r="R44" i="1"/>
  <c r="S44" i="1" s="1"/>
  <c r="S113" i="1"/>
  <c r="R60" i="1"/>
  <c r="S60" i="1" s="1"/>
  <c r="S111" i="1"/>
  <c r="S77" i="1"/>
  <c r="S63" i="1"/>
  <c r="S18" i="1"/>
  <c r="S116" i="1"/>
  <c r="S103" i="1"/>
  <c r="S114" i="1"/>
  <c r="S45" i="1"/>
  <c r="S67" i="1"/>
  <c r="S29" i="1"/>
  <c r="S2" i="1"/>
  <c r="S122" i="1" l="1"/>
</calcChain>
</file>

<file path=xl/sharedStrings.xml><?xml version="1.0" encoding="utf-8"?>
<sst xmlns="http://schemas.openxmlformats.org/spreadsheetml/2006/main" count="153" uniqueCount="26">
  <si>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</si>
  <si>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</si>
  <si>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</si>
  <si>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</si>
  <si>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</si>
  <si>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</si>
  <si>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</si>
  <si>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</si>
  <si>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</si>
  <si>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</si>
  <si>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</si>
  <si>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</si>
  <si>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</si>
  <si>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Engine</t>
  </si>
  <si>
    <t>Schedule</t>
  </si>
  <si>
    <t>Bond</t>
  </si>
  <si>
    <t>clean</t>
  </si>
  <si>
    <t>coupons</t>
  </si>
  <si>
    <t>c</t>
  </si>
  <si>
    <t>+Yield</t>
  </si>
  <si>
    <t>Mat</t>
  </si>
  <si>
    <t>A</t>
  </si>
  <si>
    <t>S</t>
  </si>
  <si>
    <t>FreqA</t>
  </si>
  <si>
    <t>FreqS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</si>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</sst>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5790400ef824a868fe957a6b4dafa3c">
      <tp t="s">
        <v>Mat4</v>
        <stp/>
        <stp>Mat4</stp>
        <stp>-1245318384</stp>
        <tr r="C15" s="1"/>
      </tp>
      <tp t="s">
        <v>Mat2</v>
        <stp/>
        <stp>Mat2</stp>
        <stp>-1245359344</stp>
        <tr r="C13" s="1"/>
      </tp>
    </main>
    <main first="rtdsrv.15790400ef824a868fe957a6b4dafa3c">
      <tp t="s">
        <v>FlatYield1</v>
        <stp/>
        <stp>FlatYield1</stp>
        <stp>2099362951</stp>
        <tr r="C29" s="1"/>
      </tp>
      <tp t="s">
        <v>FlatYield2</v>
        <stp/>
        <stp>FlatYield2</stp>
        <stp>2099362967</stp>
        <tr r="C30" s="1"/>
      </tp>
      <tp t="s">
        <v>FlatYield3</v>
        <stp/>
        <stp>FlatYield3</stp>
        <stp>2099362983</stp>
        <tr r="C31" s="1"/>
      </tp>
      <tp t="s">
        <v>+coupons</v>
        <stp/>
        <stp>+coupons</stp>
        <stp>561312938</stp>
        <tr r="B54" s="1"/>
      </tp>
    </main>
    <main first="rtdsrv.15790400ef824a868fe957a6b4dafa3c">
      <tp t="s">
        <v>Mat1</v>
        <stp/>
        <stp>Mat1</stp>
        <stp>-1245367536</stp>
        <tr r="C12" s="1"/>
      </tp>
    </main>
    <main first="rtdsrv.9377d7ff1cda4bf6950414df3c2c6606">
      <tp>
        <v>118.54769253458713</v>
        <stp/>
        <stp>clean7</stp>
        <stp/>
        <tr r="S8" s="1"/>
      </tp>
      <tp>
        <v>112.68680491044476</v>
        <stp/>
        <stp>clean6</stp>
        <stp/>
        <tr r="S7" s="1"/>
      </tp>
      <tp>
        <v>169.92929410670385</v>
        <stp/>
        <stp>clean5</stp>
        <stp/>
        <tr r="S6" s="1"/>
      </tp>
      <tp>
        <v>155.29771872807999</v>
        <stp/>
        <stp>clean4</stp>
        <stp/>
        <tr r="S5" s="1"/>
      </tp>
      <tp>
        <v>138.29825342813476</v>
        <stp/>
        <stp>clean3</stp>
        <stp/>
        <tr r="S4" s="1"/>
      </tp>
      <tp>
        <v>118.54769253458713</v>
        <stp/>
        <stp>clean2</stp>
        <stp/>
        <tr r="S3" s="1"/>
      </tp>
      <tp>
        <v>112.68680491044476</v>
        <stp/>
        <stp>clean1</stp>
        <stp/>
        <tr r="S2" s="1"/>
      </tp>
      <tp>
        <v>155.29771872807999</v>
        <stp/>
        <stp>clean9</stp>
        <stp/>
        <tr r="S10" s="1"/>
      </tp>
      <tp>
        <v>138.29825342813476</v>
        <stp/>
        <stp>clean8</stp>
        <stp/>
        <tr r="S9" s="1"/>
      </tp>
    </main>
    <main first="rtdsrv.15790400ef824a868fe957a6b4dafa3c">
      <tp t="s">
        <v>Mat5</v>
        <stp/>
        <stp>Mat5</stp>
        <stp>-1245428976</stp>
        <tr r="C16" s="1"/>
      </tp>
      <tp t="s">
        <v>FlatYield4</v>
        <stp/>
        <stp>FlatYield4</stp>
        <stp>2099363127</stp>
        <tr r="C32" s="1"/>
      </tp>
      <tp t="s">
        <v>exCoupon</v>
        <stp/>
        <stp>exCoupon</stp>
        <stp>0</stp>
        <tr r="B6" s="1"/>
      </tp>
      <tp t="s">
        <v>Mat3</v>
        <stp/>
        <stp>Mat3</stp>
        <stp>-1245338864</stp>
        <tr r="C14" s="1"/>
      </tp>
    </main>
    <main first="rtdsrv.15790400ef824a868fe957a6b4dafa3c">
      <tp t="s">
        <v>priceday</v>
        <stp/>
        <stp>priceday</stp>
        <stp>172668224</stp>
        <tr r="B4" s="1"/>
      </tp>
    </main>
    <main first="rtdsrv.9377d7ff1cda4bf6950414df3c2c6606">
      <tp>
        <v>126.31339565307039</v>
        <stp/>
        <stp>clean74</stp>
        <stp/>
        <tr r="S75" s="1"/>
      </tp>
      <tp>
        <v>132.37867171725924</v>
        <stp/>
        <stp>clean75</stp>
        <stp/>
        <tr r="S76" s="1"/>
      </tp>
      <tp>
        <v>104.96842248121585</v>
        <stp/>
        <stp>clean76</stp>
        <stp/>
        <tr r="S77" s="1"/>
      </tp>
      <tp>
        <v>104.01648161783947</v>
        <stp/>
        <stp>clean77</stp>
        <stp/>
        <tr r="S78" s="1"/>
      </tp>
      <tp>
        <v>132.37867171725924</v>
        <stp/>
        <stp>clean70</stp>
        <stp/>
        <tr r="S71" s="1"/>
      </tp>
      <tp>
        <v>106.63523864728766</v>
        <stp/>
        <stp>clean71</stp>
        <stp/>
        <tr r="S72" s="1"/>
      </tp>
      <tp>
        <v>108.52547736772759</v>
        <stp/>
        <stp>clean72</stp>
        <stp/>
        <tr r="S73" s="1"/>
      </tp>
      <tp>
        <v>118.52542702742413</v>
        <stp/>
        <stp>clean73</stp>
        <stp/>
        <tr r="S74" s="1"/>
      </tp>
      <tp>
        <v>113.67596444298795</v>
        <stp/>
        <stp>clean78</stp>
        <stp/>
        <tr r="S79" s="1"/>
      </tp>
      <tp>
        <v>121.19877723127837</v>
        <stp/>
        <stp>clean79</stp>
        <stp/>
        <tr r="S80" s="1"/>
      </tp>
    </main>
    <main first="rtdsrv.15790400ef824a868fe957a6b4dafa3c">
      <tp t="s">
        <v>Bond95</v>
        <stp/>
        <stp>Bond95</stp>
        <stp>218495877</stp>
        <tr r="Q96" s="1"/>
      </tp>
      <tp t="s">
        <v>Bond36</v>
        <stp/>
        <stp>Bond36</stp>
        <stp>173680037</stp>
        <tr r="Q37" s="1"/>
      </tp>
      <tp t="s">
        <v>Bond56</v>
        <stp/>
        <stp>Bond56</stp>
        <stp>173680037</stp>
        <tr r="Q57" s="1"/>
      </tp>
      <tp t="s">
        <v>Bond46</v>
        <stp/>
        <stp>Bond46</stp>
        <stp>173680037</stp>
        <tr r="Q47" s="1"/>
      </tp>
    </main>
    <main first="rtdsrv.9377d7ff1cda4bf6950414df3c2c6606">
      <tp>
        <v>126.31339565307039</v>
        <stp/>
        <stp>clean64</stp>
        <stp/>
        <tr r="S65" s="1"/>
      </tp>
      <tp>
        <v>132.37867171725924</v>
        <stp/>
        <stp>clean65</stp>
        <stp/>
        <tr r="S66" s="1"/>
      </tp>
      <tp>
        <v>106.63523864728766</v>
        <stp/>
        <stp>clean66</stp>
        <stp/>
        <tr r="S67" s="1"/>
      </tp>
      <tp>
        <v>108.52547736772759</v>
        <stp/>
        <stp>clean67</stp>
        <stp/>
        <tr r="S68" s="1"/>
      </tp>
      <tp>
        <v>144.39673551361503</v>
        <stp/>
        <stp>clean60</stp>
        <stp/>
        <tr r="S61" s="1"/>
      </tp>
      <tp>
        <v>106.63523864728766</v>
        <stp/>
        <stp>clean61</stp>
        <stp/>
        <tr r="S62" s="1"/>
      </tp>
      <tp>
        <v>108.52547736772759</v>
        <stp/>
        <stp>clean62</stp>
        <stp/>
        <tr r="S63" s="1"/>
      </tp>
      <tp>
        <v>118.52542702742413</v>
        <stp/>
        <stp>clean63</stp>
        <stp/>
        <tr r="S64" s="1"/>
      </tp>
      <tp>
        <v>118.52542702742413</v>
        <stp/>
        <stp>clean68</stp>
        <stp/>
        <tr r="S69" s="1"/>
      </tp>
      <tp>
        <v>126.31339565307039</v>
        <stp/>
        <stp>clean69</stp>
        <stp/>
        <tr r="S70" s="1"/>
      </tp>
    </main>
    <main first="rtdsrv.15790400ef824a868fe957a6b4dafa3c">
      <tp t="s">
        <v>Bond94</v>
        <stp/>
        <stp>Bond94</stp>
        <stp>218495877</stp>
        <tr r="Q95" s="1"/>
      </tp>
      <tp t="s">
        <v>Bond37</v>
        <stp/>
        <stp>Bond37</stp>
        <stp>173680037</stp>
        <tr r="Q38" s="1"/>
      </tp>
      <tp t="s">
        <v>Bond57</v>
        <stp/>
        <stp>Bond57</stp>
        <stp>173680037</stp>
        <tr r="Q58" s="1"/>
      </tp>
      <tp t="s">
        <v>Bond47</v>
        <stp/>
        <stp>Bond47</stp>
        <stp>173680037</stp>
        <tr r="Q48" s="1"/>
      </tp>
    </main>
    <main first="rtdsrv.9377d7ff1cda4bf6950414df3c2c6606">
      <tp>
        <v>134.83851025426344</v>
        <stp/>
        <stp>clean54</stp>
        <stp/>
        <tr r="S55" s="1"/>
      </tp>
      <tp>
        <v>144.39673551361503</v>
        <stp/>
        <stp>clean55</stp>
        <stp/>
        <tr r="S56" s="1"/>
      </tp>
      <tp>
        <v>107.98067191207765</v>
        <stp/>
        <stp>clean56</stp>
        <stp/>
        <tr r="S57" s="1"/>
      </tp>
      <tp>
        <v>108.90487105185582</v>
        <stp/>
        <stp>clean57</stp>
        <stp/>
        <tr r="S58" s="1"/>
      </tp>
      <tp>
        <v>144.39673551361503</v>
        <stp/>
        <stp>clean50</stp>
        <stp/>
        <tr r="S51" s="1"/>
      </tp>
      <tp>
        <v>107.98067191207765</v>
        <stp/>
        <stp>clean51</stp>
        <stp/>
        <tr r="S52" s="1"/>
      </tp>
      <tp>
        <v>108.90487105185582</v>
        <stp/>
        <stp>clean52</stp>
        <stp/>
        <tr r="S53" s="1"/>
      </tp>
      <tp>
        <v>123.16406755937518</v>
        <stp/>
        <stp>clean53</stp>
        <stp/>
        <tr r="S54" s="1"/>
      </tp>
      <tp>
        <v>123.16406755937518</v>
        <stp/>
        <stp>clean58</stp>
        <stp/>
        <tr r="S59" s="1"/>
      </tp>
      <tp>
        <v>134.83851025426344</v>
        <stp/>
        <stp>clean59</stp>
        <stp/>
        <tr r="S60" s="1"/>
      </tp>
    </main>
    <main first="rtdsrv.15790400ef824a868fe957a6b4dafa3c">
      <tp t="s">
        <v>Bond97</v>
        <stp/>
        <stp>Bond97</stp>
        <stp>218495877</stp>
        <tr r="Q98" s="1"/>
      </tp>
      <tp t="s">
        <v>Bond34</v>
        <stp/>
        <stp>Bond34</stp>
        <stp>173680037</stp>
        <tr r="Q35" s="1"/>
      </tp>
      <tp t="s">
        <v>Bond54</v>
        <stp/>
        <stp>Bond54</stp>
        <stp>173680037</stp>
        <tr r="Q55" s="1"/>
      </tp>
      <tp t="s">
        <v>Bond44</v>
        <stp/>
        <stp>Bond44</stp>
        <stp>173680037</stp>
        <tr r="Q45" s="1"/>
      </tp>
    </main>
    <main first="rtdsrv.9377d7ff1cda4bf6950414df3c2c6606">
      <tp>
        <v>139.88685924593088</v>
        <stp/>
        <stp>clean44</stp>
        <stp/>
        <tr r="S45" s="1"/>
      </tp>
      <tp>
        <v>149.64216822361303</v>
        <stp/>
        <stp>clean45</stp>
        <stp/>
        <tr r="S46" s="1"/>
      </tp>
      <tp>
        <v>107.98067191207765</v>
        <stp/>
        <stp>clean46</stp>
        <stp/>
        <tr r="S47" s="1"/>
      </tp>
      <tp>
        <v>108.90487105185582</v>
        <stp/>
        <stp>clean47</stp>
        <stp/>
        <tr r="S48" s="1"/>
      </tp>
      <tp>
        <v>149.64216822361303</v>
        <stp/>
        <stp>clean40</stp>
        <stp/>
        <tr r="S41" s="1"/>
      </tp>
      <tp>
        <v>109.61738596227747</v>
        <stp/>
        <stp>clean41</stp>
        <stp/>
        <tr r="S42" s="1"/>
      </tp>
      <tp>
        <v>113.41848708785737</v>
        <stp/>
        <stp>clean42</stp>
        <stp/>
        <tr r="S43" s="1"/>
      </tp>
      <tp>
        <v>127.97169795388524</v>
        <stp/>
        <stp>clean43</stp>
        <stp/>
        <tr r="S44" s="1"/>
      </tp>
      <tp>
        <v>123.16406755937518</v>
        <stp/>
        <stp>clean48</stp>
        <stp/>
        <tr r="S49" s="1"/>
      </tp>
      <tp>
        <v>134.83851025426344</v>
        <stp/>
        <stp>clean49</stp>
        <stp/>
        <tr r="S50" s="1"/>
      </tp>
    </main>
    <main first="rtdsrv.15790400ef824a868fe957a6b4dafa3c">
      <tp t="s">
        <v>Bond96</v>
        <stp/>
        <stp>Bond96</stp>
        <stp>218495877</stp>
        <tr r="Q97" s="1"/>
      </tp>
      <tp t="s">
        <v>Bond35</v>
        <stp/>
        <stp>Bond35</stp>
        <stp>173680037</stp>
        <tr r="Q36" s="1"/>
      </tp>
      <tp t="s">
        <v>Bond55</v>
        <stp/>
        <stp>Bond55</stp>
        <stp>173680037</stp>
        <tr r="Q56" s="1"/>
      </tp>
      <tp t="s">
        <v>Bond45</v>
        <stp/>
        <stp>Bond45</stp>
        <stp>173680037</stp>
        <tr r="Q46" s="1"/>
      </tp>
    </main>
    <main first="rtdsrv.9377d7ff1cda4bf6950414df3c2c6606">
      <tp>
        <v>139.88685924593088</v>
        <stp/>
        <stp>clean34</stp>
        <stp/>
        <tr r="S35" s="1"/>
      </tp>
      <tp>
        <v>149.64216822361303</v>
        <stp/>
        <stp>clean35</stp>
        <stp/>
        <tr r="S36" s="1"/>
      </tp>
      <tp>
        <v>109.61738596227747</v>
        <stp/>
        <stp>clean36</stp>
        <stp/>
        <tr r="S37" s="1"/>
      </tp>
      <tp>
        <v>113.41848708785737</v>
        <stp/>
        <stp>clean37</stp>
        <stp/>
        <tr r="S38" s="1"/>
      </tp>
      <tp>
        <v>164.79468795222499</v>
        <stp/>
        <stp>clean30</stp>
        <stp/>
        <tr r="S31" s="1"/>
      </tp>
      <tp>
        <v>109.61738596227747</v>
        <stp/>
        <stp>clean31</stp>
        <stp/>
        <tr r="S32" s="1"/>
      </tp>
      <tp>
        <v>113.41848708785737</v>
        <stp/>
        <stp>clean32</stp>
        <stp/>
        <tr r="S33" s="1"/>
      </tp>
      <tp>
        <v>127.97169795388524</v>
        <stp/>
        <stp>clean33</stp>
        <stp/>
        <tr r="S34" s="1"/>
      </tp>
      <tp>
        <v>127.97169795388524</v>
        <stp/>
        <stp>clean38</stp>
        <stp/>
        <tr r="S39" s="1"/>
      </tp>
    </main>
    <main first="rtdsrv.15790400ef824a868fe957a6b4dafa3c">
      <tp t="s">
        <v>clean90</v>
        <stp/>
        <stp>clean90</stp>
        <stp>-3223866</stp>
        <tr r="R91" s="1"/>
      </tp>
    </main>
    <main first="rtdsrv.9377d7ff1cda4bf6950414df3c2c6606">
      <tp>
        <v>139.88685924593088</v>
        <stp/>
        <stp>clean39</stp>
        <stp/>
        <tr r="S40" s="1"/>
      </tp>
    </main>
    <main first="rtdsrv.15790400ef824a868fe957a6b4dafa3c">
      <tp t="s">
        <v>Bond91</v>
        <stp/>
        <stp>Bond91</stp>
        <stp>218495877</stp>
        <tr r="Q92" s="1"/>
      </tp>
      <tp t="s">
        <v>Bond32</v>
        <stp/>
        <stp>Bond32</stp>
        <stp>173680037</stp>
        <tr r="Q33" s="1"/>
      </tp>
      <tp t="s">
        <v>Bond52</v>
        <stp/>
        <stp>Bond52</stp>
        <stp>173680037</stp>
        <tr r="Q53" s="1"/>
      </tp>
      <tp t="s">
        <v>Bond42</v>
        <stp/>
        <stp>Bond42</stp>
        <stp>173680037</stp>
        <tr r="Q43" s="1"/>
      </tp>
    </main>
    <main first="rtdsrv.9377d7ff1cda4bf6950414df3c2c6606">
      <tp>
        <v>150.33948584917925</v>
        <stp/>
        <stp>clean24</stp>
        <stp/>
        <tr r="S25" s="1"/>
      </tp>
      <tp>
        <v>164.79468795222499</v>
        <stp/>
        <stp>clean25</stp>
        <stp/>
        <tr r="S26" s="1"/>
      </tp>
      <tp>
        <v>111.08178060679386</v>
        <stp/>
        <stp>clean26</stp>
        <stp/>
        <tr r="S27" s="1"/>
      </tp>
      <tp>
        <v>114.03245518621549</v>
        <stp/>
        <stp>clean27</stp>
        <stp/>
        <tr r="S28" s="1"/>
      </tp>
      <tp>
        <v>164.79468795222499</v>
        <stp/>
        <stp>clean20</stp>
        <stp/>
        <tr r="S21" s="1"/>
      </tp>
      <tp>
        <v>111.08178060679386</v>
        <stp/>
        <stp>clean21</stp>
        <stp/>
        <tr r="S22" s="1"/>
      </tp>
    </main>
    <main first="rtdsrv.9377d7ff1cda4bf6950414df3c2c6606">
      <tp>
        <v>114.03245518621549</v>
        <stp/>
        <stp>clean22</stp>
        <stp/>
        <tr r="S23" s="1"/>
      </tp>
      <tp>
        <v>133.54493706030289</v>
        <stp/>
        <stp>clean23</stp>
        <stp/>
        <tr r="S24" s="1"/>
      </tp>
      <tp>
        <v>133.54493706030289</v>
        <stp/>
        <stp>clean28</stp>
        <stp/>
        <tr r="S29" s="1"/>
      </tp>
    </main>
    <main first="rtdsrv.15790400ef824a868fe957a6b4dafa3c">
      <tp t="s">
        <v>clean80</v>
        <stp/>
        <stp>clean80</stp>
        <stp>-3223865</stp>
        <tr r="R81" s="1"/>
      </tp>
    </main>
    <main first="rtdsrv.9377d7ff1cda4bf6950414df3c2c6606">
      <tp>
        <v>150.33948584917925</v>
        <stp/>
        <stp>clean29</stp>
        <stp/>
        <tr r="S30" s="1"/>
      </tp>
    </main>
    <main first="rtdsrv.15790400ef824a868fe957a6b4dafa3c">
      <tp t="s">
        <v>Bond33</v>
        <stp/>
        <stp>Bond33</stp>
        <stp>173680037</stp>
        <tr r="Q34" s="1"/>
      </tp>
      <tp t="s">
        <v>Bond53</v>
        <stp/>
        <stp>Bond53</stp>
        <stp>173680037</stp>
        <tr r="Q54" s="1"/>
      </tp>
      <tp t="s">
        <v>Bond43</v>
        <stp/>
        <stp>Bond43</stp>
        <stp>173680037</stp>
        <tr r="Q44" s="1"/>
      </tp>
    </main>
    <main first="rtdsrv.9377d7ff1cda4bf6950414df3c2c6606">
      <tp>
        <v>155.29771872807999</v>
        <stp/>
        <stp>clean14</stp>
        <stp/>
        <tr r="S15" s="1"/>
      </tp>
      <tp>
        <v>169.92929410670385</v>
        <stp/>
        <stp>clean15</stp>
        <stp/>
        <tr r="S16" s="1"/>
      </tp>
      <tp>
        <v>111.08178060679386</v>
        <stp/>
        <stp>clean16</stp>
        <stp/>
        <tr r="S17" s="1"/>
      </tp>
      <tp>
        <v>114.03245518621549</v>
        <stp/>
        <stp>clean17</stp>
        <stp/>
        <tr r="S18" s="1"/>
      </tp>
      <tp>
        <v>169.92929410670385</v>
        <stp/>
        <stp>clean10</stp>
        <stp/>
        <tr r="S11" s="1"/>
      </tp>
      <tp>
        <v>112.68680491044476</v>
        <stp/>
        <stp>clean11</stp>
        <stp/>
        <tr r="S12" s="1"/>
      </tp>
      <tp>
        <v>118.54769253458713</v>
        <stp/>
        <stp>clean12</stp>
        <stp/>
        <tr r="S13" s="1"/>
      </tp>
      <tp>
        <v>138.29825342813476</v>
        <stp/>
        <stp>clean13</stp>
        <stp/>
        <tr r="S14" s="1"/>
      </tp>
      <tp>
        <v>133.54493706030289</v>
        <stp/>
        <stp>clean18</stp>
        <stp/>
        <tr r="S19" s="1"/>
      </tp>
      <tp>
        <v>150.33948584917925</v>
        <stp/>
        <stp>clean19</stp>
        <stp/>
        <tr r="S20" s="1"/>
      </tp>
    </main>
    <main first="rtdsrv.15790400ef824a868fe957a6b4dafa3c">
      <tp t="s">
        <v>Bond93</v>
        <stp/>
        <stp>Bond93</stp>
        <stp>218495877</stp>
        <tr r="Q94" s="1"/>
      </tp>
      <tp t="s">
        <v>Bond60</v>
        <stp/>
        <stp>Bond60</stp>
        <stp>173680037</stp>
        <tr r="Q61" s="1"/>
      </tp>
      <tp t="s">
        <v>Bond50</v>
        <stp/>
        <stp>Bond50</stp>
        <stp>173680037</stp>
        <tr r="Q51" s="1"/>
      </tp>
      <tp t="s">
        <v>Bond40</v>
        <stp/>
        <stp>Bond40</stp>
        <stp>173680037</stp>
        <tr r="Q41" s="1"/>
      </tp>
    </main>
    <main first="rtdsrv.15790400ef824a868fe957a6b4dafa3c">
      <tp t="s">
        <v>Bond92</v>
        <stp/>
        <stp>Bond92</stp>
        <stp>218495877</stp>
        <tr r="Q93" s="1"/>
      </tp>
      <tp t="s">
        <v>Bond31</v>
        <stp/>
        <stp>Bond31</stp>
        <stp>173680037</stp>
        <tr r="Q32" s="1"/>
      </tp>
      <tp t="s">
        <v>Bond51</v>
        <stp/>
        <stp>Bond51</stp>
        <stp>173680037</stp>
        <tr r="Q52" s="1"/>
      </tp>
      <tp t="s">
        <v>Bond41</v>
        <stp/>
        <stp>Bond41</stp>
        <stp>173680037</stp>
        <tr r="Q42" s="1"/>
      </tp>
      <tp t="s">
        <v>clean50</v>
        <stp/>
        <stp>clean50</stp>
        <stp>-3223854</stp>
        <tr r="R51" s="1"/>
      </tp>
      <tp t="s">
        <v>clean40</v>
        <stp/>
        <stp>clean40</stp>
        <stp>-3223853</stp>
        <tr r="R41" s="1"/>
      </tp>
      <tp t="s">
        <v>clean70</v>
        <stp/>
        <stp>clean70</stp>
        <stp>-3223852</stp>
        <tr r="R71" s="1"/>
      </tp>
      <tp t="s">
        <v>clean60</v>
        <stp/>
        <stp>clean60</stp>
        <stp>-3223851</stp>
        <tr r="R61" s="1"/>
      </tp>
      <tp t="s">
        <v>clean10</v>
        <stp/>
        <stp>clean10</stp>
        <stp>-3223858</stp>
        <tr r="R11" s="1"/>
      </tp>
      <tp t="s">
        <v>Bond99</v>
        <stp/>
        <stp>Bond99</stp>
        <stp>218495877</stp>
        <tr r="Q100" s="1"/>
      </tp>
      <tp t="s">
        <v>calendar</v>
        <stp/>
        <stp>calendar</stp>
        <stp>0</stp>
        <tr r="B3" s="1"/>
      </tp>
      <tp t="s">
        <v>Bond98</v>
        <stp/>
        <stp>Bond98</stp>
        <stp>218495877</stp>
        <tr r="Q99" s="1"/>
      </tp>
    </main>
    <main first="rtdsrv.9377d7ff1cda4bf6950414df3c2c6606">
      <tp>
        <v>114.34259312033663</v>
        <stp/>
        <stp>clean94</stp>
        <stp/>
        <tr r="S95" s="1"/>
      </tp>
      <tp>
        <v>117.64812665162151</v>
        <stp/>
        <stp>clean95</stp>
        <stp/>
        <tr r="S96" s="1"/>
      </tp>
      <tp>
        <v>103.73784138428098</v>
        <stp/>
        <stp>clean96</stp>
        <stp/>
        <tr r="S97" s="1"/>
      </tp>
      <tp>
        <v>103.85751477671852</v>
        <stp/>
        <stp>clean97</stp>
        <stp/>
        <tr r="S98" s="1"/>
      </tp>
      <tp>
        <v>127.05754972169854</v>
        <stp/>
        <stp>clean90</stp>
        <stp/>
        <tr r="S91" s="1"/>
      </tp>
      <tp>
        <v>103.73784138428098</v>
        <stp/>
        <stp>clean91</stp>
        <stp/>
        <tr r="S92" s="1"/>
      </tp>
      <tp>
        <v>103.85751477671852</v>
        <stp/>
        <stp>clean92</stp>
        <stp/>
        <tr r="S93" s="1"/>
      </tp>
      <tp>
        <v>109.88058956939392</v>
        <stp/>
        <stp>clean93</stp>
        <stp/>
        <tr r="S94" s="1"/>
      </tp>
    </main>
    <main first="rtdsrv.9377d7ff1cda4bf6950414df3c2c6606">
      <tp>
        <v>109.88058956939392</v>
        <stp/>
        <stp>clean98</stp>
        <stp/>
        <tr r="S99" s="1"/>
      </tp>
      <tp>
        <v>114.34259312033663</v>
        <stp/>
        <stp>clean99</stp>
        <stp/>
        <tr r="S100" s="1"/>
      </tp>
    </main>
    <main first="rtdsrv.15790400ef824a868fe957a6b4dafa3c">
      <tp t="s">
        <v>clean30</v>
        <stp/>
        <stp>clean30</stp>
        <stp>-3223856</stp>
        <tr r="R31" s="1"/>
      </tp>
      <tp t="s">
        <v>Bond38</v>
        <stp/>
        <stp>Bond38</stp>
        <stp>173680037</stp>
        <tr r="Q39" s="1"/>
      </tp>
      <tp t="s">
        <v>Bond58</v>
        <stp/>
        <stp>Bond58</stp>
        <stp>173680037</stp>
        <tr r="Q59" s="1"/>
      </tp>
      <tp t="s">
        <v>Bond48</v>
        <stp/>
        <stp>Bond48</stp>
        <stp>173680037</stp>
        <tr r="Q49" s="1"/>
      </tp>
    </main>
    <main first="rtdsrv.9377d7ff1cda4bf6950414df3c2c6606">
      <tp>
        <v>121.19877723127837</v>
        <stp/>
        <stp>clean84</stp>
        <stp/>
        <tr r="S85" s="1"/>
      </tp>
      <tp>
        <v>127.05754972169854</v>
        <stp/>
        <stp>clean85</stp>
        <stp/>
        <tr r="S86" s="1"/>
      </tp>
      <tp>
        <v>104.96842248121585</v>
        <stp/>
        <stp>clean86</stp>
        <stp/>
        <tr r="S87" s="1"/>
      </tp>
      <tp>
        <v>104.01648161783947</v>
        <stp/>
        <stp>clean87</stp>
        <stp/>
        <tr r="S88" s="1"/>
      </tp>
      <tp>
        <v>127.05754972169854</v>
        <stp/>
        <stp>clean80</stp>
        <stp/>
        <tr r="S81" s="1"/>
      </tp>
      <tp>
        <v>104.96842248121585</v>
        <stp/>
        <stp>clean81</stp>
        <stp/>
        <tr r="S82" s="1"/>
      </tp>
      <tp>
        <v>104.01648161783947</v>
        <stp/>
        <stp>clean82</stp>
        <stp/>
        <tr r="S83" s="1"/>
      </tp>
      <tp>
        <v>113.67596444298795</v>
        <stp/>
        <stp>clean83</stp>
        <stp/>
        <tr r="S84" s="1"/>
      </tp>
      <tp>
        <v>113.67596444298795</v>
        <stp/>
        <stp>clean88</stp>
        <stp/>
        <tr r="S89" s="1"/>
      </tp>
      <tp>
        <v>121.19877723127837</v>
        <stp/>
        <stp>clean89</stp>
        <stp/>
        <tr r="S90" s="1"/>
      </tp>
    </main>
    <main first="rtdsrv.15790400ef824a868fe957a6b4dafa3c">
      <tp t="s">
        <v>clean20</v>
        <stp/>
        <stp>clean20</stp>
        <stp>-3223855</stp>
        <tr r="R21" s="1"/>
      </tp>
      <tp t="s">
        <v>Bond39</v>
        <stp/>
        <stp>Bond39</stp>
        <stp>173680037</stp>
        <tr r="Q40" s="1"/>
      </tp>
      <tp t="s">
        <v>Bond59</v>
        <stp/>
        <stp>Bond59</stp>
        <stp>173680037</stp>
        <tr r="Q60" s="1"/>
      </tp>
      <tp t="s">
        <v>Bond49</v>
        <stp/>
        <stp>Bond49</stp>
        <stp>173680037</stp>
        <tr r="Q50" s="1"/>
      </tp>
    </main>
    <main first="rtdsrv.15790400ef824a868fe957a6b4dafa3c">
      <tp t="s">
        <v>clock</v>
        <stp/>
        <stp>clock</stp>
        <stp>-367521373</stp>
        <tr r="B2" s="1"/>
      </tp>
    </main>
    <main first="rtdsrv.9377d7ff1cda4bf6950414df3c2c6606">
      <tp>
        <v>44112</v>
        <stp/>
        <stp>Today</stp>
        <stp/>
        <tr r="C1" s="1"/>
      </tp>
    </main>
    <main first="rtdsrv.15790400ef824a868fe957a6b4dafa3c">
      <tp t="s">
        <v>Mat4FreqA</v>
        <stp/>
        <stp>Mat4FreqA</stp>
        <stp>-1313444710</stp>
        <tr r="C46" s="1"/>
      </tp>
      <tp t="s">
        <v>Mat5FreqA</v>
        <stp/>
        <stp>Mat5FreqA</stp>
        <stp>-1313444710</stp>
        <tr r="C47" s="1"/>
      </tp>
      <tp t="s">
        <v>Mat2FreqA</v>
        <stp/>
        <stp>Mat2FreqA</stp>
        <stp>-1313444710</stp>
        <tr r="C44" s="1"/>
      </tp>
      <tp t="s">
        <v>Mat3FreqA</v>
        <stp/>
        <stp>Mat3FreqA</stp>
        <stp>-1313444710</stp>
        <tr r="C45" s="1"/>
      </tp>
      <tp t="s">
        <v>Mat1FreqA</v>
        <stp/>
        <stp>Mat1FreqA</stp>
        <stp>-1313444710</stp>
        <tr r="C43" s="1"/>
      </tp>
    </main>
    <main first="rtdsrv.15790400ef824a868fe957a6b4dafa3c">
      <tp t="s">
        <v>clean120</v>
        <stp/>
        <stp>clean120</stp>
        <stp>-1240025388</stp>
        <tr r="R121" s="1"/>
      </tp>
    </main>
    <main first="rtdsrv.15790400ef824a868fe957a6b4dafa3c">
      <tp t="s">
        <v>dayCount</v>
        <stp/>
        <stp>dayCount</stp>
        <stp>920816757</stp>
        <tr r="B5" s="1"/>
      </tp>
      <tp t="s">
        <v>+Yield3</v>
        <stp/>
        <stp>+Yield3</stp>
        <stp>-1506803709</stp>
        <tr r="C25" s="1"/>
      </tp>
    </main>
    <main first="rtdsrv.15790400ef824a868fe957a6b4dafa3c">
      <tp t="s">
        <v>settlement</v>
        <stp/>
        <stp>settlement</stp>
        <stp>3</stp>
        <tr r="B7" s="1"/>
      </tp>
    </main>
    <main first="rtdsrv.15790400ef824a868fe957a6b4dafa3c">
      <tp t="s">
        <v>FreqS</v>
        <stp/>
        <stp>FreqS</stp>
        <stp>2</stp>
        <tr r="C20" s="1"/>
      </tp>
    </main>
    <main first="rtdsrv.15790400ef824a868fe957a6b4dafa3c">
      <tp t="s">
        <v>Bond28</v>
        <stp/>
        <stp>Bond28</stp>
        <stp>-1912612715</stp>
        <tr r="Q29" s="1"/>
      </tp>
      <tp t="s">
        <v>Bond29</v>
        <stp/>
        <stp>Bond29</stp>
        <stp>-1912612715</stp>
        <tr r="Q30" s="1"/>
      </tp>
      <tp t="s">
        <v>Bond20</v>
        <stp/>
        <stp>Bond20</stp>
        <stp>-1912612715</stp>
        <tr r="Q21" s="1"/>
      </tp>
      <tp t="s">
        <v>Bond21</v>
        <stp/>
        <stp>Bond21</stp>
        <stp>-1912612715</stp>
        <tr r="Q22" s="1"/>
      </tp>
      <tp t="s">
        <v>Bond22</v>
        <stp/>
        <stp>Bond22</stp>
        <stp>-1912612715</stp>
        <tr r="Q23" s="1"/>
      </tp>
      <tp t="s">
        <v>Bond23</v>
        <stp/>
        <stp>Bond23</stp>
        <stp>-1912612715</stp>
        <tr r="Q24" s="1"/>
      </tp>
      <tp t="s">
        <v>Bond24</v>
        <stp/>
        <stp>Bond24</stp>
        <stp>-1912612715</stp>
        <tr r="Q25" s="1"/>
      </tp>
      <tp t="s">
        <v>Bond25</v>
        <stp/>
        <stp>Bond25</stp>
        <stp>-1912612715</stp>
        <tr r="Q26" s="1"/>
      </tp>
      <tp t="s">
        <v>Bond26</v>
        <stp/>
        <stp>Bond26</stp>
        <stp>-1912612715</stp>
        <tr r="Q27" s="1"/>
      </tp>
      <tp t="s">
        <v>Bond27</v>
        <stp/>
        <stp>Bond27</stp>
        <stp>-1912612715</stp>
        <tr r="Q28" s="1"/>
      </tp>
      <tp t="s">
        <v>Bond30</v>
        <stp/>
        <stp>Bond30</stp>
        <stp>-1912612715</stp>
        <tr r="Q31" s="1"/>
      </tp>
      <tp t="s">
        <v>Bond18</v>
        <stp/>
        <stp>Bond18</stp>
        <stp>-1912612715</stp>
        <tr r="Q19" s="1"/>
      </tp>
      <tp t="s">
        <v>Bond19</v>
        <stp/>
        <stp>Bond19</stp>
        <stp>-1912612715</stp>
        <tr r="Q20" s="1"/>
      </tp>
      <tp t="s">
        <v>Bond10</v>
        <stp/>
        <stp>Bond10</stp>
        <stp>-1912612715</stp>
        <tr r="Q11" s="1"/>
      </tp>
      <tp t="s">
        <v>Bond11</v>
        <stp/>
        <stp>Bond11</stp>
        <stp>-1912612715</stp>
        <tr r="Q12" s="1"/>
      </tp>
      <tp t="s">
        <v>Bond12</v>
        <stp/>
        <stp>Bond12</stp>
        <stp>-1912612715</stp>
        <tr r="Q13" s="1"/>
      </tp>
      <tp t="s">
        <v>Bond13</v>
        <stp/>
        <stp>Bond13</stp>
        <stp>-1912612715</stp>
        <tr r="Q14" s="1"/>
      </tp>
      <tp t="s">
        <v>Bond14</v>
        <stp/>
        <stp>Bond14</stp>
        <stp>-1912612715</stp>
        <tr r="Q15" s="1"/>
      </tp>
      <tp t="s">
        <v>Bond15</v>
        <stp/>
        <stp>Bond15</stp>
        <stp>-1912612715</stp>
        <tr r="Q16" s="1"/>
      </tp>
      <tp t="s">
        <v>Bond16</v>
        <stp/>
        <stp>Bond16</stp>
        <stp>-1912612715</stp>
        <tr r="Q17" s="1"/>
      </tp>
      <tp t="s">
        <v>Bond17</v>
        <stp/>
        <stp>Bond17</stp>
        <stp>-1912612715</stp>
        <tr r="Q18" s="1"/>
      </tp>
    </main>
    <main first="rtdsrv.15790400ef824a868fe957a6b4dafa3c">
      <tp t="s">
        <v>Bond9</v>
        <stp/>
        <stp>Bond9</stp>
        <stp>-1912612715</stp>
        <tr r="Q10" s="1"/>
      </tp>
      <tp t="s">
        <v>Bond8</v>
        <stp/>
        <stp>Bond8</stp>
        <stp>-1912612715</stp>
        <tr r="Q9" s="1"/>
      </tp>
      <tp t="s">
        <v>Bond1</v>
        <stp/>
        <stp>Bond1</stp>
        <stp>-1912612715</stp>
        <tr r="Q2" s="1"/>
      </tp>
      <tp t="s">
        <v>Bond3</v>
        <stp/>
        <stp>Bond3</stp>
        <stp>-1912612715</stp>
        <tr r="Q4" s="1"/>
      </tp>
      <tp t="s">
        <v>Bond2</v>
        <stp/>
        <stp>Bond2</stp>
        <stp>-1912612715</stp>
        <tr r="Q3" s="1"/>
      </tp>
      <tp t="s">
        <v>Bond5</v>
        <stp/>
        <stp>Bond5</stp>
        <stp>-1912612715</stp>
        <tr r="Q6" s="1"/>
      </tp>
      <tp t="s">
        <v>Bond4</v>
        <stp/>
        <stp>Bond4</stp>
        <stp>-1912612715</stp>
        <tr r="Q5" s="1"/>
      </tp>
      <tp t="s">
        <v>Bond7</v>
        <stp/>
        <stp>Bond7</stp>
        <stp>-1912612715</stp>
        <tr r="Q8" s="1"/>
      </tp>
      <tp t="s">
        <v>Bond6</v>
        <stp/>
        <stp>Bond6</stp>
        <stp>-1912612715</stp>
        <tr r="Q7" s="1"/>
      </tp>
    </main>
    <main first="rtdsrv.15790400ef824a868fe957a6b4dafa3c">
      <tp t="s">
        <v>Bond113</v>
        <stp/>
        <stp>Bond113</stp>
        <stp>218495877</stp>
        <tr r="Q114" s="1"/>
      </tp>
      <tp t="s">
        <v>Bond103</v>
        <stp/>
        <stp>Bond103</stp>
        <stp>218495877</stp>
        <tr r="Q104" s="1"/>
      </tp>
      <tp t="s">
        <v>FreqA</v>
        <stp/>
        <stp>FreqA</stp>
        <stp>1</stp>
        <tr r="C19" s="1"/>
      </tp>
      <tp t="s">
        <v>Bond112</v>
        <stp/>
        <stp>Bond112</stp>
        <stp>218495877</stp>
        <tr r="Q113" s="1"/>
      </tp>
      <tp t="s">
        <v>Bond102</v>
        <stp/>
        <stp>Bond102</stp>
        <stp>218495877</stp>
        <tr r="Q103" s="1"/>
      </tp>
      <tp t="s">
        <v>Mat2FreqS</v>
        <stp/>
        <stp>Mat2FreqS</stp>
        <stp>-776573798</stp>
        <tr r="D44" s="1"/>
      </tp>
      <tp t="s">
        <v>Mat3FreqS</v>
        <stp/>
        <stp>Mat3FreqS</stp>
        <stp>-776573798</stp>
        <tr r="D45" s="1"/>
      </tp>
      <tp t="s">
        <v>Mat1FreqS</v>
        <stp/>
        <stp>Mat1FreqS</stp>
        <stp>-776573798</stp>
        <tr r="D43" s="1"/>
      </tp>
      <tp t="s">
        <v>Mat4FreqS</v>
        <stp/>
        <stp>Mat4FreqS</stp>
        <stp>-776573798</stp>
        <tr r="D46" s="1"/>
      </tp>
      <tp t="s">
        <v>Mat5FreqS</v>
        <stp/>
        <stp>Mat5FreqS</stp>
        <stp>-776573798</stp>
        <tr r="D47" s="1"/>
      </tp>
    </main>
    <main first="rtdsrv.15790400ef824a868fe957a6b4dafa3c">
      <tp t="s">
        <v>Bond111</v>
        <stp/>
        <stp>Bond111</stp>
        <stp>218495877</stp>
        <tr r="Q112" s="1"/>
      </tp>
      <tp t="s">
        <v>Bond101</v>
        <stp/>
        <stp>Bond101</stp>
        <stp>218495877</stp>
        <tr r="Q102" s="1"/>
      </tp>
      <tp t="s">
        <v>Bond110</v>
        <stp/>
        <stp>Bond110</stp>
        <stp>218495877</stp>
        <tr r="Q111" s="1"/>
      </tp>
      <tp t="s">
        <v>Bond100</v>
        <stp/>
        <stp>Bond100</stp>
        <stp>218495877</stp>
        <tr r="Q101" s="1"/>
      </tp>
      <tp t="s">
        <v>Bond120</v>
        <stp/>
        <stp>Bond120</stp>
        <stp>218495877</stp>
        <tr r="Q121" s="1"/>
      </tp>
    </main>
    <main first="rtdsrv.9377d7ff1cda4bf6950414df3c2c6606">
      <tp>
        <v>105.0004481449343</v>
        <stp/>
        <stp>clean108</stp>
        <stp/>
        <tr r="S109" s="1"/>
      </tp>
      <tp>
        <v>109.1820042724155</v>
        <stp/>
        <stp>clean109</stp>
        <stp/>
        <tr r="S110" s="1"/>
      </tp>
      <tp>
        <v>117.64812665162151</v>
        <stp/>
        <stp>clean100</stp>
        <stp/>
        <tr r="S101" s="1"/>
      </tp>
      <tp>
        <v>103.73784138428098</v>
        <stp/>
        <stp>clean101</stp>
        <stp/>
        <tr r="S102" s="1"/>
      </tp>
      <tp>
        <v>103.85751477671852</v>
        <stp/>
        <stp>clean102</stp>
        <stp/>
        <tr r="S103" s="1"/>
      </tp>
      <tp>
        <v>109.88058956939392</v>
        <stp/>
        <stp>clean103</stp>
        <stp/>
        <tr r="S104" s="1"/>
      </tp>
      <tp>
        <v>114.34259312033663</v>
        <stp/>
        <stp>clean104</stp>
        <stp/>
        <tr r="S105" s="1"/>
      </tp>
      <tp>
        <v>117.64812665162151</v>
        <stp/>
        <stp>clean105</stp>
        <stp/>
        <tr r="S106" s="1"/>
      </tp>
      <tp>
        <v>102.04245554513172</v>
        <stp/>
        <stp>clean106</stp>
        <stp/>
        <tr r="S107" s="1"/>
      </tp>
      <tp>
        <v>99.355937776880353</v>
        <stp/>
        <stp>clean107</stp>
        <stp/>
        <tr r="S108" s="1"/>
      </tp>
    </main>
    <main first="rtdsrv.15790400ef824a868fe957a6b4dafa3c">
      <tp t="s">
        <v>Bond117</v>
        <stp/>
        <stp>Bond117</stp>
        <stp>218495877</stp>
        <tr r="Q118" s="1"/>
      </tp>
      <tp t="s">
        <v>Bond107</v>
        <stp/>
        <stp>Bond107</stp>
        <stp>218495877</stp>
        <tr r="Q108" s="1"/>
      </tp>
    </main>
    <main first="rtdsrv.9377d7ff1cda4bf6950414df3c2c6606">
      <tp>
        <v>105.0004481449343</v>
        <stp/>
        <stp>clean118</stp>
        <stp/>
        <tr r="S119" s="1"/>
      </tp>
      <tp>
        <v>109.1820042724155</v>
        <stp/>
        <stp>clean119</stp>
        <stp/>
        <tr r="S120" s="1"/>
      </tp>
      <tp>
        <v>112.27977724245687</v>
        <stp/>
        <stp>clean110</stp>
        <stp/>
        <tr r="S111" s="1"/>
      </tp>
      <tp>
        <v>102.04245554513172</v>
        <stp/>
        <stp>clean111</stp>
        <stp/>
        <tr r="S112" s="1"/>
      </tp>
      <tp>
        <v>99.355937776880353</v>
        <stp/>
        <stp>clean112</stp>
        <stp/>
        <tr r="S113" s="1"/>
      </tp>
      <tp>
        <v>105.0004481449343</v>
        <stp/>
        <stp>clean113</stp>
        <stp/>
        <tr r="S114" s="1"/>
      </tp>
      <tp>
        <v>109.1820042724155</v>
        <stp/>
        <stp>clean114</stp>
        <stp/>
        <tr r="S115" s="1"/>
      </tp>
      <tp>
        <v>112.27977724245687</v>
        <stp/>
        <stp>clean115</stp>
        <stp/>
        <tr r="S116" s="1"/>
      </tp>
      <tp>
        <v>102.04245554513172</v>
        <stp/>
        <stp>clean116</stp>
        <stp/>
        <tr r="S117" s="1"/>
      </tp>
      <tp>
        <v>99.355937776880353</v>
        <stp/>
        <stp>clean117</stp>
        <stp/>
        <tr r="S118" s="1"/>
      </tp>
    </main>
    <main first="rtdsrv.15790400ef824a868fe957a6b4dafa3c">
      <tp t="s">
        <v>Bond116</v>
        <stp/>
        <stp>Bond116</stp>
        <stp>218495877</stp>
        <tr r="Q117" s="1"/>
      </tp>
      <tp t="s">
        <v>Bond106</v>
        <stp/>
        <stp>Bond106</stp>
        <stp>218495877</stp>
        <tr r="Q107" s="1"/>
      </tp>
    </main>
    <main first="rtdsrv.9377d7ff1cda4bf6950414df3c2c6606">
      <tp>
        <v>112.27977724245687</v>
        <stp/>
        <stp>clean120</stp>
        <stp/>
        <tr r="S121" s="1"/>
      </tp>
    </main>
    <main first="rtdsrv.15790400ef824a868fe957a6b4dafa3c">
      <tp t="s">
        <v>clean106</v>
        <stp/>
        <stp>clean106</stp>
        <stp>1892142500</stp>
        <tr r="R107" s="1"/>
      </tp>
      <tp t="s">
        <v>clean107</v>
        <stp/>
        <stp>clean107</stp>
        <stp>1892142501</stp>
        <tr r="R108" s="1"/>
      </tp>
      <tp t="s">
        <v>Bond115</v>
        <stp/>
        <stp>Bond115</stp>
        <stp>218495877</stp>
        <tr r="Q116" s="1"/>
      </tp>
      <tp t="s">
        <v>Bond105</v>
        <stp/>
        <stp>Bond105</stp>
        <stp>218495877</stp>
        <tr r="Q106" s="1"/>
      </tp>
      <tp t="s">
        <v>clean78</v>
        <stp/>
        <stp>clean78</stp>
        <stp>353006508</stp>
        <tr r="R79" s="1"/>
      </tp>
      <tp t="s">
        <v>clean68</v>
        <stp/>
        <stp>clean68</stp>
        <stp>353006509</stp>
        <tr r="R69" s="1"/>
      </tp>
      <tp t="s">
        <v>clean18</v>
        <stp/>
        <stp>clean18</stp>
        <stp>353006502</stp>
        <tr r="R19" s="1"/>
      </tp>
      <tp t="s">
        <v>clean38</v>
        <stp/>
        <stp>clean38</stp>
        <stp>353006504</stp>
        <tr r="R39" s="1"/>
      </tp>
      <tp t="s">
        <v>clean28</v>
        <stp/>
        <stp>clean28</stp>
        <stp>353006505</stp>
        <tr r="R29" s="1"/>
      </tp>
      <tp t="s">
        <v>clean58</v>
        <stp/>
        <stp>clean58</stp>
        <stp>353006506</stp>
        <tr r="R59" s="1"/>
      </tp>
      <tp t="s">
        <v>clean48</v>
        <stp/>
        <stp>clean48</stp>
        <stp>353006507</stp>
        <tr r="R49" s="1"/>
      </tp>
      <tp t="s">
        <v>clean2</v>
        <stp/>
        <stp>clean2</stp>
        <stp>35747937</stp>
        <tr r="R3" s="1"/>
      </tp>
      <tp t="s">
        <v>clean3</v>
        <stp/>
        <stp>clean3</stp>
        <stp>35747936</stp>
        <tr r="R4" s="1"/>
      </tp>
      <tp t="s">
        <v>clean7</v>
        <stp/>
        <stp>clean7</stp>
        <stp>35747940</stp>
        <tr r="R8" s="1"/>
      </tp>
      <tp t="s">
        <v>clean1</v>
        <stp/>
        <stp>clean1</stp>
        <stp>35747934</stp>
        <tr r="R2" s="1"/>
      </tp>
      <tp t="s">
        <v>clean6</v>
        <stp/>
        <stp>clean6</stp>
        <stp>35747941</stp>
        <tr r="R7" s="1"/>
      </tp>
      <tp t="s">
        <v>clean4</v>
        <stp/>
        <stp>clean4</stp>
        <stp>35747939</stp>
        <tr r="R5" s="1"/>
      </tp>
      <tp t="s">
        <v>clean5</v>
        <stp/>
        <stp>clean5</stp>
        <stp>35747938</stp>
        <tr r="R6" s="1"/>
      </tp>
      <tp t="s">
        <v>clean9</v>
        <stp/>
        <stp>clean9</stp>
        <stp>35747926</stp>
        <tr r="R10" s="1"/>
      </tp>
      <tp t="s">
        <v>clean8</v>
        <stp/>
        <stp>clean8</stp>
        <stp>35747927</stp>
        <tr r="R9" s="1"/>
      </tp>
      <tp t="s">
        <v>clean100</v>
        <stp/>
        <stp>clean100</stp>
        <stp>1892142494</stp>
        <tr r="R101" s="1"/>
      </tp>
      <tp t="s">
        <v>clean101</v>
        <stp/>
        <stp>clean101</stp>
        <stp>1892142495</stp>
        <tr r="R102" s="1"/>
      </tp>
      <tp t="s">
        <v>clean102</v>
        <stp/>
        <stp>clean102</stp>
        <stp>1892142496</stp>
        <tr r="R103" s="1"/>
      </tp>
      <tp t="s">
        <v>clean103</v>
        <stp/>
        <stp>clean103</stp>
        <stp>1892142497</stp>
        <tr r="R104" s="1"/>
      </tp>
      <tp t="s">
        <v>clean104</v>
        <stp/>
        <stp>clean104</stp>
        <stp>1892142498</stp>
        <tr r="R105" s="1"/>
      </tp>
      <tp t="s">
        <v>clean105</v>
        <stp/>
        <stp>clean105</stp>
        <stp>1892142499</stp>
        <tr r="R106" s="1"/>
      </tp>
      <tp t="s">
        <v>clean108</v>
        <stp/>
        <stp>clean108</stp>
        <stp>1892142486</stp>
        <tr r="R109" s="1"/>
      </tp>
      <tp t="s">
        <v>clean109</v>
        <stp/>
        <stp>clean109</stp>
        <stp>1892142487</stp>
        <tr r="R110" s="1"/>
      </tp>
      <tp t="s">
        <v>clean98</v>
        <stp/>
        <stp>clean98</stp>
        <stp>353006494</stp>
        <tr r="R99" s="1"/>
      </tp>
      <tp t="s">
        <v>clean88</v>
        <stp/>
        <stp>clean88</stp>
        <stp>353006495</stp>
        <tr r="R89" s="1"/>
      </tp>
      <tp t="s">
        <v>Bond114</v>
        <stp/>
        <stp>Bond114</stp>
        <stp>218495877</stp>
        <tr r="Q115" s="1"/>
      </tp>
      <tp t="s">
        <v>Bond104</v>
        <stp/>
        <stp>Bond104</stp>
        <stp>218495877</stp>
        <tr r="Q105" s="1"/>
      </tp>
      <tp t="s">
        <v>clean77</v>
        <stp/>
        <stp>clean77</stp>
        <stp>756291035</stp>
        <tr r="R78" s="1"/>
      </tp>
      <tp t="s">
        <v>clean47</v>
        <stp/>
        <stp>clean47</stp>
        <stp>756291034</stp>
        <tr r="R48" s="1"/>
      </tp>
      <tp t="s">
        <v>clean67</v>
        <stp/>
        <stp>clean67</stp>
        <stp>756291036</stp>
        <tr r="R68" s="1"/>
      </tp>
      <tp t="s">
        <v>clean37</v>
        <stp/>
        <stp>clean37</stp>
        <stp>756291031</stp>
        <tr r="R38" s="1"/>
      </tp>
      <tp t="s">
        <v>clean57</v>
        <stp/>
        <stp>clean57</stp>
        <stp>756291033</stp>
        <tr r="R58" s="1"/>
      </tp>
      <tp t="s">
        <v>clean27</v>
        <stp/>
        <stp>clean27</stp>
        <stp>756291032</stp>
        <tr r="R28" s="1"/>
      </tp>
      <tp t="s">
        <v>clean97</v>
        <stp/>
        <stp>clean97</stp>
        <stp>756291021</stp>
        <tr r="R98" s="1"/>
      </tp>
      <tp t="s">
        <v>clean87</v>
        <stp/>
        <stp>clean87</stp>
        <stp>756291022</stp>
        <tr r="R88" s="1"/>
      </tp>
      <tp t="s">
        <v>clean17</v>
        <stp/>
        <stp>clean17</stp>
        <stp>756291029</stp>
        <tr r="R18" s="1"/>
      </tp>
      <tp t="s">
        <v>Bond119</v>
        <stp/>
        <stp>Bond119</stp>
        <stp>218495877</stp>
        <tr r="Q120" s="1"/>
      </tp>
      <tp t="s">
        <v>Bond109</v>
        <stp/>
        <stp>Bond109</stp>
        <stp>218495877</stp>
        <tr r="Q110" s="1"/>
      </tp>
      <tp t="s">
        <v>Bond118</v>
        <stp/>
        <stp>Bond118</stp>
        <stp>218495877</stp>
        <tr r="Q119" s="1"/>
      </tp>
      <tp t="s">
        <v>Bond108</v>
        <stp/>
        <stp>Bond108</stp>
        <stp>218495877</stp>
        <tr r="Q109" s="1"/>
      </tp>
    </main>
    <main first="rtdsrv.15790400ef824a868fe957a6b4dafa3c">
      <tp t="s">
        <v>clean116</v>
        <stp/>
        <stp>clean116</stp>
        <stp>-836740855</stp>
        <tr r="R117" s="1"/>
      </tp>
      <tp t="s">
        <v>clean117</v>
        <stp/>
        <stp>clean117</stp>
        <stp>-836740854</stp>
        <tr r="R118" s="1"/>
      </tp>
      <tp t="s">
        <v>clean114</v>
        <stp/>
        <stp>clean114</stp>
        <stp>-836740857</stp>
        <tr r="R115" s="1"/>
      </tp>
      <tp t="s">
        <v>clean115</v>
        <stp/>
        <stp>clean115</stp>
        <stp>-836740856</stp>
        <tr r="R116" s="1"/>
      </tp>
      <tp t="s">
        <v>clean112</v>
        <stp/>
        <stp>clean112</stp>
        <stp>-836740859</stp>
        <tr r="R113" s="1"/>
      </tp>
      <tp t="s">
        <v>clean113</v>
        <stp/>
        <stp>clean113</stp>
        <stp>-836740858</stp>
        <tr r="R114" s="1"/>
      </tp>
      <tp t="s">
        <v>clean110</v>
        <stp/>
        <stp>clean110</stp>
        <stp>-836740861</stp>
        <tr r="R111" s="1"/>
      </tp>
      <tp t="s">
        <v>clean111</v>
        <stp/>
        <stp>clean111</stp>
        <stp>-836740860</stp>
        <tr r="R112" s="1"/>
      </tp>
      <tp t="s">
        <v>clean118</v>
        <stp/>
        <stp>clean118</stp>
        <stp>-836740869</stp>
        <tr r="R119" s="1"/>
      </tp>
      <tp t="s">
        <v>clean119</v>
        <stp/>
        <stp>clean119</stp>
        <stp>-836740868</stp>
        <tr r="R120" s="1"/>
      </tp>
    </main>
    <main first="rtdsrv.15790400ef824a868fe957a6b4dafa3c">
      <tp t="s">
        <v>clean42</v>
        <stp/>
        <stp>clean42</stp>
        <stp>1159575561</stp>
        <tr r="R43" s="1"/>
      </tp>
      <tp t="s">
        <v>clean52</v>
        <stp/>
        <stp>clean52</stp>
        <stp>1159575560</stp>
        <tr r="R53" s="1"/>
      </tp>
      <tp t="s">
        <v>clean62</v>
        <stp/>
        <stp>clean62</stp>
        <stp>1159575563</stp>
        <tr r="R63" s="1"/>
      </tp>
      <tp t="s">
        <v>clean72</v>
        <stp/>
        <stp>clean72</stp>
        <stp>1159575562</stp>
        <tr r="R73" s="1"/>
      </tp>
      <tp t="s">
        <v>clean12</v>
        <stp/>
        <stp>clean12</stp>
        <stp>1159575556</stp>
        <tr r="R13" s="1"/>
      </tp>
      <tp t="s">
        <v>clean22</v>
        <stp/>
        <stp>clean22</stp>
        <stp>1159575559</stp>
        <tr r="R23" s="1"/>
      </tp>
      <tp t="s">
        <v>clean32</v>
        <stp/>
        <stp>clean32</stp>
        <stp>1159575558</stp>
        <tr r="R33" s="1"/>
      </tp>
      <tp t="s">
        <v>clean82</v>
        <stp/>
        <stp>clean82</stp>
        <stp>1159575549</stp>
        <tr r="R83" s="1"/>
      </tp>
      <tp t="s">
        <v>clean92</v>
        <stp/>
        <stp>clean92</stp>
        <stp>1159575548</stp>
        <tr r="R93" s="1"/>
      </tp>
    </main>
    <main first="rtdsrv.15790400ef824a868fe957a6b4dafa3c">
      <tp t="s">
        <v>clean89</v>
        <stp/>
        <stp>clean89</stp>
        <stp>1919090436</stp>
        <tr r="R90" s="1"/>
      </tp>
      <tp t="s">
        <v>clean99</v>
        <stp/>
        <stp>clean99</stp>
        <stp>1919090435</stp>
        <tr r="R100" s="1"/>
      </tp>
      <tp t="s">
        <v>clean39</v>
        <stp/>
        <stp>clean39</stp>
        <stp>1919090445</stp>
        <tr r="R40" s="1"/>
      </tp>
      <tp t="s">
        <v>clean29</v>
        <stp/>
        <stp>clean29</stp>
        <stp>1919090446</stp>
        <tr r="R30" s="1"/>
      </tp>
      <tp t="s">
        <v>clean19</v>
        <stp/>
        <stp>clean19</stp>
        <stp>1919090443</stp>
        <tr r="R20" s="1"/>
      </tp>
      <tp t="s">
        <v>clean59</v>
        <stp/>
        <stp>clean59</stp>
        <stp>1919090447</stp>
        <tr r="R60" s="1"/>
      </tp>
      <tp t="s">
        <v>clean79</v>
        <stp/>
        <stp>clean79</stp>
        <stp>1919090449</stp>
        <tr r="R80" s="1"/>
      </tp>
      <tp t="s">
        <v>clean49</v>
        <stp/>
        <stp>clean49</stp>
        <stp>1919090448</stp>
        <tr r="R50" s="1"/>
      </tp>
      <tp t="s">
        <v>clean69</v>
        <stp/>
        <stp>clean69</stp>
        <stp>1919090450</stp>
        <tr r="R70" s="1"/>
      </tp>
    </main>
    <main first="rtdsrv.15790400ef824a868fe957a6b4dafa3c">
      <tp t="s">
        <v>+Yield4</v>
        <stp/>
        <stp>+Yield4</stp>
        <stp>-735336727</stp>
        <tr r="C26" s="1"/>
      </tp>
    </main>
    <main first="rtdsrv.15790400ef824a868fe957a6b4dafa3c">
      <tp t="s">
        <v>clean65</v>
        <stp/>
        <stp>clean65</stp>
        <stp>-406508378</stp>
        <tr r="R66" s="1"/>
      </tp>
      <tp t="s">
        <v>clean75</v>
        <stp/>
        <stp>clean75</stp>
        <stp>-406508379</stp>
        <tr r="R76" s="1"/>
      </tp>
      <tp t="s">
        <v>clean85</v>
        <stp/>
        <stp>clean85</stp>
        <stp>-406508392</stp>
        <tr r="R86" s="1"/>
      </tp>
      <tp t="s">
        <v>clean95</v>
        <stp/>
        <stp>clean95</stp>
        <stp>-406508393</stp>
        <tr r="R96" s="1"/>
      </tp>
      <tp t="s">
        <v>clean25</v>
        <stp/>
        <stp>clean25</stp>
        <stp>-406508382</stp>
        <tr r="R26" s="1"/>
      </tp>
      <tp t="s">
        <v>clean35</v>
        <stp/>
        <stp>clean35</stp>
        <stp>-406508383</stp>
        <tr r="R36" s="1"/>
      </tp>
      <tp t="s">
        <v>clean15</v>
        <stp/>
        <stp>clean15</stp>
        <stp>-406508385</stp>
        <tr r="R16" s="1"/>
      </tp>
      <tp t="s">
        <v>clean45</v>
        <stp/>
        <stp>clean45</stp>
        <stp>-406508380</stp>
        <tr r="R46" s="1"/>
      </tp>
      <tp t="s">
        <v>clean55</v>
        <stp/>
        <stp>clean55</stp>
        <stp>-406508381</stp>
        <tr r="R56" s="1"/>
      </tp>
      <tp t="s">
        <v>+Yield2</v>
        <stp/>
        <stp>+Yield2</stp>
        <stp>2013949594</stp>
        <tr r="C24" s="1"/>
      </tp>
    </main>
    <main first="rtdsrv.15790400ef824a868fe957a6b4dafa3c">
      <tp t="s">
        <v>clean91</v>
        <stp/>
        <stp>clean91</stp>
        <stp>1562860075</stp>
        <tr r="R92" s="1"/>
      </tp>
      <tp t="s">
        <v>clean81</v>
        <stp/>
        <stp>clean81</stp>
        <stp>1562860076</stp>
        <tr r="R82" s="1"/>
      </tp>
      <tp t="s">
        <v>clean21</v>
        <stp/>
        <stp>clean21</stp>
        <stp>1562860086</stp>
        <tr r="R22" s="1"/>
      </tp>
      <tp t="s">
        <v>clean31</v>
        <stp/>
        <stp>clean31</stp>
        <stp>1562860085</stp>
        <tr r="R32" s="1"/>
      </tp>
      <tp t="s">
        <v>clean11</v>
        <stp/>
        <stp>clean11</stp>
        <stp>1562860083</stp>
        <tr r="R12" s="1"/>
      </tp>
      <tp t="s">
        <v>clean51</v>
        <stp/>
        <stp>clean51</stp>
        <stp>1562860087</stp>
        <tr r="R52" s="1"/>
      </tp>
      <tp t="s">
        <v>clean41</v>
        <stp/>
        <stp>clean41</stp>
        <stp>1562860088</stp>
        <tr r="R42" s="1"/>
      </tp>
      <tp t="s">
        <v>clean71</v>
        <stp/>
        <stp>clean71</stp>
        <stp>1562860089</stp>
        <tr r="R72" s="1"/>
      </tp>
      <tp t="s">
        <v>clean61</v>
        <stp/>
        <stp>clean61</stp>
        <stp>1562860090</stp>
        <tr r="R62" s="1"/>
      </tp>
      <tp t="s">
        <v>Bond69</v>
        <stp/>
        <stp>Bond69</stp>
        <stp>-791581579</stp>
        <tr r="Q70" s="1"/>
      </tp>
      <tp t="s">
        <v>Bond68</v>
        <stp/>
        <stp>Bond68</stp>
        <stp>-791581579</stp>
        <tr r="Q69" s="1"/>
      </tp>
      <tp t="s">
        <v>Bond65</v>
        <stp/>
        <stp>Bond65</stp>
        <stp>-791581579</stp>
        <tr r="Q66" s="1"/>
      </tp>
      <tp t="s">
        <v>Bond64</v>
        <stp/>
        <stp>Bond64</stp>
        <stp>-791581579</stp>
        <tr r="Q65" s="1"/>
      </tp>
      <tp t="s">
        <v>Bond67</v>
        <stp/>
        <stp>Bond67</stp>
        <stp>-791581579</stp>
        <tr r="Q68" s="1"/>
      </tp>
      <tp t="s">
        <v>Bond66</v>
        <stp/>
        <stp>Bond66</stp>
        <stp>-791581579</stp>
        <tr r="Q67" s="1"/>
      </tp>
      <tp t="s">
        <v>Bond61</v>
        <stp/>
        <stp>Bond61</stp>
        <stp>-791581579</stp>
        <tr r="Q62" s="1"/>
      </tp>
      <tp t="s">
        <v>Bond63</v>
        <stp/>
        <stp>Bond63</stp>
        <stp>-791581579</stp>
        <tr r="Q64" s="1"/>
      </tp>
      <tp t="s">
        <v>Bond62</v>
        <stp/>
        <stp>Bond62</stp>
        <stp>-791581579</stp>
        <tr r="Q63" s="1"/>
      </tp>
      <tp t="s">
        <v>Bond79</v>
        <stp/>
        <stp>Bond79</stp>
        <stp>-791581579</stp>
        <tr r="Q80" s="1"/>
      </tp>
      <tp t="s">
        <v>Bond78</v>
        <stp/>
        <stp>Bond78</stp>
        <stp>-791581579</stp>
        <tr r="Q79" s="1"/>
      </tp>
      <tp t="s">
        <v>Bond75</v>
        <stp/>
        <stp>Bond75</stp>
        <stp>-791581579</stp>
        <tr r="Q76" s="1"/>
      </tp>
      <tp t="s">
        <v>Bond74</v>
        <stp/>
        <stp>Bond74</stp>
        <stp>-791581579</stp>
        <tr r="Q75" s="1"/>
      </tp>
      <tp t="s">
        <v>Bond77</v>
        <stp/>
        <stp>Bond77</stp>
        <stp>-791581579</stp>
        <tr r="Q78" s="1"/>
      </tp>
      <tp t="s">
        <v>Bond76</v>
        <stp/>
        <stp>Bond76</stp>
        <stp>-791581579</stp>
        <tr r="Q77" s="1"/>
      </tp>
      <tp t="s">
        <v>Bond71</v>
        <stp/>
        <stp>Bond71</stp>
        <stp>-791581579</stp>
        <tr r="Q72" s="1"/>
      </tp>
      <tp t="s">
        <v>Bond70</v>
        <stp/>
        <stp>Bond70</stp>
        <stp>-791581579</stp>
        <tr r="Q71" s="1"/>
      </tp>
      <tp t="s">
        <v>Bond73</v>
        <stp/>
        <stp>Bond73</stp>
        <stp>-791581579</stp>
        <tr r="Q74" s="1"/>
      </tp>
      <tp t="s">
        <v>Bond72</v>
        <stp/>
        <stp>Bond72</stp>
        <stp>-791581579</stp>
        <tr r="Q73" s="1"/>
      </tp>
      <tp t="s">
        <v>Bond89</v>
        <stp/>
        <stp>Bond89</stp>
        <stp>-791581579</stp>
        <tr r="Q90" s="1"/>
      </tp>
      <tp t="s">
        <v>Bond88</v>
        <stp/>
        <stp>Bond88</stp>
        <stp>-791581579</stp>
        <tr r="Q89" s="1"/>
      </tp>
      <tp t="s">
        <v>Bond85</v>
        <stp/>
        <stp>Bond85</stp>
        <stp>-791581579</stp>
        <tr r="Q86" s="1"/>
      </tp>
      <tp t="s">
        <v>Bond84</v>
        <stp/>
        <stp>Bond84</stp>
        <stp>-791581579</stp>
        <tr r="Q85" s="1"/>
      </tp>
      <tp t="s">
        <v>Bond87</v>
        <stp/>
        <stp>Bond87</stp>
        <stp>-791581579</stp>
        <tr r="Q88" s="1"/>
      </tp>
      <tp t="s">
        <v>Bond86</v>
        <stp/>
        <stp>Bond86</stp>
        <stp>-791581579</stp>
        <tr r="Q87" s="1"/>
      </tp>
      <tp t="s">
        <v>Bond81</v>
        <stp/>
        <stp>Bond81</stp>
        <stp>-791581579</stp>
        <tr r="Q82" s="1"/>
      </tp>
      <tp t="s">
        <v>Bond80</v>
        <stp/>
        <stp>Bond80</stp>
        <stp>-791581579</stp>
        <tr r="Q81" s="1"/>
      </tp>
      <tp t="s">
        <v>Bond83</v>
        <stp/>
        <stp>Bond83</stp>
        <stp>-791581579</stp>
        <tr r="Q84" s="1"/>
      </tp>
      <tp t="s">
        <v>Bond82</v>
        <stp/>
        <stp>Bond82</stp>
        <stp>-791581579</stp>
        <tr r="Q83" s="1"/>
      </tp>
      <tp t="s">
        <v>Bond90</v>
        <stp/>
        <stp>Bond90</stp>
        <stp>-791581579</stp>
        <tr r="Q91" s="1"/>
      </tp>
      <tp t="s">
        <v>clean16</v>
        <stp/>
        <stp>clean16</stp>
        <stp>-809792912</stp>
        <tr r="R17" s="1"/>
      </tp>
      <tp t="s">
        <v>clean36</v>
        <stp/>
        <stp>clean36</stp>
        <stp>-809792910</stp>
        <tr r="R37" s="1"/>
      </tp>
      <tp t="s">
        <v>clean86</v>
        <stp/>
        <stp>clean86</stp>
        <stp>-809792919</stp>
        <tr r="R87" s="1"/>
      </tp>
      <tp t="s">
        <v>clean46</v>
        <stp/>
        <stp>clean46</stp>
        <stp>-809792907</stp>
        <tr r="R47" s="1"/>
      </tp>
      <tp t="s">
        <v>clean66</v>
        <stp/>
        <stp>clean66</stp>
        <stp>-809792905</stp>
        <tr r="R67" s="1"/>
      </tp>
      <tp t="s">
        <v>clean76</v>
        <stp/>
        <stp>clean76</stp>
        <stp>-809792906</stp>
        <tr r="R77" s="1"/>
      </tp>
      <tp t="s">
        <v>clean56</v>
        <stp/>
        <stp>clean56</stp>
        <stp>-809792908</stp>
        <tr r="R57" s="1"/>
      </tp>
      <tp t="s">
        <v>clean26</v>
        <stp/>
        <stp>clean26</stp>
        <stp>-809792909</stp>
        <tr r="R27" s="1"/>
      </tp>
      <tp t="s">
        <v>clean96</v>
        <stp/>
        <stp>clean96</stp>
        <stp>-809792920</stp>
        <tr r="R97" s="1"/>
      </tp>
    </main>
    <main first="rtdsrv.15790400ef824a868fe957a6b4dafa3c">
      <tp t="s">
        <v>+Yield1</v>
        <stp/>
        <stp>+Yield1</stp>
        <stp>-736385303</stp>
        <tr r="C23" s="1"/>
      </tp>
    </main>
    <main first="rtdsrv.15790400ef824a868fe957a6b4dafa3c">
      <tp t="s">
        <v>EngineFlatYield4</v>
        <stp/>
        <stp>EngineFlatYield4</stp>
        <stp>1894023521</stp>
        <tr r="C38" s="1"/>
      </tp>
    </main>
    <main first="rtdsrv.15790400ef824a868fe957a6b4dafa3c">
      <tp t="s">
        <v>EngineFlatYield1</v>
        <stp/>
        <stp>EngineFlatYield1</stp>
        <stp>-263561615</stp>
        <tr r="C35" s="1"/>
      </tp>
      <tp t="s">
        <v>EngineFlatYield2</v>
        <stp/>
        <stp>EngineFlatYield2</stp>
        <stp>-976022335</stp>
        <tr r="C36" s="1"/>
      </tp>
      <tp t="s">
        <v>clean14</v>
        <stp/>
        <stp>clean14</stp>
        <stp>-1972592326</stp>
        <tr r="R15" s="1"/>
      </tp>
      <tp t="s">
        <v>clean24</v>
        <stp/>
        <stp>clean24</stp>
        <stp>-1972592323</stp>
        <tr r="R25" s="1"/>
      </tp>
      <tp t="s">
        <v>clean34</v>
        <stp/>
        <stp>clean34</stp>
        <stp>-1972592324</stp>
        <tr r="R35" s="1"/>
      </tp>
      <tp t="s">
        <v>clean44</v>
        <stp/>
        <stp>clean44</stp>
        <stp>-1972592321</stp>
        <tr r="R45" s="1"/>
      </tp>
      <tp t="s">
        <v>clean64</v>
        <stp/>
        <stp>clean64</stp>
        <stp>-1972592319</stp>
        <tr r="R65" s="1"/>
      </tp>
      <tp t="s">
        <v>clean54</v>
        <stp/>
        <stp>clean54</stp>
        <stp>-1972592322</stp>
        <tr r="R55" s="1"/>
      </tp>
      <tp t="s">
        <v>clean74</v>
        <stp/>
        <stp>clean74</stp>
        <stp>-1972592320</stp>
        <tr r="R75" s="1"/>
      </tp>
      <tp t="s">
        <v>clean94</v>
        <stp/>
        <stp>clean94</stp>
        <stp>-1972592334</stp>
        <tr r="R95" s="1"/>
      </tp>
      <tp t="s">
        <v>clean84</v>
        <stp/>
        <stp>clean84</stp>
        <stp>-1972592333</stp>
        <tr r="R85" s="1"/>
      </tp>
      <tp t="s">
        <v>clean83</v>
        <stp/>
        <stp>clean83</stp>
        <stp>-1569307806</stp>
        <tr r="R84" s="1"/>
      </tp>
      <tp t="s">
        <v>clean93</v>
        <stp/>
        <stp>clean93</stp>
        <stp>-1569307807</stp>
        <tr r="R94" s="1"/>
      </tp>
      <tp t="s">
        <v>clean53</v>
        <stp/>
        <stp>clean53</stp>
        <stp>-1569307795</stp>
        <tr r="R54" s="1"/>
      </tp>
      <tp t="s">
        <v>clean43</v>
        <stp/>
        <stp>clean43</stp>
        <stp>-1569307794</stp>
        <tr r="R44" s="1"/>
      </tp>
      <tp t="s">
        <v>clean73</v>
        <stp/>
        <stp>clean73</stp>
        <stp>-1569307793</stp>
        <tr r="R74" s="1"/>
      </tp>
      <tp t="s">
        <v>clean63</v>
        <stp/>
        <stp>clean63</stp>
        <stp>-1569307792</stp>
        <tr r="R64" s="1"/>
      </tp>
      <tp t="s">
        <v>clean13</v>
        <stp/>
        <stp>clean13</stp>
        <stp>-1569307799</stp>
        <tr r="R14" s="1"/>
      </tp>
      <tp t="s">
        <v>clean33</v>
        <stp/>
        <stp>clean33</stp>
        <stp>-1569307797</stp>
        <tr r="R34" s="1"/>
      </tp>
      <tp t="s">
        <v>clean23</v>
        <stp/>
        <stp>clean23</stp>
        <stp>-1569307796</stp>
        <tr r="R24" s="1"/>
      </tp>
    </main>
    <main first="rtdsrv.15790400ef824a868fe957a6b4dafa3c">
      <tp t="s">
        <v>Today</v>
        <stp/>
        <stp>Today</stp>
        <stp>0</stp>
        <tr r="B1" s="1"/>
      </tp>
    </main>
    <main first="rtdsrv.15790400ef824a868fe957a6b4dafa3c">
      <tp t="s">
        <v>EngineFlatYield3</v>
        <stp/>
        <stp>EngineFlatYield3</stp>
        <stp>-1688483055</stp>
        <tr r="C3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0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8"/>
    <tableColumn id="2" xr3:uid="{93C96CB1-A286-4F74-B92E-B74F63D4E9D5}" name="Handle" dataDxfId="7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6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Engine">
      <calculatedColumnFormula>C29</calculatedColumnFormula>
    </tableColumn>
    <tableColumn id="2" xr3:uid="{7EA89EC0-5CB2-49DF-92D4-2EFBD5098DD3}" name="Handle" dataDxfId="5">
      <calculatedColumnFormula>+_xll._DiscountingBondEngine(Table5[[#Headers],[Engine]]&amp;Table5[[#This Row],[Engine]],Table5[[#This Row],[Engine]],TRUE)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4">
      <calculatedColumnFormula>+_xll._Schedule($B43&amp;C$42,$B$4,$B43,C$42,$B$3,"Unadjusted","Unadjusted","Backward",FALSE)</calculatedColumnFormula>
    </tableColumn>
    <tableColumn id="3" xr3:uid="{24016C96-CC03-4A38-86E0-9F74BE955F9D}" name="FreqS" dataDxfId="3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2">
  <autoFilter ref="B49:B52" xr:uid="{C98619BE-8813-4E64-9AE0-4B6D375791CB}"/>
  <tableColumns count="1">
    <tableColumn id="1" xr3:uid="{DC37D3E8-FDD1-481C-877E-097F35AD62BE}" name="coupon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S145"/>
  <sheetViews>
    <sheetView tabSelected="1" workbookViewId="0">
      <selection activeCell="D4" sqref="D4"/>
    </sheetView>
  </sheetViews>
  <sheetFormatPr defaultColWidth="17.6328125" defaultRowHeight="14.5" x14ac:dyDescent="0.35"/>
  <cols>
    <col min="1" max="1" width="4.453125" customWidth="1"/>
    <col min="3" max="3" width="29.453125" customWidth="1"/>
    <col min="7" max="7" width="17.6328125" style="1"/>
    <col min="9" max="9" width="17.6328125" style="1"/>
    <col min="16" max="16" width="22.7265625" bestFit="1" customWidth="1"/>
    <col min="17" max="17" width="14.7265625" customWidth="1"/>
  </cols>
  <sheetData>
    <row r="1" spans="1:19" x14ac:dyDescent="0.35">
      <c r="B1" t="str">
        <f>+_xll._Today()</f>
        <v>Today</v>
      </c>
      <c r="C1" s="11">
        <f>+_xll._Value(B1)</f>
        <v>44112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t="s">
        <v>5</v>
      </c>
      <c r="K1" t="s">
        <v>6</v>
      </c>
      <c r="P1" t="s">
        <v>8</v>
      </c>
      <c r="Q1" t="s">
        <v>15</v>
      </c>
      <c r="R1" t="s">
        <v>16</v>
      </c>
    </row>
    <row r="2" spans="1:19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4">
        <v>100</v>
      </c>
      <c r="K2" t="str">
        <f>VLOOKUP(F2,Table1[],2,TRUE)</f>
        <v>Mat1</v>
      </c>
      <c r="L2" t="str">
        <f>VLOOKUP(H2,Table2[],2,TRUE)</f>
        <v>FreqS</v>
      </c>
      <c r="M2" t="str">
        <f>VLOOKUP(I2,Table3[],2,TRUE)</f>
        <v>+Yield1</v>
      </c>
      <c r="N2" t="str">
        <f>VLOOKUP(M2,Table4[],2,TRUE)</f>
        <v>FlatYield1</v>
      </c>
      <c r="O2" t="str">
        <f>VLOOKUP(N2,Table5[],2,TRUE)</f>
        <v>EngineFlatYield1</v>
      </c>
      <c r="P2" t="str">
        <f>K2&amp;L2</f>
        <v>Mat1FreqS</v>
      </c>
      <c r="Q2" t="str">
        <f>+_xll._FixedRateBond($Q$1&amp;E2,$B$7,J2,P2,$B$54,$B$5,"ModifiedFollowing",J2,$B$4,$B$3,$B$6,$B$3,"Following",FALSE,O2,$B$4)</f>
        <v>Bond1</v>
      </c>
      <c r="R2" t="str">
        <f>+_xll._FixedRateBond_cleanPrice($R$1&amp;E2,Q2)</f>
        <v>clean1</v>
      </c>
      <c r="S2">
        <f>+_xll._Value(R2)</f>
        <v>112.68680491044476</v>
      </c>
    </row>
    <row r="3" spans="1:19" x14ac:dyDescent="0.35">
      <c r="B3" t="str">
        <f>+_xll._TARGET("calendar")</f>
        <v>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4">
        <v>100</v>
      </c>
      <c r="K3" t="str">
        <f>VLOOKUP(F3,Table1[],2,TRUE)</f>
        <v>Mat2</v>
      </c>
      <c r="L3" t="str">
        <f>VLOOKUP(H3,Table2[],2,TRUE)</f>
        <v>FreqS</v>
      </c>
      <c r="M3" t="str">
        <f>VLOOKUP(I3,Table3[],2,TRUE)</f>
        <v>+Yield1</v>
      </c>
      <c r="N3" t="str">
        <f>VLOOKUP(M3,Table4[],2,TRUE)</f>
        <v>FlatYield1</v>
      </c>
      <c r="O3" t="str">
        <f>VLOOKUP(N3,Table5[],2,TRUE)</f>
        <v>EngineFlatYield1</v>
      </c>
      <c r="P3" t="str">
        <f t="shared" ref="P3:P66" si="0">K3&amp;L3</f>
        <v>Mat2FreqS</v>
      </c>
      <c r="Q3" t="str">
        <f>+_xll._FixedRateBond($Q$1&amp;E3,$B$7,J3,P3,$B$54,$B$5,"ModifiedFollowing",J3,$B$4,$B$3,$B$6,$B$3,"Following",FALSE,O3,$B$4)</f>
        <v>Bond2</v>
      </c>
      <c r="R3" t="str">
        <f>+_xll._FixedRateBond_cleanPrice($R$1&amp;E3,Q3)</f>
        <v>clean2</v>
      </c>
      <c r="S3">
        <f>+_xll._Value(R3)</f>
        <v>118.54769253458713</v>
      </c>
    </row>
    <row r="4" spans="1:19" x14ac:dyDescent="0.35">
      <c r="B4" t="str">
        <f>+_xll._TARGET_adjust("priceday",B3,B2,"Following")</f>
        <v>priceday</v>
      </c>
      <c r="C4" s="11"/>
      <c r="D4" s="11"/>
      <c r="E4">
        <f t="shared" ref="E4:E67" si="1">E3+1</f>
        <v>3</v>
      </c>
      <c r="F4" s="6">
        <v>10</v>
      </c>
      <c r="G4" s="9">
        <v>0.02</v>
      </c>
      <c r="H4" s="7" t="s">
        <v>1</v>
      </c>
      <c r="I4" s="9">
        <v>0.03</v>
      </c>
      <c r="J4" s="4">
        <v>100</v>
      </c>
      <c r="K4" t="str">
        <f>VLOOKUP(F4,Table1[],2,TRUE)</f>
        <v>Mat3</v>
      </c>
      <c r="L4" t="str">
        <f>VLOOKUP(H4,Table2[],2,TRUE)</f>
        <v>FreqS</v>
      </c>
      <c r="M4" t="str">
        <f>VLOOKUP(I4,Table3[],2,TRUE)</f>
        <v>+Yield1</v>
      </c>
      <c r="N4" t="str">
        <f>VLOOKUP(M4,Table4[],2,TRUE)</f>
        <v>FlatYield1</v>
      </c>
      <c r="O4" t="str">
        <f>VLOOKUP(N4,Table5[],2,TRUE)</f>
        <v>EngineFlatYield1</v>
      </c>
      <c r="P4" t="str">
        <f t="shared" si="0"/>
        <v>Mat3FreqS</v>
      </c>
      <c r="Q4" t="str">
        <f>+_xll._FixedRateBond($Q$1&amp;E4,$B$7,J4,P4,$B$54,$B$5,"ModifiedFollowing",J4,$B$4,$B$3,$B$6,$B$3,"Following",FALSE,O4,$B$4)</f>
        <v>Bond3</v>
      </c>
      <c r="R4" t="str">
        <f>+_xll._FixedRateBond_cleanPrice($R$1&amp;E4,Q4)</f>
        <v>clean3</v>
      </c>
      <c r="S4">
        <f>+_xll._Value(R4)</f>
        <v>138.29825342813476</v>
      </c>
    </row>
    <row r="5" spans="1:19" x14ac:dyDescent="0.35">
      <c r="B5" t="str">
        <f>+_xll._ActualActual1("day Count","ISMA")</f>
        <v>dayCount</v>
      </c>
      <c r="E5">
        <f t="shared" si="1"/>
        <v>4</v>
      </c>
      <c r="F5" s="6">
        <v>15</v>
      </c>
      <c r="G5" s="9">
        <v>0.02</v>
      </c>
      <c r="H5" s="7" t="s">
        <v>1</v>
      </c>
      <c r="I5" s="9">
        <v>0.03</v>
      </c>
      <c r="J5" s="4">
        <v>100</v>
      </c>
      <c r="K5" t="str">
        <f>VLOOKUP(F5,Table1[],2,TRUE)</f>
        <v>Mat4</v>
      </c>
      <c r="L5" t="str">
        <f>VLOOKUP(H5,Table2[],2,TRUE)</f>
        <v>FreqS</v>
      </c>
      <c r="M5" t="str">
        <f>VLOOKUP(I5,Table3[],2,TRUE)</f>
        <v>+Yield1</v>
      </c>
      <c r="N5" t="str">
        <f>VLOOKUP(M5,Table4[],2,TRUE)</f>
        <v>FlatYield1</v>
      </c>
      <c r="O5" t="str">
        <f>VLOOKUP(N5,Table5[],2,TRUE)</f>
        <v>EngineFlatYield1</v>
      </c>
      <c r="P5" t="str">
        <f t="shared" si="0"/>
        <v>Mat4FreqS</v>
      </c>
      <c r="Q5" t="str">
        <f>+_xll._FixedRateBond($Q$1&amp;E5,$B$7,J5,P5,$B$54,$B$5,"ModifiedFollowing",J5,$B$4,$B$3,$B$6,$B$3,"Following",FALSE,O5,$B$4)</f>
        <v>Bond4</v>
      </c>
      <c r="R5" t="str">
        <f>+_xll._FixedRateBond_cleanPrice($R$1&amp;E5,Q5)</f>
        <v>clean4</v>
      </c>
      <c r="S5">
        <f>+_xll._Value(R5)</f>
        <v>155.29771872807999</v>
      </c>
    </row>
    <row r="6" spans="1:19" x14ac:dyDescent="0.35">
      <c r="B6" t="str">
        <f>+_xll._Period1("ex Coupon")</f>
        <v>exCoupon</v>
      </c>
      <c r="C6" s="11"/>
      <c r="D6" s="11"/>
      <c r="E6">
        <f t="shared" si="1"/>
        <v>5</v>
      </c>
      <c r="F6" s="6">
        <v>20</v>
      </c>
      <c r="G6" s="9">
        <v>0.02</v>
      </c>
      <c r="H6" s="7" t="s">
        <v>1</v>
      </c>
      <c r="I6" s="9">
        <v>0.03</v>
      </c>
      <c r="J6" s="4">
        <v>100</v>
      </c>
      <c r="K6" t="str">
        <f>VLOOKUP(F6,Table1[],2,TRUE)</f>
        <v>Mat5</v>
      </c>
      <c r="L6" t="str">
        <f>VLOOKUP(H6,Table2[],2,TRUE)</f>
        <v>FreqS</v>
      </c>
      <c r="M6" t="str">
        <f>VLOOKUP(I6,Table3[],2,TRUE)</f>
        <v>+Yield1</v>
      </c>
      <c r="N6" t="str">
        <f>VLOOKUP(M6,Table4[],2,TRUE)</f>
        <v>FlatYield1</v>
      </c>
      <c r="O6" t="str">
        <f>VLOOKUP(N6,Table5[],2,TRUE)</f>
        <v>EngineFlatYield1</v>
      </c>
      <c r="P6" t="str">
        <f t="shared" si="0"/>
        <v>Mat5FreqS</v>
      </c>
      <c r="Q6" t="str">
        <f>+_xll._FixedRateBond($Q$1&amp;E6,$B$7,J6,P6,$B$54,$B$5,"ModifiedFollowing",J6,$B$4,$B$3,$B$6,$B$3,"Following",FALSE,O6,$B$4)</f>
        <v>Bond5</v>
      </c>
      <c r="R6" t="str">
        <f>+_xll._FixedRateBond_cleanPrice($R$1&amp;E6,Q6)</f>
        <v>clean5</v>
      </c>
      <c r="S6">
        <f>+_xll._Value(R6)</f>
        <v>169.92929410670385</v>
      </c>
    </row>
    <row r="7" spans="1:19" x14ac:dyDescent="0.35">
      <c r="B7" t="str">
        <f>+_xll._Int("settlement",3)</f>
        <v>settlement</v>
      </c>
      <c r="E7">
        <f t="shared" si="1"/>
        <v>6</v>
      </c>
      <c r="F7" s="6">
        <v>3</v>
      </c>
      <c r="G7" s="9">
        <v>0.05</v>
      </c>
      <c r="H7" s="7" t="s">
        <v>1</v>
      </c>
      <c r="I7" s="9">
        <v>0.03</v>
      </c>
      <c r="J7" s="4">
        <v>100</v>
      </c>
      <c r="K7" t="str">
        <f>VLOOKUP(F7,Table1[],2,TRUE)</f>
        <v>Mat1</v>
      </c>
      <c r="L7" t="str">
        <f>VLOOKUP(H7,Table2[],2,TRUE)</f>
        <v>FreqS</v>
      </c>
      <c r="M7" t="str">
        <f>VLOOKUP(I7,Table3[],2,TRUE)</f>
        <v>+Yield1</v>
      </c>
      <c r="N7" t="str">
        <f>VLOOKUP(M7,Table4[],2,TRUE)</f>
        <v>FlatYield1</v>
      </c>
      <c r="O7" t="str">
        <f>VLOOKUP(N7,Table5[],2,TRUE)</f>
        <v>EngineFlatYield1</v>
      </c>
      <c r="P7" t="str">
        <f t="shared" si="0"/>
        <v>Mat1FreqS</v>
      </c>
      <c r="Q7" t="str">
        <f>+_xll._FixedRateBond($Q$1&amp;E7,$B$7,J7,P7,$B$54,$B$5,"ModifiedFollowing",J7,$B$4,$B$3,$B$6,$B$3,"Following",FALSE,O7,$B$4)</f>
        <v>Bond6</v>
      </c>
      <c r="R7" t="str">
        <f>+_xll._FixedRateBond_cleanPrice($R$1&amp;E7,Q7)</f>
        <v>clean6</v>
      </c>
      <c r="S7">
        <f>+_xll._Value(R7)</f>
        <v>112.68680491044476</v>
      </c>
    </row>
    <row r="8" spans="1:19" x14ac:dyDescent="0.35">
      <c r="E8">
        <f t="shared" si="1"/>
        <v>7</v>
      </c>
      <c r="F8" s="6">
        <v>5</v>
      </c>
      <c r="G8" s="9">
        <v>0.05</v>
      </c>
      <c r="H8" s="7" t="s">
        <v>1</v>
      </c>
      <c r="I8" s="9">
        <v>0.03</v>
      </c>
      <c r="J8" s="4">
        <v>100</v>
      </c>
      <c r="K8" t="str">
        <f>VLOOKUP(F8,Table1[],2,TRUE)</f>
        <v>Mat2</v>
      </c>
      <c r="L8" t="str">
        <f>VLOOKUP(H8,Table2[],2,TRUE)</f>
        <v>FreqS</v>
      </c>
      <c r="M8" t="str">
        <f>VLOOKUP(I8,Table3[],2,TRUE)</f>
        <v>+Yield1</v>
      </c>
      <c r="N8" t="str">
        <f>VLOOKUP(M8,Table4[],2,TRUE)</f>
        <v>FlatYield1</v>
      </c>
      <c r="O8" t="str">
        <f>VLOOKUP(N8,Table5[],2,TRUE)</f>
        <v>EngineFlatYield1</v>
      </c>
      <c r="P8" t="str">
        <f t="shared" si="0"/>
        <v>Mat2FreqS</v>
      </c>
      <c r="Q8" t="str">
        <f>+_xll._FixedRateBond($Q$1&amp;E8,$B$7,J8,P8,$B$54,$B$5,"ModifiedFollowing",J8,$B$4,$B$3,$B$6,$B$3,"Following",FALSE,O8,$B$4)</f>
        <v>Bond7</v>
      </c>
      <c r="R8" t="str">
        <f>+_xll._FixedRateBond_cleanPrice($R$1&amp;E8,Q8)</f>
        <v>clean7</v>
      </c>
      <c r="S8">
        <f>+_xll._Value(R8)</f>
        <v>118.54769253458713</v>
      </c>
    </row>
    <row r="9" spans="1:19" x14ac:dyDescent="0.35">
      <c r="E9">
        <f t="shared" si="1"/>
        <v>8</v>
      </c>
      <c r="F9" s="6">
        <v>10</v>
      </c>
      <c r="G9" s="9">
        <v>0.05</v>
      </c>
      <c r="H9" s="7" t="s">
        <v>1</v>
      </c>
      <c r="I9" s="9">
        <v>0.03</v>
      </c>
      <c r="J9" s="4">
        <v>100</v>
      </c>
      <c r="K9" t="str">
        <f>VLOOKUP(F9,Table1[],2,TRUE)</f>
        <v>Mat3</v>
      </c>
      <c r="L9" t="str">
        <f>VLOOKUP(H9,Table2[],2,TRUE)</f>
        <v>FreqS</v>
      </c>
      <c r="M9" t="str">
        <f>VLOOKUP(I9,Table3[],2,TRUE)</f>
        <v>+Yield1</v>
      </c>
      <c r="N9" t="str">
        <f>VLOOKUP(M9,Table4[],2,TRUE)</f>
        <v>FlatYield1</v>
      </c>
      <c r="O9" t="str">
        <f>VLOOKUP(N9,Table5[],2,TRUE)</f>
        <v>EngineFlatYield1</v>
      </c>
      <c r="P9" t="str">
        <f t="shared" si="0"/>
        <v>Mat3FreqS</v>
      </c>
      <c r="Q9" t="str">
        <f>+_xll._FixedRateBond($Q$1&amp;E9,$B$7,J9,P9,$B$54,$B$5,"ModifiedFollowing",J9,$B$4,$B$3,$B$6,$B$3,"Following",FALSE,O9,$B$4)</f>
        <v>Bond8</v>
      </c>
      <c r="R9" t="str">
        <f>+_xll._FixedRateBond_cleanPrice($R$1&amp;E9,Q9)</f>
        <v>clean8</v>
      </c>
      <c r="S9">
        <f>+_xll._Value(R9)</f>
        <v>138.29825342813476</v>
      </c>
    </row>
    <row r="10" spans="1:19" x14ac:dyDescent="0.35">
      <c r="E10">
        <f t="shared" si="1"/>
        <v>9</v>
      </c>
      <c r="F10" s="6">
        <v>15</v>
      </c>
      <c r="G10" s="9">
        <v>0.05</v>
      </c>
      <c r="H10" s="7" t="s">
        <v>1</v>
      </c>
      <c r="I10" s="9">
        <v>0.03</v>
      </c>
      <c r="J10" s="4">
        <v>100</v>
      </c>
      <c r="K10" t="str">
        <f>VLOOKUP(F10,Table1[],2,TRUE)</f>
        <v>Mat4</v>
      </c>
      <c r="L10" t="str">
        <f>VLOOKUP(H10,Table2[],2,TRUE)</f>
        <v>FreqS</v>
      </c>
      <c r="M10" t="str">
        <f>VLOOKUP(I10,Table3[],2,TRUE)</f>
        <v>+Yield1</v>
      </c>
      <c r="N10" t="str">
        <f>VLOOKUP(M10,Table4[],2,TRUE)</f>
        <v>FlatYield1</v>
      </c>
      <c r="O10" t="str">
        <f>VLOOKUP(N10,Table5[],2,TRUE)</f>
        <v>EngineFlatYield1</v>
      </c>
      <c r="P10" t="str">
        <f t="shared" si="0"/>
        <v>Mat4FreqS</v>
      </c>
      <c r="Q10" t="str">
        <f>+_xll._FixedRateBond($Q$1&amp;E10,$B$7,J10,P10,$B$54,$B$5,"ModifiedFollowing",J10,$B$4,$B$3,$B$6,$B$3,"Following",FALSE,O10,$B$4)</f>
        <v>Bond9</v>
      </c>
      <c r="R10" t="str">
        <f>+_xll._FixedRateBond_cleanPrice($R$1&amp;E10,Q10)</f>
        <v>clean9</v>
      </c>
      <c r="S10">
        <f>+_xll._Value(R10)</f>
        <v>155.29771872807999</v>
      </c>
    </row>
    <row r="11" spans="1:19" x14ac:dyDescent="0.35">
      <c r="A11" t="s">
        <v>25</v>
      </c>
      <c r="B11" t="s">
        <v>20</v>
      </c>
      <c r="C11" t="s">
        <v>10</v>
      </c>
      <c r="E11">
        <f t="shared" si="1"/>
        <v>10</v>
      </c>
      <c r="F11" s="6">
        <v>20</v>
      </c>
      <c r="G11" s="9">
        <v>0.05</v>
      </c>
      <c r="H11" s="7" t="s">
        <v>1</v>
      </c>
      <c r="I11" s="9">
        <v>0.03</v>
      </c>
      <c r="J11" s="4">
        <v>100</v>
      </c>
      <c r="K11" t="str">
        <f>VLOOKUP(F11,Table1[],2,TRUE)</f>
        <v>Mat5</v>
      </c>
      <c r="L11" t="str">
        <f>VLOOKUP(H11,Table2[],2,TRUE)</f>
        <v>FreqS</v>
      </c>
      <c r="M11" t="str">
        <f>VLOOKUP(I11,Table3[],2,TRUE)</f>
        <v>+Yield1</v>
      </c>
      <c r="N11" t="str">
        <f>VLOOKUP(M11,Table4[],2,TRUE)</f>
        <v>FlatYield1</v>
      </c>
      <c r="O11" t="str">
        <f>VLOOKUP(N11,Table5[],2,TRUE)</f>
        <v>EngineFlatYield1</v>
      </c>
      <c r="P11" t="str">
        <f t="shared" si="0"/>
        <v>Mat5FreqS</v>
      </c>
      <c r="Q11" t="str">
        <f>+_xll._FixedRateBond($Q$1&amp;E11,$B$7,J11,P11,$B$54,$B$5,"ModifiedFollowing",J11,$B$4,$B$3,$B$6,$B$3,"Following",FALSE,O11,$B$4)</f>
        <v>Bond10</v>
      </c>
      <c r="R11" t="str">
        <f>+_xll._FixedRateBond_cleanPrice($R$1&amp;E11,Q11)</f>
        <v>clean10</v>
      </c>
      <c r="S11">
        <f>+_xll._Value(R11)</f>
        <v>169.92929410670385</v>
      </c>
    </row>
    <row r="12" spans="1:19" x14ac:dyDescent="0.35">
      <c r="A12">
        <v>1</v>
      </c>
      <c r="B12" s="6">
        <v>3</v>
      </c>
      <c r="C12" t="str">
        <f>+_xll._TARGET_advance1($B$11&amp;A12,$B$3,$B$4,B12,"Years","ModifiedFollowing",FALSE)</f>
        <v>Mat1</v>
      </c>
      <c r="E12">
        <f t="shared" si="1"/>
        <v>11</v>
      </c>
      <c r="F12" s="6">
        <v>3</v>
      </c>
      <c r="G12" s="9">
        <v>0.08</v>
      </c>
      <c r="H12" s="7" t="s">
        <v>1</v>
      </c>
      <c r="I12" s="9">
        <v>0.03</v>
      </c>
      <c r="J12" s="4">
        <v>100</v>
      </c>
      <c r="K12" t="str">
        <f>VLOOKUP(F12,Table1[],2,TRUE)</f>
        <v>Mat1</v>
      </c>
      <c r="L12" t="str">
        <f>VLOOKUP(H12,Table2[],2,TRUE)</f>
        <v>FreqS</v>
      </c>
      <c r="M12" t="str">
        <f>VLOOKUP(I12,Table3[],2,TRUE)</f>
        <v>+Yield1</v>
      </c>
      <c r="N12" t="str">
        <f>VLOOKUP(M12,Table4[],2,TRUE)</f>
        <v>FlatYield1</v>
      </c>
      <c r="O12" t="str">
        <f>VLOOKUP(N12,Table5[],2,TRUE)</f>
        <v>EngineFlatYield1</v>
      </c>
      <c r="P12" t="str">
        <f t="shared" si="0"/>
        <v>Mat1FreqS</v>
      </c>
      <c r="Q12" t="str">
        <f>+_xll._FixedRateBond($Q$1&amp;E12,$B$7,J12,P12,$B$54,$B$5,"ModifiedFollowing",J12,$B$4,$B$3,$B$6,$B$3,"Following",FALSE,O12,$B$4)</f>
        <v>Bond11</v>
      </c>
      <c r="R12" t="str">
        <f>+_xll._FixedRateBond_cleanPrice($R$1&amp;E12,Q12)</f>
        <v>clean11</v>
      </c>
      <c r="S12">
        <f>+_xll._Value(R12)</f>
        <v>112.68680491044476</v>
      </c>
    </row>
    <row r="13" spans="1:19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Mat2</v>
      </c>
      <c r="E13">
        <f t="shared" si="1"/>
        <v>12</v>
      </c>
      <c r="F13" s="6">
        <v>5</v>
      </c>
      <c r="G13" s="9">
        <v>0.08</v>
      </c>
      <c r="H13" s="7" t="s">
        <v>1</v>
      </c>
      <c r="I13" s="9">
        <v>0.03</v>
      </c>
      <c r="J13" s="4">
        <v>100</v>
      </c>
      <c r="K13" t="str">
        <f>VLOOKUP(F13,Table1[],2,TRUE)</f>
        <v>Mat2</v>
      </c>
      <c r="L13" t="str">
        <f>VLOOKUP(H13,Table2[],2,TRUE)</f>
        <v>FreqS</v>
      </c>
      <c r="M13" t="str">
        <f>VLOOKUP(I13,Table3[],2,TRUE)</f>
        <v>+Yield1</v>
      </c>
      <c r="N13" t="str">
        <f>VLOOKUP(M13,Table4[],2,TRUE)</f>
        <v>FlatYield1</v>
      </c>
      <c r="O13" t="str">
        <f>VLOOKUP(N13,Table5[],2,TRUE)</f>
        <v>EngineFlatYield1</v>
      </c>
      <c r="P13" t="str">
        <f t="shared" si="0"/>
        <v>Mat2FreqS</v>
      </c>
      <c r="Q13" t="str">
        <f>+_xll._FixedRateBond($Q$1&amp;E13,$B$7,J13,P13,$B$54,$B$5,"ModifiedFollowing",J13,$B$4,$B$3,$B$6,$B$3,"Following",FALSE,O13,$B$4)</f>
        <v>Bond12</v>
      </c>
      <c r="R13" t="str">
        <f>+_xll._FixedRateBond_cleanPrice($R$1&amp;E13,Q13)</f>
        <v>clean12</v>
      </c>
      <c r="S13">
        <f>+_xll._Value(R13)</f>
        <v>118.54769253458713</v>
      </c>
    </row>
    <row r="14" spans="1:19" x14ac:dyDescent="0.35">
      <c r="A14">
        <f t="shared" ref="A14:A16" si="2">A13+1</f>
        <v>3</v>
      </c>
      <c r="B14" s="6">
        <v>10</v>
      </c>
      <c r="C14" t="str">
        <f>+_xll._TARGET_advance1($B$11&amp;A14,$B$3,$B$4,B14,"Years","ModifiedFollowing",FALSE)</f>
        <v>Mat3</v>
      </c>
      <c r="E14">
        <f t="shared" si="1"/>
        <v>13</v>
      </c>
      <c r="F14" s="6">
        <v>10</v>
      </c>
      <c r="G14" s="9">
        <v>0.08</v>
      </c>
      <c r="H14" s="7" t="s">
        <v>1</v>
      </c>
      <c r="I14" s="9">
        <v>0.03</v>
      </c>
      <c r="J14" s="4">
        <v>100</v>
      </c>
      <c r="K14" t="str">
        <f>VLOOKUP(F14,Table1[],2,TRUE)</f>
        <v>Mat3</v>
      </c>
      <c r="L14" t="str">
        <f>VLOOKUP(H14,Table2[],2,TRUE)</f>
        <v>FreqS</v>
      </c>
      <c r="M14" t="str">
        <f>VLOOKUP(I14,Table3[],2,TRUE)</f>
        <v>+Yield1</v>
      </c>
      <c r="N14" t="str">
        <f>VLOOKUP(M14,Table4[],2,TRUE)</f>
        <v>FlatYield1</v>
      </c>
      <c r="O14" t="str">
        <f>VLOOKUP(N14,Table5[],2,TRUE)</f>
        <v>EngineFlatYield1</v>
      </c>
      <c r="P14" t="str">
        <f t="shared" si="0"/>
        <v>Mat3FreqS</v>
      </c>
      <c r="Q14" t="str">
        <f>+_xll._FixedRateBond($Q$1&amp;E14,$B$7,J14,P14,$B$54,$B$5,"ModifiedFollowing",J14,$B$4,$B$3,$B$6,$B$3,"Following",FALSE,O14,$B$4)</f>
        <v>Bond13</v>
      </c>
      <c r="R14" t="str">
        <f>+_xll._FixedRateBond_cleanPrice($R$1&amp;E14,Q14)</f>
        <v>clean13</v>
      </c>
      <c r="S14">
        <f>+_xll._Value(R14)</f>
        <v>138.29825342813476</v>
      </c>
    </row>
    <row r="15" spans="1:19" x14ac:dyDescent="0.35">
      <c r="A15">
        <f t="shared" si="2"/>
        <v>4</v>
      </c>
      <c r="B15" s="6">
        <v>15</v>
      </c>
      <c r="C15" t="str">
        <f>+_xll._TARGET_advance1($B$11&amp;A15,$B$3,$B$4,B15,"Years","ModifiedFollowing",FALSE)</f>
        <v>Mat4</v>
      </c>
      <c r="E15">
        <f t="shared" si="1"/>
        <v>14</v>
      </c>
      <c r="F15" s="6">
        <v>15</v>
      </c>
      <c r="G15" s="9">
        <v>0.08</v>
      </c>
      <c r="H15" s="7" t="s">
        <v>1</v>
      </c>
      <c r="I15" s="9">
        <v>0.03</v>
      </c>
      <c r="J15" s="4">
        <v>100</v>
      </c>
      <c r="K15" t="str">
        <f>VLOOKUP(F15,Table1[],2,TRUE)</f>
        <v>Mat4</v>
      </c>
      <c r="L15" t="str">
        <f>VLOOKUP(H15,Table2[],2,TRUE)</f>
        <v>FreqS</v>
      </c>
      <c r="M15" t="str">
        <f>VLOOKUP(I15,Table3[],2,TRUE)</f>
        <v>+Yield1</v>
      </c>
      <c r="N15" t="str">
        <f>VLOOKUP(M15,Table4[],2,TRUE)</f>
        <v>FlatYield1</v>
      </c>
      <c r="O15" t="str">
        <f>VLOOKUP(N15,Table5[],2,TRUE)</f>
        <v>EngineFlatYield1</v>
      </c>
      <c r="P15" t="str">
        <f t="shared" si="0"/>
        <v>Mat4FreqS</v>
      </c>
      <c r="Q15" t="str">
        <f>+_xll._FixedRateBond($Q$1&amp;E15,$B$7,J15,P15,$B$54,$B$5,"ModifiedFollowing",J15,$B$4,$B$3,$B$6,$B$3,"Following",FALSE,O15,$B$4)</f>
        <v>Bond14</v>
      </c>
      <c r="R15" t="str">
        <f>+_xll._FixedRateBond_cleanPrice($R$1&amp;E15,Q15)</f>
        <v>clean14</v>
      </c>
      <c r="S15">
        <f>+_xll._Value(R15)</f>
        <v>155.29771872807999</v>
      </c>
    </row>
    <row r="16" spans="1:19" x14ac:dyDescent="0.35">
      <c r="A16">
        <f t="shared" si="2"/>
        <v>5</v>
      </c>
      <c r="B16" s="6">
        <v>20</v>
      </c>
      <c r="C16" t="str">
        <f>+_xll._TARGET_advance1($B$11&amp;A16,$B$3,$B$4,B16,"Years","ModifiedFollowing",FALSE)</f>
        <v>Mat5</v>
      </c>
      <c r="E16">
        <f t="shared" si="1"/>
        <v>15</v>
      </c>
      <c r="F16" s="6">
        <v>20</v>
      </c>
      <c r="G16" s="9">
        <v>0.08</v>
      </c>
      <c r="H16" s="7" t="s">
        <v>1</v>
      </c>
      <c r="I16" s="9">
        <v>0.03</v>
      </c>
      <c r="J16" s="4">
        <v>100</v>
      </c>
      <c r="K16" t="str">
        <f>VLOOKUP(F16,Table1[],2,TRUE)</f>
        <v>Mat5</v>
      </c>
      <c r="L16" t="str">
        <f>VLOOKUP(H16,Table2[],2,TRUE)</f>
        <v>FreqS</v>
      </c>
      <c r="M16" t="str">
        <f>VLOOKUP(I16,Table3[],2,TRUE)</f>
        <v>+Yield1</v>
      </c>
      <c r="N16" t="str">
        <f>VLOOKUP(M16,Table4[],2,TRUE)</f>
        <v>FlatYield1</v>
      </c>
      <c r="O16" t="str">
        <f>VLOOKUP(N16,Table5[],2,TRUE)</f>
        <v>EngineFlatYield1</v>
      </c>
      <c r="P16" t="str">
        <f t="shared" si="0"/>
        <v>Mat5FreqS</v>
      </c>
      <c r="Q16" t="str">
        <f>+_xll._FixedRateBond($Q$1&amp;E16,$B$7,J16,P16,$B$54,$B$5,"ModifiedFollowing",J16,$B$4,$B$3,$B$6,$B$3,"Following",FALSE,O16,$B$4)</f>
        <v>Bond15</v>
      </c>
      <c r="R16" t="str">
        <f>+_xll._FixedRateBond_cleanPrice($R$1&amp;E16,Q16)</f>
        <v>clean15</v>
      </c>
      <c r="S16">
        <f>+_xll._Value(R16)</f>
        <v>169.92929410670385</v>
      </c>
    </row>
    <row r="17" spans="1:19" x14ac:dyDescent="0.35">
      <c r="E17">
        <f t="shared" si="1"/>
        <v>16</v>
      </c>
      <c r="F17" s="6">
        <v>3</v>
      </c>
      <c r="G17" s="9">
        <v>0.02</v>
      </c>
      <c r="H17" s="7" t="s">
        <v>2</v>
      </c>
      <c r="I17" s="9">
        <v>0.03</v>
      </c>
      <c r="J17" s="4">
        <v>100</v>
      </c>
      <c r="K17" t="str">
        <f>VLOOKUP(F17,Table1[],2,TRUE)</f>
        <v>Mat1</v>
      </c>
      <c r="L17" t="str">
        <f>VLOOKUP(H17,Table2[],2,TRUE)</f>
        <v>FreqA</v>
      </c>
      <c r="M17" t="str">
        <f>VLOOKUP(I17,Table3[],2,TRUE)</f>
        <v>+Yield1</v>
      </c>
      <c r="N17" t="str">
        <f>VLOOKUP(M17,Table4[],2,TRUE)</f>
        <v>FlatYield1</v>
      </c>
      <c r="O17" t="str">
        <f>VLOOKUP(N17,Table5[],2,TRUE)</f>
        <v>EngineFlatYield1</v>
      </c>
      <c r="P17" t="str">
        <f t="shared" si="0"/>
        <v>Mat1FreqA</v>
      </c>
      <c r="Q17" t="str">
        <f>+_xll._FixedRateBond($Q$1&amp;E17,$B$7,J17,P17,$B$54,$B$5,"ModifiedFollowing",J17,$B$4,$B$3,$B$6,$B$3,"Following",FALSE,O17,$B$4)</f>
        <v>Bond16</v>
      </c>
      <c r="R17" t="str">
        <f>+_xll._FixedRateBond_cleanPrice($R$1&amp;E17,Q17)</f>
        <v>clean16</v>
      </c>
      <c r="S17">
        <f>+_xll._Value(R17)</f>
        <v>111.08178060679386</v>
      </c>
    </row>
    <row r="18" spans="1:19" x14ac:dyDescent="0.35">
      <c r="A18" t="s">
        <v>25</v>
      </c>
      <c r="B18" t="s">
        <v>11</v>
      </c>
      <c r="C18" t="s">
        <v>10</v>
      </c>
      <c r="E18">
        <f t="shared" si="1"/>
        <v>17</v>
      </c>
      <c r="F18" s="6">
        <v>5</v>
      </c>
      <c r="G18" s="9">
        <v>0.02</v>
      </c>
      <c r="H18" s="7" t="s">
        <v>2</v>
      </c>
      <c r="I18" s="9">
        <v>0.03</v>
      </c>
      <c r="J18" s="4">
        <v>100</v>
      </c>
      <c r="K18" t="str">
        <f>VLOOKUP(F18,Table1[],2,TRUE)</f>
        <v>Mat2</v>
      </c>
      <c r="L18" t="str">
        <f>VLOOKUP(H18,Table2[],2,TRUE)</f>
        <v>FreqA</v>
      </c>
      <c r="M18" t="str">
        <f>VLOOKUP(I18,Table3[],2,TRUE)</f>
        <v>+Yield1</v>
      </c>
      <c r="N18" t="str">
        <f>VLOOKUP(M18,Table4[],2,TRUE)</f>
        <v>FlatYield1</v>
      </c>
      <c r="O18" t="str">
        <f>VLOOKUP(N18,Table5[],2,TRUE)</f>
        <v>EngineFlatYield1</v>
      </c>
      <c r="P18" t="str">
        <f t="shared" si="0"/>
        <v>Mat2FreqA</v>
      </c>
      <c r="Q18" t="str">
        <f>+_xll._FixedRateBond($Q$1&amp;E18,$B$7,J18,P18,$B$54,$B$5,"ModifiedFollowing",J18,$B$4,$B$3,$B$6,$B$3,"Following",FALSE,O18,$B$4)</f>
        <v>Bond17</v>
      </c>
      <c r="R18" t="str">
        <f>+_xll._FixedRateBond_cleanPrice($R$1&amp;E18,Q18)</f>
        <v>clean17</v>
      </c>
      <c r="S18">
        <f>+_xll._Value(R18)</f>
        <v>114.03245518621549</v>
      </c>
    </row>
    <row r="19" spans="1:19" x14ac:dyDescent="0.35">
      <c r="A19" t="s">
        <v>21</v>
      </c>
      <c r="B19" s="7" t="s">
        <v>2</v>
      </c>
      <c r="C19" t="str">
        <f>+_xll._Period2($B$18&amp;A19,B19)</f>
        <v>FreqA</v>
      </c>
      <c r="E19">
        <f t="shared" si="1"/>
        <v>18</v>
      </c>
      <c r="F19" s="6">
        <v>10</v>
      </c>
      <c r="G19" s="9">
        <v>0.02</v>
      </c>
      <c r="H19" s="7" t="s">
        <v>2</v>
      </c>
      <c r="I19" s="9">
        <v>0.03</v>
      </c>
      <c r="J19" s="4">
        <v>100</v>
      </c>
      <c r="K19" t="str">
        <f>VLOOKUP(F19,Table1[],2,TRUE)</f>
        <v>Mat3</v>
      </c>
      <c r="L19" t="str">
        <f>VLOOKUP(H19,Table2[],2,TRUE)</f>
        <v>FreqA</v>
      </c>
      <c r="M19" t="str">
        <f>VLOOKUP(I19,Table3[],2,TRUE)</f>
        <v>+Yield1</v>
      </c>
      <c r="N19" t="str">
        <f>VLOOKUP(M19,Table4[],2,TRUE)</f>
        <v>FlatYield1</v>
      </c>
      <c r="O19" t="str">
        <f>VLOOKUP(N19,Table5[],2,TRUE)</f>
        <v>EngineFlatYield1</v>
      </c>
      <c r="P19" t="str">
        <f t="shared" si="0"/>
        <v>Mat3FreqA</v>
      </c>
      <c r="Q19" t="str">
        <f>+_xll._FixedRateBond($Q$1&amp;E19,$B$7,J19,P19,$B$54,$B$5,"ModifiedFollowing",J19,$B$4,$B$3,$B$6,$B$3,"Following",FALSE,O19,$B$4)</f>
        <v>Bond18</v>
      </c>
      <c r="R19" t="str">
        <f>+_xll._FixedRateBond_cleanPrice($R$1&amp;E19,Q19)</f>
        <v>clean18</v>
      </c>
      <c r="S19">
        <f>+_xll._Value(R19)</f>
        <v>133.54493706030289</v>
      </c>
    </row>
    <row r="20" spans="1:19" x14ac:dyDescent="0.35">
      <c r="A20" t="s">
        <v>22</v>
      </c>
      <c r="B20" s="7" t="s">
        <v>1</v>
      </c>
      <c r="C20" t="str">
        <f>+_xll._Period2($B$18&amp;A20,B20)</f>
        <v>FreqS</v>
      </c>
      <c r="E20">
        <f t="shared" si="1"/>
        <v>19</v>
      </c>
      <c r="F20" s="6">
        <v>15</v>
      </c>
      <c r="G20" s="9">
        <v>0.02</v>
      </c>
      <c r="H20" s="7" t="s">
        <v>2</v>
      </c>
      <c r="I20" s="9">
        <v>0.03</v>
      </c>
      <c r="J20" s="4">
        <v>100</v>
      </c>
      <c r="K20" t="str">
        <f>VLOOKUP(F20,Table1[],2,TRUE)</f>
        <v>Mat4</v>
      </c>
      <c r="L20" t="str">
        <f>VLOOKUP(H20,Table2[],2,TRUE)</f>
        <v>FreqA</v>
      </c>
      <c r="M20" t="str">
        <f>VLOOKUP(I20,Table3[],2,TRUE)</f>
        <v>+Yield1</v>
      </c>
      <c r="N20" t="str">
        <f>VLOOKUP(M20,Table4[],2,TRUE)</f>
        <v>FlatYield1</v>
      </c>
      <c r="O20" t="str">
        <f>VLOOKUP(N20,Table5[],2,TRUE)</f>
        <v>EngineFlatYield1</v>
      </c>
      <c r="P20" t="str">
        <f t="shared" si="0"/>
        <v>Mat4FreqA</v>
      </c>
      <c r="Q20" t="str">
        <f>+_xll._FixedRateBond($Q$1&amp;E20,$B$7,J20,P20,$B$54,$B$5,"ModifiedFollowing",J20,$B$4,$B$3,$B$6,$B$3,"Following",FALSE,O20,$B$4)</f>
        <v>Bond19</v>
      </c>
      <c r="R20" t="str">
        <f>+_xll._FixedRateBond_cleanPrice($R$1&amp;E20,Q20)</f>
        <v>clean19</v>
      </c>
      <c r="S20">
        <f>+_xll._Value(R20)</f>
        <v>150.33948584917925</v>
      </c>
    </row>
    <row r="21" spans="1:19" x14ac:dyDescent="0.35">
      <c r="E21">
        <f t="shared" si="1"/>
        <v>20</v>
      </c>
      <c r="F21" s="6">
        <v>20</v>
      </c>
      <c r="G21" s="9">
        <v>0.02</v>
      </c>
      <c r="H21" s="7" t="s">
        <v>2</v>
      </c>
      <c r="I21" s="9">
        <v>0.03</v>
      </c>
      <c r="J21" s="4">
        <v>100</v>
      </c>
      <c r="K21" t="str">
        <f>VLOOKUP(F21,Table1[],2,TRUE)</f>
        <v>Mat5</v>
      </c>
      <c r="L21" t="str">
        <f>VLOOKUP(H21,Table2[],2,TRUE)</f>
        <v>FreqA</v>
      </c>
      <c r="M21" t="str">
        <f>VLOOKUP(I21,Table3[],2,TRUE)</f>
        <v>+Yield1</v>
      </c>
      <c r="N21" t="str">
        <f>VLOOKUP(M21,Table4[],2,TRUE)</f>
        <v>FlatYield1</v>
      </c>
      <c r="O21" t="str">
        <f>VLOOKUP(N21,Table5[],2,TRUE)</f>
        <v>EngineFlatYield1</v>
      </c>
      <c r="P21" t="str">
        <f t="shared" si="0"/>
        <v>Mat5FreqA</v>
      </c>
      <c r="Q21" t="str">
        <f>+_xll._FixedRateBond($Q$1&amp;E21,$B$7,J21,P21,$B$54,$B$5,"ModifiedFollowing",J21,$B$4,$B$3,$B$6,$B$3,"Following",FALSE,O21,$B$4)</f>
        <v>Bond20</v>
      </c>
      <c r="R21" t="str">
        <f>+_xll._FixedRateBond_cleanPrice($R$1&amp;E21,Q21)</f>
        <v>clean20</v>
      </c>
      <c r="S21">
        <f>+_xll._Value(R21)</f>
        <v>164.79468795222499</v>
      </c>
    </row>
    <row r="22" spans="1:19" x14ac:dyDescent="0.35">
      <c r="A22" t="s">
        <v>25</v>
      </c>
      <c r="B22" s="13" t="s">
        <v>19</v>
      </c>
      <c r="C22" t="s">
        <v>10</v>
      </c>
      <c r="E22">
        <f t="shared" si="1"/>
        <v>21</v>
      </c>
      <c r="F22" s="6">
        <v>3</v>
      </c>
      <c r="G22" s="9">
        <v>0.05</v>
      </c>
      <c r="H22" s="7" t="s">
        <v>2</v>
      </c>
      <c r="I22" s="9">
        <v>0.03</v>
      </c>
      <c r="J22" s="4">
        <v>100</v>
      </c>
      <c r="K22" t="str">
        <f>VLOOKUP(F22,Table1[],2,TRUE)</f>
        <v>Mat1</v>
      </c>
      <c r="L22" t="str">
        <f>VLOOKUP(H22,Table2[],2,TRUE)</f>
        <v>FreqA</v>
      </c>
      <c r="M22" t="str">
        <f>VLOOKUP(I22,Table3[],2,TRUE)</f>
        <v>+Yield1</v>
      </c>
      <c r="N22" t="str">
        <f>VLOOKUP(M22,Table4[],2,TRUE)</f>
        <v>FlatYield1</v>
      </c>
      <c r="O22" t="str">
        <f>VLOOKUP(N22,Table5[],2,TRUE)</f>
        <v>EngineFlatYield1</v>
      </c>
      <c r="P22" t="str">
        <f t="shared" si="0"/>
        <v>Mat1FreqA</v>
      </c>
      <c r="Q22" t="str">
        <f>+_xll._FixedRateBond($Q$1&amp;E22,$B$7,J22,P22,$B$54,$B$5,"ModifiedFollowing",J22,$B$4,$B$3,$B$6,$B$3,"Following",FALSE,O22,$B$4)</f>
        <v>Bond21</v>
      </c>
      <c r="R22" t="str">
        <f>+_xll._FixedRateBond_cleanPrice($R$1&amp;E22,Q22)</f>
        <v>clean21</v>
      </c>
      <c r="S22">
        <f>+_xll._Value(R22)</f>
        <v>111.08178060679386</v>
      </c>
    </row>
    <row r="23" spans="1:19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1"/>
        <v>22</v>
      </c>
      <c r="F23" s="6">
        <v>5</v>
      </c>
      <c r="G23" s="9">
        <v>0.05</v>
      </c>
      <c r="H23" s="7" t="s">
        <v>2</v>
      </c>
      <c r="I23" s="9">
        <v>0.03</v>
      </c>
      <c r="J23" s="4">
        <v>100</v>
      </c>
      <c r="K23" t="str">
        <f>VLOOKUP(F23,Table1[],2,TRUE)</f>
        <v>Mat2</v>
      </c>
      <c r="L23" t="str">
        <f>VLOOKUP(H23,Table2[],2,TRUE)</f>
        <v>FreqA</v>
      </c>
      <c r="M23" t="str">
        <f>VLOOKUP(I23,Table3[],2,TRUE)</f>
        <v>+Yield1</v>
      </c>
      <c r="N23" t="str">
        <f>VLOOKUP(M23,Table4[],2,TRUE)</f>
        <v>FlatYield1</v>
      </c>
      <c r="O23" t="str">
        <f>VLOOKUP(N23,Table5[],2,TRUE)</f>
        <v>EngineFlatYield1</v>
      </c>
      <c r="P23" t="str">
        <f t="shared" si="0"/>
        <v>Mat2FreqA</v>
      </c>
      <c r="Q23" t="str">
        <f>+_xll._FixedRateBond($Q$1&amp;E23,$B$7,J23,P23,$B$54,$B$5,"ModifiedFollowing",J23,$B$4,$B$3,$B$6,$B$3,"Following",FALSE,O23,$B$4)</f>
        <v>Bond22</v>
      </c>
      <c r="R23" t="str">
        <f>+_xll._FixedRateBond_cleanPrice($R$1&amp;E23,Q23)</f>
        <v>clean22</v>
      </c>
      <c r="S23">
        <f>+_xll._Value(R23)</f>
        <v>114.03245518621549</v>
      </c>
    </row>
    <row r="24" spans="1:19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1"/>
        <v>23</v>
      </c>
      <c r="F24" s="6">
        <v>10</v>
      </c>
      <c r="G24" s="9">
        <v>0.05</v>
      </c>
      <c r="H24" s="7" t="s">
        <v>2</v>
      </c>
      <c r="I24" s="9">
        <v>0.03</v>
      </c>
      <c r="J24" s="4">
        <v>100</v>
      </c>
      <c r="K24" t="str">
        <f>VLOOKUP(F24,Table1[],2,TRUE)</f>
        <v>Mat3</v>
      </c>
      <c r="L24" t="str">
        <f>VLOOKUP(H24,Table2[],2,TRUE)</f>
        <v>FreqA</v>
      </c>
      <c r="M24" t="str">
        <f>VLOOKUP(I24,Table3[],2,TRUE)</f>
        <v>+Yield1</v>
      </c>
      <c r="N24" t="str">
        <f>VLOOKUP(M24,Table4[],2,TRUE)</f>
        <v>FlatYield1</v>
      </c>
      <c r="O24" t="str">
        <f>VLOOKUP(N24,Table5[],2,TRUE)</f>
        <v>EngineFlatYield1</v>
      </c>
      <c r="P24" t="str">
        <f t="shared" si="0"/>
        <v>Mat3FreqA</v>
      </c>
      <c r="Q24" t="str">
        <f>+_xll._FixedRateBond($Q$1&amp;E24,$B$7,J24,P24,$B$54,$B$5,"ModifiedFollowing",J24,$B$4,$B$3,$B$6,$B$3,"Following",FALSE,O24,$B$4)</f>
        <v>Bond23</v>
      </c>
      <c r="R24" t="str">
        <f>+_xll._FixedRateBond_cleanPrice($R$1&amp;E24,Q24)</f>
        <v>clean23</v>
      </c>
      <c r="S24">
        <f>+_xll._Value(R24)</f>
        <v>133.54493706030289</v>
      </c>
    </row>
    <row r="25" spans="1:19" x14ac:dyDescent="0.35">
      <c r="A25">
        <f t="shared" ref="A25:A26" si="3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1"/>
        <v>24</v>
      </c>
      <c r="F25" s="6">
        <v>15</v>
      </c>
      <c r="G25" s="9">
        <v>0.05</v>
      </c>
      <c r="H25" s="7" t="s">
        <v>2</v>
      </c>
      <c r="I25" s="9">
        <v>0.03</v>
      </c>
      <c r="J25" s="4">
        <v>100</v>
      </c>
      <c r="K25" t="str">
        <f>VLOOKUP(F25,Table1[],2,TRUE)</f>
        <v>Mat4</v>
      </c>
      <c r="L25" t="str">
        <f>VLOOKUP(H25,Table2[],2,TRUE)</f>
        <v>FreqA</v>
      </c>
      <c r="M25" t="str">
        <f>VLOOKUP(I25,Table3[],2,TRUE)</f>
        <v>+Yield1</v>
      </c>
      <c r="N25" t="str">
        <f>VLOOKUP(M25,Table4[],2,TRUE)</f>
        <v>FlatYield1</v>
      </c>
      <c r="O25" t="str">
        <f>VLOOKUP(N25,Table5[],2,TRUE)</f>
        <v>EngineFlatYield1</v>
      </c>
      <c r="P25" t="str">
        <f t="shared" si="0"/>
        <v>Mat4FreqA</v>
      </c>
      <c r="Q25" t="str">
        <f>+_xll._FixedRateBond($Q$1&amp;E25,$B$7,J25,P25,$B$54,$B$5,"ModifiedFollowing",J25,$B$4,$B$3,$B$6,$B$3,"Following",FALSE,O25,$B$4)</f>
        <v>Bond24</v>
      </c>
      <c r="R25" t="str">
        <f>+_xll._FixedRateBond_cleanPrice($R$1&amp;E25,Q25)</f>
        <v>clean24</v>
      </c>
      <c r="S25">
        <f>+_xll._Value(R25)</f>
        <v>150.33948584917925</v>
      </c>
    </row>
    <row r="26" spans="1:19" x14ac:dyDescent="0.35">
      <c r="A26">
        <f t="shared" si="3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1"/>
        <v>25</v>
      </c>
      <c r="F26" s="6">
        <v>20</v>
      </c>
      <c r="G26" s="9">
        <v>0.05</v>
      </c>
      <c r="H26" s="7" t="s">
        <v>2</v>
      </c>
      <c r="I26" s="9">
        <v>0.03</v>
      </c>
      <c r="J26" s="4">
        <v>100</v>
      </c>
      <c r="K26" t="str">
        <f>VLOOKUP(F26,Table1[],2,TRUE)</f>
        <v>Mat5</v>
      </c>
      <c r="L26" t="str">
        <f>VLOOKUP(H26,Table2[],2,TRUE)</f>
        <v>FreqA</v>
      </c>
      <c r="M26" t="str">
        <f>VLOOKUP(I26,Table3[],2,TRUE)</f>
        <v>+Yield1</v>
      </c>
      <c r="N26" t="str">
        <f>VLOOKUP(M26,Table4[],2,TRUE)</f>
        <v>FlatYield1</v>
      </c>
      <c r="O26" t="str">
        <f>VLOOKUP(N26,Table5[],2,TRUE)</f>
        <v>EngineFlatYield1</v>
      </c>
      <c r="P26" t="str">
        <f t="shared" si="0"/>
        <v>Mat5FreqA</v>
      </c>
      <c r="Q26" t="str">
        <f>+_xll._FixedRateBond($Q$1&amp;E26,$B$7,J26,P26,$B$54,$B$5,"ModifiedFollowing",J26,$B$4,$B$3,$B$6,$B$3,"Following",FALSE,O26,$B$4)</f>
        <v>Bond25</v>
      </c>
      <c r="R26" t="str">
        <f>+_xll._FixedRateBond_cleanPrice($R$1&amp;E26,Q26)</f>
        <v>clean25</v>
      </c>
      <c r="S26">
        <f>+_xll._Value(R26)</f>
        <v>164.79468795222499</v>
      </c>
    </row>
    <row r="27" spans="1:19" x14ac:dyDescent="0.35">
      <c r="E27">
        <f t="shared" si="1"/>
        <v>26</v>
      </c>
      <c r="F27" s="6">
        <v>3</v>
      </c>
      <c r="G27" s="9">
        <v>0.08</v>
      </c>
      <c r="H27" s="7" t="s">
        <v>2</v>
      </c>
      <c r="I27" s="9">
        <v>0.03</v>
      </c>
      <c r="J27" s="4">
        <v>100</v>
      </c>
      <c r="K27" t="str">
        <f>VLOOKUP(F27,Table1[],2,TRUE)</f>
        <v>Mat1</v>
      </c>
      <c r="L27" t="str">
        <f>VLOOKUP(H27,Table2[],2,TRUE)</f>
        <v>FreqA</v>
      </c>
      <c r="M27" t="str">
        <f>VLOOKUP(I27,Table3[],2,TRUE)</f>
        <v>+Yield1</v>
      </c>
      <c r="N27" t="str">
        <f>VLOOKUP(M27,Table4[],2,TRUE)</f>
        <v>FlatYield1</v>
      </c>
      <c r="O27" t="str">
        <f>VLOOKUP(N27,Table5[],2,TRUE)</f>
        <v>EngineFlatYield1</v>
      </c>
      <c r="P27" t="str">
        <f t="shared" si="0"/>
        <v>Mat1FreqA</v>
      </c>
      <c r="Q27" t="str">
        <f>+_xll._FixedRateBond($Q$1&amp;E27,$B$7,J27,P27,$B$54,$B$5,"ModifiedFollowing",J27,$B$4,$B$3,$B$6,$B$3,"Following",FALSE,O27,$B$4)</f>
        <v>Bond26</v>
      </c>
      <c r="R27" t="str">
        <f>+_xll._FixedRateBond_cleanPrice($R$1&amp;E27,Q27)</f>
        <v>clean26</v>
      </c>
      <c r="S27">
        <f>+_xll._Value(R27)</f>
        <v>111.08178060679386</v>
      </c>
    </row>
    <row r="28" spans="1:19" x14ac:dyDescent="0.35">
      <c r="A28" t="s">
        <v>25</v>
      </c>
      <c r="B28" s="13" t="s">
        <v>12</v>
      </c>
      <c r="C28" t="s">
        <v>10</v>
      </c>
      <c r="E28">
        <f t="shared" si="1"/>
        <v>27</v>
      </c>
      <c r="F28" s="6">
        <v>5</v>
      </c>
      <c r="G28" s="9">
        <v>0.08</v>
      </c>
      <c r="H28" s="7" t="s">
        <v>2</v>
      </c>
      <c r="I28" s="9">
        <v>0.03</v>
      </c>
      <c r="J28" s="4">
        <v>100</v>
      </c>
      <c r="K28" t="str">
        <f>VLOOKUP(F28,Table1[],2,TRUE)</f>
        <v>Mat2</v>
      </c>
      <c r="L28" t="str">
        <f>VLOOKUP(H28,Table2[],2,TRUE)</f>
        <v>FreqA</v>
      </c>
      <c r="M28" t="str">
        <f>VLOOKUP(I28,Table3[],2,TRUE)</f>
        <v>+Yield1</v>
      </c>
      <c r="N28" t="str">
        <f>VLOOKUP(M28,Table4[],2,TRUE)</f>
        <v>FlatYield1</v>
      </c>
      <c r="O28" t="str">
        <f>VLOOKUP(N28,Table5[],2,TRUE)</f>
        <v>EngineFlatYield1</v>
      </c>
      <c r="P28" t="str">
        <f t="shared" si="0"/>
        <v>Mat2FreqA</v>
      </c>
      <c r="Q28" t="str">
        <f>+_xll._FixedRateBond($Q$1&amp;E28,$B$7,J28,P28,$B$54,$B$5,"ModifiedFollowing",J28,$B$4,$B$3,$B$6,$B$3,"Following",FALSE,O28,$B$4)</f>
        <v>Bond27</v>
      </c>
      <c r="R28" t="str">
        <f>+_xll._FixedRateBond_cleanPrice($R$1&amp;E28,Q28)</f>
        <v>clean27</v>
      </c>
      <c r="S28">
        <f>+_xll._Value(R28)</f>
        <v>114.03245518621549</v>
      </c>
    </row>
    <row r="29" spans="1:19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1"/>
        <v>28</v>
      </c>
      <c r="F29" s="6">
        <v>10</v>
      </c>
      <c r="G29" s="9">
        <v>0.08</v>
      </c>
      <c r="H29" s="7" t="s">
        <v>2</v>
      </c>
      <c r="I29" s="9">
        <v>0.03</v>
      </c>
      <c r="J29" s="4">
        <v>100</v>
      </c>
      <c r="K29" t="str">
        <f>VLOOKUP(F29,Table1[],2,TRUE)</f>
        <v>Mat3</v>
      </c>
      <c r="L29" t="str">
        <f>VLOOKUP(H29,Table2[],2,TRUE)</f>
        <v>FreqA</v>
      </c>
      <c r="M29" t="str">
        <f>VLOOKUP(I29,Table3[],2,TRUE)</f>
        <v>+Yield1</v>
      </c>
      <c r="N29" t="str">
        <f>VLOOKUP(M29,Table4[],2,TRUE)</f>
        <v>FlatYield1</v>
      </c>
      <c r="O29" t="str">
        <f>VLOOKUP(N29,Table5[],2,TRUE)</f>
        <v>EngineFlatYield1</v>
      </c>
      <c r="P29" t="str">
        <f t="shared" si="0"/>
        <v>Mat3FreqA</v>
      </c>
      <c r="Q29" t="str">
        <f>+_xll._FixedRateBond($Q$1&amp;E29,$B$7,J29,P29,$B$54,$B$5,"ModifiedFollowing",J29,$B$4,$B$3,$B$6,$B$3,"Following",FALSE,O29,$B$4)</f>
        <v>Bond28</v>
      </c>
      <c r="R29" t="str">
        <f>+_xll._FixedRateBond_cleanPrice($R$1&amp;E29,Q29)</f>
        <v>clean28</v>
      </c>
      <c r="S29">
        <f>+_xll._Value(R29)</f>
        <v>133.54493706030289</v>
      </c>
    </row>
    <row r="30" spans="1:19" x14ac:dyDescent="0.35">
      <c r="A30">
        <f>A29+1</f>
        <v>2</v>
      </c>
      <c r="B30" t="str">
        <f t="shared" ref="B30:B32" si="4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1"/>
        <v>29</v>
      </c>
      <c r="F30" s="6">
        <v>15</v>
      </c>
      <c r="G30" s="9">
        <v>0.08</v>
      </c>
      <c r="H30" s="7" t="s">
        <v>2</v>
      </c>
      <c r="I30" s="9">
        <v>0.03</v>
      </c>
      <c r="J30" s="4">
        <v>100</v>
      </c>
      <c r="K30" t="str">
        <f>VLOOKUP(F30,Table1[],2,TRUE)</f>
        <v>Mat4</v>
      </c>
      <c r="L30" t="str">
        <f>VLOOKUP(H30,Table2[],2,TRUE)</f>
        <v>FreqA</v>
      </c>
      <c r="M30" t="str">
        <f>VLOOKUP(I30,Table3[],2,TRUE)</f>
        <v>+Yield1</v>
      </c>
      <c r="N30" t="str">
        <f>VLOOKUP(M30,Table4[],2,TRUE)</f>
        <v>FlatYield1</v>
      </c>
      <c r="O30" t="str">
        <f>VLOOKUP(N30,Table5[],2,TRUE)</f>
        <v>EngineFlatYield1</v>
      </c>
      <c r="P30" t="str">
        <f t="shared" si="0"/>
        <v>Mat4FreqA</v>
      </c>
      <c r="Q30" t="str">
        <f>+_xll._FixedRateBond($Q$1&amp;E30,$B$7,J30,P30,$B$54,$B$5,"ModifiedFollowing",J30,$B$4,$B$3,$B$6,$B$3,"Following",FALSE,O30,$B$4)</f>
        <v>Bond29</v>
      </c>
      <c r="R30" t="str">
        <f>+_xll._FixedRateBond_cleanPrice($R$1&amp;E30,Q30)</f>
        <v>clean29</v>
      </c>
      <c r="S30">
        <f>+_xll._Value(R30)</f>
        <v>150.33948584917925</v>
      </c>
    </row>
    <row r="31" spans="1:19" x14ac:dyDescent="0.35">
      <c r="A31">
        <f t="shared" ref="A31:A32" si="5">A30+1</f>
        <v>3</v>
      </c>
      <c r="B31" t="str">
        <f t="shared" si="4"/>
        <v>+Yield3</v>
      </c>
      <c r="C31" t="str">
        <f>+_xll._FlatForward(Table4[[#Headers],[Flat]]&amp;Table4[[#This Row],[Flat]],$B$4,Table4[[#This Row],[Flat]],$B$5)</f>
        <v>FlatYield3</v>
      </c>
      <c r="E31">
        <f t="shared" si="1"/>
        <v>30</v>
      </c>
      <c r="F31" s="6">
        <v>20</v>
      </c>
      <c r="G31" s="9">
        <v>0.08</v>
      </c>
      <c r="H31" s="7" t="s">
        <v>2</v>
      </c>
      <c r="I31" s="9">
        <v>0.03</v>
      </c>
      <c r="J31" s="4">
        <v>100</v>
      </c>
      <c r="K31" t="str">
        <f>VLOOKUP(F31,Table1[],2,TRUE)</f>
        <v>Mat5</v>
      </c>
      <c r="L31" t="str">
        <f>VLOOKUP(H31,Table2[],2,TRUE)</f>
        <v>FreqA</v>
      </c>
      <c r="M31" t="str">
        <f>VLOOKUP(I31,Table3[],2,TRUE)</f>
        <v>+Yield1</v>
      </c>
      <c r="N31" t="str">
        <f>VLOOKUP(M31,Table4[],2,TRUE)</f>
        <v>FlatYield1</v>
      </c>
      <c r="O31" t="str">
        <f>VLOOKUP(N31,Table5[],2,TRUE)</f>
        <v>EngineFlatYield1</v>
      </c>
      <c r="P31" t="str">
        <f t="shared" si="0"/>
        <v>Mat5FreqA</v>
      </c>
      <c r="Q31" t="str">
        <f>+_xll._FixedRateBond($Q$1&amp;E31,$B$7,J31,P31,$B$54,$B$5,"ModifiedFollowing",J31,$B$4,$B$3,$B$6,$B$3,"Following",FALSE,O31,$B$4)</f>
        <v>Bond30</v>
      </c>
      <c r="R31" t="str">
        <f>+_xll._FixedRateBond_cleanPrice($R$1&amp;E31,Q31)</f>
        <v>clean30</v>
      </c>
      <c r="S31">
        <f>+_xll._Value(R31)</f>
        <v>164.79468795222499</v>
      </c>
    </row>
    <row r="32" spans="1:19" x14ac:dyDescent="0.35">
      <c r="A32">
        <f t="shared" si="5"/>
        <v>4</v>
      </c>
      <c r="B32" t="str">
        <f t="shared" si="4"/>
        <v>+Yield4</v>
      </c>
      <c r="C32" t="str">
        <f>+_xll._FlatForward(Table4[[#Headers],[Flat]]&amp;Table4[[#This Row],[Flat]],$B$4,Table4[[#This Row],[Flat]],$B$5)</f>
        <v>FlatYield4</v>
      </c>
      <c r="E32">
        <f t="shared" si="1"/>
        <v>31</v>
      </c>
      <c r="F32" s="6">
        <v>3</v>
      </c>
      <c r="G32" s="9">
        <v>0.02</v>
      </c>
      <c r="H32" s="7" t="s">
        <v>1</v>
      </c>
      <c r="I32" s="9">
        <v>0.04</v>
      </c>
      <c r="J32" s="4">
        <v>100</v>
      </c>
      <c r="K32" t="str">
        <f>VLOOKUP(F32,Table1[],2,TRUE)</f>
        <v>Mat1</v>
      </c>
      <c r="L32" t="str">
        <f>VLOOKUP(H32,Table2[],2,TRUE)</f>
        <v>FreqS</v>
      </c>
      <c r="M32" t="str">
        <f>VLOOKUP(I32,Table3[],2,TRUE)</f>
        <v>+Yield2</v>
      </c>
      <c r="N32" t="str">
        <f>VLOOKUP(M32,Table4[],2,TRUE)</f>
        <v>FlatYield2</v>
      </c>
      <c r="O32" t="str">
        <f>VLOOKUP(N32,Table5[],2,TRUE)</f>
        <v>EngineFlatYield2</v>
      </c>
      <c r="P32" t="str">
        <f t="shared" si="0"/>
        <v>Mat1FreqS</v>
      </c>
      <c r="Q32" t="str">
        <f>+_xll._FixedRateBond($Q$1&amp;E32,$B$7,J32,P32,$B$54,$B$5,"ModifiedFollowing",J32,$B$4,$B$3,$B$6,$B$3,"Following",FALSE,O32,$B$4)</f>
        <v>Bond31</v>
      </c>
      <c r="R32" t="str">
        <f>+_xll._FixedRateBond_cleanPrice($R$1&amp;E32,Q32)</f>
        <v>clean31</v>
      </c>
      <c r="S32">
        <f>+_xll._Value(R32)</f>
        <v>109.61738596227747</v>
      </c>
    </row>
    <row r="33" spans="2:19" x14ac:dyDescent="0.35">
      <c r="E33">
        <f t="shared" si="1"/>
        <v>32</v>
      </c>
      <c r="F33" s="6">
        <v>5</v>
      </c>
      <c r="G33" s="9">
        <v>0.02</v>
      </c>
      <c r="H33" s="7" t="s">
        <v>1</v>
      </c>
      <c r="I33" s="9">
        <v>0.04</v>
      </c>
      <c r="J33" s="4">
        <v>100</v>
      </c>
      <c r="K33" t="str">
        <f>VLOOKUP(F33,Table1[],2,TRUE)</f>
        <v>Mat2</v>
      </c>
      <c r="L33" t="str">
        <f>VLOOKUP(H33,Table2[],2,TRUE)</f>
        <v>FreqS</v>
      </c>
      <c r="M33" t="str">
        <f>VLOOKUP(I33,Table3[],2,TRUE)</f>
        <v>+Yield2</v>
      </c>
      <c r="N33" t="str">
        <f>VLOOKUP(M33,Table4[],2,TRUE)</f>
        <v>FlatYield2</v>
      </c>
      <c r="O33" t="str">
        <f>VLOOKUP(N33,Table5[],2,TRUE)</f>
        <v>EngineFlatYield2</v>
      </c>
      <c r="P33" t="str">
        <f t="shared" si="0"/>
        <v>Mat2FreqS</v>
      </c>
      <c r="Q33" t="str">
        <f>+_xll._FixedRateBond($Q$1&amp;E33,$B$7,J33,P33,$B$54,$B$5,"ModifiedFollowing",J33,$B$4,$B$3,$B$6,$B$3,"Following",FALSE,O33,$B$4)</f>
        <v>Bond32</v>
      </c>
      <c r="R33" t="str">
        <f>+_xll._FixedRateBond_cleanPrice($R$1&amp;E33,Q33)</f>
        <v>clean32</v>
      </c>
      <c r="S33">
        <f>+_xll._Value(R33)</f>
        <v>113.41848708785737</v>
      </c>
    </row>
    <row r="34" spans="2:19" x14ac:dyDescent="0.35">
      <c r="B34" t="s">
        <v>13</v>
      </c>
      <c r="C34" t="s">
        <v>10</v>
      </c>
      <c r="E34">
        <f t="shared" si="1"/>
        <v>33</v>
      </c>
      <c r="F34" s="6">
        <v>10</v>
      </c>
      <c r="G34" s="9">
        <v>0.02</v>
      </c>
      <c r="H34" s="7" t="s">
        <v>1</v>
      </c>
      <c r="I34" s="9">
        <v>0.04</v>
      </c>
      <c r="J34" s="4">
        <v>100</v>
      </c>
      <c r="K34" t="str">
        <f>VLOOKUP(F34,Table1[],2,TRUE)</f>
        <v>Mat3</v>
      </c>
      <c r="L34" t="str">
        <f>VLOOKUP(H34,Table2[],2,TRUE)</f>
        <v>FreqS</v>
      </c>
      <c r="M34" t="str">
        <f>VLOOKUP(I34,Table3[],2,TRUE)</f>
        <v>+Yield2</v>
      </c>
      <c r="N34" t="str">
        <f>VLOOKUP(M34,Table4[],2,TRUE)</f>
        <v>FlatYield2</v>
      </c>
      <c r="O34" t="str">
        <f>VLOOKUP(N34,Table5[],2,TRUE)</f>
        <v>EngineFlatYield2</v>
      </c>
      <c r="P34" t="str">
        <f t="shared" si="0"/>
        <v>Mat3FreqS</v>
      </c>
      <c r="Q34" t="str">
        <f>+_xll._FixedRateBond($Q$1&amp;E34,$B$7,J34,P34,$B$54,$B$5,"ModifiedFollowing",J34,$B$4,$B$3,$B$6,$B$3,"Following",FALSE,O34,$B$4)</f>
        <v>Bond33</v>
      </c>
      <c r="R34" t="str">
        <f>+_xll._FixedRateBond_cleanPrice($R$1&amp;E34,Q34)</f>
        <v>clean33</v>
      </c>
      <c r="S34">
        <f>+_xll._Value(R34)</f>
        <v>127.97169795388524</v>
      </c>
    </row>
    <row r="35" spans="2:19" x14ac:dyDescent="0.35">
      <c r="B35" t="str">
        <f>C29</f>
        <v>FlatYield1</v>
      </c>
      <c r="C35" t="str">
        <f>+_xll._DiscountingBondEngine(Table5[[#Headers],[Engine]]&amp;Table5[[#This Row],[Engine]],Table5[[#This Row],[Engine]],TRUE)</f>
        <v>EngineFlatYield1</v>
      </c>
      <c r="E35">
        <f t="shared" si="1"/>
        <v>34</v>
      </c>
      <c r="F35" s="6">
        <v>15</v>
      </c>
      <c r="G35" s="9">
        <v>0.02</v>
      </c>
      <c r="H35" s="7" t="s">
        <v>1</v>
      </c>
      <c r="I35" s="9">
        <v>0.04</v>
      </c>
      <c r="J35" s="4">
        <v>100</v>
      </c>
      <c r="K35" t="str">
        <f>VLOOKUP(F35,Table1[],2,TRUE)</f>
        <v>Mat4</v>
      </c>
      <c r="L35" t="str">
        <f>VLOOKUP(H35,Table2[],2,TRUE)</f>
        <v>FreqS</v>
      </c>
      <c r="M35" t="str">
        <f>VLOOKUP(I35,Table3[],2,TRUE)</f>
        <v>+Yield2</v>
      </c>
      <c r="N35" t="str">
        <f>VLOOKUP(M35,Table4[],2,TRUE)</f>
        <v>FlatYield2</v>
      </c>
      <c r="O35" t="str">
        <f>VLOOKUP(N35,Table5[],2,TRUE)</f>
        <v>EngineFlatYield2</v>
      </c>
      <c r="P35" t="str">
        <f t="shared" si="0"/>
        <v>Mat4FreqS</v>
      </c>
      <c r="Q35" t="str">
        <f>+_xll._FixedRateBond($Q$1&amp;E35,$B$7,J35,P35,$B$54,$B$5,"ModifiedFollowing",J35,$B$4,$B$3,$B$6,$B$3,"Following",FALSE,O35,$B$4)</f>
        <v>Bond34</v>
      </c>
      <c r="R35" t="str">
        <f>+_xll._FixedRateBond_cleanPrice($R$1&amp;E35,Q35)</f>
        <v>clean34</v>
      </c>
      <c r="S35">
        <f>+_xll._Value(R35)</f>
        <v>139.88685924593088</v>
      </c>
    </row>
    <row r="36" spans="2:19" x14ac:dyDescent="0.35">
      <c r="B36" t="str">
        <f t="shared" ref="B36:B38" si="6">C30</f>
        <v>FlatYield2</v>
      </c>
      <c r="C36" t="str">
        <f>+_xll._DiscountingBondEngine(Table5[[#Headers],[Engine]]&amp;Table5[[#This Row],[Engine]],Table5[[#This Row],[Engine]],TRUE)</f>
        <v>EngineFlatYield2</v>
      </c>
      <c r="E36">
        <f t="shared" si="1"/>
        <v>35</v>
      </c>
      <c r="F36" s="6">
        <v>20</v>
      </c>
      <c r="G36" s="9">
        <v>0.02</v>
      </c>
      <c r="H36" s="7" t="s">
        <v>1</v>
      </c>
      <c r="I36" s="9">
        <v>0.04</v>
      </c>
      <c r="J36" s="4">
        <v>100</v>
      </c>
      <c r="K36" t="str">
        <f>VLOOKUP(F36,Table1[],2,TRUE)</f>
        <v>Mat5</v>
      </c>
      <c r="L36" t="str">
        <f>VLOOKUP(H36,Table2[],2,TRUE)</f>
        <v>FreqS</v>
      </c>
      <c r="M36" t="str">
        <f>VLOOKUP(I36,Table3[],2,TRUE)</f>
        <v>+Yield2</v>
      </c>
      <c r="N36" t="str">
        <f>VLOOKUP(M36,Table4[],2,TRUE)</f>
        <v>FlatYield2</v>
      </c>
      <c r="O36" t="str">
        <f>VLOOKUP(N36,Table5[],2,TRUE)</f>
        <v>EngineFlatYield2</v>
      </c>
      <c r="P36" t="str">
        <f t="shared" si="0"/>
        <v>Mat5FreqS</v>
      </c>
      <c r="Q36" t="str">
        <f>+_xll._FixedRateBond($Q$1&amp;E36,$B$7,J36,P36,$B$54,$B$5,"ModifiedFollowing",J36,$B$4,$B$3,$B$6,$B$3,"Following",FALSE,O36,$B$4)</f>
        <v>Bond35</v>
      </c>
      <c r="R36" t="str">
        <f>+_xll._FixedRateBond_cleanPrice($R$1&amp;E36,Q36)</f>
        <v>clean35</v>
      </c>
      <c r="S36">
        <f>+_xll._Value(R36)</f>
        <v>149.64216822361303</v>
      </c>
    </row>
    <row r="37" spans="2:19" x14ac:dyDescent="0.35">
      <c r="B37" t="str">
        <f t="shared" si="6"/>
        <v>FlatYield3</v>
      </c>
      <c r="C37" t="str">
        <f>+_xll._DiscountingBondEngine(Table5[[#Headers],[Engine]]&amp;Table5[[#This Row],[Engine]],Table5[[#This Row],[Engine]],TRUE)</f>
        <v>EngineFlatYield3</v>
      </c>
      <c r="E37">
        <f t="shared" si="1"/>
        <v>36</v>
      </c>
      <c r="F37" s="6">
        <v>3</v>
      </c>
      <c r="G37" s="9">
        <v>0.05</v>
      </c>
      <c r="H37" s="7" t="s">
        <v>1</v>
      </c>
      <c r="I37" s="9">
        <v>0.04</v>
      </c>
      <c r="J37" s="4">
        <v>100</v>
      </c>
      <c r="K37" t="str">
        <f>VLOOKUP(F37,Table1[],2,TRUE)</f>
        <v>Mat1</v>
      </c>
      <c r="L37" t="str">
        <f>VLOOKUP(H37,Table2[],2,TRUE)</f>
        <v>FreqS</v>
      </c>
      <c r="M37" t="str">
        <f>VLOOKUP(I37,Table3[],2,TRUE)</f>
        <v>+Yield2</v>
      </c>
      <c r="N37" t="str">
        <f>VLOOKUP(M37,Table4[],2,TRUE)</f>
        <v>FlatYield2</v>
      </c>
      <c r="O37" t="str">
        <f>VLOOKUP(N37,Table5[],2,TRUE)</f>
        <v>EngineFlatYield2</v>
      </c>
      <c r="P37" t="str">
        <f t="shared" si="0"/>
        <v>Mat1FreqS</v>
      </c>
      <c r="Q37" t="str">
        <f>+_xll._FixedRateBond($Q$1&amp;E37,$B$7,J37,P37,$B$54,$B$5,"ModifiedFollowing",J37,$B$4,$B$3,$B$6,$B$3,"Following",FALSE,O37,$B$4)</f>
        <v>Bond36</v>
      </c>
      <c r="R37" t="str">
        <f>+_xll._FixedRateBond_cleanPrice($R$1&amp;E37,Q37)</f>
        <v>clean36</v>
      </c>
      <c r="S37">
        <f>+_xll._Value(R37)</f>
        <v>109.61738596227747</v>
      </c>
    </row>
    <row r="38" spans="2:19" x14ac:dyDescent="0.35">
      <c r="B38" t="str">
        <f t="shared" si="6"/>
        <v>FlatYield4</v>
      </c>
      <c r="C38" t="str">
        <f>+_xll._DiscountingBondEngine(Table5[[#Headers],[Engine]]&amp;Table5[[#This Row],[Engine]],Table5[[#This Row],[Engine]],TRUE)</f>
        <v>EngineFlatYield4</v>
      </c>
      <c r="E38">
        <f t="shared" si="1"/>
        <v>37</v>
      </c>
      <c r="F38" s="6">
        <v>5</v>
      </c>
      <c r="G38" s="9">
        <v>0.05</v>
      </c>
      <c r="H38" s="7" t="s">
        <v>1</v>
      </c>
      <c r="I38" s="9">
        <v>0.04</v>
      </c>
      <c r="J38" s="4">
        <v>100</v>
      </c>
      <c r="K38" t="str">
        <f>VLOOKUP(F38,Table1[],2,TRUE)</f>
        <v>Mat2</v>
      </c>
      <c r="L38" t="str">
        <f>VLOOKUP(H38,Table2[],2,TRUE)</f>
        <v>FreqS</v>
      </c>
      <c r="M38" t="str">
        <f>VLOOKUP(I38,Table3[],2,TRUE)</f>
        <v>+Yield2</v>
      </c>
      <c r="N38" t="str">
        <f>VLOOKUP(M38,Table4[],2,TRUE)</f>
        <v>FlatYield2</v>
      </c>
      <c r="O38" t="str">
        <f>VLOOKUP(N38,Table5[],2,TRUE)</f>
        <v>EngineFlatYield2</v>
      </c>
      <c r="P38" t="str">
        <f t="shared" si="0"/>
        <v>Mat2FreqS</v>
      </c>
      <c r="Q38" t="str">
        <f>+_xll._FixedRateBond($Q$1&amp;E38,$B$7,J38,P38,$B$54,$B$5,"ModifiedFollowing",J38,$B$4,$B$3,$B$6,$B$3,"Following",FALSE,O38,$B$4)</f>
        <v>Bond37</v>
      </c>
      <c r="R38" t="str">
        <f>+_xll._FixedRateBond_cleanPrice($R$1&amp;E38,Q38)</f>
        <v>clean37</v>
      </c>
      <c r="S38">
        <f>+_xll._Value(R38)</f>
        <v>113.41848708785737</v>
      </c>
    </row>
    <row r="39" spans="2:19" x14ac:dyDescent="0.35">
      <c r="E39">
        <f t="shared" si="1"/>
        <v>38</v>
      </c>
      <c r="F39" s="6">
        <v>10</v>
      </c>
      <c r="G39" s="9">
        <v>0.05</v>
      </c>
      <c r="H39" s="7" t="s">
        <v>1</v>
      </c>
      <c r="I39" s="9">
        <v>0.04</v>
      </c>
      <c r="J39" s="4">
        <v>100</v>
      </c>
      <c r="K39" t="str">
        <f>VLOOKUP(F39,Table1[],2,TRUE)</f>
        <v>Mat3</v>
      </c>
      <c r="L39" t="str">
        <f>VLOOKUP(H39,Table2[],2,TRUE)</f>
        <v>FreqS</v>
      </c>
      <c r="M39" t="str">
        <f>VLOOKUP(I39,Table3[],2,TRUE)</f>
        <v>+Yield2</v>
      </c>
      <c r="N39" t="str">
        <f>VLOOKUP(M39,Table4[],2,TRUE)</f>
        <v>FlatYield2</v>
      </c>
      <c r="O39" t="str">
        <f>VLOOKUP(N39,Table5[],2,TRUE)</f>
        <v>EngineFlatYield2</v>
      </c>
      <c r="P39" t="str">
        <f t="shared" si="0"/>
        <v>Mat3FreqS</v>
      </c>
      <c r="Q39" t="str">
        <f>+_xll._FixedRateBond($Q$1&amp;E39,$B$7,J39,P39,$B$54,$B$5,"ModifiedFollowing",J39,$B$4,$B$3,$B$6,$B$3,"Following",FALSE,O39,$B$4)</f>
        <v>Bond38</v>
      </c>
      <c r="R39" t="str">
        <f>+_xll._FixedRateBond_cleanPrice($R$1&amp;E39,Q39)</f>
        <v>clean38</v>
      </c>
      <c r="S39">
        <f>+_xll._Value(R39)</f>
        <v>127.97169795388524</v>
      </c>
    </row>
    <row r="40" spans="2:19" x14ac:dyDescent="0.35">
      <c r="E40">
        <f t="shared" si="1"/>
        <v>39</v>
      </c>
      <c r="F40" s="6">
        <v>15</v>
      </c>
      <c r="G40" s="9">
        <v>0.05</v>
      </c>
      <c r="H40" s="7" t="s">
        <v>1</v>
      </c>
      <c r="I40" s="9">
        <v>0.04</v>
      </c>
      <c r="J40" s="4">
        <v>100</v>
      </c>
      <c r="K40" t="str">
        <f>VLOOKUP(F40,Table1[],2,TRUE)</f>
        <v>Mat4</v>
      </c>
      <c r="L40" t="str">
        <f>VLOOKUP(H40,Table2[],2,TRUE)</f>
        <v>FreqS</v>
      </c>
      <c r="M40" t="str">
        <f>VLOOKUP(I40,Table3[],2,TRUE)</f>
        <v>+Yield2</v>
      </c>
      <c r="N40" t="str">
        <f>VLOOKUP(M40,Table4[],2,TRUE)</f>
        <v>FlatYield2</v>
      </c>
      <c r="O40" t="str">
        <f>VLOOKUP(N40,Table5[],2,TRUE)</f>
        <v>EngineFlatYield2</v>
      </c>
      <c r="P40" t="str">
        <f t="shared" si="0"/>
        <v>Mat4FreqS</v>
      </c>
      <c r="Q40" t="str">
        <f>+_xll._FixedRateBond($Q$1&amp;E40,$B$7,J40,P40,$B$54,$B$5,"ModifiedFollowing",J40,$B$4,$B$3,$B$6,$B$3,"Following",FALSE,O40,$B$4)</f>
        <v>Bond39</v>
      </c>
      <c r="R40" t="str">
        <f>+_xll._FixedRateBond_cleanPrice($R$1&amp;E40,Q40)</f>
        <v>clean39</v>
      </c>
      <c r="S40">
        <f>+_xll._Value(R40)</f>
        <v>139.88685924593088</v>
      </c>
    </row>
    <row r="41" spans="2:19" x14ac:dyDescent="0.35">
      <c r="E41">
        <f t="shared" si="1"/>
        <v>40</v>
      </c>
      <c r="F41" s="6">
        <v>20</v>
      </c>
      <c r="G41" s="9">
        <v>0.05</v>
      </c>
      <c r="H41" s="7" t="s">
        <v>1</v>
      </c>
      <c r="I41" s="9">
        <v>0.04</v>
      </c>
      <c r="J41" s="4">
        <v>100</v>
      </c>
      <c r="K41" t="str">
        <f>VLOOKUP(F41,Table1[],2,TRUE)</f>
        <v>Mat5</v>
      </c>
      <c r="L41" t="str">
        <f>VLOOKUP(H41,Table2[],2,TRUE)</f>
        <v>FreqS</v>
      </c>
      <c r="M41" t="str">
        <f>VLOOKUP(I41,Table3[],2,TRUE)</f>
        <v>+Yield2</v>
      </c>
      <c r="N41" t="str">
        <f>VLOOKUP(M41,Table4[],2,TRUE)</f>
        <v>FlatYield2</v>
      </c>
      <c r="O41" t="str">
        <f>VLOOKUP(N41,Table5[],2,TRUE)</f>
        <v>EngineFlatYield2</v>
      </c>
      <c r="P41" t="str">
        <f t="shared" si="0"/>
        <v>Mat5FreqS</v>
      </c>
      <c r="Q41" t="str">
        <f>+_xll._FixedRateBond($Q$1&amp;E41,$B$7,J41,P41,$B$54,$B$5,"ModifiedFollowing",J41,$B$4,$B$3,$B$6,$B$3,"Following",FALSE,O41,$B$4)</f>
        <v>Bond40</v>
      </c>
      <c r="R41" t="str">
        <f>+_xll._FixedRateBond_cleanPrice($R$1&amp;E41,Q41)</f>
        <v>clean40</v>
      </c>
      <c r="S41">
        <f>+_xll._Value(R41)</f>
        <v>149.64216822361303</v>
      </c>
    </row>
    <row r="42" spans="2:19" x14ac:dyDescent="0.35">
      <c r="B42" t="s">
        <v>14</v>
      </c>
      <c r="C42" t="s">
        <v>23</v>
      </c>
      <c r="D42" t="s">
        <v>24</v>
      </c>
      <c r="E42">
        <f t="shared" si="1"/>
        <v>41</v>
      </c>
      <c r="F42" s="6">
        <v>3</v>
      </c>
      <c r="G42" s="9">
        <v>0.08</v>
      </c>
      <c r="H42" s="7" t="s">
        <v>1</v>
      </c>
      <c r="I42" s="9">
        <v>0.04</v>
      </c>
      <c r="J42" s="4">
        <v>100</v>
      </c>
      <c r="K42" t="str">
        <f>VLOOKUP(F42,Table1[],2,TRUE)</f>
        <v>Mat1</v>
      </c>
      <c r="L42" t="str">
        <f>VLOOKUP(H42,Table2[],2,TRUE)</f>
        <v>FreqS</v>
      </c>
      <c r="M42" t="str">
        <f>VLOOKUP(I42,Table3[],2,TRUE)</f>
        <v>+Yield2</v>
      </c>
      <c r="N42" t="str">
        <f>VLOOKUP(M42,Table4[],2,TRUE)</f>
        <v>FlatYield2</v>
      </c>
      <c r="O42" t="str">
        <f>VLOOKUP(N42,Table5[],2,TRUE)</f>
        <v>EngineFlatYield2</v>
      </c>
      <c r="P42" t="str">
        <f t="shared" si="0"/>
        <v>Mat1FreqS</v>
      </c>
      <c r="Q42" t="str">
        <f>+_xll._FixedRateBond($Q$1&amp;E42,$B$7,J42,P42,$B$54,$B$5,"ModifiedFollowing",J42,$B$4,$B$3,$B$6,$B$3,"Following",FALSE,O42,$B$4)</f>
        <v>Bond41</v>
      </c>
      <c r="R42" t="str">
        <f>+_xll._FixedRateBond_cleanPrice($R$1&amp;E42,Q42)</f>
        <v>clean41</v>
      </c>
      <c r="S42">
        <f>+_xll._Value(R42)</f>
        <v>109.61738596227747</v>
      </c>
    </row>
    <row r="43" spans="2:19" x14ac:dyDescent="0.35">
      <c r="B43" t="str">
        <f>C12</f>
        <v>Mat1</v>
      </c>
      <c r="C43" t="str">
        <f>+_xll._Schedule($B43&amp;C$42,$B$4,$B43,C$42,$B$3,"Unadjusted","Unadjusted","Backward",FALSE)</f>
        <v>Mat1FreqA</v>
      </c>
      <c r="D43" t="str">
        <f>+_xll._Schedule($B43&amp;D$42,$B$4,$B43,D$42,$B$3,"Unadjusted","Unadjusted","Backward",FALSE)</f>
        <v>Mat1FreqS</v>
      </c>
      <c r="E43">
        <f t="shared" si="1"/>
        <v>42</v>
      </c>
      <c r="F43" s="6">
        <v>5</v>
      </c>
      <c r="G43" s="9">
        <v>0.08</v>
      </c>
      <c r="H43" s="7" t="s">
        <v>1</v>
      </c>
      <c r="I43" s="9">
        <v>0.04</v>
      </c>
      <c r="J43" s="4">
        <v>100</v>
      </c>
      <c r="K43" t="str">
        <f>VLOOKUP(F43,Table1[],2,TRUE)</f>
        <v>Mat2</v>
      </c>
      <c r="L43" t="str">
        <f>VLOOKUP(H43,Table2[],2,TRUE)</f>
        <v>FreqS</v>
      </c>
      <c r="M43" t="str">
        <f>VLOOKUP(I43,Table3[],2,TRUE)</f>
        <v>+Yield2</v>
      </c>
      <c r="N43" t="str">
        <f>VLOOKUP(M43,Table4[],2,TRUE)</f>
        <v>FlatYield2</v>
      </c>
      <c r="O43" t="str">
        <f>VLOOKUP(N43,Table5[],2,TRUE)</f>
        <v>EngineFlatYield2</v>
      </c>
      <c r="P43" t="str">
        <f t="shared" si="0"/>
        <v>Mat2FreqS</v>
      </c>
      <c r="Q43" t="str">
        <f>+_xll._FixedRateBond($Q$1&amp;E43,$B$7,J43,P43,$B$54,$B$5,"ModifiedFollowing",J43,$B$4,$B$3,$B$6,$B$3,"Following",FALSE,O43,$B$4)</f>
        <v>Bond42</v>
      </c>
      <c r="R43" t="str">
        <f>+_xll._FixedRateBond_cleanPrice($R$1&amp;E43,Q43)</f>
        <v>clean42</v>
      </c>
      <c r="S43">
        <f>+_xll._Value(R43)</f>
        <v>113.41848708785737</v>
      </c>
    </row>
    <row r="44" spans="2:19" x14ac:dyDescent="0.35">
      <c r="B44" t="str">
        <f t="shared" ref="B44:B47" si="7">C13</f>
        <v>Mat2</v>
      </c>
      <c r="C44" t="str">
        <f>+_xll._Schedule($B44&amp;C$42,$B$4,$B44,C$42,$B$3,"Unadjusted","Unadjusted","Backward",FALSE)</f>
        <v>Mat2FreqA</v>
      </c>
      <c r="D44" t="str">
        <f>+_xll._Schedule($B44&amp;D$42,$B$4,$B44,D$42,$B$3,"Unadjusted","Unadjusted","Backward",FALSE)</f>
        <v>Mat2FreqS</v>
      </c>
      <c r="E44">
        <f t="shared" si="1"/>
        <v>43</v>
      </c>
      <c r="F44" s="6">
        <v>10</v>
      </c>
      <c r="G44" s="9">
        <v>0.08</v>
      </c>
      <c r="H44" s="7" t="s">
        <v>1</v>
      </c>
      <c r="I44" s="9">
        <v>0.04</v>
      </c>
      <c r="J44" s="4">
        <v>100</v>
      </c>
      <c r="K44" t="str">
        <f>VLOOKUP(F44,Table1[],2,TRUE)</f>
        <v>Mat3</v>
      </c>
      <c r="L44" t="str">
        <f>VLOOKUP(H44,Table2[],2,TRUE)</f>
        <v>FreqS</v>
      </c>
      <c r="M44" t="str">
        <f>VLOOKUP(I44,Table3[],2,TRUE)</f>
        <v>+Yield2</v>
      </c>
      <c r="N44" t="str">
        <f>VLOOKUP(M44,Table4[],2,TRUE)</f>
        <v>FlatYield2</v>
      </c>
      <c r="O44" t="str">
        <f>VLOOKUP(N44,Table5[],2,TRUE)</f>
        <v>EngineFlatYield2</v>
      </c>
      <c r="P44" t="str">
        <f t="shared" si="0"/>
        <v>Mat3FreqS</v>
      </c>
      <c r="Q44" t="str">
        <f>+_xll._FixedRateBond($Q$1&amp;E44,$B$7,J44,P44,$B$54,$B$5,"ModifiedFollowing",J44,$B$4,$B$3,$B$6,$B$3,"Following",FALSE,O44,$B$4)</f>
        <v>Bond43</v>
      </c>
      <c r="R44" t="str">
        <f>+_xll._FixedRateBond_cleanPrice($R$1&amp;E44,Q44)</f>
        <v>clean43</v>
      </c>
      <c r="S44">
        <f>+_xll._Value(R44)</f>
        <v>127.97169795388524</v>
      </c>
    </row>
    <row r="45" spans="2:19" x14ac:dyDescent="0.35">
      <c r="B45" t="str">
        <f t="shared" si="7"/>
        <v>Mat3</v>
      </c>
      <c r="C45" t="str">
        <f>+_xll._Schedule($B45&amp;C$42,$B$4,$B45,C$42,$B$3,"Unadjusted","Unadjusted","Backward",FALSE)</f>
        <v>Mat3FreqA</v>
      </c>
      <c r="D45" t="str">
        <f>+_xll._Schedule($B45&amp;D$42,$B$4,$B45,D$42,$B$3,"Unadjusted","Unadjusted","Backward",FALSE)</f>
        <v>Mat3FreqS</v>
      </c>
      <c r="E45">
        <f t="shared" si="1"/>
        <v>44</v>
      </c>
      <c r="F45" s="6">
        <v>15</v>
      </c>
      <c r="G45" s="9">
        <v>0.08</v>
      </c>
      <c r="H45" s="7" t="s">
        <v>1</v>
      </c>
      <c r="I45" s="9">
        <v>0.04</v>
      </c>
      <c r="J45" s="4">
        <v>100</v>
      </c>
      <c r="K45" t="str">
        <f>VLOOKUP(F45,Table1[],2,TRUE)</f>
        <v>Mat4</v>
      </c>
      <c r="L45" t="str">
        <f>VLOOKUP(H45,Table2[],2,TRUE)</f>
        <v>FreqS</v>
      </c>
      <c r="M45" t="str">
        <f>VLOOKUP(I45,Table3[],2,TRUE)</f>
        <v>+Yield2</v>
      </c>
      <c r="N45" t="str">
        <f>VLOOKUP(M45,Table4[],2,TRUE)</f>
        <v>FlatYield2</v>
      </c>
      <c r="O45" t="str">
        <f>VLOOKUP(N45,Table5[],2,TRUE)</f>
        <v>EngineFlatYield2</v>
      </c>
      <c r="P45" t="str">
        <f t="shared" si="0"/>
        <v>Mat4FreqS</v>
      </c>
      <c r="Q45" t="str">
        <f>+_xll._FixedRateBond($Q$1&amp;E45,$B$7,J45,P45,$B$54,$B$5,"ModifiedFollowing",J45,$B$4,$B$3,$B$6,$B$3,"Following",FALSE,O45,$B$4)</f>
        <v>Bond44</v>
      </c>
      <c r="R45" t="str">
        <f>+_xll._FixedRateBond_cleanPrice($R$1&amp;E45,Q45)</f>
        <v>clean44</v>
      </c>
      <c r="S45">
        <f>+_xll._Value(R45)</f>
        <v>139.88685924593088</v>
      </c>
    </row>
    <row r="46" spans="2:19" x14ac:dyDescent="0.35">
      <c r="B46" t="str">
        <f t="shared" si="7"/>
        <v>Mat4</v>
      </c>
      <c r="C46" t="str">
        <f>+_xll._Schedule($B46&amp;C$42,$B$4,$B46,C$42,$B$3,"Unadjusted","Unadjusted","Backward",FALSE)</f>
        <v>Mat4FreqA</v>
      </c>
      <c r="D46" t="str">
        <f>+_xll._Schedule($B46&amp;D$42,$B$4,$B46,D$42,$B$3,"Unadjusted","Unadjusted","Backward",FALSE)</f>
        <v>Mat4FreqS</v>
      </c>
      <c r="E46">
        <f t="shared" si="1"/>
        <v>45</v>
      </c>
      <c r="F46" s="6">
        <v>20</v>
      </c>
      <c r="G46" s="9">
        <v>0.08</v>
      </c>
      <c r="H46" s="7" t="s">
        <v>1</v>
      </c>
      <c r="I46" s="9">
        <v>0.04</v>
      </c>
      <c r="J46" s="4">
        <v>100</v>
      </c>
      <c r="K46" t="str">
        <f>VLOOKUP(F46,Table1[],2,TRUE)</f>
        <v>Mat5</v>
      </c>
      <c r="L46" t="str">
        <f>VLOOKUP(H46,Table2[],2,TRUE)</f>
        <v>FreqS</v>
      </c>
      <c r="M46" t="str">
        <f>VLOOKUP(I46,Table3[],2,TRUE)</f>
        <v>+Yield2</v>
      </c>
      <c r="N46" t="str">
        <f>VLOOKUP(M46,Table4[],2,TRUE)</f>
        <v>FlatYield2</v>
      </c>
      <c r="O46" t="str">
        <f>VLOOKUP(N46,Table5[],2,TRUE)</f>
        <v>EngineFlatYield2</v>
      </c>
      <c r="P46" t="str">
        <f t="shared" si="0"/>
        <v>Mat5FreqS</v>
      </c>
      <c r="Q46" t="str">
        <f>+_xll._FixedRateBond($Q$1&amp;E46,$B$7,J46,P46,$B$54,$B$5,"ModifiedFollowing",J46,$B$4,$B$3,$B$6,$B$3,"Following",FALSE,O46,$B$4)</f>
        <v>Bond45</v>
      </c>
      <c r="R46" t="str">
        <f>+_xll._FixedRateBond_cleanPrice($R$1&amp;E46,Q46)</f>
        <v>clean45</v>
      </c>
      <c r="S46">
        <f>+_xll._Value(R46)</f>
        <v>149.64216822361303</v>
      </c>
    </row>
    <row r="47" spans="2:19" x14ac:dyDescent="0.35">
      <c r="B47" t="str">
        <f t="shared" si="7"/>
        <v>Mat5</v>
      </c>
      <c r="C47" t="str">
        <f>+_xll._Schedule($B47&amp;C$42,$B$4,$B47,C$42,$B$3,"Unadjusted","Unadjusted","Backward",FALSE)</f>
        <v>Mat5FreqA</v>
      </c>
      <c r="D47" t="str">
        <f>+_xll._Schedule($B47&amp;D$42,$B$4,$B47,D$42,$B$3,"Unadjusted","Unadjusted","Backward",FALSE)</f>
        <v>Mat5FreqS</v>
      </c>
      <c r="E47">
        <f t="shared" si="1"/>
        <v>46</v>
      </c>
      <c r="F47" s="6">
        <v>3</v>
      </c>
      <c r="G47" s="9">
        <v>0.02</v>
      </c>
      <c r="H47" s="7" t="s">
        <v>2</v>
      </c>
      <c r="I47" s="9">
        <v>0.04</v>
      </c>
      <c r="J47" s="4">
        <v>100</v>
      </c>
      <c r="K47" t="str">
        <f>VLOOKUP(F47,Table1[],2,TRUE)</f>
        <v>Mat1</v>
      </c>
      <c r="L47" t="str">
        <f>VLOOKUP(H47,Table2[],2,TRUE)</f>
        <v>FreqA</v>
      </c>
      <c r="M47" t="str">
        <f>VLOOKUP(I47,Table3[],2,TRUE)</f>
        <v>+Yield2</v>
      </c>
      <c r="N47" t="str">
        <f>VLOOKUP(M47,Table4[],2,TRUE)</f>
        <v>FlatYield2</v>
      </c>
      <c r="O47" t="str">
        <f>VLOOKUP(N47,Table5[],2,TRUE)</f>
        <v>EngineFlatYield2</v>
      </c>
      <c r="P47" t="str">
        <f t="shared" si="0"/>
        <v>Mat1FreqA</v>
      </c>
      <c r="Q47" t="str">
        <f>+_xll._FixedRateBond($Q$1&amp;E47,$B$7,J47,P47,$B$54,$B$5,"ModifiedFollowing",J47,$B$4,$B$3,$B$6,$B$3,"Following",FALSE,O47,$B$4)</f>
        <v>Bond46</v>
      </c>
      <c r="R47" t="str">
        <f>+_xll._FixedRateBond_cleanPrice($R$1&amp;E47,Q47)</f>
        <v>clean46</v>
      </c>
      <c r="S47">
        <f>+_xll._Value(R47)</f>
        <v>107.98067191207765</v>
      </c>
    </row>
    <row r="48" spans="2:19" x14ac:dyDescent="0.35">
      <c r="E48">
        <f t="shared" si="1"/>
        <v>47</v>
      </c>
      <c r="F48" s="6">
        <v>5</v>
      </c>
      <c r="G48" s="9">
        <v>0.02</v>
      </c>
      <c r="H48" s="7" t="s">
        <v>2</v>
      </c>
      <c r="I48" s="9">
        <v>0.04</v>
      </c>
      <c r="J48" s="4">
        <v>100</v>
      </c>
      <c r="K48" t="str">
        <f>VLOOKUP(F48,Table1[],2,TRUE)</f>
        <v>Mat2</v>
      </c>
      <c r="L48" t="str">
        <f>VLOOKUP(H48,Table2[],2,TRUE)</f>
        <v>FreqA</v>
      </c>
      <c r="M48" t="str">
        <f>VLOOKUP(I48,Table3[],2,TRUE)</f>
        <v>+Yield2</v>
      </c>
      <c r="N48" t="str">
        <f>VLOOKUP(M48,Table4[],2,TRUE)</f>
        <v>FlatYield2</v>
      </c>
      <c r="O48" t="str">
        <f>VLOOKUP(N48,Table5[],2,TRUE)</f>
        <v>EngineFlatYield2</v>
      </c>
      <c r="P48" t="str">
        <f t="shared" si="0"/>
        <v>Mat2FreqA</v>
      </c>
      <c r="Q48" t="str">
        <f>+_xll._FixedRateBond($Q$1&amp;E48,$B$7,J48,P48,$B$54,$B$5,"ModifiedFollowing",J48,$B$4,$B$3,$B$6,$B$3,"Following",FALSE,O48,$B$4)</f>
        <v>Bond47</v>
      </c>
      <c r="R48" t="str">
        <f>+_xll._FixedRateBond_cleanPrice($R$1&amp;E48,Q48)</f>
        <v>clean47</v>
      </c>
      <c r="S48">
        <f>+_xll._Value(R48)</f>
        <v>108.90487105185582</v>
      </c>
    </row>
    <row r="49" spans="2:19" x14ac:dyDescent="0.35">
      <c r="B49" t="s">
        <v>17</v>
      </c>
      <c r="C49" t="s">
        <v>18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4">
        <v>100</v>
      </c>
      <c r="K49" t="str">
        <f>VLOOKUP(F49,Table1[],2,TRUE)</f>
        <v>Mat3</v>
      </c>
      <c r="L49" t="str">
        <f>VLOOKUP(H49,Table2[],2,TRUE)</f>
        <v>FreqA</v>
      </c>
      <c r="M49" t="str">
        <f>VLOOKUP(I49,Table3[],2,TRUE)</f>
        <v>+Yield2</v>
      </c>
      <c r="N49" t="str">
        <f>VLOOKUP(M49,Table4[],2,TRUE)</f>
        <v>FlatYield2</v>
      </c>
      <c r="O49" t="str">
        <f>VLOOKUP(N49,Table5[],2,TRUE)</f>
        <v>EngineFlatYield2</v>
      </c>
      <c r="P49" t="str">
        <f t="shared" si="0"/>
        <v>Mat3FreqA</v>
      </c>
      <c r="Q49" t="str">
        <f>+_xll._FixedRateBond($Q$1&amp;E49,$B$7,J49,P49,$B$54,$B$5,"ModifiedFollowing",J49,$B$4,$B$3,$B$6,$B$3,"Following",FALSE,O49,$B$4)</f>
        <v>Bond48</v>
      </c>
      <c r="R49" t="str">
        <f>+_xll._FixedRateBond_cleanPrice($R$1&amp;E49,Q49)</f>
        <v>clean48</v>
      </c>
      <c r="S49">
        <f>+_xll._Value(R49)</f>
        <v>123.16406755937518</v>
      </c>
    </row>
    <row r="50" spans="2:19" x14ac:dyDescent="0.35">
      <c r="B50" s="12">
        <v>0.02</v>
      </c>
      <c r="E50">
        <f t="shared" si="1"/>
        <v>49</v>
      </c>
      <c r="F50" s="6">
        <v>15</v>
      </c>
      <c r="G50" s="9">
        <v>0.02</v>
      </c>
      <c r="H50" s="7" t="s">
        <v>2</v>
      </c>
      <c r="I50" s="9">
        <v>0.04</v>
      </c>
      <c r="J50" s="4">
        <v>100</v>
      </c>
      <c r="K50" t="str">
        <f>VLOOKUP(F50,Table1[],2,TRUE)</f>
        <v>Mat4</v>
      </c>
      <c r="L50" t="str">
        <f>VLOOKUP(H50,Table2[],2,TRUE)</f>
        <v>FreqA</v>
      </c>
      <c r="M50" t="str">
        <f>VLOOKUP(I50,Table3[],2,TRUE)</f>
        <v>+Yield2</v>
      </c>
      <c r="N50" t="str">
        <f>VLOOKUP(M50,Table4[],2,TRUE)</f>
        <v>FlatYield2</v>
      </c>
      <c r="O50" t="str">
        <f>VLOOKUP(N50,Table5[],2,TRUE)</f>
        <v>EngineFlatYield2</v>
      </c>
      <c r="P50" t="str">
        <f t="shared" si="0"/>
        <v>Mat4FreqA</v>
      </c>
      <c r="Q50" t="str">
        <f>+_xll._FixedRateBond($Q$1&amp;E50,$B$7,J50,P50,$B$54,$B$5,"ModifiedFollowing",J50,$B$4,$B$3,$B$6,$B$3,"Following",FALSE,O50,$B$4)</f>
        <v>Bond49</v>
      </c>
      <c r="R50" t="str">
        <f>+_xll._FixedRateBond_cleanPrice($R$1&amp;E50,Q50)</f>
        <v>clean49</v>
      </c>
      <c r="S50">
        <f>+_xll._Value(R50)</f>
        <v>134.83851025426344</v>
      </c>
    </row>
    <row r="51" spans="2:19" x14ac:dyDescent="0.35">
      <c r="B51" s="12">
        <v>0.05</v>
      </c>
      <c r="E51">
        <f t="shared" si="1"/>
        <v>50</v>
      </c>
      <c r="F51" s="6">
        <v>20</v>
      </c>
      <c r="G51" s="9">
        <v>0.02</v>
      </c>
      <c r="H51" s="7" t="s">
        <v>2</v>
      </c>
      <c r="I51" s="9">
        <v>0.04</v>
      </c>
      <c r="J51" s="4">
        <v>100</v>
      </c>
      <c r="K51" t="str">
        <f>VLOOKUP(F51,Table1[],2,TRUE)</f>
        <v>Mat5</v>
      </c>
      <c r="L51" t="str">
        <f>VLOOKUP(H51,Table2[],2,TRUE)</f>
        <v>FreqA</v>
      </c>
      <c r="M51" t="str">
        <f>VLOOKUP(I51,Table3[],2,TRUE)</f>
        <v>+Yield2</v>
      </c>
      <c r="N51" t="str">
        <f>VLOOKUP(M51,Table4[],2,TRUE)</f>
        <v>FlatYield2</v>
      </c>
      <c r="O51" t="str">
        <f>VLOOKUP(N51,Table5[],2,TRUE)</f>
        <v>EngineFlatYield2</v>
      </c>
      <c r="P51" t="str">
        <f t="shared" si="0"/>
        <v>Mat5FreqA</v>
      </c>
      <c r="Q51" t="str">
        <f>+_xll._FixedRateBond($Q$1&amp;E51,$B$7,J51,P51,$B$54,$B$5,"ModifiedFollowing",J51,$B$4,$B$3,$B$6,$B$3,"Following",FALSE,O51,$B$4)</f>
        <v>Bond50</v>
      </c>
      <c r="R51" t="str">
        <f>+_xll._FixedRateBond_cleanPrice($R$1&amp;E51,Q51)</f>
        <v>clean50</v>
      </c>
      <c r="S51">
        <f>+_xll._Value(R51)</f>
        <v>144.39673551361503</v>
      </c>
    </row>
    <row r="52" spans="2:19" x14ac:dyDescent="0.35">
      <c r="B52" s="12">
        <v>0.08</v>
      </c>
      <c r="E52">
        <f t="shared" si="1"/>
        <v>51</v>
      </c>
      <c r="F52" s="6">
        <v>3</v>
      </c>
      <c r="G52" s="9">
        <v>0.05</v>
      </c>
      <c r="H52" s="7" t="s">
        <v>2</v>
      </c>
      <c r="I52" s="9">
        <v>0.04</v>
      </c>
      <c r="J52" s="4">
        <v>100</v>
      </c>
      <c r="K52" t="str">
        <f>VLOOKUP(F52,Table1[],2,TRUE)</f>
        <v>Mat1</v>
      </c>
      <c r="L52" t="str">
        <f>VLOOKUP(H52,Table2[],2,TRUE)</f>
        <v>FreqA</v>
      </c>
      <c r="M52" t="str">
        <f>VLOOKUP(I52,Table3[],2,TRUE)</f>
        <v>+Yield2</v>
      </c>
      <c r="N52" t="str">
        <f>VLOOKUP(M52,Table4[],2,TRUE)</f>
        <v>FlatYield2</v>
      </c>
      <c r="O52" t="str">
        <f>VLOOKUP(N52,Table5[],2,TRUE)</f>
        <v>EngineFlatYield2</v>
      </c>
      <c r="P52" t="str">
        <f t="shared" si="0"/>
        <v>Mat1FreqA</v>
      </c>
      <c r="Q52" t="str">
        <f>+_xll._FixedRateBond($Q$1&amp;E52,$B$7,J52,P52,$B$54,$B$5,"ModifiedFollowing",J52,$B$4,$B$3,$B$6,$B$3,"Following",FALSE,O52,$B$4)</f>
        <v>Bond51</v>
      </c>
      <c r="R52" t="str">
        <f>+_xll._FixedRateBond_cleanPrice($R$1&amp;E52,Q52)</f>
        <v>clean51</v>
      </c>
      <c r="S52">
        <f>+_xll._Value(R52)</f>
        <v>107.98067191207765</v>
      </c>
    </row>
    <row r="53" spans="2:19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4">
        <v>100</v>
      </c>
      <c r="K53" t="str">
        <f>VLOOKUP(F53,Table1[],2,TRUE)</f>
        <v>Mat2</v>
      </c>
      <c r="L53" t="str">
        <f>VLOOKUP(H53,Table2[],2,TRUE)</f>
        <v>FreqA</v>
      </c>
      <c r="M53" t="str">
        <f>VLOOKUP(I53,Table3[],2,TRUE)</f>
        <v>+Yield2</v>
      </c>
      <c r="N53" t="str">
        <f>VLOOKUP(M53,Table4[],2,TRUE)</f>
        <v>FlatYield2</v>
      </c>
      <c r="O53" t="str">
        <f>VLOOKUP(N53,Table5[],2,TRUE)</f>
        <v>EngineFlatYield2</v>
      </c>
      <c r="P53" t="str">
        <f t="shared" si="0"/>
        <v>Mat2FreqA</v>
      </c>
      <c r="Q53" t="str">
        <f>+_xll._FixedRateBond($Q$1&amp;E53,$B$7,J53,P53,$B$54,$B$5,"ModifiedFollowing",J53,$B$4,$B$3,$B$6,$B$3,"Following",FALSE,O53,$B$4)</f>
        <v>Bond52</v>
      </c>
      <c r="R53" t="str">
        <f>+_xll._FixedRateBond_cleanPrice($R$1&amp;E53,Q53)</f>
        <v>clean52</v>
      </c>
      <c r="S53">
        <f>+_xll._Value(R53)</f>
        <v>108.90487105185582</v>
      </c>
    </row>
    <row r="54" spans="2:19" x14ac:dyDescent="0.35">
      <c r="B54" t="str">
        <f>+_xll._Double_Range("+coupons",B55:B57)</f>
        <v>+coupons</v>
      </c>
      <c r="E54">
        <f t="shared" si="1"/>
        <v>53</v>
      </c>
      <c r="F54" s="6">
        <v>10</v>
      </c>
      <c r="G54" s="9">
        <v>0.05</v>
      </c>
      <c r="H54" s="7" t="s">
        <v>2</v>
      </c>
      <c r="I54" s="9">
        <v>0.04</v>
      </c>
      <c r="J54" s="4">
        <v>100</v>
      </c>
      <c r="K54" t="str">
        <f>VLOOKUP(F54,Table1[],2,TRUE)</f>
        <v>Mat3</v>
      </c>
      <c r="L54" t="str">
        <f>VLOOKUP(H54,Table2[],2,TRUE)</f>
        <v>FreqA</v>
      </c>
      <c r="M54" t="str">
        <f>VLOOKUP(I54,Table3[],2,TRUE)</f>
        <v>+Yield2</v>
      </c>
      <c r="N54" t="str">
        <f>VLOOKUP(M54,Table4[],2,TRUE)</f>
        <v>FlatYield2</v>
      </c>
      <c r="O54" t="str">
        <f>VLOOKUP(N54,Table5[],2,TRUE)</f>
        <v>EngineFlatYield2</v>
      </c>
      <c r="P54" t="str">
        <f t="shared" si="0"/>
        <v>Mat3FreqA</v>
      </c>
      <c r="Q54" t="str">
        <f>+_xll._FixedRateBond($Q$1&amp;E54,$B$7,J54,P54,$B$54,$B$5,"ModifiedFollowing",J54,$B$4,$B$3,$B$6,$B$3,"Following",FALSE,O54,$B$4)</f>
        <v>Bond53</v>
      </c>
      <c r="R54" t="str">
        <f>+_xll._FixedRateBond_cleanPrice($R$1&amp;E54,Q54)</f>
        <v>clean53</v>
      </c>
      <c r="S54">
        <f>+_xll._Value(R54)</f>
        <v>123.16406755937518</v>
      </c>
    </row>
    <row r="55" spans="2:19" x14ac:dyDescent="0.35">
      <c r="B55">
        <v>0.02</v>
      </c>
      <c r="E55">
        <f t="shared" si="1"/>
        <v>54</v>
      </c>
      <c r="F55" s="6">
        <v>15</v>
      </c>
      <c r="G55" s="9">
        <v>0.05</v>
      </c>
      <c r="H55" s="7" t="s">
        <v>2</v>
      </c>
      <c r="I55" s="9">
        <v>0.04</v>
      </c>
      <c r="J55" s="4">
        <v>100</v>
      </c>
      <c r="K55" t="str">
        <f>VLOOKUP(F55,Table1[],2,TRUE)</f>
        <v>Mat4</v>
      </c>
      <c r="L55" t="str">
        <f>VLOOKUP(H55,Table2[],2,TRUE)</f>
        <v>FreqA</v>
      </c>
      <c r="M55" t="str">
        <f>VLOOKUP(I55,Table3[],2,TRUE)</f>
        <v>+Yield2</v>
      </c>
      <c r="N55" t="str">
        <f>VLOOKUP(M55,Table4[],2,TRUE)</f>
        <v>FlatYield2</v>
      </c>
      <c r="O55" t="str">
        <f>VLOOKUP(N55,Table5[],2,TRUE)</f>
        <v>EngineFlatYield2</v>
      </c>
      <c r="P55" t="str">
        <f t="shared" si="0"/>
        <v>Mat4FreqA</v>
      </c>
      <c r="Q55" t="str">
        <f>+_xll._FixedRateBond($Q$1&amp;E55,$B$7,J55,P55,$B$54,$B$5,"ModifiedFollowing",J55,$B$4,$B$3,$B$6,$B$3,"Following",FALSE,O55,$B$4)</f>
        <v>Bond54</v>
      </c>
      <c r="R55" t="str">
        <f>+_xll._FixedRateBond_cleanPrice($R$1&amp;E55,Q55)</f>
        <v>clean54</v>
      </c>
      <c r="S55">
        <f>+_xll._Value(R55)</f>
        <v>134.83851025426344</v>
      </c>
    </row>
    <row r="56" spans="2:19" x14ac:dyDescent="0.35">
      <c r="B56">
        <v>0.05</v>
      </c>
      <c r="E56">
        <f t="shared" si="1"/>
        <v>55</v>
      </c>
      <c r="F56" s="6">
        <v>20</v>
      </c>
      <c r="G56" s="9">
        <v>0.05</v>
      </c>
      <c r="H56" s="7" t="s">
        <v>2</v>
      </c>
      <c r="I56" s="9">
        <v>0.04</v>
      </c>
      <c r="J56" s="4">
        <v>100</v>
      </c>
      <c r="K56" t="str">
        <f>VLOOKUP(F56,Table1[],2,TRUE)</f>
        <v>Mat5</v>
      </c>
      <c r="L56" t="str">
        <f>VLOOKUP(H56,Table2[],2,TRUE)</f>
        <v>FreqA</v>
      </c>
      <c r="M56" t="str">
        <f>VLOOKUP(I56,Table3[],2,TRUE)</f>
        <v>+Yield2</v>
      </c>
      <c r="N56" t="str">
        <f>VLOOKUP(M56,Table4[],2,TRUE)</f>
        <v>FlatYield2</v>
      </c>
      <c r="O56" t="str">
        <f>VLOOKUP(N56,Table5[],2,TRUE)</f>
        <v>EngineFlatYield2</v>
      </c>
      <c r="P56" t="str">
        <f t="shared" si="0"/>
        <v>Mat5FreqA</v>
      </c>
      <c r="Q56" t="str">
        <f>+_xll._FixedRateBond($Q$1&amp;E56,$B$7,J56,P56,$B$54,$B$5,"ModifiedFollowing",J56,$B$4,$B$3,$B$6,$B$3,"Following",FALSE,O56,$B$4)</f>
        <v>Bond55</v>
      </c>
      <c r="R56" t="str">
        <f>+_xll._FixedRateBond_cleanPrice($R$1&amp;E56,Q56)</f>
        <v>clean55</v>
      </c>
      <c r="S56">
        <f>+_xll._Value(R56)</f>
        <v>144.39673551361503</v>
      </c>
    </row>
    <row r="57" spans="2:19" x14ac:dyDescent="0.35">
      <c r="B57">
        <v>0.08</v>
      </c>
      <c r="E57">
        <f t="shared" si="1"/>
        <v>56</v>
      </c>
      <c r="F57" s="6">
        <v>3</v>
      </c>
      <c r="G57" s="9">
        <v>0.08</v>
      </c>
      <c r="H57" s="7" t="s">
        <v>2</v>
      </c>
      <c r="I57" s="9">
        <v>0.04</v>
      </c>
      <c r="J57" s="4">
        <v>100</v>
      </c>
      <c r="K57" t="str">
        <f>VLOOKUP(F57,Table1[],2,TRUE)</f>
        <v>Mat1</v>
      </c>
      <c r="L57" t="str">
        <f>VLOOKUP(H57,Table2[],2,TRUE)</f>
        <v>FreqA</v>
      </c>
      <c r="M57" t="str">
        <f>VLOOKUP(I57,Table3[],2,TRUE)</f>
        <v>+Yield2</v>
      </c>
      <c r="N57" t="str">
        <f>VLOOKUP(M57,Table4[],2,TRUE)</f>
        <v>FlatYield2</v>
      </c>
      <c r="O57" t="str">
        <f>VLOOKUP(N57,Table5[],2,TRUE)</f>
        <v>EngineFlatYield2</v>
      </c>
      <c r="P57" t="str">
        <f t="shared" si="0"/>
        <v>Mat1FreqA</v>
      </c>
      <c r="Q57" t="str">
        <f>+_xll._FixedRateBond($Q$1&amp;E57,$B$7,J57,P57,$B$54,$B$5,"ModifiedFollowing",J57,$B$4,$B$3,$B$6,$B$3,"Following",FALSE,O57,$B$4)</f>
        <v>Bond56</v>
      </c>
      <c r="R57" t="str">
        <f>+_xll._FixedRateBond_cleanPrice($R$1&amp;E57,Q57)</f>
        <v>clean56</v>
      </c>
      <c r="S57">
        <f>+_xll._Value(R57)</f>
        <v>107.98067191207765</v>
      </c>
    </row>
    <row r="58" spans="2:19" x14ac:dyDescent="0.35">
      <c r="E58">
        <f t="shared" si="1"/>
        <v>57</v>
      </c>
      <c r="F58" s="6">
        <v>5</v>
      </c>
      <c r="G58" s="9">
        <v>0.08</v>
      </c>
      <c r="H58" s="7" t="s">
        <v>2</v>
      </c>
      <c r="I58" s="9">
        <v>0.04</v>
      </c>
      <c r="J58" s="4">
        <v>100</v>
      </c>
      <c r="K58" t="str">
        <f>VLOOKUP(F58,Table1[],2,TRUE)</f>
        <v>Mat2</v>
      </c>
      <c r="L58" t="str">
        <f>VLOOKUP(H58,Table2[],2,TRUE)</f>
        <v>FreqA</v>
      </c>
      <c r="M58" t="str">
        <f>VLOOKUP(I58,Table3[],2,TRUE)</f>
        <v>+Yield2</v>
      </c>
      <c r="N58" t="str">
        <f>VLOOKUP(M58,Table4[],2,TRUE)</f>
        <v>FlatYield2</v>
      </c>
      <c r="O58" t="str">
        <f>VLOOKUP(N58,Table5[],2,TRUE)</f>
        <v>EngineFlatYield2</v>
      </c>
      <c r="P58" t="str">
        <f t="shared" si="0"/>
        <v>Mat2FreqA</v>
      </c>
      <c r="Q58" t="str">
        <f>+_xll._FixedRateBond($Q$1&amp;E58,$B$7,J58,P58,$B$54,$B$5,"ModifiedFollowing",J58,$B$4,$B$3,$B$6,$B$3,"Following",FALSE,O58,$B$4)</f>
        <v>Bond57</v>
      </c>
      <c r="R58" t="str">
        <f>+_xll._FixedRateBond_cleanPrice($R$1&amp;E58,Q58)</f>
        <v>clean57</v>
      </c>
      <c r="S58">
        <f>+_xll._Value(R58)</f>
        <v>108.90487105185582</v>
      </c>
    </row>
    <row r="59" spans="2:19" x14ac:dyDescent="0.35">
      <c r="E59">
        <f t="shared" si="1"/>
        <v>58</v>
      </c>
      <c r="F59" s="6">
        <v>10</v>
      </c>
      <c r="G59" s="9">
        <v>0.08</v>
      </c>
      <c r="H59" s="7" t="s">
        <v>2</v>
      </c>
      <c r="I59" s="9">
        <v>0.04</v>
      </c>
      <c r="J59" s="4">
        <v>100</v>
      </c>
      <c r="K59" t="str">
        <f>VLOOKUP(F59,Table1[],2,TRUE)</f>
        <v>Mat3</v>
      </c>
      <c r="L59" t="str">
        <f>VLOOKUP(H59,Table2[],2,TRUE)</f>
        <v>FreqA</v>
      </c>
      <c r="M59" t="str">
        <f>VLOOKUP(I59,Table3[],2,TRUE)</f>
        <v>+Yield2</v>
      </c>
      <c r="N59" t="str">
        <f>VLOOKUP(M59,Table4[],2,TRUE)</f>
        <v>FlatYield2</v>
      </c>
      <c r="O59" t="str">
        <f>VLOOKUP(N59,Table5[],2,TRUE)</f>
        <v>EngineFlatYield2</v>
      </c>
      <c r="P59" t="str">
        <f t="shared" si="0"/>
        <v>Mat3FreqA</v>
      </c>
      <c r="Q59" t="str">
        <f>+_xll._FixedRateBond($Q$1&amp;E59,$B$7,J59,P59,$B$54,$B$5,"ModifiedFollowing",J59,$B$4,$B$3,$B$6,$B$3,"Following",FALSE,O59,$B$4)</f>
        <v>Bond58</v>
      </c>
      <c r="R59" t="str">
        <f>+_xll._FixedRateBond_cleanPrice($R$1&amp;E59,Q59)</f>
        <v>clean58</v>
      </c>
      <c r="S59">
        <f>+_xll._Value(R59)</f>
        <v>123.16406755937518</v>
      </c>
    </row>
    <row r="60" spans="2:19" x14ac:dyDescent="0.35">
      <c r="E60">
        <f t="shared" si="1"/>
        <v>59</v>
      </c>
      <c r="F60" s="6">
        <v>15</v>
      </c>
      <c r="G60" s="9">
        <v>0.08</v>
      </c>
      <c r="H60" s="7" t="s">
        <v>2</v>
      </c>
      <c r="I60" s="9">
        <v>0.04</v>
      </c>
      <c r="J60" s="4">
        <v>100</v>
      </c>
      <c r="K60" t="str">
        <f>VLOOKUP(F60,Table1[],2,TRUE)</f>
        <v>Mat4</v>
      </c>
      <c r="L60" t="str">
        <f>VLOOKUP(H60,Table2[],2,TRUE)</f>
        <v>FreqA</v>
      </c>
      <c r="M60" t="str">
        <f>VLOOKUP(I60,Table3[],2,TRUE)</f>
        <v>+Yield2</v>
      </c>
      <c r="N60" t="str">
        <f>VLOOKUP(M60,Table4[],2,TRUE)</f>
        <v>FlatYield2</v>
      </c>
      <c r="O60" t="str">
        <f>VLOOKUP(N60,Table5[],2,TRUE)</f>
        <v>EngineFlatYield2</v>
      </c>
      <c r="P60" t="str">
        <f t="shared" si="0"/>
        <v>Mat4FreqA</v>
      </c>
      <c r="Q60" t="str">
        <f>+_xll._FixedRateBond($Q$1&amp;E60,$B$7,J60,P60,$B$54,$B$5,"ModifiedFollowing",J60,$B$4,$B$3,$B$6,$B$3,"Following",FALSE,O60,$B$4)</f>
        <v>Bond59</v>
      </c>
      <c r="R60" t="str">
        <f>+_xll._FixedRateBond_cleanPrice($R$1&amp;E60,Q60)</f>
        <v>clean59</v>
      </c>
      <c r="S60">
        <f>+_xll._Value(R60)</f>
        <v>134.83851025426344</v>
      </c>
    </row>
    <row r="61" spans="2:19" x14ac:dyDescent="0.35">
      <c r="E61">
        <f t="shared" si="1"/>
        <v>60</v>
      </c>
      <c r="F61" s="6">
        <v>20</v>
      </c>
      <c r="G61" s="9">
        <v>0.08</v>
      </c>
      <c r="H61" s="7" t="s">
        <v>2</v>
      </c>
      <c r="I61" s="9">
        <v>0.04</v>
      </c>
      <c r="J61" s="4">
        <v>100</v>
      </c>
      <c r="K61" t="str">
        <f>VLOOKUP(F61,Table1[],2,TRUE)</f>
        <v>Mat5</v>
      </c>
      <c r="L61" t="str">
        <f>VLOOKUP(H61,Table2[],2,TRUE)</f>
        <v>FreqA</v>
      </c>
      <c r="M61" t="str">
        <f>VLOOKUP(I61,Table3[],2,TRUE)</f>
        <v>+Yield2</v>
      </c>
      <c r="N61" t="str">
        <f>VLOOKUP(M61,Table4[],2,TRUE)</f>
        <v>FlatYield2</v>
      </c>
      <c r="O61" t="str">
        <f>VLOOKUP(N61,Table5[],2,TRUE)</f>
        <v>EngineFlatYield2</v>
      </c>
      <c r="P61" t="str">
        <f t="shared" si="0"/>
        <v>Mat5FreqA</v>
      </c>
      <c r="Q61" t="str">
        <f>+_xll._FixedRateBond($Q$1&amp;E61,$B$7,J61,P61,$B$54,$B$5,"ModifiedFollowing",J61,$B$4,$B$3,$B$6,$B$3,"Following",FALSE,O61,$B$4)</f>
        <v>Bond60</v>
      </c>
      <c r="R61" t="str">
        <f>+_xll._FixedRateBond_cleanPrice($R$1&amp;E61,Q61)</f>
        <v>clean60</v>
      </c>
      <c r="S61">
        <f>+_xll._Value(R61)</f>
        <v>144.39673551361503</v>
      </c>
    </row>
    <row r="62" spans="2:19" x14ac:dyDescent="0.35">
      <c r="E62">
        <f t="shared" si="1"/>
        <v>61</v>
      </c>
      <c r="F62" s="6">
        <v>3</v>
      </c>
      <c r="G62" s="9">
        <v>0.02</v>
      </c>
      <c r="H62" s="7" t="s">
        <v>1</v>
      </c>
      <c r="I62" s="9">
        <v>0.05</v>
      </c>
      <c r="J62" s="4">
        <v>100</v>
      </c>
      <c r="K62" t="str">
        <f>VLOOKUP(F62,Table1[],2,TRUE)</f>
        <v>Mat1</v>
      </c>
      <c r="L62" t="str">
        <f>VLOOKUP(H62,Table2[],2,TRUE)</f>
        <v>FreqS</v>
      </c>
      <c r="M62" t="str">
        <f>VLOOKUP(I62,Table3[],2,TRUE)</f>
        <v>+Yield3</v>
      </c>
      <c r="N62" t="str">
        <f>VLOOKUP(M62,Table4[],2,TRUE)</f>
        <v>FlatYield3</v>
      </c>
      <c r="O62" t="str">
        <f>VLOOKUP(N62,Table5[],2,TRUE)</f>
        <v>EngineFlatYield3</v>
      </c>
      <c r="P62" t="str">
        <f t="shared" si="0"/>
        <v>Mat1FreqS</v>
      </c>
      <c r="Q62" t="str">
        <f>+_xll._FixedRateBond($Q$1&amp;E62,$B$7,J62,P62,$B$54,$B$5,"ModifiedFollowing",J62,$B$4,$B$3,$B$6,$B$3,"Following",FALSE,O62,$B$4)</f>
        <v>Bond61</v>
      </c>
      <c r="R62" t="str">
        <f>+_xll._FixedRateBond_cleanPrice($R$1&amp;E62,Q62)</f>
        <v>clean61</v>
      </c>
      <c r="S62">
        <f>+_xll._Value(R62)</f>
        <v>106.63523864728766</v>
      </c>
    </row>
    <row r="63" spans="2:19" x14ac:dyDescent="0.35">
      <c r="E63">
        <f t="shared" si="1"/>
        <v>62</v>
      </c>
      <c r="F63" s="6">
        <v>5</v>
      </c>
      <c r="G63" s="9">
        <v>0.02</v>
      </c>
      <c r="H63" s="7" t="s">
        <v>1</v>
      </c>
      <c r="I63" s="9">
        <v>0.05</v>
      </c>
      <c r="J63" s="4">
        <v>100</v>
      </c>
      <c r="K63" t="str">
        <f>VLOOKUP(F63,Table1[],2,TRUE)</f>
        <v>Mat2</v>
      </c>
      <c r="L63" t="str">
        <f>VLOOKUP(H63,Table2[],2,TRUE)</f>
        <v>FreqS</v>
      </c>
      <c r="M63" t="str">
        <f>VLOOKUP(I63,Table3[],2,TRUE)</f>
        <v>+Yield3</v>
      </c>
      <c r="N63" t="str">
        <f>VLOOKUP(M63,Table4[],2,TRUE)</f>
        <v>FlatYield3</v>
      </c>
      <c r="O63" t="str">
        <f>VLOOKUP(N63,Table5[],2,TRUE)</f>
        <v>EngineFlatYield3</v>
      </c>
      <c r="P63" t="str">
        <f t="shared" si="0"/>
        <v>Mat2FreqS</v>
      </c>
      <c r="Q63" t="str">
        <f>+_xll._FixedRateBond($Q$1&amp;E63,$B$7,J63,P63,$B$54,$B$5,"ModifiedFollowing",J63,$B$4,$B$3,$B$6,$B$3,"Following",FALSE,O63,$B$4)</f>
        <v>Bond62</v>
      </c>
      <c r="R63" t="str">
        <f>+_xll._FixedRateBond_cleanPrice($R$1&amp;E63,Q63)</f>
        <v>clean62</v>
      </c>
      <c r="S63">
        <f>+_xll._Value(R63)</f>
        <v>108.52547736772759</v>
      </c>
    </row>
    <row r="64" spans="2:19" x14ac:dyDescent="0.35">
      <c r="E64">
        <f t="shared" si="1"/>
        <v>63</v>
      </c>
      <c r="F64" s="6">
        <v>10</v>
      </c>
      <c r="G64" s="9">
        <v>0.02</v>
      </c>
      <c r="H64" s="7" t="s">
        <v>1</v>
      </c>
      <c r="I64" s="9">
        <v>0.05</v>
      </c>
      <c r="J64" s="4">
        <v>100</v>
      </c>
      <c r="K64" t="str">
        <f>VLOOKUP(F64,Table1[],2,TRUE)</f>
        <v>Mat3</v>
      </c>
      <c r="L64" t="str">
        <f>VLOOKUP(H64,Table2[],2,TRUE)</f>
        <v>FreqS</v>
      </c>
      <c r="M64" t="str">
        <f>VLOOKUP(I64,Table3[],2,TRUE)</f>
        <v>+Yield3</v>
      </c>
      <c r="N64" t="str">
        <f>VLOOKUP(M64,Table4[],2,TRUE)</f>
        <v>FlatYield3</v>
      </c>
      <c r="O64" t="str">
        <f>VLOOKUP(N64,Table5[],2,TRUE)</f>
        <v>EngineFlatYield3</v>
      </c>
      <c r="P64" t="str">
        <f t="shared" si="0"/>
        <v>Mat3FreqS</v>
      </c>
      <c r="Q64" t="str">
        <f>+_xll._FixedRateBond($Q$1&amp;E64,$B$7,J64,P64,$B$54,$B$5,"ModifiedFollowing",J64,$B$4,$B$3,$B$6,$B$3,"Following",FALSE,O64,$B$4)</f>
        <v>Bond63</v>
      </c>
      <c r="R64" t="str">
        <f>+_xll._FixedRateBond_cleanPrice($R$1&amp;E64,Q64)</f>
        <v>clean63</v>
      </c>
      <c r="S64">
        <f>+_xll._Value(R64)</f>
        <v>118.52542702742413</v>
      </c>
    </row>
    <row r="65" spans="5:19" x14ac:dyDescent="0.35">
      <c r="E65">
        <f t="shared" si="1"/>
        <v>64</v>
      </c>
      <c r="F65" s="6">
        <v>15</v>
      </c>
      <c r="G65" s="9">
        <v>0.02</v>
      </c>
      <c r="H65" s="7" t="s">
        <v>1</v>
      </c>
      <c r="I65" s="9">
        <v>0.05</v>
      </c>
      <c r="J65" s="4">
        <v>100</v>
      </c>
      <c r="K65" t="str">
        <f>VLOOKUP(F65,Table1[],2,TRUE)</f>
        <v>Mat4</v>
      </c>
      <c r="L65" t="str">
        <f>VLOOKUP(H65,Table2[],2,TRUE)</f>
        <v>FreqS</v>
      </c>
      <c r="M65" t="str">
        <f>VLOOKUP(I65,Table3[],2,TRUE)</f>
        <v>+Yield3</v>
      </c>
      <c r="N65" t="str">
        <f>VLOOKUP(M65,Table4[],2,TRUE)</f>
        <v>FlatYield3</v>
      </c>
      <c r="O65" t="str">
        <f>VLOOKUP(N65,Table5[],2,TRUE)</f>
        <v>EngineFlatYield3</v>
      </c>
      <c r="P65" t="str">
        <f t="shared" si="0"/>
        <v>Mat4FreqS</v>
      </c>
      <c r="Q65" t="str">
        <f>+_xll._FixedRateBond($Q$1&amp;E65,$B$7,J65,P65,$B$54,$B$5,"ModifiedFollowing",J65,$B$4,$B$3,$B$6,$B$3,"Following",FALSE,O65,$B$4)</f>
        <v>Bond64</v>
      </c>
      <c r="R65" t="str">
        <f>+_xll._FixedRateBond_cleanPrice($R$1&amp;E65,Q65)</f>
        <v>clean64</v>
      </c>
      <c r="S65">
        <f>+_xll._Value(R65)</f>
        <v>126.31339565307039</v>
      </c>
    </row>
    <row r="66" spans="5:19" x14ac:dyDescent="0.35">
      <c r="E66">
        <f t="shared" si="1"/>
        <v>65</v>
      </c>
      <c r="F66" s="6">
        <v>20</v>
      </c>
      <c r="G66" s="9">
        <v>0.02</v>
      </c>
      <c r="H66" s="7" t="s">
        <v>1</v>
      </c>
      <c r="I66" s="9">
        <v>0.05</v>
      </c>
      <c r="J66" s="4">
        <v>100</v>
      </c>
      <c r="K66" t="str">
        <f>VLOOKUP(F66,Table1[],2,TRUE)</f>
        <v>Mat5</v>
      </c>
      <c r="L66" t="str">
        <f>VLOOKUP(H66,Table2[],2,TRUE)</f>
        <v>FreqS</v>
      </c>
      <c r="M66" t="str">
        <f>VLOOKUP(I66,Table3[],2,TRUE)</f>
        <v>+Yield3</v>
      </c>
      <c r="N66" t="str">
        <f>VLOOKUP(M66,Table4[],2,TRUE)</f>
        <v>FlatYield3</v>
      </c>
      <c r="O66" t="str">
        <f>VLOOKUP(N66,Table5[],2,TRUE)</f>
        <v>EngineFlatYield3</v>
      </c>
      <c r="P66" t="str">
        <f t="shared" si="0"/>
        <v>Mat5FreqS</v>
      </c>
      <c r="Q66" t="str">
        <f>+_xll._FixedRateBond($Q$1&amp;E66,$B$7,J66,P66,$B$54,$B$5,"ModifiedFollowing",J66,$B$4,$B$3,$B$6,$B$3,"Following",FALSE,O66,$B$4)</f>
        <v>Bond65</v>
      </c>
      <c r="R66" t="str">
        <f>+_xll._FixedRateBond_cleanPrice($R$1&amp;E66,Q66)</f>
        <v>clean65</v>
      </c>
      <c r="S66">
        <f>+_xll._Value(R66)</f>
        <v>132.37867171725924</v>
      </c>
    </row>
    <row r="67" spans="5:19" x14ac:dyDescent="0.35">
      <c r="E67">
        <f t="shared" si="1"/>
        <v>66</v>
      </c>
      <c r="F67" s="6">
        <v>3</v>
      </c>
      <c r="G67" s="9">
        <v>0.05</v>
      </c>
      <c r="H67" s="7" t="s">
        <v>1</v>
      </c>
      <c r="I67" s="9">
        <v>0.05</v>
      </c>
      <c r="J67" s="4">
        <v>100</v>
      </c>
      <c r="K67" t="str">
        <f>VLOOKUP(F67,Table1[],2,TRUE)</f>
        <v>Mat1</v>
      </c>
      <c r="L67" t="str">
        <f>VLOOKUP(H67,Table2[],2,TRUE)</f>
        <v>FreqS</v>
      </c>
      <c r="M67" t="str">
        <f>VLOOKUP(I67,Table3[],2,TRUE)</f>
        <v>+Yield3</v>
      </c>
      <c r="N67" t="str">
        <f>VLOOKUP(M67,Table4[],2,TRUE)</f>
        <v>FlatYield3</v>
      </c>
      <c r="O67" t="str">
        <f>VLOOKUP(N67,Table5[],2,TRUE)</f>
        <v>EngineFlatYield3</v>
      </c>
      <c r="P67" t="str">
        <f t="shared" ref="P67:P121" si="8">K67&amp;L67</f>
        <v>Mat1FreqS</v>
      </c>
      <c r="Q67" t="str">
        <f>+_xll._FixedRateBond($Q$1&amp;E67,$B$7,J67,P67,$B$54,$B$5,"ModifiedFollowing",J67,$B$4,$B$3,$B$6,$B$3,"Following",FALSE,O67,$B$4)</f>
        <v>Bond66</v>
      </c>
      <c r="R67" t="str">
        <f>+_xll._FixedRateBond_cleanPrice($R$1&amp;E67,Q67)</f>
        <v>clean66</v>
      </c>
      <c r="S67">
        <f>+_xll._Value(R67)</f>
        <v>106.63523864728766</v>
      </c>
    </row>
    <row r="68" spans="5:19" x14ac:dyDescent="0.35">
      <c r="E68">
        <f t="shared" ref="E68:E121" si="9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4">
        <v>100</v>
      </c>
      <c r="K68" t="str">
        <f>VLOOKUP(F68,Table1[],2,TRUE)</f>
        <v>Mat2</v>
      </c>
      <c r="L68" t="str">
        <f>VLOOKUP(H68,Table2[],2,TRUE)</f>
        <v>FreqS</v>
      </c>
      <c r="M68" t="str">
        <f>VLOOKUP(I68,Table3[],2,TRUE)</f>
        <v>+Yield3</v>
      </c>
      <c r="N68" t="str">
        <f>VLOOKUP(M68,Table4[],2,TRUE)</f>
        <v>FlatYield3</v>
      </c>
      <c r="O68" t="str">
        <f>VLOOKUP(N68,Table5[],2,TRUE)</f>
        <v>EngineFlatYield3</v>
      </c>
      <c r="P68" t="str">
        <f t="shared" si="8"/>
        <v>Mat2FreqS</v>
      </c>
      <c r="Q68" t="str">
        <f>+_xll._FixedRateBond($Q$1&amp;E68,$B$7,J68,P68,$B$54,$B$5,"ModifiedFollowing",J68,$B$4,$B$3,$B$6,$B$3,"Following",FALSE,O68,$B$4)</f>
        <v>Bond67</v>
      </c>
      <c r="R68" t="str">
        <f>+_xll._FixedRateBond_cleanPrice($R$1&amp;E68,Q68)</f>
        <v>clean67</v>
      </c>
      <c r="S68">
        <f>+_xll._Value(R68)</f>
        <v>108.52547736772759</v>
      </c>
    </row>
    <row r="69" spans="5:19" x14ac:dyDescent="0.35">
      <c r="E69">
        <f t="shared" si="9"/>
        <v>68</v>
      </c>
      <c r="F69" s="6">
        <v>10</v>
      </c>
      <c r="G69" s="9">
        <v>0.05</v>
      </c>
      <c r="H69" s="7" t="s">
        <v>1</v>
      </c>
      <c r="I69" s="9">
        <v>0.05</v>
      </c>
      <c r="J69" s="4">
        <v>100</v>
      </c>
      <c r="K69" t="str">
        <f>VLOOKUP(F69,Table1[],2,TRUE)</f>
        <v>Mat3</v>
      </c>
      <c r="L69" t="str">
        <f>VLOOKUP(H69,Table2[],2,TRUE)</f>
        <v>FreqS</v>
      </c>
      <c r="M69" t="str">
        <f>VLOOKUP(I69,Table3[],2,TRUE)</f>
        <v>+Yield3</v>
      </c>
      <c r="N69" t="str">
        <f>VLOOKUP(M69,Table4[],2,TRUE)</f>
        <v>FlatYield3</v>
      </c>
      <c r="O69" t="str">
        <f>VLOOKUP(N69,Table5[],2,TRUE)</f>
        <v>EngineFlatYield3</v>
      </c>
      <c r="P69" t="str">
        <f t="shared" si="8"/>
        <v>Mat3FreqS</v>
      </c>
      <c r="Q69" t="str">
        <f>+_xll._FixedRateBond($Q$1&amp;E69,$B$7,J69,P69,$B$54,$B$5,"ModifiedFollowing",J69,$B$4,$B$3,$B$6,$B$3,"Following",FALSE,O69,$B$4)</f>
        <v>Bond68</v>
      </c>
      <c r="R69" t="str">
        <f>+_xll._FixedRateBond_cleanPrice($R$1&amp;E69,Q69)</f>
        <v>clean68</v>
      </c>
      <c r="S69">
        <f>+_xll._Value(R69)</f>
        <v>118.52542702742413</v>
      </c>
    </row>
    <row r="70" spans="5:19" x14ac:dyDescent="0.35">
      <c r="E70">
        <f t="shared" si="9"/>
        <v>69</v>
      </c>
      <c r="F70" s="6">
        <v>15</v>
      </c>
      <c r="G70" s="9">
        <v>0.05</v>
      </c>
      <c r="H70" s="7" t="s">
        <v>1</v>
      </c>
      <c r="I70" s="9">
        <v>0.05</v>
      </c>
      <c r="J70" s="4">
        <v>100</v>
      </c>
      <c r="K70" t="str">
        <f>VLOOKUP(F70,Table1[],2,TRUE)</f>
        <v>Mat4</v>
      </c>
      <c r="L70" t="str">
        <f>VLOOKUP(H70,Table2[],2,TRUE)</f>
        <v>FreqS</v>
      </c>
      <c r="M70" t="str">
        <f>VLOOKUP(I70,Table3[],2,TRUE)</f>
        <v>+Yield3</v>
      </c>
      <c r="N70" t="str">
        <f>VLOOKUP(M70,Table4[],2,TRUE)</f>
        <v>FlatYield3</v>
      </c>
      <c r="O70" t="str">
        <f>VLOOKUP(N70,Table5[],2,TRUE)</f>
        <v>EngineFlatYield3</v>
      </c>
      <c r="P70" t="str">
        <f t="shared" si="8"/>
        <v>Mat4FreqS</v>
      </c>
      <c r="Q70" t="str">
        <f>+_xll._FixedRateBond($Q$1&amp;E70,$B$7,J70,P70,$B$54,$B$5,"ModifiedFollowing",J70,$B$4,$B$3,$B$6,$B$3,"Following",FALSE,O70,$B$4)</f>
        <v>Bond69</v>
      </c>
      <c r="R70" t="str">
        <f>+_xll._FixedRateBond_cleanPrice($R$1&amp;E70,Q70)</f>
        <v>clean69</v>
      </c>
      <c r="S70">
        <f>+_xll._Value(R70)</f>
        <v>126.31339565307039</v>
      </c>
    </row>
    <row r="71" spans="5:19" x14ac:dyDescent="0.35">
      <c r="E71">
        <f t="shared" si="9"/>
        <v>70</v>
      </c>
      <c r="F71" s="6">
        <v>20</v>
      </c>
      <c r="G71" s="9">
        <v>0.05</v>
      </c>
      <c r="H71" s="7" t="s">
        <v>1</v>
      </c>
      <c r="I71" s="9">
        <v>0.05</v>
      </c>
      <c r="J71" s="4">
        <v>100</v>
      </c>
      <c r="K71" t="str">
        <f>VLOOKUP(F71,Table1[],2,TRUE)</f>
        <v>Mat5</v>
      </c>
      <c r="L71" t="str">
        <f>VLOOKUP(H71,Table2[],2,TRUE)</f>
        <v>FreqS</v>
      </c>
      <c r="M71" t="str">
        <f>VLOOKUP(I71,Table3[],2,TRUE)</f>
        <v>+Yield3</v>
      </c>
      <c r="N71" t="str">
        <f>VLOOKUP(M71,Table4[],2,TRUE)</f>
        <v>FlatYield3</v>
      </c>
      <c r="O71" t="str">
        <f>VLOOKUP(N71,Table5[],2,TRUE)</f>
        <v>EngineFlatYield3</v>
      </c>
      <c r="P71" t="str">
        <f t="shared" si="8"/>
        <v>Mat5FreqS</v>
      </c>
      <c r="Q71" t="str">
        <f>+_xll._FixedRateBond($Q$1&amp;E71,$B$7,J71,P71,$B$54,$B$5,"ModifiedFollowing",J71,$B$4,$B$3,$B$6,$B$3,"Following",FALSE,O71,$B$4)</f>
        <v>Bond70</v>
      </c>
      <c r="R71" t="str">
        <f>+_xll._FixedRateBond_cleanPrice($R$1&amp;E71,Q71)</f>
        <v>clean70</v>
      </c>
      <c r="S71">
        <f>+_xll._Value(R71)</f>
        <v>132.37867171725924</v>
      </c>
    </row>
    <row r="72" spans="5:19" x14ac:dyDescent="0.35">
      <c r="E72">
        <f t="shared" si="9"/>
        <v>71</v>
      </c>
      <c r="F72" s="6">
        <v>3</v>
      </c>
      <c r="G72" s="9">
        <v>0.08</v>
      </c>
      <c r="H72" s="7" t="s">
        <v>1</v>
      </c>
      <c r="I72" s="9">
        <v>0.05</v>
      </c>
      <c r="J72" s="4">
        <v>100</v>
      </c>
      <c r="K72" t="str">
        <f>VLOOKUP(F72,Table1[],2,TRUE)</f>
        <v>Mat1</v>
      </c>
      <c r="L72" t="str">
        <f>VLOOKUP(H72,Table2[],2,TRUE)</f>
        <v>FreqS</v>
      </c>
      <c r="M72" t="str">
        <f>VLOOKUP(I72,Table3[],2,TRUE)</f>
        <v>+Yield3</v>
      </c>
      <c r="N72" t="str">
        <f>VLOOKUP(M72,Table4[],2,TRUE)</f>
        <v>FlatYield3</v>
      </c>
      <c r="O72" t="str">
        <f>VLOOKUP(N72,Table5[],2,TRUE)</f>
        <v>EngineFlatYield3</v>
      </c>
      <c r="P72" t="str">
        <f t="shared" si="8"/>
        <v>Mat1FreqS</v>
      </c>
      <c r="Q72" t="str">
        <f>+_xll._FixedRateBond($Q$1&amp;E72,$B$7,J72,P72,$B$54,$B$5,"ModifiedFollowing",J72,$B$4,$B$3,$B$6,$B$3,"Following",FALSE,O72,$B$4)</f>
        <v>Bond71</v>
      </c>
      <c r="R72" t="str">
        <f>+_xll._FixedRateBond_cleanPrice($R$1&amp;E72,Q72)</f>
        <v>clean71</v>
      </c>
      <c r="S72">
        <f>+_xll._Value(R72)</f>
        <v>106.63523864728766</v>
      </c>
    </row>
    <row r="73" spans="5:19" x14ac:dyDescent="0.35">
      <c r="E73">
        <f t="shared" si="9"/>
        <v>72</v>
      </c>
      <c r="F73" s="6">
        <v>5</v>
      </c>
      <c r="G73" s="9">
        <v>0.08</v>
      </c>
      <c r="H73" s="7" t="s">
        <v>1</v>
      </c>
      <c r="I73" s="9">
        <v>0.05</v>
      </c>
      <c r="J73" s="4">
        <v>100</v>
      </c>
      <c r="K73" t="str">
        <f>VLOOKUP(F73,Table1[],2,TRUE)</f>
        <v>Mat2</v>
      </c>
      <c r="L73" t="str">
        <f>VLOOKUP(H73,Table2[],2,TRUE)</f>
        <v>FreqS</v>
      </c>
      <c r="M73" t="str">
        <f>VLOOKUP(I73,Table3[],2,TRUE)</f>
        <v>+Yield3</v>
      </c>
      <c r="N73" t="str">
        <f>VLOOKUP(M73,Table4[],2,TRUE)</f>
        <v>FlatYield3</v>
      </c>
      <c r="O73" t="str">
        <f>VLOOKUP(N73,Table5[],2,TRUE)</f>
        <v>EngineFlatYield3</v>
      </c>
      <c r="P73" t="str">
        <f t="shared" si="8"/>
        <v>Mat2FreqS</v>
      </c>
      <c r="Q73" t="str">
        <f>+_xll._FixedRateBond($Q$1&amp;E73,$B$7,J73,P73,$B$54,$B$5,"ModifiedFollowing",J73,$B$4,$B$3,$B$6,$B$3,"Following",FALSE,O73,$B$4)</f>
        <v>Bond72</v>
      </c>
      <c r="R73" t="str">
        <f>+_xll._FixedRateBond_cleanPrice($R$1&amp;E73,Q73)</f>
        <v>clean72</v>
      </c>
      <c r="S73">
        <f>+_xll._Value(R73)</f>
        <v>108.52547736772759</v>
      </c>
    </row>
    <row r="74" spans="5:19" x14ac:dyDescent="0.35">
      <c r="E74">
        <f t="shared" si="9"/>
        <v>73</v>
      </c>
      <c r="F74" s="6">
        <v>10</v>
      </c>
      <c r="G74" s="9">
        <v>0.08</v>
      </c>
      <c r="H74" s="7" t="s">
        <v>1</v>
      </c>
      <c r="I74" s="9">
        <v>0.05</v>
      </c>
      <c r="J74" s="4">
        <v>100</v>
      </c>
      <c r="K74" t="str">
        <f>VLOOKUP(F74,Table1[],2,TRUE)</f>
        <v>Mat3</v>
      </c>
      <c r="L74" t="str">
        <f>VLOOKUP(H74,Table2[],2,TRUE)</f>
        <v>FreqS</v>
      </c>
      <c r="M74" t="str">
        <f>VLOOKUP(I74,Table3[],2,TRUE)</f>
        <v>+Yield3</v>
      </c>
      <c r="N74" t="str">
        <f>VLOOKUP(M74,Table4[],2,TRUE)</f>
        <v>FlatYield3</v>
      </c>
      <c r="O74" t="str">
        <f>VLOOKUP(N74,Table5[],2,TRUE)</f>
        <v>EngineFlatYield3</v>
      </c>
      <c r="P74" t="str">
        <f t="shared" si="8"/>
        <v>Mat3FreqS</v>
      </c>
      <c r="Q74" t="str">
        <f>+_xll._FixedRateBond($Q$1&amp;E74,$B$7,J74,P74,$B$54,$B$5,"ModifiedFollowing",J74,$B$4,$B$3,$B$6,$B$3,"Following",FALSE,O74,$B$4)</f>
        <v>Bond73</v>
      </c>
      <c r="R74" t="str">
        <f>+_xll._FixedRateBond_cleanPrice($R$1&amp;E74,Q74)</f>
        <v>clean73</v>
      </c>
      <c r="S74">
        <f>+_xll._Value(R74)</f>
        <v>118.52542702742413</v>
      </c>
    </row>
    <row r="75" spans="5:19" x14ac:dyDescent="0.35">
      <c r="E75">
        <f t="shared" si="9"/>
        <v>74</v>
      </c>
      <c r="F75" s="6">
        <v>15</v>
      </c>
      <c r="G75" s="9">
        <v>0.08</v>
      </c>
      <c r="H75" s="7" t="s">
        <v>1</v>
      </c>
      <c r="I75" s="9">
        <v>0.05</v>
      </c>
      <c r="J75" s="4">
        <v>100</v>
      </c>
      <c r="K75" t="str">
        <f>VLOOKUP(F75,Table1[],2,TRUE)</f>
        <v>Mat4</v>
      </c>
      <c r="L75" t="str">
        <f>VLOOKUP(H75,Table2[],2,TRUE)</f>
        <v>FreqS</v>
      </c>
      <c r="M75" t="str">
        <f>VLOOKUP(I75,Table3[],2,TRUE)</f>
        <v>+Yield3</v>
      </c>
      <c r="N75" t="str">
        <f>VLOOKUP(M75,Table4[],2,TRUE)</f>
        <v>FlatYield3</v>
      </c>
      <c r="O75" t="str">
        <f>VLOOKUP(N75,Table5[],2,TRUE)</f>
        <v>EngineFlatYield3</v>
      </c>
      <c r="P75" t="str">
        <f t="shared" si="8"/>
        <v>Mat4FreqS</v>
      </c>
      <c r="Q75" t="str">
        <f>+_xll._FixedRateBond($Q$1&amp;E75,$B$7,J75,P75,$B$54,$B$5,"ModifiedFollowing",J75,$B$4,$B$3,$B$6,$B$3,"Following",FALSE,O75,$B$4)</f>
        <v>Bond74</v>
      </c>
      <c r="R75" t="str">
        <f>+_xll._FixedRateBond_cleanPrice($R$1&amp;E75,Q75)</f>
        <v>clean74</v>
      </c>
      <c r="S75">
        <f>+_xll._Value(R75)</f>
        <v>126.31339565307039</v>
      </c>
    </row>
    <row r="76" spans="5:19" x14ac:dyDescent="0.35">
      <c r="E76">
        <f t="shared" si="9"/>
        <v>75</v>
      </c>
      <c r="F76" s="6">
        <v>20</v>
      </c>
      <c r="G76" s="9">
        <v>0.08</v>
      </c>
      <c r="H76" s="7" t="s">
        <v>1</v>
      </c>
      <c r="I76" s="9">
        <v>0.05</v>
      </c>
      <c r="J76" s="4">
        <v>100</v>
      </c>
      <c r="K76" t="str">
        <f>VLOOKUP(F76,Table1[],2,TRUE)</f>
        <v>Mat5</v>
      </c>
      <c r="L76" t="str">
        <f>VLOOKUP(H76,Table2[],2,TRUE)</f>
        <v>FreqS</v>
      </c>
      <c r="M76" t="str">
        <f>VLOOKUP(I76,Table3[],2,TRUE)</f>
        <v>+Yield3</v>
      </c>
      <c r="N76" t="str">
        <f>VLOOKUP(M76,Table4[],2,TRUE)</f>
        <v>FlatYield3</v>
      </c>
      <c r="O76" t="str">
        <f>VLOOKUP(N76,Table5[],2,TRUE)</f>
        <v>EngineFlatYield3</v>
      </c>
      <c r="P76" t="str">
        <f t="shared" si="8"/>
        <v>Mat5FreqS</v>
      </c>
      <c r="Q76" t="str">
        <f>+_xll._FixedRateBond($Q$1&amp;E76,$B$7,J76,P76,$B$54,$B$5,"ModifiedFollowing",J76,$B$4,$B$3,$B$6,$B$3,"Following",FALSE,O76,$B$4)</f>
        <v>Bond75</v>
      </c>
      <c r="R76" t="str">
        <f>+_xll._FixedRateBond_cleanPrice($R$1&amp;E76,Q76)</f>
        <v>clean75</v>
      </c>
      <c r="S76">
        <f>+_xll._Value(R76)</f>
        <v>132.37867171725924</v>
      </c>
    </row>
    <row r="77" spans="5:19" x14ac:dyDescent="0.35">
      <c r="E77">
        <f t="shared" si="9"/>
        <v>76</v>
      </c>
      <c r="F77" s="6">
        <v>3</v>
      </c>
      <c r="G77" s="9">
        <v>0.02</v>
      </c>
      <c r="H77" s="7" t="s">
        <v>2</v>
      </c>
      <c r="I77" s="9">
        <v>0.05</v>
      </c>
      <c r="J77" s="4">
        <v>100</v>
      </c>
      <c r="K77" t="str">
        <f>VLOOKUP(F77,Table1[],2,TRUE)</f>
        <v>Mat1</v>
      </c>
      <c r="L77" t="str">
        <f>VLOOKUP(H77,Table2[],2,TRUE)</f>
        <v>FreqA</v>
      </c>
      <c r="M77" t="str">
        <f>VLOOKUP(I77,Table3[],2,TRUE)</f>
        <v>+Yield3</v>
      </c>
      <c r="N77" t="str">
        <f>VLOOKUP(M77,Table4[],2,TRUE)</f>
        <v>FlatYield3</v>
      </c>
      <c r="O77" t="str">
        <f>VLOOKUP(N77,Table5[],2,TRUE)</f>
        <v>EngineFlatYield3</v>
      </c>
      <c r="P77" t="str">
        <f t="shared" si="8"/>
        <v>Mat1FreqA</v>
      </c>
      <c r="Q77" t="str">
        <f>+_xll._FixedRateBond($Q$1&amp;E77,$B$7,J77,P77,$B$54,$B$5,"ModifiedFollowing",J77,$B$4,$B$3,$B$6,$B$3,"Following",FALSE,O77,$B$4)</f>
        <v>Bond76</v>
      </c>
      <c r="R77" t="str">
        <f>+_xll._FixedRateBond_cleanPrice($R$1&amp;E77,Q77)</f>
        <v>clean76</v>
      </c>
      <c r="S77">
        <f>+_xll._Value(R77)</f>
        <v>104.96842248121585</v>
      </c>
    </row>
    <row r="78" spans="5:19" x14ac:dyDescent="0.35">
      <c r="E78">
        <f t="shared" si="9"/>
        <v>77</v>
      </c>
      <c r="F78" s="6">
        <v>5</v>
      </c>
      <c r="G78" s="9">
        <v>0.02</v>
      </c>
      <c r="H78" s="7" t="s">
        <v>2</v>
      </c>
      <c r="I78" s="9">
        <v>0.05</v>
      </c>
      <c r="J78" s="4">
        <v>100</v>
      </c>
      <c r="K78" t="str">
        <f>VLOOKUP(F78,Table1[],2,TRUE)</f>
        <v>Mat2</v>
      </c>
      <c r="L78" t="str">
        <f>VLOOKUP(H78,Table2[],2,TRUE)</f>
        <v>FreqA</v>
      </c>
      <c r="M78" t="str">
        <f>VLOOKUP(I78,Table3[],2,TRUE)</f>
        <v>+Yield3</v>
      </c>
      <c r="N78" t="str">
        <f>VLOOKUP(M78,Table4[],2,TRUE)</f>
        <v>FlatYield3</v>
      </c>
      <c r="O78" t="str">
        <f>VLOOKUP(N78,Table5[],2,TRUE)</f>
        <v>EngineFlatYield3</v>
      </c>
      <c r="P78" t="str">
        <f t="shared" si="8"/>
        <v>Mat2FreqA</v>
      </c>
      <c r="Q78" t="str">
        <f>+_xll._FixedRateBond($Q$1&amp;E78,$B$7,J78,P78,$B$54,$B$5,"ModifiedFollowing",J78,$B$4,$B$3,$B$6,$B$3,"Following",FALSE,O78,$B$4)</f>
        <v>Bond77</v>
      </c>
      <c r="R78" t="str">
        <f>+_xll._FixedRateBond_cleanPrice($R$1&amp;E78,Q78)</f>
        <v>clean77</v>
      </c>
      <c r="S78">
        <f>+_xll._Value(R78)</f>
        <v>104.01648161783947</v>
      </c>
    </row>
    <row r="79" spans="5:19" x14ac:dyDescent="0.35">
      <c r="E79">
        <f t="shared" si="9"/>
        <v>78</v>
      </c>
      <c r="F79" s="6">
        <v>10</v>
      </c>
      <c r="G79" s="9">
        <v>0.02</v>
      </c>
      <c r="H79" s="7" t="s">
        <v>2</v>
      </c>
      <c r="I79" s="9">
        <v>0.05</v>
      </c>
      <c r="J79" s="4">
        <v>100</v>
      </c>
      <c r="K79" t="str">
        <f>VLOOKUP(F79,Table1[],2,TRUE)</f>
        <v>Mat3</v>
      </c>
      <c r="L79" t="str">
        <f>VLOOKUP(H79,Table2[],2,TRUE)</f>
        <v>FreqA</v>
      </c>
      <c r="M79" t="str">
        <f>VLOOKUP(I79,Table3[],2,TRUE)</f>
        <v>+Yield3</v>
      </c>
      <c r="N79" t="str">
        <f>VLOOKUP(M79,Table4[],2,TRUE)</f>
        <v>FlatYield3</v>
      </c>
      <c r="O79" t="str">
        <f>VLOOKUP(N79,Table5[],2,TRUE)</f>
        <v>EngineFlatYield3</v>
      </c>
      <c r="P79" t="str">
        <f t="shared" si="8"/>
        <v>Mat3FreqA</v>
      </c>
      <c r="Q79" t="str">
        <f>+_xll._FixedRateBond($Q$1&amp;E79,$B$7,J79,P79,$B$54,$B$5,"ModifiedFollowing",J79,$B$4,$B$3,$B$6,$B$3,"Following",FALSE,O79,$B$4)</f>
        <v>Bond78</v>
      </c>
      <c r="R79" t="str">
        <f>+_xll._FixedRateBond_cleanPrice($R$1&amp;E79,Q79)</f>
        <v>clean78</v>
      </c>
      <c r="S79">
        <f>+_xll._Value(R79)</f>
        <v>113.67596444298795</v>
      </c>
    </row>
    <row r="80" spans="5:19" x14ac:dyDescent="0.35">
      <c r="E80">
        <f t="shared" si="9"/>
        <v>79</v>
      </c>
      <c r="F80" s="6">
        <v>15</v>
      </c>
      <c r="G80" s="9">
        <v>0.02</v>
      </c>
      <c r="H80" s="7" t="s">
        <v>2</v>
      </c>
      <c r="I80" s="9">
        <v>0.05</v>
      </c>
      <c r="J80" s="4">
        <v>100</v>
      </c>
      <c r="K80" t="str">
        <f>VLOOKUP(F80,Table1[],2,TRUE)</f>
        <v>Mat4</v>
      </c>
      <c r="L80" t="str">
        <f>VLOOKUP(H80,Table2[],2,TRUE)</f>
        <v>FreqA</v>
      </c>
      <c r="M80" t="str">
        <f>VLOOKUP(I80,Table3[],2,TRUE)</f>
        <v>+Yield3</v>
      </c>
      <c r="N80" t="str">
        <f>VLOOKUP(M80,Table4[],2,TRUE)</f>
        <v>FlatYield3</v>
      </c>
      <c r="O80" t="str">
        <f>VLOOKUP(N80,Table5[],2,TRUE)</f>
        <v>EngineFlatYield3</v>
      </c>
      <c r="P80" t="str">
        <f t="shared" si="8"/>
        <v>Mat4FreqA</v>
      </c>
      <c r="Q80" t="str">
        <f>+_xll._FixedRateBond($Q$1&amp;E80,$B$7,J80,P80,$B$54,$B$5,"ModifiedFollowing",J80,$B$4,$B$3,$B$6,$B$3,"Following",FALSE,O80,$B$4)</f>
        <v>Bond79</v>
      </c>
      <c r="R80" t="str">
        <f>+_xll._FixedRateBond_cleanPrice($R$1&amp;E80,Q80)</f>
        <v>clean79</v>
      </c>
      <c r="S80">
        <f>+_xll._Value(R80)</f>
        <v>121.19877723127837</v>
      </c>
    </row>
    <row r="81" spans="5:19" x14ac:dyDescent="0.35">
      <c r="E81">
        <f t="shared" si="9"/>
        <v>80</v>
      </c>
      <c r="F81" s="6">
        <v>20</v>
      </c>
      <c r="G81" s="9">
        <v>0.02</v>
      </c>
      <c r="H81" s="7" t="s">
        <v>2</v>
      </c>
      <c r="I81" s="9">
        <v>0.05</v>
      </c>
      <c r="J81" s="4">
        <v>100</v>
      </c>
      <c r="K81" t="str">
        <f>VLOOKUP(F81,Table1[],2,TRUE)</f>
        <v>Mat5</v>
      </c>
      <c r="L81" t="str">
        <f>VLOOKUP(H81,Table2[],2,TRUE)</f>
        <v>FreqA</v>
      </c>
      <c r="M81" t="str">
        <f>VLOOKUP(I81,Table3[],2,TRUE)</f>
        <v>+Yield3</v>
      </c>
      <c r="N81" t="str">
        <f>VLOOKUP(M81,Table4[],2,TRUE)</f>
        <v>FlatYield3</v>
      </c>
      <c r="O81" t="str">
        <f>VLOOKUP(N81,Table5[],2,TRUE)</f>
        <v>EngineFlatYield3</v>
      </c>
      <c r="P81" t="str">
        <f t="shared" si="8"/>
        <v>Mat5FreqA</v>
      </c>
      <c r="Q81" t="str">
        <f>+_xll._FixedRateBond($Q$1&amp;E81,$B$7,J81,P81,$B$54,$B$5,"ModifiedFollowing",J81,$B$4,$B$3,$B$6,$B$3,"Following",FALSE,O81,$B$4)</f>
        <v>Bond80</v>
      </c>
      <c r="R81" t="str">
        <f>+_xll._FixedRateBond_cleanPrice($R$1&amp;E81,Q81)</f>
        <v>clean80</v>
      </c>
      <c r="S81">
        <f>+_xll._Value(R81)</f>
        <v>127.05754972169854</v>
      </c>
    </row>
    <row r="82" spans="5:19" x14ac:dyDescent="0.35">
      <c r="E82">
        <f t="shared" si="9"/>
        <v>81</v>
      </c>
      <c r="F82" s="6">
        <v>3</v>
      </c>
      <c r="G82" s="9">
        <v>0.05</v>
      </c>
      <c r="H82" s="7" t="s">
        <v>2</v>
      </c>
      <c r="I82" s="9">
        <v>0.05</v>
      </c>
      <c r="J82" s="4">
        <v>100</v>
      </c>
      <c r="K82" t="str">
        <f>VLOOKUP(F82,Table1[],2,TRUE)</f>
        <v>Mat1</v>
      </c>
      <c r="L82" t="str">
        <f>VLOOKUP(H82,Table2[],2,TRUE)</f>
        <v>FreqA</v>
      </c>
      <c r="M82" t="str">
        <f>VLOOKUP(I82,Table3[],2,TRUE)</f>
        <v>+Yield3</v>
      </c>
      <c r="N82" t="str">
        <f>VLOOKUP(M82,Table4[],2,TRUE)</f>
        <v>FlatYield3</v>
      </c>
      <c r="O82" t="str">
        <f>VLOOKUP(N82,Table5[],2,TRUE)</f>
        <v>EngineFlatYield3</v>
      </c>
      <c r="P82" t="str">
        <f t="shared" si="8"/>
        <v>Mat1FreqA</v>
      </c>
      <c r="Q82" t="str">
        <f>+_xll._FixedRateBond($Q$1&amp;E82,$B$7,J82,P82,$B$54,$B$5,"ModifiedFollowing",J82,$B$4,$B$3,$B$6,$B$3,"Following",FALSE,O82,$B$4)</f>
        <v>Bond81</v>
      </c>
      <c r="R82" t="str">
        <f>+_xll._FixedRateBond_cleanPrice($R$1&amp;E82,Q82)</f>
        <v>clean81</v>
      </c>
      <c r="S82">
        <f>+_xll._Value(R82)</f>
        <v>104.96842248121585</v>
      </c>
    </row>
    <row r="83" spans="5:19" x14ac:dyDescent="0.35">
      <c r="E83">
        <f t="shared" si="9"/>
        <v>82</v>
      </c>
      <c r="F83" s="6">
        <v>5</v>
      </c>
      <c r="G83" s="9">
        <v>0.05</v>
      </c>
      <c r="H83" s="7" t="s">
        <v>2</v>
      </c>
      <c r="I83" s="9">
        <v>0.05</v>
      </c>
      <c r="J83" s="4">
        <v>100</v>
      </c>
      <c r="K83" t="str">
        <f>VLOOKUP(F83,Table1[],2,TRUE)</f>
        <v>Mat2</v>
      </c>
      <c r="L83" t="str">
        <f>VLOOKUP(H83,Table2[],2,TRUE)</f>
        <v>FreqA</v>
      </c>
      <c r="M83" t="str">
        <f>VLOOKUP(I83,Table3[],2,TRUE)</f>
        <v>+Yield3</v>
      </c>
      <c r="N83" t="str">
        <f>VLOOKUP(M83,Table4[],2,TRUE)</f>
        <v>FlatYield3</v>
      </c>
      <c r="O83" t="str">
        <f>VLOOKUP(N83,Table5[],2,TRUE)</f>
        <v>EngineFlatYield3</v>
      </c>
      <c r="P83" t="str">
        <f t="shared" si="8"/>
        <v>Mat2FreqA</v>
      </c>
      <c r="Q83" t="str">
        <f>+_xll._FixedRateBond($Q$1&amp;E83,$B$7,J83,P83,$B$54,$B$5,"ModifiedFollowing",J83,$B$4,$B$3,$B$6,$B$3,"Following",FALSE,O83,$B$4)</f>
        <v>Bond82</v>
      </c>
      <c r="R83" t="str">
        <f>+_xll._FixedRateBond_cleanPrice($R$1&amp;E83,Q83)</f>
        <v>clean82</v>
      </c>
      <c r="S83">
        <f>+_xll._Value(R83)</f>
        <v>104.01648161783947</v>
      </c>
    </row>
    <row r="84" spans="5:19" x14ac:dyDescent="0.35">
      <c r="E84">
        <f t="shared" si="9"/>
        <v>83</v>
      </c>
      <c r="F84" s="6">
        <v>10</v>
      </c>
      <c r="G84" s="9">
        <v>0.05</v>
      </c>
      <c r="H84" s="7" t="s">
        <v>2</v>
      </c>
      <c r="I84" s="9">
        <v>0.05</v>
      </c>
      <c r="J84" s="4">
        <v>100</v>
      </c>
      <c r="K84" t="str">
        <f>VLOOKUP(F84,Table1[],2,TRUE)</f>
        <v>Mat3</v>
      </c>
      <c r="L84" t="str">
        <f>VLOOKUP(H84,Table2[],2,TRUE)</f>
        <v>FreqA</v>
      </c>
      <c r="M84" t="str">
        <f>VLOOKUP(I84,Table3[],2,TRUE)</f>
        <v>+Yield3</v>
      </c>
      <c r="N84" t="str">
        <f>VLOOKUP(M84,Table4[],2,TRUE)</f>
        <v>FlatYield3</v>
      </c>
      <c r="O84" t="str">
        <f>VLOOKUP(N84,Table5[],2,TRUE)</f>
        <v>EngineFlatYield3</v>
      </c>
      <c r="P84" t="str">
        <f t="shared" si="8"/>
        <v>Mat3FreqA</v>
      </c>
      <c r="Q84" t="str">
        <f>+_xll._FixedRateBond($Q$1&amp;E84,$B$7,J84,P84,$B$54,$B$5,"ModifiedFollowing",J84,$B$4,$B$3,$B$6,$B$3,"Following",FALSE,O84,$B$4)</f>
        <v>Bond83</v>
      </c>
      <c r="R84" t="str">
        <f>+_xll._FixedRateBond_cleanPrice($R$1&amp;E84,Q84)</f>
        <v>clean83</v>
      </c>
      <c r="S84">
        <f>+_xll._Value(R84)</f>
        <v>113.67596444298795</v>
      </c>
    </row>
    <row r="85" spans="5:19" x14ac:dyDescent="0.35">
      <c r="E85">
        <f t="shared" si="9"/>
        <v>84</v>
      </c>
      <c r="F85" s="6">
        <v>15</v>
      </c>
      <c r="G85" s="9">
        <v>0.05</v>
      </c>
      <c r="H85" s="7" t="s">
        <v>2</v>
      </c>
      <c r="I85" s="9">
        <v>0.05</v>
      </c>
      <c r="J85" s="4">
        <v>100</v>
      </c>
      <c r="K85" t="str">
        <f>VLOOKUP(F85,Table1[],2,TRUE)</f>
        <v>Mat4</v>
      </c>
      <c r="L85" t="str">
        <f>VLOOKUP(H85,Table2[],2,TRUE)</f>
        <v>FreqA</v>
      </c>
      <c r="M85" t="str">
        <f>VLOOKUP(I85,Table3[],2,TRUE)</f>
        <v>+Yield3</v>
      </c>
      <c r="N85" t="str">
        <f>VLOOKUP(M85,Table4[],2,TRUE)</f>
        <v>FlatYield3</v>
      </c>
      <c r="O85" t="str">
        <f>VLOOKUP(N85,Table5[],2,TRUE)</f>
        <v>EngineFlatYield3</v>
      </c>
      <c r="P85" t="str">
        <f t="shared" si="8"/>
        <v>Mat4FreqA</v>
      </c>
      <c r="Q85" t="str">
        <f>+_xll._FixedRateBond($Q$1&amp;E85,$B$7,J85,P85,$B$54,$B$5,"ModifiedFollowing",J85,$B$4,$B$3,$B$6,$B$3,"Following",FALSE,O85,$B$4)</f>
        <v>Bond84</v>
      </c>
      <c r="R85" t="str">
        <f>+_xll._FixedRateBond_cleanPrice($R$1&amp;E85,Q85)</f>
        <v>clean84</v>
      </c>
      <c r="S85">
        <f>+_xll._Value(R85)</f>
        <v>121.19877723127837</v>
      </c>
    </row>
    <row r="86" spans="5:19" x14ac:dyDescent="0.35">
      <c r="E86">
        <f t="shared" si="9"/>
        <v>85</v>
      </c>
      <c r="F86" s="6">
        <v>20</v>
      </c>
      <c r="G86" s="9">
        <v>0.05</v>
      </c>
      <c r="H86" s="7" t="s">
        <v>2</v>
      </c>
      <c r="I86" s="9">
        <v>0.05</v>
      </c>
      <c r="J86" s="4">
        <v>100</v>
      </c>
      <c r="K86" t="str">
        <f>VLOOKUP(F86,Table1[],2,TRUE)</f>
        <v>Mat5</v>
      </c>
      <c r="L86" t="str">
        <f>VLOOKUP(H86,Table2[],2,TRUE)</f>
        <v>FreqA</v>
      </c>
      <c r="M86" t="str">
        <f>VLOOKUP(I86,Table3[],2,TRUE)</f>
        <v>+Yield3</v>
      </c>
      <c r="N86" t="str">
        <f>VLOOKUP(M86,Table4[],2,TRUE)</f>
        <v>FlatYield3</v>
      </c>
      <c r="O86" t="str">
        <f>VLOOKUP(N86,Table5[],2,TRUE)</f>
        <v>EngineFlatYield3</v>
      </c>
      <c r="P86" t="str">
        <f t="shared" si="8"/>
        <v>Mat5FreqA</v>
      </c>
      <c r="Q86" t="str">
        <f>+_xll._FixedRateBond($Q$1&amp;E86,$B$7,J86,P86,$B$54,$B$5,"ModifiedFollowing",J86,$B$4,$B$3,$B$6,$B$3,"Following",FALSE,O86,$B$4)</f>
        <v>Bond85</v>
      </c>
      <c r="R86" t="str">
        <f>+_xll._FixedRateBond_cleanPrice($R$1&amp;E86,Q86)</f>
        <v>clean85</v>
      </c>
      <c r="S86">
        <f>+_xll._Value(R86)</f>
        <v>127.05754972169854</v>
      </c>
    </row>
    <row r="87" spans="5:19" x14ac:dyDescent="0.35">
      <c r="E87">
        <f t="shared" si="9"/>
        <v>86</v>
      </c>
      <c r="F87" s="6">
        <v>3</v>
      </c>
      <c r="G87" s="9">
        <v>0.08</v>
      </c>
      <c r="H87" s="7" t="s">
        <v>2</v>
      </c>
      <c r="I87" s="9">
        <v>0.05</v>
      </c>
      <c r="J87" s="4">
        <v>100</v>
      </c>
      <c r="K87" t="str">
        <f>VLOOKUP(F87,Table1[],2,TRUE)</f>
        <v>Mat1</v>
      </c>
      <c r="L87" t="str">
        <f>VLOOKUP(H87,Table2[],2,TRUE)</f>
        <v>FreqA</v>
      </c>
      <c r="M87" t="str">
        <f>VLOOKUP(I87,Table3[],2,TRUE)</f>
        <v>+Yield3</v>
      </c>
      <c r="N87" t="str">
        <f>VLOOKUP(M87,Table4[],2,TRUE)</f>
        <v>FlatYield3</v>
      </c>
      <c r="O87" t="str">
        <f>VLOOKUP(N87,Table5[],2,TRUE)</f>
        <v>EngineFlatYield3</v>
      </c>
      <c r="P87" t="str">
        <f t="shared" si="8"/>
        <v>Mat1FreqA</v>
      </c>
      <c r="Q87" t="str">
        <f>+_xll._FixedRateBond($Q$1&amp;E87,$B$7,J87,P87,$B$54,$B$5,"ModifiedFollowing",J87,$B$4,$B$3,$B$6,$B$3,"Following",FALSE,O87,$B$4)</f>
        <v>Bond86</v>
      </c>
      <c r="R87" t="str">
        <f>+_xll._FixedRateBond_cleanPrice($R$1&amp;E87,Q87)</f>
        <v>clean86</v>
      </c>
      <c r="S87">
        <f>+_xll._Value(R87)</f>
        <v>104.96842248121585</v>
      </c>
    </row>
    <row r="88" spans="5:19" x14ac:dyDescent="0.35">
      <c r="E88">
        <f t="shared" si="9"/>
        <v>87</v>
      </c>
      <c r="F88" s="6">
        <v>5</v>
      </c>
      <c r="G88" s="9">
        <v>0.08</v>
      </c>
      <c r="H88" s="7" t="s">
        <v>2</v>
      </c>
      <c r="I88" s="9">
        <v>0.05</v>
      </c>
      <c r="J88" s="4">
        <v>100</v>
      </c>
      <c r="K88" t="str">
        <f>VLOOKUP(F88,Table1[],2,TRUE)</f>
        <v>Mat2</v>
      </c>
      <c r="L88" t="str">
        <f>VLOOKUP(H88,Table2[],2,TRUE)</f>
        <v>FreqA</v>
      </c>
      <c r="M88" t="str">
        <f>VLOOKUP(I88,Table3[],2,TRUE)</f>
        <v>+Yield3</v>
      </c>
      <c r="N88" t="str">
        <f>VLOOKUP(M88,Table4[],2,TRUE)</f>
        <v>FlatYield3</v>
      </c>
      <c r="O88" t="str">
        <f>VLOOKUP(N88,Table5[],2,TRUE)</f>
        <v>EngineFlatYield3</v>
      </c>
      <c r="P88" t="str">
        <f t="shared" si="8"/>
        <v>Mat2FreqA</v>
      </c>
      <c r="Q88" t="str">
        <f>+_xll._FixedRateBond($Q$1&amp;E88,$B$7,J88,P88,$B$54,$B$5,"ModifiedFollowing",J88,$B$4,$B$3,$B$6,$B$3,"Following",FALSE,O88,$B$4)</f>
        <v>Bond87</v>
      </c>
      <c r="R88" t="str">
        <f>+_xll._FixedRateBond_cleanPrice($R$1&amp;E88,Q88)</f>
        <v>clean87</v>
      </c>
      <c r="S88">
        <f>+_xll._Value(R88)</f>
        <v>104.01648161783947</v>
      </c>
    </row>
    <row r="89" spans="5:19" x14ac:dyDescent="0.35">
      <c r="E89">
        <f t="shared" si="9"/>
        <v>88</v>
      </c>
      <c r="F89" s="6">
        <v>10</v>
      </c>
      <c r="G89" s="9">
        <v>0.08</v>
      </c>
      <c r="H89" s="7" t="s">
        <v>2</v>
      </c>
      <c r="I89" s="9">
        <v>0.05</v>
      </c>
      <c r="J89" s="4">
        <v>100</v>
      </c>
      <c r="K89" t="str">
        <f>VLOOKUP(F89,Table1[],2,TRUE)</f>
        <v>Mat3</v>
      </c>
      <c r="L89" t="str">
        <f>VLOOKUP(H89,Table2[],2,TRUE)</f>
        <v>FreqA</v>
      </c>
      <c r="M89" t="str">
        <f>VLOOKUP(I89,Table3[],2,TRUE)</f>
        <v>+Yield3</v>
      </c>
      <c r="N89" t="str">
        <f>VLOOKUP(M89,Table4[],2,TRUE)</f>
        <v>FlatYield3</v>
      </c>
      <c r="O89" t="str">
        <f>VLOOKUP(N89,Table5[],2,TRUE)</f>
        <v>EngineFlatYield3</v>
      </c>
      <c r="P89" t="str">
        <f t="shared" si="8"/>
        <v>Mat3FreqA</v>
      </c>
      <c r="Q89" t="str">
        <f>+_xll._FixedRateBond($Q$1&amp;E89,$B$7,J89,P89,$B$54,$B$5,"ModifiedFollowing",J89,$B$4,$B$3,$B$6,$B$3,"Following",FALSE,O89,$B$4)</f>
        <v>Bond88</v>
      </c>
      <c r="R89" t="str">
        <f>+_xll._FixedRateBond_cleanPrice($R$1&amp;E89,Q89)</f>
        <v>clean88</v>
      </c>
      <c r="S89">
        <f>+_xll._Value(R89)</f>
        <v>113.67596444298795</v>
      </c>
    </row>
    <row r="90" spans="5:19" x14ac:dyDescent="0.35">
      <c r="E90">
        <f t="shared" si="9"/>
        <v>89</v>
      </c>
      <c r="F90" s="6">
        <v>15</v>
      </c>
      <c r="G90" s="9">
        <v>0.08</v>
      </c>
      <c r="H90" s="7" t="s">
        <v>2</v>
      </c>
      <c r="I90" s="9">
        <v>0.05</v>
      </c>
      <c r="J90" s="4">
        <v>100</v>
      </c>
      <c r="K90" t="str">
        <f>VLOOKUP(F90,Table1[],2,TRUE)</f>
        <v>Mat4</v>
      </c>
      <c r="L90" t="str">
        <f>VLOOKUP(H90,Table2[],2,TRUE)</f>
        <v>FreqA</v>
      </c>
      <c r="M90" t="str">
        <f>VLOOKUP(I90,Table3[],2,TRUE)</f>
        <v>+Yield3</v>
      </c>
      <c r="N90" t="str">
        <f>VLOOKUP(M90,Table4[],2,TRUE)</f>
        <v>FlatYield3</v>
      </c>
      <c r="O90" t="str">
        <f>VLOOKUP(N90,Table5[],2,TRUE)</f>
        <v>EngineFlatYield3</v>
      </c>
      <c r="P90" t="str">
        <f t="shared" si="8"/>
        <v>Mat4FreqA</v>
      </c>
      <c r="Q90" t="str">
        <f>+_xll._FixedRateBond($Q$1&amp;E90,$B$7,J90,P90,$B$54,$B$5,"ModifiedFollowing",J90,$B$4,$B$3,$B$6,$B$3,"Following",FALSE,O90,$B$4)</f>
        <v>Bond89</v>
      </c>
      <c r="R90" t="str">
        <f>+_xll._FixedRateBond_cleanPrice($R$1&amp;E90,Q90)</f>
        <v>clean89</v>
      </c>
      <c r="S90">
        <f>+_xll._Value(R90)</f>
        <v>121.19877723127837</v>
      </c>
    </row>
    <row r="91" spans="5:19" x14ac:dyDescent="0.35">
      <c r="E91">
        <f t="shared" si="9"/>
        <v>90</v>
      </c>
      <c r="F91" s="6">
        <v>20</v>
      </c>
      <c r="G91" s="9">
        <v>0.08</v>
      </c>
      <c r="H91" s="7" t="s">
        <v>2</v>
      </c>
      <c r="I91" s="9">
        <v>0.05</v>
      </c>
      <c r="J91" s="4">
        <v>100</v>
      </c>
      <c r="K91" t="str">
        <f>VLOOKUP(F91,Table1[],2,TRUE)</f>
        <v>Mat5</v>
      </c>
      <c r="L91" t="str">
        <f>VLOOKUP(H91,Table2[],2,TRUE)</f>
        <v>FreqA</v>
      </c>
      <c r="M91" t="str">
        <f>VLOOKUP(I91,Table3[],2,TRUE)</f>
        <v>+Yield3</v>
      </c>
      <c r="N91" t="str">
        <f>VLOOKUP(M91,Table4[],2,TRUE)</f>
        <v>FlatYield3</v>
      </c>
      <c r="O91" t="str">
        <f>VLOOKUP(N91,Table5[],2,TRUE)</f>
        <v>EngineFlatYield3</v>
      </c>
      <c r="P91" t="str">
        <f t="shared" si="8"/>
        <v>Mat5FreqA</v>
      </c>
      <c r="Q91" t="str">
        <f>+_xll._FixedRateBond($Q$1&amp;E91,$B$7,J91,P91,$B$54,$B$5,"ModifiedFollowing",J91,$B$4,$B$3,$B$6,$B$3,"Following",FALSE,O91,$B$4)</f>
        <v>Bond90</v>
      </c>
      <c r="R91" t="str">
        <f>+_xll._FixedRateBond_cleanPrice($R$1&amp;E91,Q91)</f>
        <v>clean90</v>
      </c>
      <c r="S91">
        <f>+_xll._Value(R91)</f>
        <v>127.05754972169854</v>
      </c>
    </row>
    <row r="92" spans="5:19" x14ac:dyDescent="0.35">
      <c r="E92">
        <f t="shared" si="9"/>
        <v>91</v>
      </c>
      <c r="F92" s="6">
        <v>3</v>
      </c>
      <c r="G92" s="9">
        <v>0.02</v>
      </c>
      <c r="H92" s="7" t="s">
        <v>1</v>
      </c>
      <c r="I92" s="9">
        <v>0.06</v>
      </c>
      <c r="J92" s="4">
        <v>100</v>
      </c>
      <c r="K92" t="str">
        <f>VLOOKUP(F92,Table1[],2,TRUE)</f>
        <v>Mat1</v>
      </c>
      <c r="L92" t="str">
        <f>VLOOKUP(H92,Table2[],2,TRUE)</f>
        <v>FreqS</v>
      </c>
      <c r="M92" t="str">
        <f>VLOOKUP(I92,Table3[],2,TRUE)</f>
        <v>+Yield4</v>
      </c>
      <c r="N92" t="str">
        <f>VLOOKUP(M92,Table4[],2,TRUE)</f>
        <v>FlatYield4</v>
      </c>
      <c r="O92" t="str">
        <f>VLOOKUP(N92,Table5[],2,TRUE)</f>
        <v>EngineFlatYield4</v>
      </c>
      <c r="P92" t="str">
        <f t="shared" si="8"/>
        <v>Mat1FreqS</v>
      </c>
      <c r="Q92" t="str">
        <f>+_xll._FixedRateBond($Q$1&amp;E92,$B$7,J92,P92,$B$54,$B$5,"ModifiedFollowing",J92,$B$4,$B$3,$B$6,$B$3,"Following",FALSE,O92,$B$4)</f>
        <v>Bond91</v>
      </c>
      <c r="R92" t="str">
        <f>+_xll._FixedRateBond_cleanPrice($R$1&amp;E92,Q92)</f>
        <v>clean91</v>
      </c>
      <c r="S92">
        <f>+_xll._Value(R92)</f>
        <v>103.73784138428098</v>
      </c>
    </row>
    <row r="93" spans="5:19" x14ac:dyDescent="0.35">
      <c r="E93">
        <f t="shared" si="9"/>
        <v>92</v>
      </c>
      <c r="F93" s="6">
        <v>5</v>
      </c>
      <c r="G93" s="9">
        <v>0.02</v>
      </c>
      <c r="H93" s="7" t="s">
        <v>1</v>
      </c>
      <c r="I93" s="9">
        <v>0.06</v>
      </c>
      <c r="J93" s="4">
        <v>100</v>
      </c>
      <c r="K93" t="str">
        <f>VLOOKUP(F93,Table1[],2,TRUE)</f>
        <v>Mat2</v>
      </c>
      <c r="L93" t="str">
        <f>VLOOKUP(H93,Table2[],2,TRUE)</f>
        <v>FreqS</v>
      </c>
      <c r="M93" t="str">
        <f>VLOOKUP(I93,Table3[],2,TRUE)</f>
        <v>+Yield4</v>
      </c>
      <c r="N93" t="str">
        <f>VLOOKUP(M93,Table4[],2,TRUE)</f>
        <v>FlatYield4</v>
      </c>
      <c r="O93" t="str">
        <f>VLOOKUP(N93,Table5[],2,TRUE)</f>
        <v>EngineFlatYield4</v>
      </c>
      <c r="P93" t="str">
        <f t="shared" si="8"/>
        <v>Mat2FreqS</v>
      </c>
      <c r="Q93" t="str">
        <f>+_xll._FixedRateBond($Q$1&amp;E93,$B$7,J93,P93,$B$54,$B$5,"ModifiedFollowing",J93,$B$4,$B$3,$B$6,$B$3,"Following",FALSE,O93,$B$4)</f>
        <v>Bond92</v>
      </c>
      <c r="R93" t="str">
        <f>+_xll._FixedRateBond_cleanPrice($R$1&amp;E93,Q93)</f>
        <v>clean92</v>
      </c>
      <c r="S93">
        <f>+_xll._Value(R93)</f>
        <v>103.85751477671852</v>
      </c>
    </row>
    <row r="94" spans="5:19" x14ac:dyDescent="0.35">
      <c r="E94">
        <f t="shared" si="9"/>
        <v>93</v>
      </c>
      <c r="F94" s="6">
        <v>10</v>
      </c>
      <c r="G94" s="9">
        <v>0.02</v>
      </c>
      <c r="H94" s="7" t="s">
        <v>1</v>
      </c>
      <c r="I94" s="9">
        <v>0.06</v>
      </c>
      <c r="J94" s="4">
        <v>100</v>
      </c>
      <c r="K94" t="str">
        <f>VLOOKUP(F94,Table1[],2,TRUE)</f>
        <v>Mat3</v>
      </c>
      <c r="L94" t="str">
        <f>VLOOKUP(H94,Table2[],2,TRUE)</f>
        <v>FreqS</v>
      </c>
      <c r="M94" t="str">
        <f>VLOOKUP(I94,Table3[],2,TRUE)</f>
        <v>+Yield4</v>
      </c>
      <c r="N94" t="str">
        <f>VLOOKUP(M94,Table4[],2,TRUE)</f>
        <v>FlatYield4</v>
      </c>
      <c r="O94" t="str">
        <f>VLOOKUP(N94,Table5[],2,TRUE)</f>
        <v>EngineFlatYield4</v>
      </c>
      <c r="P94" t="str">
        <f t="shared" si="8"/>
        <v>Mat3FreqS</v>
      </c>
      <c r="Q94" t="str">
        <f>+_xll._FixedRateBond($Q$1&amp;E94,$B$7,J94,P94,$B$54,$B$5,"ModifiedFollowing",J94,$B$4,$B$3,$B$6,$B$3,"Following",FALSE,O94,$B$4)</f>
        <v>Bond93</v>
      </c>
      <c r="R94" t="str">
        <f>+_xll._FixedRateBond_cleanPrice($R$1&amp;E94,Q94)</f>
        <v>clean93</v>
      </c>
      <c r="S94">
        <f>+_xll._Value(R94)</f>
        <v>109.88058956939392</v>
      </c>
    </row>
    <row r="95" spans="5:19" x14ac:dyDescent="0.35">
      <c r="E95">
        <f t="shared" si="9"/>
        <v>94</v>
      </c>
      <c r="F95" s="6">
        <v>15</v>
      </c>
      <c r="G95" s="9">
        <v>0.02</v>
      </c>
      <c r="H95" s="7" t="s">
        <v>1</v>
      </c>
      <c r="I95" s="9">
        <v>0.06</v>
      </c>
      <c r="J95" s="4">
        <v>100</v>
      </c>
      <c r="K95" t="str">
        <f>VLOOKUP(F95,Table1[],2,TRUE)</f>
        <v>Mat4</v>
      </c>
      <c r="L95" t="str">
        <f>VLOOKUP(H95,Table2[],2,TRUE)</f>
        <v>FreqS</v>
      </c>
      <c r="M95" t="str">
        <f>VLOOKUP(I95,Table3[],2,TRUE)</f>
        <v>+Yield4</v>
      </c>
      <c r="N95" t="str">
        <f>VLOOKUP(M95,Table4[],2,TRUE)</f>
        <v>FlatYield4</v>
      </c>
      <c r="O95" t="str">
        <f>VLOOKUP(N95,Table5[],2,TRUE)</f>
        <v>EngineFlatYield4</v>
      </c>
      <c r="P95" t="str">
        <f t="shared" si="8"/>
        <v>Mat4FreqS</v>
      </c>
      <c r="Q95" t="str">
        <f>+_xll._FixedRateBond($Q$1&amp;E95,$B$7,J95,P95,$B$54,$B$5,"ModifiedFollowing",J95,$B$4,$B$3,$B$6,$B$3,"Following",FALSE,O95,$B$4)</f>
        <v>Bond94</v>
      </c>
      <c r="R95" t="str">
        <f>+_xll._FixedRateBond_cleanPrice($R$1&amp;E95,Q95)</f>
        <v>clean94</v>
      </c>
      <c r="S95">
        <f>+_xll._Value(R95)</f>
        <v>114.34259312033663</v>
      </c>
    </row>
    <row r="96" spans="5:19" x14ac:dyDescent="0.35">
      <c r="E96">
        <f t="shared" si="9"/>
        <v>95</v>
      </c>
      <c r="F96" s="6">
        <v>20</v>
      </c>
      <c r="G96" s="9">
        <v>0.02</v>
      </c>
      <c r="H96" s="7" t="s">
        <v>1</v>
      </c>
      <c r="I96" s="9">
        <v>0.06</v>
      </c>
      <c r="J96" s="4">
        <v>100</v>
      </c>
      <c r="K96" t="str">
        <f>VLOOKUP(F96,Table1[],2,TRUE)</f>
        <v>Mat5</v>
      </c>
      <c r="L96" t="str">
        <f>VLOOKUP(H96,Table2[],2,TRUE)</f>
        <v>FreqS</v>
      </c>
      <c r="M96" t="str">
        <f>VLOOKUP(I96,Table3[],2,TRUE)</f>
        <v>+Yield4</v>
      </c>
      <c r="N96" t="str">
        <f>VLOOKUP(M96,Table4[],2,TRUE)</f>
        <v>FlatYield4</v>
      </c>
      <c r="O96" t="str">
        <f>VLOOKUP(N96,Table5[],2,TRUE)</f>
        <v>EngineFlatYield4</v>
      </c>
      <c r="P96" t="str">
        <f t="shared" si="8"/>
        <v>Mat5FreqS</v>
      </c>
      <c r="Q96" t="str">
        <f>+_xll._FixedRateBond($Q$1&amp;E96,$B$7,J96,P96,$B$54,$B$5,"ModifiedFollowing",J96,$B$4,$B$3,$B$6,$B$3,"Following",FALSE,O96,$B$4)</f>
        <v>Bond95</v>
      </c>
      <c r="R96" t="str">
        <f>+_xll._FixedRateBond_cleanPrice($R$1&amp;E96,Q96)</f>
        <v>clean95</v>
      </c>
      <c r="S96">
        <f>+_xll._Value(R96)</f>
        <v>117.64812665162151</v>
      </c>
    </row>
    <row r="97" spans="5:19" x14ac:dyDescent="0.35">
      <c r="E97">
        <f t="shared" si="9"/>
        <v>96</v>
      </c>
      <c r="F97" s="6">
        <v>3</v>
      </c>
      <c r="G97" s="9">
        <v>0.05</v>
      </c>
      <c r="H97" s="7" t="s">
        <v>1</v>
      </c>
      <c r="I97" s="9">
        <v>0.06</v>
      </c>
      <c r="J97" s="4">
        <v>100</v>
      </c>
      <c r="K97" t="str">
        <f>VLOOKUP(F97,Table1[],2,TRUE)</f>
        <v>Mat1</v>
      </c>
      <c r="L97" t="str">
        <f>VLOOKUP(H97,Table2[],2,TRUE)</f>
        <v>FreqS</v>
      </c>
      <c r="M97" t="str">
        <f>VLOOKUP(I97,Table3[],2,TRUE)</f>
        <v>+Yield4</v>
      </c>
      <c r="N97" t="str">
        <f>VLOOKUP(M97,Table4[],2,TRUE)</f>
        <v>FlatYield4</v>
      </c>
      <c r="O97" t="str">
        <f>VLOOKUP(N97,Table5[],2,TRUE)</f>
        <v>EngineFlatYield4</v>
      </c>
      <c r="P97" t="str">
        <f t="shared" si="8"/>
        <v>Mat1FreqS</v>
      </c>
      <c r="Q97" t="str">
        <f>+_xll._FixedRateBond($Q$1&amp;E97,$B$7,J97,P97,$B$54,$B$5,"ModifiedFollowing",J97,$B$4,$B$3,$B$6,$B$3,"Following",FALSE,O97,$B$4)</f>
        <v>Bond96</v>
      </c>
      <c r="R97" t="str">
        <f>+_xll._FixedRateBond_cleanPrice($R$1&amp;E97,Q97)</f>
        <v>clean96</v>
      </c>
      <c r="S97">
        <f>+_xll._Value(R97)</f>
        <v>103.73784138428098</v>
      </c>
    </row>
    <row r="98" spans="5:19" x14ac:dyDescent="0.35">
      <c r="E98">
        <f t="shared" si="9"/>
        <v>97</v>
      </c>
      <c r="F98" s="6">
        <v>5</v>
      </c>
      <c r="G98" s="9">
        <v>0.05</v>
      </c>
      <c r="H98" s="7" t="s">
        <v>1</v>
      </c>
      <c r="I98" s="9">
        <v>0.06</v>
      </c>
      <c r="J98" s="4">
        <v>100</v>
      </c>
      <c r="K98" t="str">
        <f>VLOOKUP(F98,Table1[],2,TRUE)</f>
        <v>Mat2</v>
      </c>
      <c r="L98" t="str">
        <f>VLOOKUP(H98,Table2[],2,TRUE)</f>
        <v>FreqS</v>
      </c>
      <c r="M98" t="str">
        <f>VLOOKUP(I98,Table3[],2,TRUE)</f>
        <v>+Yield4</v>
      </c>
      <c r="N98" t="str">
        <f>VLOOKUP(M98,Table4[],2,TRUE)</f>
        <v>FlatYield4</v>
      </c>
      <c r="O98" t="str">
        <f>VLOOKUP(N98,Table5[],2,TRUE)</f>
        <v>EngineFlatYield4</v>
      </c>
      <c r="P98" t="str">
        <f t="shared" si="8"/>
        <v>Mat2FreqS</v>
      </c>
      <c r="Q98" t="str">
        <f>+_xll._FixedRateBond($Q$1&amp;E98,$B$7,J98,P98,$B$54,$B$5,"ModifiedFollowing",J98,$B$4,$B$3,$B$6,$B$3,"Following",FALSE,O98,$B$4)</f>
        <v>Bond97</v>
      </c>
      <c r="R98" t="str">
        <f>+_xll._FixedRateBond_cleanPrice($R$1&amp;E98,Q98)</f>
        <v>clean97</v>
      </c>
      <c r="S98">
        <f>+_xll._Value(R98)</f>
        <v>103.85751477671852</v>
      </c>
    </row>
    <row r="99" spans="5:19" x14ac:dyDescent="0.35">
      <c r="E99">
        <f t="shared" si="9"/>
        <v>98</v>
      </c>
      <c r="F99" s="6">
        <v>10</v>
      </c>
      <c r="G99" s="9">
        <v>0.05</v>
      </c>
      <c r="H99" s="7" t="s">
        <v>1</v>
      </c>
      <c r="I99" s="9">
        <v>0.06</v>
      </c>
      <c r="J99" s="4">
        <v>100</v>
      </c>
      <c r="K99" t="str">
        <f>VLOOKUP(F99,Table1[],2,TRUE)</f>
        <v>Mat3</v>
      </c>
      <c r="L99" t="str">
        <f>VLOOKUP(H99,Table2[],2,TRUE)</f>
        <v>FreqS</v>
      </c>
      <c r="M99" t="str">
        <f>VLOOKUP(I99,Table3[],2,TRUE)</f>
        <v>+Yield4</v>
      </c>
      <c r="N99" t="str">
        <f>VLOOKUP(M99,Table4[],2,TRUE)</f>
        <v>FlatYield4</v>
      </c>
      <c r="O99" t="str">
        <f>VLOOKUP(N99,Table5[],2,TRUE)</f>
        <v>EngineFlatYield4</v>
      </c>
      <c r="P99" t="str">
        <f t="shared" si="8"/>
        <v>Mat3FreqS</v>
      </c>
      <c r="Q99" t="str">
        <f>+_xll._FixedRateBond($Q$1&amp;E99,$B$7,J99,P99,$B$54,$B$5,"ModifiedFollowing",J99,$B$4,$B$3,$B$6,$B$3,"Following",FALSE,O99,$B$4)</f>
        <v>Bond98</v>
      </c>
      <c r="R99" t="str">
        <f>+_xll._FixedRateBond_cleanPrice($R$1&amp;E99,Q99)</f>
        <v>clean98</v>
      </c>
      <c r="S99">
        <f>+_xll._Value(R99)</f>
        <v>109.88058956939392</v>
      </c>
    </row>
    <row r="100" spans="5:19" x14ac:dyDescent="0.35">
      <c r="E100">
        <f t="shared" si="9"/>
        <v>99</v>
      </c>
      <c r="F100" s="6">
        <v>15</v>
      </c>
      <c r="G100" s="9">
        <v>0.05</v>
      </c>
      <c r="H100" s="7" t="s">
        <v>1</v>
      </c>
      <c r="I100" s="9">
        <v>0.06</v>
      </c>
      <c r="J100" s="4">
        <v>100</v>
      </c>
      <c r="K100" t="str">
        <f>VLOOKUP(F100,Table1[],2,TRUE)</f>
        <v>Mat4</v>
      </c>
      <c r="L100" t="str">
        <f>VLOOKUP(H100,Table2[],2,TRUE)</f>
        <v>FreqS</v>
      </c>
      <c r="M100" t="str">
        <f>VLOOKUP(I100,Table3[],2,TRUE)</f>
        <v>+Yield4</v>
      </c>
      <c r="N100" t="str">
        <f>VLOOKUP(M100,Table4[],2,TRUE)</f>
        <v>FlatYield4</v>
      </c>
      <c r="O100" t="str">
        <f>VLOOKUP(N100,Table5[],2,TRUE)</f>
        <v>EngineFlatYield4</v>
      </c>
      <c r="P100" t="str">
        <f t="shared" si="8"/>
        <v>Mat4FreqS</v>
      </c>
      <c r="Q100" t="str">
        <f>+_xll._FixedRateBond($Q$1&amp;E100,$B$7,J100,P100,$B$54,$B$5,"ModifiedFollowing",J100,$B$4,$B$3,$B$6,$B$3,"Following",FALSE,O100,$B$4)</f>
        <v>Bond99</v>
      </c>
      <c r="R100" t="str">
        <f>+_xll._FixedRateBond_cleanPrice($R$1&amp;E100,Q100)</f>
        <v>clean99</v>
      </c>
      <c r="S100">
        <f>+_xll._Value(R100)</f>
        <v>114.34259312033663</v>
      </c>
    </row>
    <row r="101" spans="5:19" x14ac:dyDescent="0.35">
      <c r="E101">
        <f t="shared" si="9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4">
        <v>100</v>
      </c>
      <c r="K101" t="str">
        <f>VLOOKUP(F101,Table1[],2,TRUE)</f>
        <v>Mat5</v>
      </c>
      <c r="L101" t="str">
        <f>VLOOKUP(H101,Table2[],2,TRUE)</f>
        <v>FreqS</v>
      </c>
      <c r="M101" t="str">
        <f>VLOOKUP(I101,Table3[],2,TRUE)</f>
        <v>+Yield4</v>
      </c>
      <c r="N101" t="str">
        <f>VLOOKUP(M101,Table4[],2,TRUE)</f>
        <v>FlatYield4</v>
      </c>
      <c r="O101" t="str">
        <f>VLOOKUP(N101,Table5[],2,TRUE)</f>
        <v>EngineFlatYield4</v>
      </c>
      <c r="P101" t="str">
        <f t="shared" si="8"/>
        <v>Mat5FreqS</v>
      </c>
      <c r="Q101" t="str">
        <f>+_xll._FixedRateBond($Q$1&amp;E101,$B$7,J101,P101,$B$54,$B$5,"ModifiedFollowing",J101,$B$4,$B$3,$B$6,$B$3,"Following",FALSE,O101,$B$4)</f>
        <v>Bond100</v>
      </c>
      <c r="R101" t="str">
        <f>+_xll._FixedRateBond_cleanPrice($R$1&amp;E101,Q101)</f>
        <v>clean100</v>
      </c>
      <c r="S101">
        <f>+_xll._Value(R101)</f>
        <v>117.64812665162151</v>
      </c>
    </row>
    <row r="102" spans="5:19" x14ac:dyDescent="0.35">
      <c r="E102">
        <f t="shared" si="9"/>
        <v>101</v>
      </c>
      <c r="F102" s="6">
        <v>3</v>
      </c>
      <c r="G102" s="9">
        <v>0.08</v>
      </c>
      <c r="H102" s="7" t="s">
        <v>1</v>
      </c>
      <c r="I102" s="9">
        <v>0.06</v>
      </c>
      <c r="J102" s="4">
        <v>100</v>
      </c>
      <c r="K102" t="str">
        <f>VLOOKUP(F102,Table1[],2,TRUE)</f>
        <v>Mat1</v>
      </c>
      <c r="L102" t="str">
        <f>VLOOKUP(H102,Table2[],2,TRUE)</f>
        <v>FreqS</v>
      </c>
      <c r="M102" t="str">
        <f>VLOOKUP(I102,Table3[],2,TRUE)</f>
        <v>+Yield4</v>
      </c>
      <c r="N102" t="str">
        <f>VLOOKUP(M102,Table4[],2,TRUE)</f>
        <v>FlatYield4</v>
      </c>
      <c r="O102" t="str">
        <f>VLOOKUP(N102,Table5[],2,TRUE)</f>
        <v>EngineFlatYield4</v>
      </c>
      <c r="P102" t="str">
        <f t="shared" si="8"/>
        <v>Mat1FreqS</v>
      </c>
      <c r="Q102" t="str">
        <f>+_xll._FixedRateBond($Q$1&amp;E102,$B$7,J102,P102,$B$54,$B$5,"ModifiedFollowing",J102,$B$4,$B$3,$B$6,$B$3,"Following",FALSE,O102,$B$4)</f>
        <v>Bond101</v>
      </c>
      <c r="R102" t="str">
        <f>+_xll._FixedRateBond_cleanPrice($R$1&amp;E102,Q102)</f>
        <v>clean101</v>
      </c>
      <c r="S102">
        <f>+_xll._Value(R102)</f>
        <v>103.73784138428098</v>
      </c>
    </row>
    <row r="103" spans="5:19" x14ac:dyDescent="0.35">
      <c r="E103">
        <f t="shared" si="9"/>
        <v>102</v>
      </c>
      <c r="F103" s="6">
        <v>5</v>
      </c>
      <c r="G103" s="9">
        <v>0.08</v>
      </c>
      <c r="H103" s="7" t="s">
        <v>1</v>
      </c>
      <c r="I103" s="9">
        <v>0.06</v>
      </c>
      <c r="J103" s="4">
        <v>100</v>
      </c>
      <c r="K103" t="str">
        <f>VLOOKUP(F103,Table1[],2,TRUE)</f>
        <v>Mat2</v>
      </c>
      <c r="L103" t="str">
        <f>VLOOKUP(H103,Table2[],2,TRUE)</f>
        <v>FreqS</v>
      </c>
      <c r="M103" t="str">
        <f>VLOOKUP(I103,Table3[],2,TRUE)</f>
        <v>+Yield4</v>
      </c>
      <c r="N103" t="str">
        <f>VLOOKUP(M103,Table4[],2,TRUE)</f>
        <v>FlatYield4</v>
      </c>
      <c r="O103" t="str">
        <f>VLOOKUP(N103,Table5[],2,TRUE)</f>
        <v>EngineFlatYield4</v>
      </c>
      <c r="P103" t="str">
        <f t="shared" si="8"/>
        <v>Mat2FreqS</v>
      </c>
      <c r="Q103" t="str">
        <f>+_xll._FixedRateBond($Q$1&amp;E103,$B$7,J103,P103,$B$54,$B$5,"ModifiedFollowing",J103,$B$4,$B$3,$B$6,$B$3,"Following",FALSE,O103,$B$4)</f>
        <v>Bond102</v>
      </c>
      <c r="R103" t="str">
        <f>+_xll._FixedRateBond_cleanPrice($R$1&amp;E103,Q103)</f>
        <v>clean102</v>
      </c>
      <c r="S103">
        <f>+_xll._Value(R103)</f>
        <v>103.85751477671852</v>
      </c>
    </row>
    <row r="104" spans="5:19" x14ac:dyDescent="0.35">
      <c r="E104">
        <f t="shared" si="9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4">
        <v>100</v>
      </c>
      <c r="K104" t="str">
        <f>VLOOKUP(F104,Table1[],2,TRUE)</f>
        <v>Mat3</v>
      </c>
      <c r="L104" t="str">
        <f>VLOOKUP(H104,Table2[],2,TRUE)</f>
        <v>FreqS</v>
      </c>
      <c r="M104" t="str">
        <f>VLOOKUP(I104,Table3[],2,TRUE)</f>
        <v>+Yield4</v>
      </c>
      <c r="N104" t="str">
        <f>VLOOKUP(M104,Table4[],2,TRUE)</f>
        <v>FlatYield4</v>
      </c>
      <c r="O104" t="str">
        <f>VLOOKUP(N104,Table5[],2,TRUE)</f>
        <v>EngineFlatYield4</v>
      </c>
      <c r="P104" t="str">
        <f t="shared" si="8"/>
        <v>Mat3FreqS</v>
      </c>
      <c r="Q104" t="str">
        <f>+_xll._FixedRateBond($Q$1&amp;E104,$B$7,J104,P104,$B$54,$B$5,"ModifiedFollowing",J104,$B$4,$B$3,$B$6,$B$3,"Following",FALSE,O104,$B$4)</f>
        <v>Bond103</v>
      </c>
      <c r="R104" t="str">
        <f>+_xll._FixedRateBond_cleanPrice($R$1&amp;E104,Q104)</f>
        <v>clean103</v>
      </c>
      <c r="S104">
        <f>+_xll._Value(R104)</f>
        <v>109.88058956939392</v>
      </c>
    </row>
    <row r="105" spans="5:19" x14ac:dyDescent="0.35">
      <c r="E105">
        <f t="shared" si="9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4">
        <v>100</v>
      </c>
      <c r="K105" t="str">
        <f>VLOOKUP(F105,Table1[],2,TRUE)</f>
        <v>Mat4</v>
      </c>
      <c r="L105" t="str">
        <f>VLOOKUP(H105,Table2[],2,TRUE)</f>
        <v>FreqS</v>
      </c>
      <c r="M105" t="str">
        <f>VLOOKUP(I105,Table3[],2,TRUE)</f>
        <v>+Yield4</v>
      </c>
      <c r="N105" t="str">
        <f>VLOOKUP(M105,Table4[],2,TRUE)</f>
        <v>FlatYield4</v>
      </c>
      <c r="O105" t="str">
        <f>VLOOKUP(N105,Table5[],2,TRUE)</f>
        <v>EngineFlatYield4</v>
      </c>
      <c r="P105" t="str">
        <f t="shared" si="8"/>
        <v>Mat4FreqS</v>
      </c>
      <c r="Q105" t="str">
        <f>+_xll._FixedRateBond($Q$1&amp;E105,$B$7,J105,P105,$B$54,$B$5,"ModifiedFollowing",J105,$B$4,$B$3,$B$6,$B$3,"Following",FALSE,O105,$B$4)</f>
        <v>Bond104</v>
      </c>
      <c r="R105" t="str">
        <f>+_xll._FixedRateBond_cleanPrice($R$1&amp;E105,Q105)</f>
        <v>clean104</v>
      </c>
      <c r="S105">
        <f>+_xll._Value(R105)</f>
        <v>114.34259312033663</v>
      </c>
    </row>
    <row r="106" spans="5:19" x14ac:dyDescent="0.35">
      <c r="E106">
        <f t="shared" si="9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4">
        <v>100</v>
      </c>
      <c r="K106" t="str">
        <f>VLOOKUP(F106,Table1[],2,TRUE)</f>
        <v>Mat5</v>
      </c>
      <c r="L106" t="str">
        <f>VLOOKUP(H106,Table2[],2,TRUE)</f>
        <v>FreqS</v>
      </c>
      <c r="M106" t="str">
        <f>VLOOKUP(I106,Table3[],2,TRUE)</f>
        <v>+Yield4</v>
      </c>
      <c r="N106" t="str">
        <f>VLOOKUP(M106,Table4[],2,TRUE)</f>
        <v>FlatYield4</v>
      </c>
      <c r="O106" t="str">
        <f>VLOOKUP(N106,Table5[],2,TRUE)</f>
        <v>EngineFlatYield4</v>
      </c>
      <c r="P106" t="str">
        <f t="shared" si="8"/>
        <v>Mat5FreqS</v>
      </c>
      <c r="Q106" t="str">
        <f>+_xll._FixedRateBond($Q$1&amp;E106,$B$7,J106,P106,$B$54,$B$5,"ModifiedFollowing",J106,$B$4,$B$3,$B$6,$B$3,"Following",FALSE,O106,$B$4)</f>
        <v>Bond105</v>
      </c>
      <c r="R106" t="str">
        <f>+_xll._FixedRateBond_cleanPrice($R$1&amp;E106,Q106)</f>
        <v>clean105</v>
      </c>
      <c r="S106">
        <f>+_xll._Value(R106)</f>
        <v>117.64812665162151</v>
      </c>
    </row>
    <row r="107" spans="5:19" x14ac:dyDescent="0.35">
      <c r="E107">
        <f t="shared" si="9"/>
        <v>106</v>
      </c>
      <c r="F107" s="6">
        <v>3</v>
      </c>
      <c r="G107" s="9">
        <v>0.02</v>
      </c>
      <c r="H107" s="7" t="s">
        <v>2</v>
      </c>
      <c r="I107" s="9">
        <v>0.06</v>
      </c>
      <c r="J107" s="4">
        <v>100</v>
      </c>
      <c r="K107" t="str">
        <f>VLOOKUP(F107,Table1[],2,TRUE)</f>
        <v>Mat1</v>
      </c>
      <c r="L107" t="str">
        <f>VLOOKUP(H107,Table2[],2,TRUE)</f>
        <v>FreqA</v>
      </c>
      <c r="M107" t="str">
        <f>VLOOKUP(I107,Table3[],2,TRUE)</f>
        <v>+Yield4</v>
      </c>
      <c r="N107" t="str">
        <f>VLOOKUP(M107,Table4[],2,TRUE)</f>
        <v>FlatYield4</v>
      </c>
      <c r="O107" t="str">
        <f>VLOOKUP(N107,Table5[],2,TRUE)</f>
        <v>EngineFlatYield4</v>
      </c>
      <c r="P107" t="str">
        <f t="shared" si="8"/>
        <v>Mat1FreqA</v>
      </c>
      <c r="Q107" t="str">
        <f>+_xll._FixedRateBond($Q$1&amp;E107,$B$7,J107,P107,$B$54,$B$5,"ModifiedFollowing",J107,$B$4,$B$3,$B$6,$B$3,"Following",FALSE,O107,$B$4)</f>
        <v>Bond106</v>
      </c>
      <c r="R107" t="str">
        <f>+_xll._FixedRateBond_cleanPrice($R$1&amp;E107,Q107)</f>
        <v>clean106</v>
      </c>
      <c r="S107">
        <f>+_xll._Value(R107)</f>
        <v>102.04245554513172</v>
      </c>
    </row>
    <row r="108" spans="5:19" x14ac:dyDescent="0.35">
      <c r="E108">
        <f t="shared" si="9"/>
        <v>107</v>
      </c>
      <c r="F108" s="6">
        <v>5</v>
      </c>
      <c r="G108" s="9">
        <v>0.02</v>
      </c>
      <c r="H108" s="7" t="s">
        <v>2</v>
      </c>
      <c r="I108" s="9">
        <v>0.06</v>
      </c>
      <c r="J108" s="4">
        <v>100</v>
      </c>
      <c r="K108" t="str">
        <f>VLOOKUP(F108,Table1[],2,TRUE)</f>
        <v>Mat2</v>
      </c>
      <c r="L108" t="str">
        <f>VLOOKUP(H108,Table2[],2,TRUE)</f>
        <v>FreqA</v>
      </c>
      <c r="M108" t="str">
        <f>VLOOKUP(I108,Table3[],2,TRUE)</f>
        <v>+Yield4</v>
      </c>
      <c r="N108" t="str">
        <f>VLOOKUP(M108,Table4[],2,TRUE)</f>
        <v>FlatYield4</v>
      </c>
      <c r="O108" t="str">
        <f>VLOOKUP(N108,Table5[],2,TRUE)</f>
        <v>EngineFlatYield4</v>
      </c>
      <c r="P108" t="str">
        <f t="shared" si="8"/>
        <v>Mat2FreqA</v>
      </c>
      <c r="Q108" t="str">
        <f>+_xll._FixedRateBond($Q$1&amp;E108,$B$7,J108,P108,$B$54,$B$5,"ModifiedFollowing",J108,$B$4,$B$3,$B$6,$B$3,"Following",FALSE,O108,$B$4)</f>
        <v>Bond107</v>
      </c>
      <c r="R108" t="str">
        <f>+_xll._FixedRateBond_cleanPrice($R$1&amp;E108,Q108)</f>
        <v>clean107</v>
      </c>
      <c r="S108">
        <f>+_xll._Value(R108)</f>
        <v>99.355937776880353</v>
      </c>
    </row>
    <row r="109" spans="5:19" x14ac:dyDescent="0.35">
      <c r="E109">
        <f t="shared" si="9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4">
        <v>100</v>
      </c>
      <c r="K109" t="str">
        <f>VLOOKUP(F109,Table1[],2,TRUE)</f>
        <v>Mat3</v>
      </c>
      <c r="L109" t="str">
        <f>VLOOKUP(H109,Table2[],2,TRUE)</f>
        <v>FreqA</v>
      </c>
      <c r="M109" t="str">
        <f>VLOOKUP(I109,Table3[],2,TRUE)</f>
        <v>+Yield4</v>
      </c>
      <c r="N109" t="str">
        <f>VLOOKUP(M109,Table4[],2,TRUE)</f>
        <v>FlatYield4</v>
      </c>
      <c r="O109" t="str">
        <f>VLOOKUP(N109,Table5[],2,TRUE)</f>
        <v>EngineFlatYield4</v>
      </c>
      <c r="P109" t="str">
        <f t="shared" si="8"/>
        <v>Mat3FreqA</v>
      </c>
      <c r="Q109" t="str">
        <f>+_xll._FixedRateBond($Q$1&amp;E109,$B$7,J109,P109,$B$54,$B$5,"ModifiedFollowing",J109,$B$4,$B$3,$B$6,$B$3,"Following",FALSE,O109,$B$4)</f>
        <v>Bond108</v>
      </c>
      <c r="R109" t="str">
        <f>+_xll._FixedRateBond_cleanPrice($R$1&amp;E109,Q109)</f>
        <v>clean108</v>
      </c>
      <c r="S109">
        <f>+_xll._Value(R109)</f>
        <v>105.0004481449343</v>
      </c>
    </row>
    <row r="110" spans="5:19" x14ac:dyDescent="0.35">
      <c r="E110">
        <f t="shared" si="9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4">
        <v>100</v>
      </c>
      <c r="K110" t="str">
        <f>VLOOKUP(F110,Table1[],2,TRUE)</f>
        <v>Mat4</v>
      </c>
      <c r="L110" t="str">
        <f>VLOOKUP(H110,Table2[],2,TRUE)</f>
        <v>FreqA</v>
      </c>
      <c r="M110" t="str">
        <f>VLOOKUP(I110,Table3[],2,TRUE)</f>
        <v>+Yield4</v>
      </c>
      <c r="N110" t="str">
        <f>VLOOKUP(M110,Table4[],2,TRUE)</f>
        <v>FlatYield4</v>
      </c>
      <c r="O110" t="str">
        <f>VLOOKUP(N110,Table5[],2,TRUE)</f>
        <v>EngineFlatYield4</v>
      </c>
      <c r="P110" t="str">
        <f t="shared" si="8"/>
        <v>Mat4FreqA</v>
      </c>
      <c r="Q110" t="str">
        <f>+_xll._FixedRateBond($Q$1&amp;E110,$B$7,J110,P110,$B$54,$B$5,"ModifiedFollowing",J110,$B$4,$B$3,$B$6,$B$3,"Following",FALSE,O110,$B$4)</f>
        <v>Bond109</v>
      </c>
      <c r="R110" t="str">
        <f>+_xll._FixedRateBond_cleanPrice($R$1&amp;E110,Q110)</f>
        <v>clean109</v>
      </c>
      <c r="S110">
        <f>+_xll._Value(R110)</f>
        <v>109.1820042724155</v>
      </c>
    </row>
    <row r="111" spans="5:19" x14ac:dyDescent="0.35">
      <c r="E111">
        <f t="shared" si="9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4">
        <v>100</v>
      </c>
      <c r="K111" t="str">
        <f>VLOOKUP(F111,Table1[],2,TRUE)</f>
        <v>Mat5</v>
      </c>
      <c r="L111" t="str">
        <f>VLOOKUP(H111,Table2[],2,TRUE)</f>
        <v>FreqA</v>
      </c>
      <c r="M111" t="str">
        <f>VLOOKUP(I111,Table3[],2,TRUE)</f>
        <v>+Yield4</v>
      </c>
      <c r="N111" t="str">
        <f>VLOOKUP(M111,Table4[],2,TRUE)</f>
        <v>FlatYield4</v>
      </c>
      <c r="O111" t="str">
        <f>VLOOKUP(N111,Table5[],2,TRUE)</f>
        <v>EngineFlatYield4</v>
      </c>
      <c r="P111" t="str">
        <f t="shared" si="8"/>
        <v>Mat5FreqA</v>
      </c>
      <c r="Q111" t="str">
        <f>+_xll._FixedRateBond($Q$1&amp;E111,$B$7,J111,P111,$B$54,$B$5,"ModifiedFollowing",J111,$B$4,$B$3,$B$6,$B$3,"Following",FALSE,O111,$B$4)</f>
        <v>Bond110</v>
      </c>
      <c r="R111" t="str">
        <f>+_xll._FixedRateBond_cleanPrice($R$1&amp;E111,Q111)</f>
        <v>clean110</v>
      </c>
      <c r="S111">
        <f>+_xll._Value(R111)</f>
        <v>112.27977724245687</v>
      </c>
    </row>
    <row r="112" spans="5:19" x14ac:dyDescent="0.35">
      <c r="E112">
        <f t="shared" si="9"/>
        <v>111</v>
      </c>
      <c r="F112" s="6">
        <v>3</v>
      </c>
      <c r="G112" s="9">
        <v>0.05</v>
      </c>
      <c r="H112" s="7" t="s">
        <v>2</v>
      </c>
      <c r="I112" s="9">
        <v>0.06</v>
      </c>
      <c r="J112" s="4">
        <v>100</v>
      </c>
      <c r="K112" t="str">
        <f>VLOOKUP(F112,Table1[],2,TRUE)</f>
        <v>Mat1</v>
      </c>
      <c r="L112" t="str">
        <f>VLOOKUP(H112,Table2[],2,TRUE)</f>
        <v>FreqA</v>
      </c>
      <c r="M112" t="str">
        <f>VLOOKUP(I112,Table3[],2,TRUE)</f>
        <v>+Yield4</v>
      </c>
      <c r="N112" t="str">
        <f>VLOOKUP(M112,Table4[],2,TRUE)</f>
        <v>FlatYield4</v>
      </c>
      <c r="O112" t="str">
        <f>VLOOKUP(N112,Table5[],2,TRUE)</f>
        <v>EngineFlatYield4</v>
      </c>
      <c r="P112" t="str">
        <f t="shared" si="8"/>
        <v>Mat1FreqA</v>
      </c>
      <c r="Q112" t="str">
        <f>+_xll._FixedRateBond($Q$1&amp;E112,$B$7,J112,P112,$B$54,$B$5,"ModifiedFollowing",J112,$B$4,$B$3,$B$6,$B$3,"Following",FALSE,O112,$B$4)</f>
        <v>Bond111</v>
      </c>
      <c r="R112" t="str">
        <f>+_xll._FixedRateBond_cleanPrice($R$1&amp;E112,Q112)</f>
        <v>clean111</v>
      </c>
      <c r="S112">
        <f>+_xll._Value(R112)</f>
        <v>102.04245554513172</v>
      </c>
    </row>
    <row r="113" spans="5:19" x14ac:dyDescent="0.35">
      <c r="E113">
        <f t="shared" si="9"/>
        <v>112</v>
      </c>
      <c r="F113" s="6">
        <v>5</v>
      </c>
      <c r="G113" s="9">
        <v>0.05</v>
      </c>
      <c r="H113" s="7" t="s">
        <v>2</v>
      </c>
      <c r="I113" s="9">
        <v>0.06</v>
      </c>
      <c r="J113" s="4">
        <v>100</v>
      </c>
      <c r="K113" t="str">
        <f>VLOOKUP(F113,Table1[],2,TRUE)</f>
        <v>Mat2</v>
      </c>
      <c r="L113" t="str">
        <f>VLOOKUP(H113,Table2[],2,TRUE)</f>
        <v>FreqA</v>
      </c>
      <c r="M113" t="str">
        <f>VLOOKUP(I113,Table3[],2,TRUE)</f>
        <v>+Yield4</v>
      </c>
      <c r="N113" t="str">
        <f>VLOOKUP(M113,Table4[],2,TRUE)</f>
        <v>FlatYield4</v>
      </c>
      <c r="O113" t="str">
        <f>VLOOKUP(N113,Table5[],2,TRUE)</f>
        <v>EngineFlatYield4</v>
      </c>
      <c r="P113" t="str">
        <f t="shared" si="8"/>
        <v>Mat2FreqA</v>
      </c>
      <c r="Q113" t="str">
        <f>+_xll._FixedRateBond($Q$1&amp;E113,$B$7,J113,P113,$B$54,$B$5,"ModifiedFollowing",J113,$B$4,$B$3,$B$6,$B$3,"Following",FALSE,O113,$B$4)</f>
        <v>Bond112</v>
      </c>
      <c r="R113" t="str">
        <f>+_xll._FixedRateBond_cleanPrice($R$1&amp;E113,Q113)</f>
        <v>clean112</v>
      </c>
      <c r="S113">
        <f>+_xll._Value(R113)</f>
        <v>99.355937776880353</v>
      </c>
    </row>
    <row r="114" spans="5:19" x14ac:dyDescent="0.35">
      <c r="E114">
        <f t="shared" si="9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4">
        <v>100</v>
      </c>
      <c r="K114" t="str">
        <f>VLOOKUP(F114,Table1[],2,TRUE)</f>
        <v>Mat3</v>
      </c>
      <c r="L114" t="str">
        <f>VLOOKUP(H114,Table2[],2,TRUE)</f>
        <v>FreqA</v>
      </c>
      <c r="M114" t="str">
        <f>VLOOKUP(I114,Table3[],2,TRUE)</f>
        <v>+Yield4</v>
      </c>
      <c r="N114" t="str">
        <f>VLOOKUP(M114,Table4[],2,TRUE)</f>
        <v>FlatYield4</v>
      </c>
      <c r="O114" t="str">
        <f>VLOOKUP(N114,Table5[],2,TRUE)</f>
        <v>EngineFlatYield4</v>
      </c>
      <c r="P114" t="str">
        <f t="shared" si="8"/>
        <v>Mat3FreqA</v>
      </c>
      <c r="Q114" t="str">
        <f>+_xll._FixedRateBond($Q$1&amp;E114,$B$7,J114,P114,$B$54,$B$5,"ModifiedFollowing",J114,$B$4,$B$3,$B$6,$B$3,"Following",FALSE,O114,$B$4)</f>
        <v>Bond113</v>
      </c>
      <c r="R114" t="str">
        <f>+_xll._FixedRateBond_cleanPrice($R$1&amp;E114,Q114)</f>
        <v>clean113</v>
      </c>
      <c r="S114">
        <f>+_xll._Value(R114)</f>
        <v>105.0004481449343</v>
      </c>
    </row>
    <row r="115" spans="5:19" x14ac:dyDescent="0.35">
      <c r="E115">
        <f t="shared" si="9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4">
        <v>100</v>
      </c>
      <c r="K115" t="str">
        <f>VLOOKUP(F115,Table1[],2,TRUE)</f>
        <v>Mat4</v>
      </c>
      <c r="L115" t="str">
        <f>VLOOKUP(H115,Table2[],2,TRUE)</f>
        <v>FreqA</v>
      </c>
      <c r="M115" t="str">
        <f>VLOOKUP(I115,Table3[],2,TRUE)</f>
        <v>+Yield4</v>
      </c>
      <c r="N115" t="str">
        <f>VLOOKUP(M115,Table4[],2,TRUE)</f>
        <v>FlatYield4</v>
      </c>
      <c r="O115" t="str">
        <f>VLOOKUP(N115,Table5[],2,TRUE)</f>
        <v>EngineFlatYield4</v>
      </c>
      <c r="P115" t="str">
        <f t="shared" si="8"/>
        <v>Mat4FreqA</v>
      </c>
      <c r="Q115" t="str">
        <f>+_xll._FixedRateBond($Q$1&amp;E115,$B$7,J115,P115,$B$54,$B$5,"ModifiedFollowing",J115,$B$4,$B$3,$B$6,$B$3,"Following",FALSE,O115,$B$4)</f>
        <v>Bond114</v>
      </c>
      <c r="R115" t="str">
        <f>+_xll._FixedRateBond_cleanPrice($R$1&amp;E115,Q115)</f>
        <v>clean114</v>
      </c>
      <c r="S115">
        <f>+_xll._Value(R115)</f>
        <v>109.1820042724155</v>
      </c>
    </row>
    <row r="116" spans="5:19" x14ac:dyDescent="0.35">
      <c r="E116">
        <f t="shared" si="9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4">
        <v>100</v>
      </c>
      <c r="K116" t="str">
        <f>VLOOKUP(F116,Table1[],2,TRUE)</f>
        <v>Mat5</v>
      </c>
      <c r="L116" t="str">
        <f>VLOOKUP(H116,Table2[],2,TRUE)</f>
        <v>FreqA</v>
      </c>
      <c r="M116" t="str">
        <f>VLOOKUP(I116,Table3[],2,TRUE)</f>
        <v>+Yield4</v>
      </c>
      <c r="N116" t="str">
        <f>VLOOKUP(M116,Table4[],2,TRUE)</f>
        <v>FlatYield4</v>
      </c>
      <c r="O116" t="str">
        <f>VLOOKUP(N116,Table5[],2,TRUE)</f>
        <v>EngineFlatYield4</v>
      </c>
      <c r="P116" t="str">
        <f t="shared" si="8"/>
        <v>Mat5FreqA</v>
      </c>
      <c r="Q116" t="str">
        <f>+_xll._FixedRateBond($Q$1&amp;E116,$B$7,J116,P116,$B$54,$B$5,"ModifiedFollowing",J116,$B$4,$B$3,$B$6,$B$3,"Following",FALSE,O116,$B$4)</f>
        <v>Bond115</v>
      </c>
      <c r="R116" t="str">
        <f>+_xll._FixedRateBond_cleanPrice($R$1&amp;E116,Q116)</f>
        <v>clean115</v>
      </c>
      <c r="S116">
        <f>+_xll._Value(R116)</f>
        <v>112.27977724245687</v>
      </c>
    </row>
    <row r="117" spans="5:19" x14ac:dyDescent="0.35">
      <c r="E117">
        <f t="shared" si="9"/>
        <v>116</v>
      </c>
      <c r="F117" s="6">
        <v>3</v>
      </c>
      <c r="G117" s="9">
        <v>0.08</v>
      </c>
      <c r="H117" s="7" t="s">
        <v>2</v>
      </c>
      <c r="I117" s="9">
        <v>0.06</v>
      </c>
      <c r="J117" s="4">
        <v>100</v>
      </c>
      <c r="K117" t="str">
        <f>VLOOKUP(F117,Table1[],2,TRUE)</f>
        <v>Mat1</v>
      </c>
      <c r="L117" t="str">
        <f>VLOOKUP(H117,Table2[],2,TRUE)</f>
        <v>FreqA</v>
      </c>
      <c r="M117" t="str">
        <f>VLOOKUP(I117,Table3[],2,TRUE)</f>
        <v>+Yield4</v>
      </c>
      <c r="N117" t="str">
        <f>VLOOKUP(M117,Table4[],2,TRUE)</f>
        <v>FlatYield4</v>
      </c>
      <c r="O117" t="str">
        <f>VLOOKUP(N117,Table5[],2,TRUE)</f>
        <v>EngineFlatYield4</v>
      </c>
      <c r="P117" t="str">
        <f t="shared" si="8"/>
        <v>Mat1FreqA</v>
      </c>
      <c r="Q117" t="str">
        <f>+_xll._FixedRateBond($Q$1&amp;E117,$B$7,J117,P117,$B$54,$B$5,"ModifiedFollowing",J117,$B$4,$B$3,$B$6,$B$3,"Following",FALSE,O117,$B$4)</f>
        <v>Bond116</v>
      </c>
      <c r="R117" t="str">
        <f>+_xll._FixedRateBond_cleanPrice($R$1&amp;E117,Q117)</f>
        <v>clean116</v>
      </c>
      <c r="S117">
        <f>+_xll._Value(R117)</f>
        <v>102.04245554513172</v>
      </c>
    </row>
    <row r="118" spans="5:19" x14ac:dyDescent="0.35">
      <c r="E118">
        <f t="shared" si="9"/>
        <v>117</v>
      </c>
      <c r="F118" s="6">
        <v>5</v>
      </c>
      <c r="G118" s="9">
        <v>0.08</v>
      </c>
      <c r="H118" s="7" t="s">
        <v>2</v>
      </c>
      <c r="I118" s="9">
        <v>0.06</v>
      </c>
      <c r="J118" s="4">
        <v>100</v>
      </c>
      <c r="K118" t="str">
        <f>VLOOKUP(F118,Table1[],2,TRUE)</f>
        <v>Mat2</v>
      </c>
      <c r="L118" t="str">
        <f>VLOOKUP(H118,Table2[],2,TRUE)</f>
        <v>FreqA</v>
      </c>
      <c r="M118" t="str">
        <f>VLOOKUP(I118,Table3[],2,TRUE)</f>
        <v>+Yield4</v>
      </c>
      <c r="N118" t="str">
        <f>VLOOKUP(M118,Table4[],2,TRUE)</f>
        <v>FlatYield4</v>
      </c>
      <c r="O118" t="str">
        <f>VLOOKUP(N118,Table5[],2,TRUE)</f>
        <v>EngineFlatYield4</v>
      </c>
      <c r="P118" t="str">
        <f t="shared" si="8"/>
        <v>Mat2FreqA</v>
      </c>
      <c r="Q118" t="str">
        <f>+_xll._FixedRateBond($Q$1&amp;E118,$B$7,J118,P118,$B$54,$B$5,"ModifiedFollowing",J118,$B$4,$B$3,$B$6,$B$3,"Following",FALSE,O118,$B$4)</f>
        <v>Bond117</v>
      </c>
      <c r="R118" t="str">
        <f>+_xll._FixedRateBond_cleanPrice($R$1&amp;E118,Q118)</f>
        <v>clean117</v>
      </c>
      <c r="S118">
        <f>+_xll._Value(R118)</f>
        <v>99.355937776880353</v>
      </c>
    </row>
    <row r="119" spans="5:19" x14ac:dyDescent="0.35">
      <c r="E119">
        <f t="shared" si="9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4">
        <v>100</v>
      </c>
      <c r="K119" t="str">
        <f>VLOOKUP(F119,Table1[],2,TRUE)</f>
        <v>Mat3</v>
      </c>
      <c r="L119" t="str">
        <f>VLOOKUP(H119,Table2[],2,TRUE)</f>
        <v>FreqA</v>
      </c>
      <c r="M119" t="str">
        <f>VLOOKUP(I119,Table3[],2,TRUE)</f>
        <v>+Yield4</v>
      </c>
      <c r="N119" t="str">
        <f>VLOOKUP(M119,Table4[],2,TRUE)</f>
        <v>FlatYield4</v>
      </c>
      <c r="O119" t="str">
        <f>VLOOKUP(N119,Table5[],2,TRUE)</f>
        <v>EngineFlatYield4</v>
      </c>
      <c r="P119" t="str">
        <f t="shared" si="8"/>
        <v>Mat3FreqA</v>
      </c>
      <c r="Q119" t="str">
        <f>+_xll._FixedRateBond($Q$1&amp;E119,$B$7,J119,P119,$B$54,$B$5,"ModifiedFollowing",J119,$B$4,$B$3,$B$6,$B$3,"Following",FALSE,O119,$B$4)</f>
        <v>Bond118</v>
      </c>
      <c r="R119" t="str">
        <f>+_xll._FixedRateBond_cleanPrice($R$1&amp;E119,Q119)</f>
        <v>clean118</v>
      </c>
      <c r="S119">
        <f>+_xll._Value(R119)</f>
        <v>105.0004481449343</v>
      </c>
    </row>
    <row r="120" spans="5:19" x14ac:dyDescent="0.35">
      <c r="E120">
        <f t="shared" si="9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4">
        <v>100</v>
      </c>
      <c r="K120" t="str">
        <f>VLOOKUP(F120,Table1[],2,TRUE)</f>
        <v>Mat4</v>
      </c>
      <c r="L120" t="str">
        <f>VLOOKUP(H120,Table2[],2,TRUE)</f>
        <v>FreqA</v>
      </c>
      <c r="M120" t="str">
        <f>VLOOKUP(I120,Table3[],2,TRUE)</f>
        <v>+Yield4</v>
      </c>
      <c r="N120" t="str">
        <f>VLOOKUP(M120,Table4[],2,TRUE)</f>
        <v>FlatYield4</v>
      </c>
      <c r="O120" t="str">
        <f>VLOOKUP(N120,Table5[],2,TRUE)</f>
        <v>EngineFlatYield4</v>
      </c>
      <c r="P120" t="str">
        <f t="shared" si="8"/>
        <v>Mat4FreqA</v>
      </c>
      <c r="Q120" t="str">
        <f>+_xll._FixedRateBond($Q$1&amp;E120,$B$7,J120,P120,$B$54,$B$5,"ModifiedFollowing",J120,$B$4,$B$3,$B$6,$B$3,"Following",FALSE,O120,$B$4)</f>
        <v>Bond119</v>
      </c>
      <c r="R120" t="str">
        <f>+_xll._FixedRateBond_cleanPrice($R$1&amp;E120,Q120)</f>
        <v>clean119</v>
      </c>
      <c r="S120">
        <f>+_xll._Value(R120)</f>
        <v>109.1820042724155</v>
      </c>
    </row>
    <row r="121" spans="5:19" x14ac:dyDescent="0.35">
      <c r="E121">
        <f t="shared" si="9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4">
        <v>100</v>
      </c>
      <c r="K121" t="str">
        <f>VLOOKUP(F121,Table1[],2,TRUE)</f>
        <v>Mat5</v>
      </c>
      <c r="L121" t="str">
        <f>VLOOKUP(H121,Table2[],2,TRUE)</f>
        <v>FreqA</v>
      </c>
      <c r="M121" t="str">
        <f>VLOOKUP(I121,Table3[],2,TRUE)</f>
        <v>+Yield4</v>
      </c>
      <c r="N121" t="str">
        <f>VLOOKUP(M121,Table4[],2,TRUE)</f>
        <v>FlatYield4</v>
      </c>
      <c r="O121" t="str">
        <f>VLOOKUP(N121,Table5[],2,TRUE)</f>
        <v>EngineFlatYield4</v>
      </c>
      <c r="P121" t="str">
        <f t="shared" si="8"/>
        <v>Mat5FreqA</v>
      </c>
      <c r="Q121" t="str">
        <f>+_xll._FixedRateBond($Q$1&amp;E121,$B$7,J121,P121,$B$54,$B$5,"ModifiedFollowing",J121,$B$4,$B$3,$B$6,$B$3,"Following",FALSE,O121,$B$4)</f>
        <v>Bond120</v>
      </c>
      <c r="R121" t="str">
        <f>+_xll._FixedRateBond_cleanPrice($R$1&amp;E121,Q121)</f>
        <v>clean120</v>
      </c>
      <c r="S121">
        <f>+_xll._Value(R121)</f>
        <v>112.27977724245687</v>
      </c>
    </row>
    <row r="122" spans="5:19" x14ac:dyDescent="0.35">
      <c r="F122" s="2"/>
      <c r="G122" s="10"/>
      <c r="H122" s="3"/>
      <c r="I122" s="10"/>
      <c r="S122">
        <f>SUM(S2:S121)</f>
        <v>14606.991778558131</v>
      </c>
    </row>
    <row r="123" spans="5:19" x14ac:dyDescent="0.35">
      <c r="F123" s="2"/>
      <c r="G123" s="10"/>
      <c r="H123" s="3"/>
      <c r="I123" s="10"/>
    </row>
    <row r="124" spans="5:19" x14ac:dyDescent="0.35">
      <c r="F124" s="2"/>
      <c r="G124" s="10"/>
      <c r="H124" s="3"/>
      <c r="I124" s="10"/>
    </row>
    <row r="125" spans="5:19" x14ac:dyDescent="0.35">
      <c r="F125" s="2"/>
      <c r="G125" s="10"/>
      <c r="H125" s="3"/>
      <c r="I125" s="10"/>
    </row>
    <row r="126" spans="5:19" x14ac:dyDescent="0.35">
      <c r="F126" s="2"/>
      <c r="G126" s="10"/>
      <c r="H126" s="3"/>
      <c r="I126" s="10"/>
    </row>
    <row r="127" spans="5:19" x14ac:dyDescent="0.35">
      <c r="F127" s="2"/>
      <c r="G127" s="10"/>
      <c r="H127" s="3"/>
      <c r="I127" s="10"/>
    </row>
    <row r="128" spans="5:19" x14ac:dyDescent="0.35">
      <c r="F128" s="2"/>
      <c r="G128" s="10"/>
      <c r="H128" s="3"/>
      <c r="I128" s="10"/>
    </row>
    <row r="129" spans="6:9" x14ac:dyDescent="0.35">
      <c r="F129" s="2"/>
      <c r="G129" s="10"/>
      <c r="H129" s="3"/>
      <c r="I129" s="10"/>
    </row>
    <row r="130" spans="6:9" x14ac:dyDescent="0.35">
      <c r="F130" s="2"/>
      <c r="G130" s="10"/>
      <c r="H130" s="3"/>
      <c r="I130" s="10"/>
    </row>
    <row r="131" spans="6:9" x14ac:dyDescent="0.35">
      <c r="F131" s="2"/>
      <c r="G131" s="10"/>
      <c r="H131" s="3"/>
      <c r="I131" s="10"/>
    </row>
    <row r="132" spans="6:9" x14ac:dyDescent="0.35">
      <c r="F132" s="2"/>
      <c r="G132" s="10"/>
      <c r="H132" s="3"/>
      <c r="I132" s="10"/>
    </row>
    <row r="133" spans="6:9" x14ac:dyDescent="0.35">
      <c r="F133" s="2"/>
      <c r="G133" s="10"/>
      <c r="H133" s="3"/>
      <c r="I133" s="10"/>
    </row>
    <row r="134" spans="6:9" x14ac:dyDescent="0.35">
      <c r="F134" s="2"/>
      <c r="G134" s="10"/>
      <c r="H134" s="3"/>
      <c r="I134" s="10"/>
    </row>
    <row r="135" spans="6:9" x14ac:dyDescent="0.35">
      <c r="F135" s="2"/>
      <c r="G135" s="10"/>
      <c r="H135" s="3"/>
      <c r="I135" s="10"/>
    </row>
    <row r="136" spans="6:9" x14ac:dyDescent="0.35">
      <c r="F136" s="2"/>
      <c r="G136" s="10"/>
      <c r="H136" s="3"/>
      <c r="I136" s="10"/>
    </row>
    <row r="137" spans="6:9" x14ac:dyDescent="0.35">
      <c r="F137" s="2"/>
      <c r="G137" s="10"/>
      <c r="H137" s="3"/>
      <c r="I137" s="10"/>
    </row>
    <row r="138" spans="6:9" x14ac:dyDescent="0.35">
      <c r="F138" s="2"/>
      <c r="G138" s="10"/>
      <c r="H138" s="3"/>
      <c r="I138" s="10"/>
    </row>
    <row r="139" spans="6:9" x14ac:dyDescent="0.35">
      <c r="F139" s="2"/>
      <c r="G139" s="10"/>
      <c r="H139" s="3"/>
      <c r="I139" s="10"/>
    </row>
    <row r="140" spans="6:9" x14ac:dyDescent="0.35">
      <c r="F140" s="2"/>
      <c r="G140" s="10"/>
      <c r="H140" s="3"/>
      <c r="I140" s="10"/>
    </row>
    <row r="141" spans="6:9" x14ac:dyDescent="0.35">
      <c r="F141" s="2"/>
      <c r="G141" s="10"/>
      <c r="H141" s="3"/>
      <c r="I141" s="10"/>
    </row>
    <row r="142" spans="6:9" x14ac:dyDescent="0.35">
      <c r="F142" s="2"/>
      <c r="G142" s="10"/>
      <c r="H142" s="3"/>
      <c r="I142" s="10"/>
    </row>
    <row r="143" spans="6:9" x14ac:dyDescent="0.35">
      <c r="F143" s="2"/>
      <c r="G143" s="10"/>
      <c r="H143" s="3"/>
      <c r="I143" s="10"/>
    </row>
    <row r="144" spans="6:9" x14ac:dyDescent="0.35">
      <c r="F144" s="2"/>
      <c r="G144" s="10"/>
      <c r="H144" s="3"/>
      <c r="I144" s="10"/>
    </row>
    <row r="145" spans="6:9" x14ac:dyDescent="0.35">
      <c r="F145" s="2"/>
      <c r="G145" s="10"/>
      <c r="H145" s="3"/>
      <c r="I145" s="10"/>
    </row>
  </sheetData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2020-10-07T23:35:13Z</dcterms:modified>
</cp:coreProperties>
</file>