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2C45DAEB-6EF5-4588-B9A9-406829BF7353}" xr6:coauthVersionLast="45" xr6:coauthVersionMax="45" xr10:uidLastSave="{00000000-0000-0000-0000-000000000000}"/>
  <bookViews>
    <workbookView xWindow="-110" yWindow="-110" windowWidth="38620" windowHeight="21220" xr2:uid="{347D0D25-E149-495F-B150-3BFF05A50DF3}"/>
  </bookViews>
  <sheets>
    <sheet name="FixedBo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" i="1"/>
  <c r="D8" i="1"/>
  <c r="D10" i="1"/>
  <c r="D6" i="1"/>
  <c r="D12" i="1"/>
  <c r="D9" i="1"/>
  <c r="D19" i="1"/>
  <c r="D16" i="1"/>
  <c r="A2" i="1"/>
  <c r="D13" i="1"/>
  <c r="A3" i="1"/>
  <c r="D7" i="1"/>
  <c r="B2" i="1"/>
  <c r="D3" i="1" l="1"/>
  <c r="D5" i="1" s="1"/>
  <c r="D14" i="1"/>
  <c r="D15" i="1" s="1"/>
  <c r="B5" i="1"/>
  <c r="D11" i="1"/>
  <c r="D17" i="1" l="1"/>
  <c r="D18" i="1" s="1"/>
  <c r="D23" i="1"/>
  <c r="B23" i="1" s="1"/>
  <c r="D24" i="1"/>
  <c r="B24" i="1" s="1"/>
  <c r="D25" i="1"/>
  <c r="B25" i="1" s="1"/>
  <c r="D22" i="1"/>
  <c r="B22" i="1"/>
</calcChain>
</file>

<file path=xl/sharedStrings.xml><?xml version="1.0" encoding="utf-8"?>
<sst xmlns="http://schemas.openxmlformats.org/spreadsheetml/2006/main" count="42" uniqueCount="29">
  <si>
    <t>Time</t>
  </si>
  <si>
    <t>Maturity</t>
  </si>
  <si>
    <t>Frequency</t>
  </si>
  <si>
    <t>Annual</t>
  </si>
  <si>
    <t>Flat Forward</t>
  </si>
  <si>
    <t>Engine</t>
  </si>
  <si>
    <t>Bond</t>
  </si>
  <si>
    <t>FixedAmount</t>
  </si>
  <si>
    <t>Quote</t>
  </si>
  <si>
    <t>Schedule</t>
  </si>
  <si>
    <t>Coupon</t>
  </si>
  <si>
    <t>Name</t>
  </si>
  <si>
    <t>Value</t>
  </si>
  <si>
    <t>Handle</t>
  </si>
  <si>
    <t>ISMA</t>
  </si>
  <si>
    <t>Calendar</t>
  </si>
  <si>
    <t>Price Day</t>
  </si>
  <si>
    <t>V</t>
  </si>
  <si>
    <t>-</t>
  </si>
  <si>
    <t>+</t>
  </si>
  <si>
    <t>Years</t>
  </si>
  <si>
    <t>Day Count</t>
  </si>
  <si>
    <t>Ex Coupon</t>
  </si>
  <si>
    <t>Settlement</t>
  </si>
  <si>
    <t>Cash</t>
  </si>
  <si>
    <t>Tenor</t>
  </si>
  <si>
    <t>NPV</t>
  </si>
  <si>
    <t>Clean Price</t>
  </si>
  <si>
    <t>Dirty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</si>
</sst>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quotePrefix="1"/>
    <xf numFmtId="9" fontId="0" fillId="0" borderId="0" xfId="0" quotePrefix="1" applyNumberFormat="1"/>
    <xf numFmtId="4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b4717335615451d9610c5a2eb814738">
      <tp>
        <v>107.68243226150476</v>
        <stp/>
        <stp>DirtyPrice</stp>
        <stp/>
        <tr r="B25" s="1"/>
      </tp>
    </main>
    <main first="rtdsrv.0b4717335615451d9610c5a2eb814738">
      <tp>
        <v>44193</v>
        <stp/>
        <stp>-PriceDay</stp>
        <stp/>
        <tr r="B5" s="1"/>
      </tp>
    </main>
    <main first="rtdsrv.83155bfc2f864426b8cc9508a9742b36">
      <tp t="s">
        <v>-Bond</v>
        <stp/>
        <stp>-Bond</stp>
        <stp>-893206484</stp>
        <tr r="D18" s="1"/>
      </tp>
    </main>
    <main first="rtdsrv.83155bfc2f864426b8cc9508a9742b36">
      <tp t="s">
        <v>Cash</v>
        <stp/>
        <stp>Cash</stp>
        <stp>-1893055664</stp>
        <tr r="D22" s="1"/>
      </tp>
    </main>
    <main first="rtdsrv.0b4717335615451d9610c5a2eb814738">
      <tp>
        <v>106.08053008759171</v>
        <stp/>
        <stp>CleanPrice</stp>
        <stp/>
        <tr r="B24" s="1"/>
      </tp>
    </main>
    <main first="rtdsrv.83155bfc2f864426b8cc9508a9742b36">
      <tp t="s">
        <v>Clock</v>
        <stp/>
        <stp>Clock</stp>
        <stp>0</stp>
        <tr r="D9" s="1"/>
      </tp>
    </main>
    <main first="rtdsrv.83155bfc2f864426b8cc9508a9742b36">
      <tp t="s">
        <v>-Settlement</v>
        <stp/>
        <stp>-Settlement</stp>
        <stp>0</stp>
        <tr r="D8" s="1"/>
      </tp>
    </main>
    <main first="rtdsrv.83155bfc2f864426b8cc9508a9742b36">
      <tp t="s">
        <v>-ExCoupon</v>
        <stp/>
        <stp>-ExCoupon</stp>
        <stp>0</stp>
        <tr r="D7" s="1"/>
      </tp>
    </main>
    <main first="rtdsrv.83155bfc2f864426b8cc9508a9742b36">
      <tp t="s">
        <v>Today</v>
        <stp/>
        <stp>Today</stp>
        <stp>0</stp>
        <tr r="A2" s="1"/>
        <tr r="D2" s="1"/>
      </tp>
    </main>
    <main first="rtdsrv.83155bfc2f864426b8cc9508a9742b36">
      <tp t="s">
        <v>-FlatForward</v>
        <stp/>
        <stp>-FlatForward</stp>
        <stp>-219330255</stp>
        <tr r="D14" s="1"/>
      </tp>
      <tp t="s">
        <v>clock</v>
        <stp/>
        <stp>clock</stp>
        <stp>-367521373</stp>
        <tr r="A3" s="1"/>
      </tp>
    </main>
    <main first="rtdsrv.0b4717335615451d9610c5a2eb814738">
      <tp>
        <v>177.0109289617487</v>
        <stp/>
        <stp>Cash</stp>
        <stp/>
        <tr r="B22" s="1"/>
      </tp>
    </main>
    <main first="rtdsrv.83155bfc2f864426b8cc9508a9742b36">
      <tp t="s">
        <v>+FixedAmount</v>
        <stp/>
        <stp>+FixedAmount</stp>
        <stp>1079574528</stp>
        <tr r="D16" s="1"/>
      </tp>
    </main>
    <main first="rtdsrv.83155bfc2f864426b8cc9508a9742b36">
      <tp t="s">
        <v>+Tenor</v>
        <stp/>
        <stp>+Tenor</stp>
        <stp>10</stp>
        <tr r="D10" s="1"/>
      </tp>
    </main>
    <main first="rtdsrv.83155bfc2f864426b8cc9508a9742b36">
      <tp t="s">
        <v>-Calendar</v>
        <stp/>
        <stp>-Calendar</stp>
        <stp>0</stp>
        <tr r="D4" s="1"/>
      </tp>
    </main>
    <main first="rtdsrv.83155bfc2f864426b8cc9508a9742b36">
      <tp t="s">
        <v>-clock</v>
        <stp/>
        <stp>-clock</stp>
        <stp>-367521373</stp>
        <tr r="D3" s="1"/>
      </tp>
    </main>
    <main first="rtdsrv.83155bfc2f864426b8cc9508a9742b36">
      <tp t="s">
        <v>Quote</v>
        <stp/>
        <stp>Quote</stp>
        <stp>0</stp>
        <tr r="D13" s="1"/>
      </tp>
    </main>
    <main first="rtdsrv.83155bfc2f864426b8cc9508a9742b36">
      <tp t="s">
        <v>-Engine</v>
        <stp/>
        <stp>-Engine</stp>
        <stp>2035139617</stp>
        <tr r="D15" s="1"/>
      </tp>
    </main>
    <main first="rtdsrv.0b4717335615451d9610c5a2eb814738">
      <tp>
        <v>107.66828913260423</v>
        <stp/>
        <stp>NPV</stp>
        <stp/>
        <tr r="B23" s="1"/>
      </tp>
    </main>
    <main first="rtdsrv.83155bfc2f864426b8cc9508a9742b36">
      <tp t="s">
        <v>-Schedule</v>
        <stp/>
        <stp>-Schedule</stp>
        <stp>2392593</stp>
        <tr r="D17" s="1"/>
      </tp>
    </main>
    <main first="rtdsrv.83155bfc2f864426b8cc9508a9742b36">
      <tp t="s">
        <v>-PriceDay</v>
        <stp/>
        <stp>-PriceDay</stp>
        <stp>-1100403559</stp>
        <tr r="D5" s="1"/>
      </tp>
    </main>
    <main first="rtdsrv.83155bfc2f864426b8cc9508a9742b36">
      <tp t="s">
        <v>Frequency</v>
        <stp/>
        <stp>Frequency</stp>
        <stp>-272257755</stp>
        <tr r="D12" s="1"/>
      </tp>
    </main>
    <main first="rtdsrv.83155bfc2f864426b8cc9508a9742b36">
      <tp t="s">
        <v>-Coupon</v>
        <stp/>
        <stp>-Coupon</stp>
        <stp>561312938</stp>
        <tr r="D19" s="1"/>
      </tp>
    </main>
    <main first="rtdsrv.0b4717335615451d9610c5a2eb814738">
      <tp>
        <v>44192</v>
        <stp/>
        <stp>Today</stp>
        <stp/>
        <tr r="B2" s="1"/>
      </tp>
    </main>
    <main first="rtdsrv.0b4717335615451d9610c5a2eb814738">
      <tp>
        <v>44192.778152951389</v>
        <stp/>
        <stp>Clock</stp>
        <stp/>
        <tr r="D9" s="1"/>
      </tp>
    </main>
    <main first="rtdsrv.83155bfc2f864426b8cc9508a9742b36">
      <tp t="s">
        <v>DirtyPrice</v>
        <stp/>
        <stp>DirtyPrice</stp>
        <stp>-1893055664</stp>
        <tr r="D25" s="1"/>
      </tp>
    </main>
    <main first="rtdsrv.83155bfc2f864426b8cc9508a9742b36">
      <tp t="s">
        <v>NPV</v>
        <stp/>
        <stp>NPV</stp>
        <stp>-1893055664</stp>
        <tr r="D23" s="1"/>
      </tp>
    </main>
    <main first="rtdsrv.83155bfc2f864426b8cc9508a9742b36">
      <tp t="s">
        <v>-DayCount</v>
        <stp/>
        <stp>-DayCount</stp>
        <stp>1443484981</stp>
        <tr r="D6" s="1"/>
      </tp>
    </main>
    <main first="rtdsrv.83155bfc2f864426b8cc9508a9742b36">
      <tp t="s">
        <v>+Maturity</v>
        <stp/>
        <stp>+Maturity</stp>
        <stp>1718322077</stp>
        <tr r="D11" s="1"/>
      </tp>
    </main>
    <main first="rtdsrv.83155bfc2f864426b8cc9508a9742b36">
      <tp t="s">
        <v>CleanPrice</v>
        <stp/>
        <stp>CleanPrice</stp>
        <stp>-1893055664</stp>
        <tr r="D2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75A8A-C985-4D85-A80B-766D57B07FAA}" name="Table1" displayName="Table1" ref="A1:D25" totalsRowShown="0">
  <autoFilter ref="A1:D25" xr:uid="{55A105E9-259A-4E15-860C-2BAC2FA11C44}"/>
  <tableColumns count="4">
    <tableColumn id="1" xr3:uid="{D80AD79B-B1A5-4A91-AE59-D604CA3ABDA8}" name="Name"/>
    <tableColumn id="2" xr3:uid="{8C1CEC1F-2C20-4836-97E7-18D16172BDC0}" name="Value" dataDxfId="0">
      <calculatedColumnFormula>+_xll._Value(D2)</calculatedColumnFormula>
    </tableColumn>
    <tableColumn id="3" xr3:uid="{2A7E6299-04FE-49B9-9C70-E39EBA701A49}" name="V"/>
    <tableColumn id="4" xr3:uid="{25B3B762-C71E-409A-8653-15D0B2945117}" name="Hand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0FD8-177F-4947-84B1-4430E6F49CE8}">
  <dimension ref="A1:E26"/>
  <sheetViews>
    <sheetView tabSelected="1" workbookViewId="0">
      <selection activeCell="F3" sqref="F3"/>
    </sheetView>
  </sheetViews>
  <sheetFormatPr defaultRowHeight="14.5" x14ac:dyDescent="0.35"/>
  <cols>
    <col min="1" max="1" width="17.26953125" bestFit="1" customWidth="1"/>
    <col min="2" max="2" width="29.90625" customWidth="1"/>
    <col min="3" max="3" width="2" customWidth="1"/>
    <col min="4" max="4" width="17.7265625" bestFit="1" customWidth="1"/>
    <col min="5" max="5" width="10.453125" bestFit="1" customWidth="1"/>
  </cols>
  <sheetData>
    <row r="1" spans="1:5" x14ac:dyDescent="0.35">
      <c r="A1" t="s">
        <v>11</v>
      </c>
      <c r="B1" t="s">
        <v>12</v>
      </c>
      <c r="C1" t="s">
        <v>17</v>
      </c>
      <c r="D1" t="s">
        <v>13</v>
      </c>
    </row>
    <row r="2" spans="1:5" x14ac:dyDescent="0.35">
      <c r="A2" t="str">
        <f>+_xll._Today()</f>
        <v>Today</v>
      </c>
      <c r="B2" s="1">
        <f>+_xll._Value(A2)</f>
        <v>44192</v>
      </c>
      <c r="C2" s="1"/>
      <c r="D2" t="str">
        <f>+_xll._Today()</f>
        <v>Today</v>
      </c>
    </row>
    <row r="3" spans="1:5" x14ac:dyDescent="0.35">
      <c r="A3" t="str">
        <f>+_xll._Date1("clock",A2)</f>
        <v>clock</v>
      </c>
      <c r="C3" t="s">
        <v>18</v>
      </c>
      <c r="D3" t="str">
        <f>+_xll._Date1(Table1[[#This Row],[V]]&amp;Table1[[#This Row],[Name]],D2)</f>
        <v>-clock</v>
      </c>
    </row>
    <row r="4" spans="1:5" x14ac:dyDescent="0.35">
      <c r="A4" t="s">
        <v>15</v>
      </c>
      <c r="C4" t="s">
        <v>18</v>
      </c>
      <c r="D4" t="str">
        <f>+_xll._TARGET(C4&amp;A4)</f>
        <v>-Calendar</v>
      </c>
    </row>
    <row r="5" spans="1:5" x14ac:dyDescent="0.35">
      <c r="A5" t="s">
        <v>16</v>
      </c>
      <c r="B5" s="1">
        <f>+_xll._Value(D5)</f>
        <v>44193</v>
      </c>
      <c r="C5" t="s">
        <v>18</v>
      </c>
      <c r="D5" t="str">
        <f>+_xll._TARGET_adjust(C5&amp;A5,D4,D3,"Following")</f>
        <v>-PriceDay</v>
      </c>
    </row>
    <row r="6" spans="1:5" x14ac:dyDescent="0.35">
      <c r="A6" t="s">
        <v>21</v>
      </c>
      <c r="B6" t="s">
        <v>14</v>
      </c>
      <c r="C6" t="s">
        <v>18</v>
      </c>
      <c r="D6" t="str">
        <f>+_xll._ActualActual1(C6&amp;A6,B6)</f>
        <v>-DayCount</v>
      </c>
    </row>
    <row r="7" spans="1:5" x14ac:dyDescent="0.35">
      <c r="A7" t="s">
        <v>22</v>
      </c>
      <c r="C7" t="s">
        <v>18</v>
      </c>
      <c r="D7" t="str">
        <f>+_xll._Period1(C7&amp;A7)</f>
        <v>-ExCoupon</v>
      </c>
    </row>
    <row r="8" spans="1:5" x14ac:dyDescent="0.35">
      <c r="A8" t="s">
        <v>23</v>
      </c>
      <c r="B8">
        <v>3</v>
      </c>
      <c r="C8" s="4" t="s">
        <v>18</v>
      </c>
      <c r="D8" t="str">
        <f>+_xll._Int(C8&amp;A8,B9)</f>
        <v>-Settlement</v>
      </c>
    </row>
    <row r="9" spans="1:5" x14ac:dyDescent="0.35">
      <c r="A9" t="s">
        <v>0</v>
      </c>
      <c r="D9" s="2">
        <f>+_xll._Clock()</f>
        <v>44192.778152951389</v>
      </c>
    </row>
    <row r="10" spans="1:5" x14ac:dyDescent="0.35">
      <c r="A10" t="s">
        <v>25</v>
      </c>
      <c r="B10">
        <v>10</v>
      </c>
      <c r="C10" s="4" t="s">
        <v>19</v>
      </c>
      <c r="D10" s="2" t="str">
        <f>+_xll._Int(C10&amp;A10,B10)</f>
        <v>+Tenor</v>
      </c>
    </row>
    <row r="11" spans="1:5" x14ac:dyDescent="0.35">
      <c r="A11" t="s">
        <v>1</v>
      </c>
      <c r="B11" t="s">
        <v>20</v>
      </c>
      <c r="C11" s="4" t="s">
        <v>19</v>
      </c>
      <c r="D11" t="str">
        <f>+_xll._TARGET_advance1(C11&amp;A11,$D$4,$D$5,D10,B11,"ModifiedFollowing",FALSE)</f>
        <v>+Maturity</v>
      </c>
      <c r="E11" s="1"/>
    </row>
    <row r="12" spans="1:5" x14ac:dyDescent="0.35">
      <c r="A12" t="s">
        <v>2</v>
      </c>
      <c r="B12" t="s">
        <v>3</v>
      </c>
      <c r="D12" t="str">
        <f>+_xll._Period2(A12,B12)</f>
        <v>Frequency</v>
      </c>
    </row>
    <row r="13" spans="1:5" x14ac:dyDescent="0.35">
      <c r="A13" s="3" t="s">
        <v>8</v>
      </c>
      <c r="B13" s="3">
        <v>0.03</v>
      </c>
      <c r="C13" s="5" t="s">
        <v>19</v>
      </c>
      <c r="D13" t="str">
        <f>+_xll._SimpleQuote1(A13,B13)</f>
        <v>Quote</v>
      </c>
    </row>
    <row r="14" spans="1:5" x14ac:dyDescent="0.35">
      <c r="A14" t="s">
        <v>4</v>
      </c>
      <c r="C14" s="4" t="s">
        <v>18</v>
      </c>
      <c r="D14" t="str">
        <f>+_xll._FlatForward(C14&amp;A14,D5,D13,D6,D3)</f>
        <v>-FlatForward</v>
      </c>
    </row>
    <row r="15" spans="1:5" x14ac:dyDescent="0.35">
      <c r="A15" t="s">
        <v>5</v>
      </c>
      <c r="C15" s="4" t="s">
        <v>18</v>
      </c>
      <c r="D15" t="str">
        <f>+_xll._DiscountingBondEngine(C15&amp;A15,D14,TRUE,D3)</f>
        <v>-Engine</v>
      </c>
    </row>
    <row r="16" spans="1:5" x14ac:dyDescent="0.35">
      <c r="A16" t="s">
        <v>7</v>
      </c>
      <c r="B16" s="6">
        <v>100</v>
      </c>
      <c r="C16" t="s">
        <v>19</v>
      </c>
      <c r="D16" t="str">
        <f>+_xll._Double(C16&amp;A16,B16)</f>
        <v>+FixedAmount</v>
      </c>
    </row>
    <row r="17" spans="1:4" x14ac:dyDescent="0.35">
      <c r="A17" t="s">
        <v>9</v>
      </c>
      <c r="C17" s="4" t="s">
        <v>18</v>
      </c>
      <c r="D17" t="str">
        <f>+_xll._Schedule(C17&amp;A17,D5,D11,D12,D4,"Unadjusted","Unadjusted","Backward",FALSE,,,D3)</f>
        <v>-Schedule</v>
      </c>
    </row>
    <row r="18" spans="1:4" x14ac:dyDescent="0.35">
      <c r="A18" t="s">
        <v>6</v>
      </c>
      <c r="C18" s="4" t="s">
        <v>18</v>
      </c>
      <c r="D18" t="str">
        <f>+_xll._FixedRateBond(C18&amp;A18,D8,D16,D17,D19,D6,"ModifiedFollowing",D16,D5,D4,D7,D4,"Following",,D15,D5)</f>
        <v>-Bond</v>
      </c>
    </row>
    <row r="19" spans="1:4" x14ac:dyDescent="0.35">
      <c r="A19" t="s">
        <v>10</v>
      </c>
      <c r="B19" s="3">
        <v>0.02</v>
      </c>
      <c r="C19" s="5" t="s">
        <v>18</v>
      </c>
      <c r="D19" t="str">
        <f>+_xll._Double_Range(C19&amp;A19,B19:B21)</f>
        <v>-Coupon</v>
      </c>
    </row>
    <row r="20" spans="1:4" x14ac:dyDescent="0.35">
      <c r="B20" s="3">
        <v>0.05</v>
      </c>
      <c r="C20" s="3"/>
    </row>
    <row r="21" spans="1:4" x14ac:dyDescent="0.35">
      <c r="B21" s="3">
        <v>0.08</v>
      </c>
      <c r="C21" s="3"/>
    </row>
    <row r="22" spans="1:4" x14ac:dyDescent="0.35">
      <c r="A22" t="s">
        <v>24</v>
      </c>
      <c r="B22" s="6">
        <f>+_xll._Value(D22)</f>
        <v>177.0109289617487</v>
      </c>
      <c r="C22" s="4"/>
      <c r="D22" t="str">
        <f>+_xll._FixedRateBond_CASH(C22&amp;A22,D18)</f>
        <v>Cash</v>
      </c>
    </row>
    <row r="23" spans="1:4" x14ac:dyDescent="0.35">
      <c r="A23" t="s">
        <v>26</v>
      </c>
      <c r="B23" s="6">
        <f>+_xll._Value(D23)</f>
        <v>107.66828913260423</v>
      </c>
      <c r="C23" s="4"/>
      <c r="D23" t="str">
        <f>+_xll._FixedRateBond_NPV(C23&amp;A23,D18)</f>
        <v>NPV</v>
      </c>
    </row>
    <row r="24" spans="1:4" x14ac:dyDescent="0.35">
      <c r="A24" t="s">
        <v>27</v>
      </c>
      <c r="B24" s="6">
        <f>+_xll._Value(D24)</f>
        <v>106.08053008759171</v>
      </c>
      <c r="C24" s="4"/>
      <c r="D24" t="str">
        <f>+_xll._FixedRateBond_cleanPrice(C24&amp;A24,D18)</f>
        <v>CleanPrice</v>
      </c>
    </row>
    <row r="25" spans="1:4" x14ac:dyDescent="0.35">
      <c r="A25" t="s">
        <v>28</v>
      </c>
      <c r="B25" s="6">
        <f>+_xll._Value(D25)</f>
        <v>107.68243226150476</v>
      </c>
      <c r="C25" s="4"/>
      <c r="D25" t="str">
        <f>+_xll._FixedRateBond_dirtyPrice(C25&amp;A25,D18)</f>
        <v>DirtyPrice</v>
      </c>
    </row>
    <row r="26" spans="1:4" x14ac:dyDescent="0.35">
      <c r="C26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FixedBond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2020-10-30T22:25:30Z</dcterms:created>
  <dcterms:modified xsi:type="dcterms:W3CDTF">2020-12-27T18:40:36Z</dcterms:modified>
</cp:coreProperties>
</file>