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48D1EEF6-90B6-41BA-A828-DB3E5F7B9333}" xr6:coauthVersionLast="45" xr6:coauthVersionMax="45" xr10:uidLastSave="{00000000-0000-0000-0000-000000000000}"/>
  <bookViews>
    <workbookView xWindow="-110" yWindow="-110" windowWidth="38620" windowHeight="21220" tabRatio="191" xr2:uid="{705D3C02-4429-4AA3-825B-DA6B36A5FD08}"/>
  </bookViews>
  <sheets>
    <sheet name="BondSimple" sheetId="1" r:id="rId1"/>
  </sheets>
  <definedNames>
    <definedName name="Yields">Table3[#All]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A30" i="1" l="1"/>
  <c r="A31" i="1" s="1"/>
  <c r="A32" i="1" s="1"/>
  <c r="A24" i="1"/>
  <c r="A25" i="1" s="1"/>
  <c r="A26" i="1" s="1"/>
  <c r="A13" i="1"/>
  <c r="A14" i="1" s="1"/>
  <c r="A15" i="1" s="1"/>
  <c r="A16" i="1" s="1"/>
  <c r="C25" i="1"/>
  <c r="C26" i="1"/>
  <c r="C20" i="1"/>
  <c r="B54" i="1"/>
  <c r="C24" i="1"/>
  <c r="C19" i="1"/>
  <c r="C23" i="1"/>
  <c r="E2" i="1" l="1"/>
  <c r="B5" i="1"/>
  <c r="B1" i="1"/>
  <c r="B3" i="1"/>
  <c r="B7" i="1"/>
  <c r="B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M2" i="1"/>
  <c r="B30" i="1"/>
  <c r="B31" i="1"/>
  <c r="B32" i="1"/>
  <c r="B29" i="1"/>
  <c r="N2" i="1"/>
  <c r="B2" i="1"/>
  <c r="C1" i="1"/>
  <c r="B4" i="1"/>
  <c r="C15" i="1"/>
  <c r="C29" i="1"/>
  <c r="C12" i="1"/>
  <c r="C32" i="1"/>
  <c r="C14" i="1"/>
  <c r="C13" i="1"/>
  <c r="C16" i="1"/>
  <c r="C30" i="1"/>
  <c r="O2" i="1" l="1"/>
  <c r="B45" i="1"/>
  <c r="B44" i="1"/>
  <c r="B46" i="1"/>
  <c r="B36" i="1"/>
  <c r="L2" i="1"/>
  <c r="Q2" i="1" s="1"/>
  <c r="B43" i="1"/>
  <c r="B47" i="1"/>
  <c r="B38" i="1"/>
  <c r="B35" i="1"/>
  <c r="C31" i="1"/>
  <c r="C38" i="1"/>
  <c r="C36" i="1"/>
  <c r="C35" i="1"/>
  <c r="B37" i="1" l="1"/>
  <c r="P2" i="1"/>
  <c r="C44" i="1"/>
  <c r="C43" i="1"/>
  <c r="D43" i="1"/>
  <c r="D47" i="1"/>
  <c r="C37" i="1"/>
  <c r="C47" i="1"/>
  <c r="C45" i="1"/>
  <c r="R2" i="1"/>
  <c r="S2" i="1" s="1"/>
  <c r="D45" i="1"/>
  <c r="T2" i="1"/>
  <c r="D44" i="1"/>
  <c r="D46" i="1"/>
  <c r="C46" i="1"/>
  <c r="T122" i="1" l="1"/>
</calcChain>
</file>

<file path=xl/sharedStrings.xml><?xml version="1.0" encoding="utf-8"?>
<sst xmlns="http://schemas.openxmlformats.org/spreadsheetml/2006/main" count="154" uniqueCount="27">
  <si>
    <t>coupon</t>
  </si>
  <si>
    <t>Semiannual</t>
  </si>
  <si>
    <t>Annual</t>
  </si>
  <si>
    <t>length</t>
  </si>
  <si>
    <t>yield</t>
  </si>
  <si>
    <t>redemption</t>
  </si>
  <si>
    <t>maturity</t>
  </si>
  <si>
    <t>Id</t>
  </si>
  <si>
    <t>schedule</t>
  </si>
  <si>
    <t>frequency</t>
  </si>
  <si>
    <t>Handle</t>
  </si>
  <si>
    <t>Freq</t>
  </si>
  <si>
    <t>Flat</t>
  </si>
  <si>
    <t>Engine</t>
  </si>
  <si>
    <t>Schedule</t>
  </si>
  <si>
    <t>coupons</t>
  </si>
  <si>
    <t>c</t>
  </si>
  <si>
    <t>+Yield</t>
  </si>
  <si>
    <t>Mat</t>
  </si>
  <si>
    <t>A</t>
  </si>
  <si>
    <t>S</t>
  </si>
  <si>
    <t>FreqA</t>
  </si>
  <si>
    <t>FreqS</t>
  </si>
  <si>
    <t>id</t>
  </si>
  <si>
    <t>clean</t>
  </si>
  <si>
    <t>Fac</t>
  </si>
  <si>
    <t>-Bond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</si>
</sst>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9" fontId="0" fillId="0" borderId="0" xfId="0" applyNumberFormat="1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" fontId="0" fillId="0" borderId="0" xfId="0" applyNumberFormat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9" fontId="3" fillId="2" borderId="1" xfId="2" applyNumberFormat="1" applyFont="1" applyFill="1" applyBorder="1" applyAlignment="1">
      <alignment horizontal="center"/>
    </xf>
    <xf numFmtId="9" fontId="3" fillId="0" borderId="2" xfId="2" applyNumberFormat="1" applyFont="1" applyFill="1" applyBorder="1" applyAlignment="1">
      <alignment horizontal="right" wrapText="1"/>
    </xf>
    <xf numFmtId="9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10" fontId="0" fillId="0" borderId="0" xfId="0" applyNumberFormat="1"/>
    <xf numFmtId="0" fontId="0" fillId="0" borderId="0" xfId="0" quotePrefix="1"/>
  </cellXfs>
  <cellStyles count="3">
    <cellStyle name="Normal" xfId="0" builtinId="0"/>
    <cellStyle name="Normal_Sheet1" xfId="1" xr:uid="{D15E52B1-AB35-4CB6-ADE9-075B6E9DE0C1}"/>
    <cellStyle name="Normal_Sheet1_1" xfId="2" xr:uid="{1D4CC5AB-AC23-4A39-B0BE-B12A13842B7D}"/>
  </cellStyles>
  <dxfs count="14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EF55BDF1-149D-4DCE-B45C-75FFB600B4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57d612e54e34ab5ba890991869f401e">
      <tp t="s">
        <v>exCoupon</v>
        <stp/>
        <stp>exCoupon</stp>
        <stp>0</stp>
        <tr r="B6" s="1"/>
      </tp>
      <tp t="s">
        <v>Mat5</v>
        <stp/>
        <stp>Mat5</stp>
        <stp>-1245428976</stp>
        <tr r="C16" s="1"/>
      </tp>
    </main>
    <main first="rtdsrv.e57d612e54e34ab5ba890991869f401e">
      <tp t="s">
        <v>Mat3</v>
        <stp/>
        <stp>Mat3</stp>
        <stp>-1245338864</stp>
        <tr r="C14" s="1"/>
      </tp>
    </main>
    <main first="rtdsrv.e57d612e54e34ab5ba890991869f401e">
      <tp t="s">
        <v>+coupons</v>
        <stp/>
        <stp>+coupons</stp>
        <stp>561312938</stp>
        <tr r="B54" s="1"/>
      </tp>
    </main>
    <main first="rtdsrv.e57d612e54e34ab5ba890991869f401e">
      <tp t="s">
        <v>Mat1</v>
        <stp/>
        <stp>Mat1</stp>
        <stp>-1245367536</stp>
        <tr r="C12" s="1"/>
      </tp>
    </main>
    <main first="rtdsrv.e0f25a36ef244bc09dcddcfdf1a301ea">
      <tp>
        <v>109.77267549438112</v>
        <stp/>
        <stp>clean1</stp>
        <stp/>
        <tr r="T2" s="1"/>
      </tp>
    </main>
    <main first="rtdsrv.e57d612e54e34ab5ba890991869f401e">
      <tp t="s">
        <v>Mat4</v>
        <stp/>
        <stp>Mat4</stp>
        <stp>-1245318384</stp>
        <tr r="C15" s="1"/>
      </tp>
    </main>
    <main first="rtdsrv.e57d612e54e34ab5ba890991869f401e">
      <tp t="s">
        <v>Mat2</v>
        <stp/>
        <stp>Mat2</stp>
        <stp>-1245359344</stp>
        <tr r="C13" s="1"/>
      </tp>
    </main>
    <main first="rtdsrv.e57d612e54e34ab5ba890991869f401e">
      <tp t="s">
        <v>FreqA</v>
        <stp/>
        <stp>FreqA</stp>
        <stp>1</stp>
        <tr r="C19" s="1"/>
      </tp>
    </main>
    <main first="rtdsrv.e57d612e54e34ab5ba890991869f401e">
      <tp t="s">
        <v>calendar</v>
        <stp/>
        <stp>calendar</stp>
        <stp>0</stp>
        <tr r="B3" s="1"/>
      </tp>
    </main>
    <main first="rtdsrv.e57d612e54e34ab5ba890991869f401e">
      <tp t="s">
        <v>FreqS</v>
        <stp/>
        <stp>FreqS</stp>
        <stp>2</stp>
        <tr r="C20" s="1"/>
      </tp>
    </main>
    <main first="rtdsrv.e57d612e54e34ab5ba890991869f401e">
      <tp t="s">
        <v>clean1</v>
        <stp/>
        <stp>clean1</stp>
        <stp>652988539</stp>
        <tr r="S2" s="1"/>
      </tp>
    </main>
    <main first="rtdsrv.e57d612e54e34ab5ba890991869f401e">
      <tp t="s">
        <v>priceday</v>
        <stp/>
        <stp>priceday</stp>
        <stp>172668224</stp>
        <tr r="B4" s="1"/>
      </tp>
    </main>
    <main first="rtdsrv.e57d612e54e34ab5ba890991869f401e">
      <tp t="s">
        <v>clock</v>
        <stp/>
        <stp>clock</stp>
        <stp>-367521373</stp>
        <tr r="B2" s="1"/>
      </tp>
      <tp t="s">
        <v>Today</v>
        <stp/>
        <stp>Today</stp>
        <stp>0</stp>
        <tr r="B1" s="1"/>
      </tp>
    </main>
    <main first="rtdsrv.e57d612e54e34ab5ba890991869f401e">
      <tp t="s">
        <v>EngineFlatYield2</v>
        <stp/>
        <stp>EngineFlatYield2</stp>
        <stp>-976022335</stp>
        <tr r="C36" s="1"/>
      </tp>
      <tp t="s">
        <v>EngineFlatYield1</v>
        <stp/>
        <stp>EngineFlatYield1</stp>
        <stp>-263561615</stp>
        <tr r="C35" s="1"/>
      </tp>
    </main>
    <main first="rtdsrv.e57d612e54e34ab5ba890991869f401e">
      <tp t="s">
        <v>EngineFlatYield4</v>
        <stp/>
        <stp>EngineFlatYield4</stp>
        <stp>1894023521</stp>
        <tr r="C38" s="1"/>
      </tp>
    </main>
    <main first="rtdsrv.e57d612e54e34ab5ba890991869f401e">
      <tp t="s">
        <v>settlement</v>
        <stp/>
        <stp>settlement</stp>
        <stp>3</stp>
        <tr r="B7" s="1"/>
      </tp>
    </main>
    <main first="rtdsrv.e0f25a36ef244bc09dcddcfdf1a301ea">
      <tp>
        <v>44115</v>
        <stp/>
        <stp>Today</stp>
        <stp/>
        <tr r="C1" s="1"/>
      </tp>
    </main>
    <main first="rtdsrv.e57d612e54e34ab5ba890991869f401e">
      <tp t="s">
        <v>dayCount</v>
        <stp/>
        <stp>dayCount</stp>
        <stp>920816757</stp>
        <tr r="B5" s="1"/>
      </tp>
    </main>
    <main first="rtdsrv.e57d612e54e34ab5ba890991869f401e">
      <tp t="s">
        <v>Fac1</v>
        <stp/>
        <stp>Fac1</stp>
        <stp>1083129856</stp>
        <tr r="K2" s="1"/>
      </tp>
    </main>
    <main first="rtdsrv.e57d612e54e34ab5ba890991869f401e">
      <tp t="s">
        <v>-Bond1</v>
        <stp/>
        <stp>-Bond1</stp>
        <stp>-1912612715</stp>
        <tr r="R2" s="1"/>
      </tp>
    </main>
    <main first="rtdsrv.e57d612e54e34ab5ba890991869f401e">
      <tp t="s">
        <v>FlatYield3</v>
        <stp/>
        <stp>FlatYield3</stp>
        <stp>2099362983</stp>
        <tr r="C31" s="1"/>
      </tp>
      <tp t="s">
        <v>FlatYield1</v>
        <stp/>
        <stp>FlatYield1</stp>
        <stp>2099362951</stp>
        <tr r="C29" s="1"/>
      </tp>
      <tp t="s">
        <v>FlatYield2</v>
        <stp/>
        <stp>FlatYield2</stp>
        <stp>2099362967</stp>
        <tr r="C30" s="1"/>
      </tp>
    </main>
    <main first="rtdsrv.e57d612e54e34ab5ba890991869f401e">
      <tp t="s">
        <v>FlatYield4</v>
        <stp/>
        <stp>FlatYield4</stp>
        <stp>2099363127</stp>
        <tr r="C32" s="1"/>
      </tp>
    </main>
    <main first="rtdsrv.e57d612e54e34ab5ba890991869f401e">
      <tp t="s">
        <v>Mat5FreqS</v>
        <stp/>
        <stp>Mat5FreqS</stp>
        <stp>-776573798</stp>
        <tr r="D47" s="1"/>
      </tp>
      <tp t="s">
        <v>Mat4FreqS</v>
        <stp/>
        <stp>Mat4FreqS</stp>
        <stp>-776573798</stp>
        <tr r="D46" s="1"/>
      </tp>
      <tp t="s">
        <v>Mat3FreqS</v>
        <stp/>
        <stp>Mat3FreqS</stp>
        <stp>-776573798</stp>
        <tr r="D45" s="1"/>
      </tp>
      <tp t="s">
        <v>Mat2FreqS</v>
        <stp/>
        <stp>Mat2FreqS</stp>
        <stp>-776573798</stp>
        <tr r="D44" s="1"/>
      </tp>
      <tp t="s">
        <v>Mat1FreqS</v>
        <stp/>
        <stp>Mat1FreqS</stp>
        <stp>-776573798</stp>
        <tr r="D43" s="1"/>
      </tp>
    </main>
    <main first="rtdsrv.e57d612e54e34ab5ba890991869f401e">
      <tp t="s">
        <v>Mat3FreqA</v>
        <stp/>
        <stp>Mat3FreqA</stp>
        <stp>-1313444710</stp>
        <tr r="C45" s="1"/>
      </tp>
      <tp t="s">
        <v>Mat2FreqA</v>
        <stp/>
        <stp>Mat2FreqA</stp>
        <stp>-1313444710</stp>
        <tr r="C44" s="1"/>
      </tp>
      <tp t="s">
        <v>Mat1FreqA</v>
        <stp/>
        <stp>Mat1FreqA</stp>
        <stp>-1313444710</stp>
        <tr r="C43" s="1"/>
      </tp>
      <tp t="s">
        <v>Mat5FreqA</v>
        <stp/>
        <stp>Mat5FreqA</stp>
        <stp>-1313444710</stp>
        <tr r="C47" s="1"/>
      </tp>
      <tp t="s">
        <v>Mat4FreqA</v>
        <stp/>
        <stp>Mat4FreqA</stp>
        <stp>-1313444710</stp>
        <tr r="C46" s="1"/>
      </tp>
    </main>
    <main first="rtdsrv.e57d612e54e34ab5ba890991869f401e">
      <tp t="s">
        <v>+Yield2</v>
        <stp/>
        <stp>+Yield2</stp>
        <stp>2013949594</stp>
        <tr r="C24" s="1"/>
      </tp>
    </main>
    <main first="rtdsrv.e57d612e54e34ab5ba890991869f401e">
      <tp t="s">
        <v>+Yield3</v>
        <stp/>
        <stp>+Yield3</stp>
        <stp>-1506803709</stp>
        <tr r="C25" s="1"/>
      </tp>
      <tp t="s">
        <v>+Yield1</v>
        <stp/>
        <stp>+Yield1</stp>
        <stp>-736385303</stp>
        <tr r="C23" s="1"/>
      </tp>
    </main>
    <main first="rtdsrv.e57d612e54e34ab5ba890991869f401e">
      <tp t="s">
        <v>+Yield4</v>
        <stp/>
        <stp>+Yield4</stp>
        <stp>-735336727</stp>
        <tr r="C26" s="1"/>
      </tp>
    </main>
    <main first="rtdsrv.e57d612e54e34ab5ba890991869f401e">
      <tp t="s">
        <v>EngineFlatYield3</v>
        <stp/>
        <stp>EngineFlatYield3</stp>
        <stp>-1688483055</stp>
        <tr r="C3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03CE7-FFA7-477C-A104-C200AC232856}" name="Table1" displayName="Table1" ref="B11:C16" totalsRowShown="0" dataDxfId="13" tableBorderDxfId="12" dataCellStyle="Normal_Sheet1_1">
  <autoFilter ref="B11:C16" xr:uid="{391CE740-36F3-45AF-A337-C2FB784A7080}"/>
  <tableColumns count="2">
    <tableColumn id="1" xr3:uid="{E2E3A9A7-08AB-4DBE-B950-B107F4E37CAC}" name="Mat" dataDxfId="11" dataCellStyle="Normal_Sheet1_1"/>
    <tableColumn id="2" xr3:uid="{6F45B979-0DCC-40F8-8268-75F3102E1843}" name="Handle" dataDxfId="10" dataCellStyle="Normal_Sheet1_1">
      <calculatedColumnFormula>+_xll._TARGET_advance1($B$11&amp;A12,$B$3,$B$4,B12,"Years","ModifiedFollowing",FALSE)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A24D45-1EA2-4874-B023-9E763AC0B008}" name="Table2" displayName="Table2" ref="B18:C20" totalsRowShown="0">
  <autoFilter ref="B18:C20" xr:uid="{2319C595-5DDE-420C-952D-D74133338F89}"/>
  <sortState xmlns:xlrd2="http://schemas.microsoft.com/office/spreadsheetml/2017/richdata2" ref="B19:C20">
    <sortCondition ref="B19:B20"/>
  </sortState>
  <tableColumns count="2">
    <tableColumn id="1" xr3:uid="{3E7F3656-EE6A-4812-BB07-705C3019427D}" name="Freq" dataDxfId="9" dataCellStyle="Normal_Sheet1_1"/>
    <tableColumn id="2" xr3:uid="{56292002-80B7-41B9-BF08-19A90E797805}" name="Handle" dataDxfId="8">
      <calculatedColumnFormula>+_xll._Period2($B$18&amp;A19,B19)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7404D-6757-4252-92DB-FCA0DE37C73B}" name="Table3" displayName="Table3" ref="B22:C26" totalsRowShown="0">
  <autoFilter ref="B22:C26" xr:uid="{CBD95603-F792-4D72-A28B-0BD6BABF102A}"/>
  <tableColumns count="2">
    <tableColumn id="1" xr3:uid="{65CDC919-53ED-4D63-AA0D-F2602E345AF0}" name="+Yield" dataDxfId="7"/>
    <tableColumn id="2" xr3:uid="{93C96CB1-A286-4F74-B92E-B74F63D4E9D5}" name="Handle" dataDxfId="6">
      <calculatedColumnFormula>+_xll._SimpleQuote1(Table3[[#Headers],[+Yield]]&amp;A23,Table3[[#This Row],[+Yield]])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C14513-57D5-43CE-ADF0-A1442472CF44}" name="Table4" displayName="Table4" ref="B28:C32" totalsRowShown="0">
  <autoFilter ref="B28:C32" xr:uid="{04734BA8-B686-4BA5-B3AB-D10F51A4F33C}"/>
  <tableColumns count="2">
    <tableColumn id="1" xr3:uid="{B205272C-66F2-498D-A632-EB20BC10FC87}" name="Flat">
      <calculatedColumnFormula>C23</calculatedColumnFormula>
    </tableColumn>
    <tableColumn id="2" xr3:uid="{D821C273-C2A5-412D-877A-547023CA6775}" name="Handle" dataDxfId="5">
      <calculatedColumnFormula>+_xll._FlatForward(Table4[[#Headers],[Flat]]&amp;Table4[[#This Row],[Flat]],$B$4,Table4[[#This Row],[Flat]],$B$5)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DEAE6C-BF06-4EE3-B984-A5192ED045CB}" name="Table5" displayName="Table5" ref="B34:C38" totalsRowShown="0">
  <autoFilter ref="B34:C38" xr:uid="{8231C723-296C-4624-A742-0BC426120727}"/>
  <tableColumns count="2">
    <tableColumn id="1" xr3:uid="{8FE5A2E4-445E-4401-B339-71DF0A4E7D96}" name="Engine">
      <calculatedColumnFormula>C29</calculatedColumnFormula>
    </tableColumn>
    <tableColumn id="2" xr3:uid="{7EA89EC0-5CB2-49DF-92D4-2EFBD5098DD3}" name="Handle" dataDxfId="4">
      <calculatedColumnFormula>+_xll._DiscountingBondEngine(Table5[[#Headers],[Engine]]&amp;Table5[[#This Row],[Engine]],Table5[[#This Row],[Engine]],TRUE)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6079B-9B37-4662-80D4-BC8D0D2939E2}" name="Table6" displayName="Table6" ref="B42:D47" totalsRowShown="0">
  <autoFilter ref="B42:D47" xr:uid="{87F55642-5824-42E4-B310-59AF8224F8D7}"/>
  <tableColumns count="3">
    <tableColumn id="1" xr3:uid="{7F07AB1F-AF9C-4A35-A8AB-112DDC653976}" name="Schedule">
      <calculatedColumnFormula>C12</calculatedColumnFormula>
    </tableColumn>
    <tableColumn id="2" xr3:uid="{4C80BF34-00A0-479F-8251-0B8EE3E00276}" name="FreqA" dataDxfId="3">
      <calculatedColumnFormula>+_xll._Schedule($B43&amp;C$42,$B$4,$B43,C$42,$B$3,"Unadjusted","Unadjusted","Backward",FALSE)</calculatedColumnFormula>
    </tableColumn>
    <tableColumn id="3" xr3:uid="{24016C96-CC03-4A38-86E0-9F74BE955F9D}" name="FreqS" dataDxfId="2">
      <calculatedColumnFormula>+_xll._Schedule($B43&amp;D$42,$B$4,$B43,D$42,$B$3,"Unadjusted","Unadjusted","Backward",FALSE)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429D1-C011-4079-9847-58D575FD3DCC}" name="Table7" displayName="Table7" ref="B49:B52" totalsRowShown="0" dataDxfId="1">
  <autoFilter ref="B49:B52" xr:uid="{C98619BE-8813-4E64-9AE0-4B6D375791CB}"/>
  <tableColumns count="1">
    <tableColumn id="1" xr3:uid="{DC37D3E8-FDD1-481C-877E-097F35AD62BE}" name="coupon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728A-D864-4666-BF40-82666DFDA925}">
  <sheetPr codeName="Sheet1"/>
  <dimension ref="A1:T145"/>
  <sheetViews>
    <sheetView tabSelected="1" zoomScale="83" workbookViewId="0">
      <selection activeCell="B2" sqref="B2"/>
    </sheetView>
  </sheetViews>
  <sheetFormatPr defaultColWidth="17.6328125" defaultRowHeight="14.5" x14ac:dyDescent="0.35"/>
  <cols>
    <col min="1" max="1" width="4.453125" customWidth="1"/>
    <col min="3" max="3" width="29.453125" customWidth="1"/>
    <col min="7" max="7" width="17.6328125" style="1"/>
    <col min="9" max="9" width="17.6328125" style="1"/>
    <col min="15" max="15" width="34.08984375" customWidth="1"/>
    <col min="16" max="16" width="44.90625" customWidth="1"/>
    <col min="17" max="17" width="22.7265625" bestFit="1" customWidth="1"/>
    <col min="18" max="18" width="39.26953125" customWidth="1"/>
  </cols>
  <sheetData>
    <row r="1" spans="1:20" x14ac:dyDescent="0.35">
      <c r="B1" t="str">
        <f>+_xll._Today()</f>
        <v>Today</v>
      </c>
      <c r="C1" s="11">
        <f>+_xll._Value(B1)</f>
        <v>44115</v>
      </c>
      <c r="E1" t="s">
        <v>7</v>
      </c>
      <c r="F1" s="5" t="s">
        <v>3</v>
      </c>
      <c r="G1" s="8" t="s">
        <v>0</v>
      </c>
      <c r="H1" s="5" t="s">
        <v>9</v>
      </c>
      <c r="I1" s="8" t="s">
        <v>4</v>
      </c>
      <c r="J1" t="s">
        <v>5</v>
      </c>
      <c r="K1" t="s">
        <v>25</v>
      </c>
      <c r="L1" t="s">
        <v>6</v>
      </c>
      <c r="Q1" t="s">
        <v>8</v>
      </c>
      <c r="R1" s="13" t="s">
        <v>26</v>
      </c>
      <c r="S1" t="s">
        <v>24</v>
      </c>
    </row>
    <row r="2" spans="1:20" x14ac:dyDescent="0.35">
      <c r="B2" t="str">
        <f>+_xll._Date1("clock",B1)</f>
        <v>clock</v>
      </c>
      <c r="C2" s="11"/>
      <c r="D2" s="11"/>
      <c r="E2">
        <f>1</f>
        <v>1</v>
      </c>
      <c r="F2" s="6">
        <v>3</v>
      </c>
      <c r="G2" s="9">
        <v>0.02</v>
      </c>
      <c r="H2" s="7" t="s">
        <v>1</v>
      </c>
      <c r="I2" s="9">
        <v>0.03</v>
      </c>
      <c r="J2" s="4">
        <v>1000</v>
      </c>
      <c r="K2" s="4" t="str">
        <f>+_xll._Double($K$1&amp;E2,J2)</f>
        <v>Fac1</v>
      </c>
      <c r="L2" t="str">
        <f>VLOOKUP(F2,Table1[],2,TRUE)</f>
        <v>Mat1</v>
      </c>
      <c r="M2" t="str">
        <f>VLOOKUP(H2,Table2[],2,TRUE)</f>
        <v>FreqS</v>
      </c>
      <c r="N2" t="str">
        <f>VLOOKUP(I2,Table3[],2,TRUE)</f>
        <v>+Yield1</v>
      </c>
      <c r="O2" t="str">
        <f>VLOOKUP(N2,Table4[],2,TRUE)</f>
        <v>FlatYield1</v>
      </c>
      <c r="P2" t="str">
        <f>VLOOKUP(O2,Table5[],2,TRUE)</f>
        <v>EngineFlatYield1</v>
      </c>
      <c r="Q2" t="str">
        <f>L2&amp;M2</f>
        <v>Mat1FreqS</v>
      </c>
      <c r="R2" t="str">
        <f>+_xll._FixedRateBond($R$1&amp;E2,$B$7,K2,Q2,$B$54,$B$5,"ModifiedFollowing",K2,$B$4,$B$3,$B$6,$B$3,"Following",FALSE,P2,$B$4)</f>
        <v>-Bond1</v>
      </c>
      <c r="S2" t="str">
        <f>+_xll._FixedRateBond_cleanPrice($S$1&amp;E2,R2)</f>
        <v>clean1</v>
      </c>
      <c r="T2">
        <f>+_xll._Value(S2)</f>
        <v>109.77267549438112</v>
      </c>
    </row>
    <row r="3" spans="1:20" x14ac:dyDescent="0.35">
      <c r="B3" t="str">
        <f>+_xll._TARGET("calendar")</f>
        <v>calendar</v>
      </c>
      <c r="E3">
        <f>E2+1</f>
        <v>2</v>
      </c>
      <c r="F3" s="6">
        <v>5</v>
      </c>
      <c r="G3" s="9">
        <v>0.02</v>
      </c>
      <c r="H3" s="7" t="s">
        <v>1</v>
      </c>
      <c r="I3" s="9">
        <v>0.03</v>
      </c>
      <c r="J3" s="4">
        <v>100</v>
      </c>
      <c r="K3" s="4"/>
      <c r="L3" s="4"/>
      <c r="M3" s="4"/>
      <c r="N3" s="4"/>
      <c r="O3" s="4"/>
      <c r="P3" s="4"/>
      <c r="Q3" s="4"/>
      <c r="R3" s="4"/>
      <c r="S3" s="4"/>
    </row>
    <row r="4" spans="1:20" x14ac:dyDescent="0.35">
      <c r="B4" t="str">
        <f>+_xll._TARGET_adjust("priceday",B3,B2,"Following")</f>
        <v>priceday</v>
      </c>
      <c r="C4" s="11"/>
      <c r="D4" s="11"/>
      <c r="E4">
        <f t="shared" ref="E4:E67" si="0">E3+1</f>
        <v>3</v>
      </c>
      <c r="F4" s="6">
        <v>10</v>
      </c>
      <c r="G4" s="9">
        <v>0.02</v>
      </c>
      <c r="H4" s="7" t="s">
        <v>1</v>
      </c>
      <c r="I4" s="9">
        <v>0.03</v>
      </c>
      <c r="J4" s="4">
        <v>100</v>
      </c>
      <c r="K4" s="4"/>
    </row>
    <row r="5" spans="1:20" x14ac:dyDescent="0.35">
      <c r="B5" t="str">
        <f>+_xll._ActualActual1("day Count","ISMA")</f>
        <v>dayCount</v>
      </c>
      <c r="E5">
        <f t="shared" si="0"/>
        <v>4</v>
      </c>
      <c r="F5" s="6">
        <v>15</v>
      </c>
      <c r="G5" s="9">
        <v>0.02</v>
      </c>
      <c r="H5" s="7" t="s">
        <v>1</v>
      </c>
      <c r="I5" s="9">
        <v>0.03</v>
      </c>
      <c r="J5" s="4">
        <v>100</v>
      </c>
      <c r="K5" s="4"/>
    </row>
    <row r="6" spans="1:20" x14ac:dyDescent="0.35">
      <c r="B6" t="str">
        <f>+_xll._Period1("ex Coupon")</f>
        <v>exCoupon</v>
      </c>
      <c r="C6" s="11"/>
      <c r="D6" s="11"/>
      <c r="E6">
        <f t="shared" si="0"/>
        <v>5</v>
      </c>
      <c r="F6" s="6">
        <v>20</v>
      </c>
      <c r="G6" s="9">
        <v>0.02</v>
      </c>
      <c r="H6" s="7" t="s">
        <v>1</v>
      </c>
      <c r="I6" s="9">
        <v>0.03</v>
      </c>
      <c r="J6" s="4">
        <v>100</v>
      </c>
      <c r="K6" s="4"/>
    </row>
    <row r="7" spans="1:20" x14ac:dyDescent="0.35">
      <c r="B7" t="str">
        <f>+_xll._Int("settlement",3)</f>
        <v>settlement</v>
      </c>
      <c r="E7">
        <f t="shared" si="0"/>
        <v>6</v>
      </c>
      <c r="F7" s="6">
        <v>3</v>
      </c>
      <c r="G7" s="9">
        <v>0.05</v>
      </c>
      <c r="H7" s="7" t="s">
        <v>1</v>
      </c>
      <c r="I7" s="9">
        <v>0.03</v>
      </c>
      <c r="J7" s="4">
        <v>100</v>
      </c>
      <c r="K7" s="4"/>
    </row>
    <row r="8" spans="1:20" x14ac:dyDescent="0.35">
      <c r="E8">
        <f t="shared" si="0"/>
        <v>7</v>
      </c>
      <c r="F8" s="6">
        <v>5</v>
      </c>
      <c r="G8" s="9">
        <v>0.05</v>
      </c>
      <c r="H8" s="7" t="s">
        <v>1</v>
      </c>
      <c r="I8" s="9">
        <v>0.03</v>
      </c>
      <c r="J8" s="4">
        <v>100</v>
      </c>
      <c r="K8" s="4"/>
    </row>
    <row r="9" spans="1:20" x14ac:dyDescent="0.35">
      <c r="E9">
        <f t="shared" si="0"/>
        <v>8</v>
      </c>
      <c r="F9" s="6">
        <v>10</v>
      </c>
      <c r="G9" s="9">
        <v>0.05</v>
      </c>
      <c r="H9" s="7" t="s">
        <v>1</v>
      </c>
      <c r="I9" s="9">
        <v>0.03</v>
      </c>
      <c r="J9" s="4">
        <v>100</v>
      </c>
      <c r="K9" s="4"/>
    </row>
    <row r="10" spans="1:20" x14ac:dyDescent="0.35">
      <c r="E10">
        <f t="shared" si="0"/>
        <v>9</v>
      </c>
      <c r="F10" s="6">
        <v>15</v>
      </c>
      <c r="G10" s="9">
        <v>0.05</v>
      </c>
      <c r="H10" s="7" t="s">
        <v>1</v>
      </c>
      <c r="I10" s="9">
        <v>0.03</v>
      </c>
      <c r="J10" s="4">
        <v>100</v>
      </c>
      <c r="K10" s="4"/>
    </row>
    <row r="11" spans="1:20" x14ac:dyDescent="0.35">
      <c r="A11" t="s">
        <v>23</v>
      </c>
      <c r="B11" t="s">
        <v>18</v>
      </c>
      <c r="C11" t="s">
        <v>10</v>
      </c>
      <c r="E11">
        <f t="shared" si="0"/>
        <v>10</v>
      </c>
      <c r="F11" s="6">
        <v>20</v>
      </c>
      <c r="G11" s="9">
        <v>0.05</v>
      </c>
      <c r="H11" s="7" t="s">
        <v>1</v>
      </c>
      <c r="I11" s="9">
        <v>0.03</v>
      </c>
      <c r="J11" s="4">
        <v>100</v>
      </c>
      <c r="K11" s="4"/>
    </row>
    <row r="12" spans="1:20" x14ac:dyDescent="0.35">
      <c r="A12">
        <v>1</v>
      </c>
      <c r="B12" s="6">
        <v>3</v>
      </c>
      <c r="C12" t="str">
        <f>+_xll._TARGET_advance1($B$11&amp;A12,$B$3,$B$4,B12,"Years","ModifiedFollowing",FALSE)</f>
        <v>Mat1</v>
      </c>
      <c r="E12">
        <f t="shared" si="0"/>
        <v>11</v>
      </c>
      <c r="F12" s="6">
        <v>3</v>
      </c>
      <c r="G12" s="9">
        <v>0.08</v>
      </c>
      <c r="H12" s="7" t="s">
        <v>1</v>
      </c>
      <c r="I12" s="9">
        <v>0.03</v>
      </c>
      <c r="J12" s="4">
        <v>100</v>
      </c>
      <c r="K12" s="4"/>
    </row>
    <row r="13" spans="1:20" x14ac:dyDescent="0.35">
      <c r="A13">
        <f>A12+1</f>
        <v>2</v>
      </c>
      <c r="B13" s="6">
        <v>5</v>
      </c>
      <c r="C13" t="str">
        <f>+_xll._TARGET_advance1($B$11&amp;A13,$B$3,$B$4,B13,"Years","ModifiedFollowing",FALSE)</f>
        <v>Mat2</v>
      </c>
      <c r="E13">
        <f t="shared" si="0"/>
        <v>12</v>
      </c>
      <c r="F13" s="6">
        <v>5</v>
      </c>
      <c r="G13" s="9">
        <v>0.08</v>
      </c>
      <c r="H13" s="7" t="s">
        <v>1</v>
      </c>
      <c r="I13" s="9">
        <v>0.03</v>
      </c>
      <c r="J13" s="4">
        <v>100</v>
      </c>
      <c r="K13" s="4"/>
    </row>
    <row r="14" spans="1:20" x14ac:dyDescent="0.35">
      <c r="A14">
        <f t="shared" ref="A14:A16" si="1">A13+1</f>
        <v>3</v>
      </c>
      <c r="B14" s="6">
        <v>10</v>
      </c>
      <c r="C14" t="str">
        <f>+_xll._TARGET_advance1($B$11&amp;A14,$B$3,$B$4,B14,"Years","ModifiedFollowing",FALSE)</f>
        <v>Mat3</v>
      </c>
      <c r="E14">
        <f t="shared" si="0"/>
        <v>13</v>
      </c>
      <c r="F14" s="6">
        <v>10</v>
      </c>
      <c r="G14" s="9">
        <v>0.08</v>
      </c>
      <c r="H14" s="7" t="s">
        <v>1</v>
      </c>
      <c r="I14" s="9">
        <v>0.03</v>
      </c>
      <c r="J14" s="4">
        <v>100</v>
      </c>
      <c r="K14" s="4"/>
    </row>
    <row r="15" spans="1:20" x14ac:dyDescent="0.35">
      <c r="A15">
        <f t="shared" si="1"/>
        <v>4</v>
      </c>
      <c r="B15" s="6">
        <v>15</v>
      </c>
      <c r="C15" t="str">
        <f>+_xll._TARGET_advance1($B$11&amp;A15,$B$3,$B$4,B15,"Years","ModifiedFollowing",FALSE)</f>
        <v>Mat4</v>
      </c>
      <c r="E15">
        <f t="shared" si="0"/>
        <v>14</v>
      </c>
      <c r="F15" s="6">
        <v>15</v>
      </c>
      <c r="G15" s="9">
        <v>0.08</v>
      </c>
      <c r="H15" s="7" t="s">
        <v>1</v>
      </c>
      <c r="I15" s="9">
        <v>0.03</v>
      </c>
      <c r="J15" s="4">
        <v>100</v>
      </c>
      <c r="K15" s="4"/>
    </row>
    <row r="16" spans="1:20" x14ac:dyDescent="0.35">
      <c r="A16">
        <f t="shared" si="1"/>
        <v>5</v>
      </c>
      <c r="B16" s="6">
        <v>20</v>
      </c>
      <c r="C16" t="str">
        <f>+_xll._TARGET_advance1($B$11&amp;A16,$B$3,$B$4,B16,"Years","ModifiedFollowing",FALSE)</f>
        <v>Mat5</v>
      </c>
      <c r="E16">
        <f t="shared" si="0"/>
        <v>15</v>
      </c>
      <c r="F16" s="6">
        <v>20</v>
      </c>
      <c r="G16" s="9">
        <v>0.08</v>
      </c>
      <c r="H16" s="7" t="s">
        <v>1</v>
      </c>
      <c r="I16" s="9">
        <v>0.03</v>
      </c>
      <c r="J16" s="4">
        <v>100</v>
      </c>
      <c r="K16" s="4"/>
    </row>
    <row r="17" spans="1:11" x14ac:dyDescent="0.35">
      <c r="E17">
        <f t="shared" si="0"/>
        <v>16</v>
      </c>
      <c r="F17" s="6">
        <v>3</v>
      </c>
      <c r="G17" s="9">
        <v>0.02</v>
      </c>
      <c r="H17" s="7" t="s">
        <v>2</v>
      </c>
      <c r="I17" s="9">
        <v>0.03</v>
      </c>
      <c r="J17" s="4">
        <v>100</v>
      </c>
      <c r="K17" s="4"/>
    </row>
    <row r="18" spans="1:11" x14ac:dyDescent="0.35">
      <c r="A18" t="s">
        <v>23</v>
      </c>
      <c r="B18" t="s">
        <v>11</v>
      </c>
      <c r="C18" t="s">
        <v>10</v>
      </c>
      <c r="E18">
        <f t="shared" si="0"/>
        <v>17</v>
      </c>
      <c r="F18" s="6">
        <v>5</v>
      </c>
      <c r="G18" s="9">
        <v>0.02</v>
      </c>
      <c r="H18" s="7" t="s">
        <v>2</v>
      </c>
      <c r="I18" s="9">
        <v>0.03</v>
      </c>
      <c r="J18" s="4">
        <v>100</v>
      </c>
      <c r="K18" s="4"/>
    </row>
    <row r="19" spans="1:11" x14ac:dyDescent="0.35">
      <c r="A19" t="s">
        <v>19</v>
      </c>
      <c r="B19" s="7" t="s">
        <v>2</v>
      </c>
      <c r="C19" t="str">
        <f>+_xll._Period2($B$18&amp;A19,B19)</f>
        <v>FreqA</v>
      </c>
      <c r="E19">
        <f t="shared" si="0"/>
        <v>18</v>
      </c>
      <c r="F19" s="6">
        <v>10</v>
      </c>
      <c r="G19" s="9">
        <v>0.02</v>
      </c>
      <c r="H19" s="7" t="s">
        <v>2</v>
      </c>
      <c r="I19" s="9">
        <v>0.03</v>
      </c>
      <c r="J19" s="4">
        <v>100</v>
      </c>
      <c r="K19" s="4"/>
    </row>
    <row r="20" spans="1:11" x14ac:dyDescent="0.35">
      <c r="A20" t="s">
        <v>20</v>
      </c>
      <c r="B20" s="7" t="s">
        <v>1</v>
      </c>
      <c r="C20" t="str">
        <f>+_xll._Period2($B$18&amp;A20,B20)</f>
        <v>FreqS</v>
      </c>
      <c r="E20">
        <f t="shared" si="0"/>
        <v>19</v>
      </c>
      <c r="F20" s="6">
        <v>15</v>
      </c>
      <c r="G20" s="9">
        <v>0.02</v>
      </c>
      <c r="H20" s="7" t="s">
        <v>2</v>
      </c>
      <c r="I20" s="9">
        <v>0.03</v>
      </c>
      <c r="J20" s="4">
        <v>100</v>
      </c>
      <c r="K20" s="4"/>
    </row>
    <row r="21" spans="1:11" x14ac:dyDescent="0.35">
      <c r="E21">
        <f t="shared" si="0"/>
        <v>20</v>
      </c>
      <c r="F21" s="6">
        <v>20</v>
      </c>
      <c r="G21" s="9">
        <v>0.02</v>
      </c>
      <c r="H21" s="7" t="s">
        <v>2</v>
      </c>
      <c r="I21" s="9">
        <v>0.03</v>
      </c>
      <c r="J21" s="4">
        <v>100</v>
      </c>
      <c r="K21" s="4"/>
    </row>
    <row r="22" spans="1:11" x14ac:dyDescent="0.35">
      <c r="A22" t="s">
        <v>23</v>
      </c>
      <c r="B22" s="13" t="s">
        <v>17</v>
      </c>
      <c r="C22" t="s">
        <v>10</v>
      </c>
      <c r="E22">
        <f t="shared" si="0"/>
        <v>21</v>
      </c>
      <c r="F22" s="6">
        <v>3</v>
      </c>
      <c r="G22" s="9">
        <v>0.05</v>
      </c>
      <c r="H22" s="7" t="s">
        <v>2</v>
      </c>
      <c r="I22" s="9">
        <v>0.03</v>
      </c>
      <c r="J22" s="4">
        <v>100</v>
      </c>
      <c r="K22" s="4"/>
    </row>
    <row r="23" spans="1:11" x14ac:dyDescent="0.35">
      <c r="A23">
        <v>1</v>
      </c>
      <c r="B23" s="9">
        <v>0.03</v>
      </c>
      <c r="C23" t="str">
        <f>+_xll._SimpleQuote1(Table3[[#Headers],[+Yield]]&amp;A23,Table3[[#This Row],[+Yield]])</f>
        <v>+Yield1</v>
      </c>
      <c r="E23">
        <f t="shared" si="0"/>
        <v>22</v>
      </c>
      <c r="F23" s="6">
        <v>5</v>
      </c>
      <c r="G23" s="9">
        <v>0.05</v>
      </c>
      <c r="H23" s="7" t="s">
        <v>2</v>
      </c>
      <c r="I23" s="9">
        <v>0.03</v>
      </c>
      <c r="J23" s="4">
        <v>100</v>
      </c>
      <c r="K23" s="4"/>
    </row>
    <row r="24" spans="1:11" x14ac:dyDescent="0.35">
      <c r="A24">
        <f>A23+1</f>
        <v>2</v>
      </c>
      <c r="B24" s="1">
        <v>0.04</v>
      </c>
      <c r="C24" t="str">
        <f>+_xll._SimpleQuote1(Table3[[#Headers],[+Yield]]&amp;A24,Table3[[#This Row],[+Yield]])</f>
        <v>+Yield2</v>
      </c>
      <c r="E24">
        <f t="shared" si="0"/>
        <v>23</v>
      </c>
      <c r="F24" s="6">
        <v>10</v>
      </c>
      <c r="G24" s="9">
        <v>0.05</v>
      </c>
      <c r="H24" s="7" t="s">
        <v>2</v>
      </c>
      <c r="I24" s="9">
        <v>0.03</v>
      </c>
      <c r="J24" s="4">
        <v>100</v>
      </c>
      <c r="K24" s="4"/>
    </row>
    <row r="25" spans="1:11" x14ac:dyDescent="0.35">
      <c r="A25">
        <f t="shared" ref="A25:A26" si="2">A24+1</f>
        <v>3</v>
      </c>
      <c r="B25" s="1">
        <v>0.05</v>
      </c>
      <c r="C25" t="str">
        <f>+_xll._SimpleQuote1(Table3[[#Headers],[+Yield]]&amp;A25,Table3[[#This Row],[+Yield]])</f>
        <v>+Yield3</v>
      </c>
      <c r="E25">
        <f t="shared" si="0"/>
        <v>24</v>
      </c>
      <c r="F25" s="6">
        <v>15</v>
      </c>
      <c r="G25" s="9">
        <v>0.05</v>
      </c>
      <c r="H25" s="7" t="s">
        <v>2</v>
      </c>
      <c r="I25" s="9">
        <v>0.03</v>
      </c>
      <c r="J25" s="4">
        <v>100</v>
      </c>
      <c r="K25" s="4"/>
    </row>
    <row r="26" spans="1:11" x14ac:dyDescent="0.35">
      <c r="A26">
        <f t="shared" si="2"/>
        <v>4</v>
      </c>
      <c r="B26" s="1">
        <v>0.06</v>
      </c>
      <c r="C26" t="str">
        <f>+_xll._SimpleQuote1(Table3[[#Headers],[+Yield]]&amp;A26,Table3[[#This Row],[+Yield]])</f>
        <v>+Yield4</v>
      </c>
      <c r="E26">
        <f t="shared" si="0"/>
        <v>25</v>
      </c>
      <c r="F26" s="6">
        <v>20</v>
      </c>
      <c r="G26" s="9">
        <v>0.05</v>
      </c>
      <c r="H26" s="7" t="s">
        <v>2</v>
      </c>
      <c r="I26" s="9">
        <v>0.03</v>
      </c>
      <c r="J26" s="4">
        <v>100</v>
      </c>
      <c r="K26" s="4"/>
    </row>
    <row r="27" spans="1:11" x14ac:dyDescent="0.35">
      <c r="E27">
        <f t="shared" si="0"/>
        <v>26</v>
      </c>
      <c r="F27" s="6">
        <v>3</v>
      </c>
      <c r="G27" s="9">
        <v>0.08</v>
      </c>
      <c r="H27" s="7" t="s">
        <v>2</v>
      </c>
      <c r="I27" s="9">
        <v>0.03</v>
      </c>
      <c r="J27" s="4">
        <v>100</v>
      </c>
      <c r="K27" s="4"/>
    </row>
    <row r="28" spans="1:11" x14ac:dyDescent="0.35">
      <c r="A28" t="s">
        <v>23</v>
      </c>
      <c r="B28" s="13" t="s">
        <v>12</v>
      </c>
      <c r="C28" t="s">
        <v>10</v>
      </c>
      <c r="E28">
        <f t="shared" si="0"/>
        <v>27</v>
      </c>
      <c r="F28" s="6">
        <v>5</v>
      </c>
      <c r="G28" s="9">
        <v>0.08</v>
      </c>
      <c r="H28" s="7" t="s">
        <v>2</v>
      </c>
      <c r="I28" s="9">
        <v>0.03</v>
      </c>
      <c r="J28" s="4">
        <v>100</v>
      </c>
      <c r="K28" s="4"/>
    </row>
    <row r="29" spans="1:11" x14ac:dyDescent="0.35">
      <c r="A29">
        <v>1</v>
      </c>
      <c r="B29" t="str">
        <f>C23</f>
        <v>+Yield1</v>
      </c>
      <c r="C29" t="str">
        <f>+_xll._FlatForward(Table4[[#Headers],[Flat]]&amp;Table4[[#This Row],[Flat]],$B$4,Table4[[#This Row],[Flat]],$B$5)</f>
        <v>FlatYield1</v>
      </c>
      <c r="E29">
        <f t="shared" si="0"/>
        <v>28</v>
      </c>
      <c r="F29" s="6">
        <v>10</v>
      </c>
      <c r="G29" s="9">
        <v>0.08</v>
      </c>
      <c r="H29" s="7" t="s">
        <v>2</v>
      </c>
      <c r="I29" s="9">
        <v>0.03</v>
      </c>
      <c r="J29" s="4">
        <v>100</v>
      </c>
      <c r="K29" s="4"/>
    </row>
    <row r="30" spans="1:11" x14ac:dyDescent="0.35">
      <c r="A30">
        <f>A29+1</f>
        <v>2</v>
      </c>
      <c r="B30" t="str">
        <f t="shared" ref="B30:B32" si="3">C24</f>
        <v>+Yield2</v>
      </c>
      <c r="C30" t="str">
        <f>+_xll._FlatForward(Table4[[#Headers],[Flat]]&amp;Table4[[#This Row],[Flat]],$B$4,Table4[[#This Row],[Flat]],$B$5)</f>
        <v>FlatYield2</v>
      </c>
      <c r="E30">
        <f t="shared" si="0"/>
        <v>29</v>
      </c>
      <c r="F30" s="6">
        <v>15</v>
      </c>
      <c r="G30" s="9">
        <v>0.08</v>
      </c>
      <c r="H30" s="7" t="s">
        <v>2</v>
      </c>
      <c r="I30" s="9">
        <v>0.03</v>
      </c>
      <c r="J30" s="4">
        <v>100</v>
      </c>
      <c r="K30" s="4"/>
    </row>
    <row r="31" spans="1:11" x14ac:dyDescent="0.35">
      <c r="A31">
        <f t="shared" ref="A31:A32" si="4">A30+1</f>
        <v>3</v>
      </c>
      <c r="B31" t="str">
        <f t="shared" si="3"/>
        <v>+Yield3</v>
      </c>
      <c r="C31" t="str">
        <f>+_xll._FlatForward(Table4[[#Headers],[Flat]]&amp;Table4[[#This Row],[Flat]],$B$4,Table4[[#This Row],[Flat]],$B$5)</f>
        <v>FlatYield3</v>
      </c>
      <c r="E31">
        <f t="shared" si="0"/>
        <v>30</v>
      </c>
      <c r="F31" s="6">
        <v>20</v>
      </c>
      <c r="G31" s="9">
        <v>0.08</v>
      </c>
      <c r="H31" s="7" t="s">
        <v>2</v>
      </c>
      <c r="I31" s="9">
        <v>0.03</v>
      </c>
      <c r="J31" s="4">
        <v>100</v>
      </c>
      <c r="K31" s="4"/>
    </row>
    <row r="32" spans="1:11" x14ac:dyDescent="0.35">
      <c r="A32">
        <f t="shared" si="4"/>
        <v>4</v>
      </c>
      <c r="B32" t="str">
        <f t="shared" si="3"/>
        <v>+Yield4</v>
      </c>
      <c r="C32" t="str">
        <f>+_xll._FlatForward(Table4[[#Headers],[Flat]]&amp;Table4[[#This Row],[Flat]],$B$4,Table4[[#This Row],[Flat]],$B$5)</f>
        <v>FlatYield4</v>
      </c>
      <c r="E32">
        <f t="shared" si="0"/>
        <v>31</v>
      </c>
      <c r="F32" s="6">
        <v>3</v>
      </c>
      <c r="G32" s="9">
        <v>0.02</v>
      </c>
      <c r="H32" s="7" t="s">
        <v>1</v>
      </c>
      <c r="I32" s="9">
        <v>0.04</v>
      </c>
      <c r="J32" s="4">
        <v>100</v>
      </c>
      <c r="K32" s="4"/>
    </row>
    <row r="33" spans="2:11" x14ac:dyDescent="0.35">
      <c r="E33">
        <f t="shared" si="0"/>
        <v>32</v>
      </c>
      <c r="F33" s="6">
        <v>5</v>
      </c>
      <c r="G33" s="9">
        <v>0.02</v>
      </c>
      <c r="H33" s="7" t="s">
        <v>1</v>
      </c>
      <c r="I33" s="9">
        <v>0.04</v>
      </c>
      <c r="J33" s="4">
        <v>100</v>
      </c>
      <c r="K33" s="4"/>
    </row>
    <row r="34" spans="2:11" x14ac:dyDescent="0.35">
      <c r="B34" t="s">
        <v>13</v>
      </c>
      <c r="C34" t="s">
        <v>10</v>
      </c>
      <c r="E34">
        <f t="shared" si="0"/>
        <v>33</v>
      </c>
      <c r="F34" s="6">
        <v>10</v>
      </c>
      <c r="G34" s="9">
        <v>0.02</v>
      </c>
      <c r="H34" s="7" t="s">
        <v>1</v>
      </c>
      <c r="I34" s="9">
        <v>0.04</v>
      </c>
      <c r="J34" s="4">
        <v>100</v>
      </c>
      <c r="K34" s="4"/>
    </row>
    <row r="35" spans="2:11" x14ac:dyDescent="0.35">
      <c r="B35" t="str">
        <f>C29</f>
        <v>FlatYield1</v>
      </c>
      <c r="C35" t="str">
        <f>+_xll._DiscountingBondEngine(Table5[[#Headers],[Engine]]&amp;Table5[[#This Row],[Engine]],Table5[[#This Row],[Engine]],TRUE)</f>
        <v>EngineFlatYield1</v>
      </c>
      <c r="E35">
        <f t="shared" si="0"/>
        <v>34</v>
      </c>
      <c r="F35" s="6">
        <v>15</v>
      </c>
      <c r="G35" s="9">
        <v>0.02</v>
      </c>
      <c r="H35" s="7" t="s">
        <v>1</v>
      </c>
      <c r="I35" s="9">
        <v>0.04</v>
      </c>
      <c r="J35" s="4">
        <v>100</v>
      </c>
      <c r="K35" s="4"/>
    </row>
    <row r="36" spans="2:11" x14ac:dyDescent="0.35">
      <c r="B36" t="str">
        <f t="shared" ref="B36:B38" si="5">C30</f>
        <v>FlatYield2</v>
      </c>
      <c r="C36" t="str">
        <f>+_xll._DiscountingBondEngine(Table5[[#Headers],[Engine]]&amp;Table5[[#This Row],[Engine]],Table5[[#This Row],[Engine]],TRUE)</f>
        <v>EngineFlatYield2</v>
      </c>
      <c r="E36">
        <f t="shared" si="0"/>
        <v>35</v>
      </c>
      <c r="F36" s="6">
        <v>20</v>
      </c>
      <c r="G36" s="9">
        <v>0.02</v>
      </c>
      <c r="H36" s="7" t="s">
        <v>1</v>
      </c>
      <c r="I36" s="9">
        <v>0.04</v>
      </c>
      <c r="J36" s="4">
        <v>100</v>
      </c>
      <c r="K36" s="4"/>
    </row>
    <row r="37" spans="2:11" x14ac:dyDescent="0.35">
      <c r="B37" t="str">
        <f t="shared" si="5"/>
        <v>FlatYield3</v>
      </c>
      <c r="C37" t="str">
        <f>+_xll._DiscountingBondEngine(Table5[[#Headers],[Engine]]&amp;Table5[[#This Row],[Engine]],Table5[[#This Row],[Engine]],TRUE)</f>
        <v>EngineFlatYield3</v>
      </c>
      <c r="E37">
        <f t="shared" si="0"/>
        <v>36</v>
      </c>
      <c r="F37" s="6">
        <v>3</v>
      </c>
      <c r="G37" s="9">
        <v>0.05</v>
      </c>
      <c r="H37" s="7" t="s">
        <v>1</v>
      </c>
      <c r="I37" s="9">
        <v>0.04</v>
      </c>
      <c r="J37" s="4">
        <v>100</v>
      </c>
      <c r="K37" s="4"/>
    </row>
    <row r="38" spans="2:11" x14ac:dyDescent="0.35">
      <c r="B38" t="str">
        <f t="shared" si="5"/>
        <v>FlatYield4</v>
      </c>
      <c r="C38" t="str">
        <f>+_xll._DiscountingBondEngine(Table5[[#Headers],[Engine]]&amp;Table5[[#This Row],[Engine]],Table5[[#This Row],[Engine]],TRUE)</f>
        <v>EngineFlatYield4</v>
      </c>
      <c r="E38">
        <f t="shared" si="0"/>
        <v>37</v>
      </c>
      <c r="F38" s="6">
        <v>5</v>
      </c>
      <c r="G38" s="9">
        <v>0.05</v>
      </c>
      <c r="H38" s="7" t="s">
        <v>1</v>
      </c>
      <c r="I38" s="9">
        <v>0.04</v>
      </c>
      <c r="J38" s="4">
        <v>100</v>
      </c>
      <c r="K38" s="4"/>
    </row>
    <row r="39" spans="2:11" x14ac:dyDescent="0.35">
      <c r="E39">
        <f t="shared" si="0"/>
        <v>38</v>
      </c>
      <c r="F39" s="6">
        <v>10</v>
      </c>
      <c r="G39" s="9">
        <v>0.05</v>
      </c>
      <c r="H39" s="7" t="s">
        <v>1</v>
      </c>
      <c r="I39" s="9">
        <v>0.04</v>
      </c>
      <c r="J39" s="4">
        <v>100</v>
      </c>
      <c r="K39" s="4"/>
    </row>
    <row r="40" spans="2:11" x14ac:dyDescent="0.35">
      <c r="E40">
        <f t="shared" si="0"/>
        <v>39</v>
      </c>
      <c r="F40" s="6">
        <v>15</v>
      </c>
      <c r="G40" s="9">
        <v>0.05</v>
      </c>
      <c r="H40" s="7" t="s">
        <v>1</v>
      </c>
      <c r="I40" s="9">
        <v>0.04</v>
      </c>
      <c r="J40" s="4">
        <v>100</v>
      </c>
      <c r="K40" s="4"/>
    </row>
    <row r="41" spans="2:11" x14ac:dyDescent="0.35">
      <c r="E41">
        <f t="shared" si="0"/>
        <v>40</v>
      </c>
      <c r="F41" s="6">
        <v>20</v>
      </c>
      <c r="G41" s="9">
        <v>0.05</v>
      </c>
      <c r="H41" s="7" t="s">
        <v>1</v>
      </c>
      <c r="I41" s="9">
        <v>0.04</v>
      </c>
      <c r="J41" s="4">
        <v>100</v>
      </c>
      <c r="K41" s="4"/>
    </row>
    <row r="42" spans="2:11" x14ac:dyDescent="0.35">
      <c r="B42" t="s">
        <v>14</v>
      </c>
      <c r="C42" t="s">
        <v>21</v>
      </c>
      <c r="D42" t="s">
        <v>22</v>
      </c>
      <c r="E42">
        <f t="shared" si="0"/>
        <v>41</v>
      </c>
      <c r="F42" s="6">
        <v>3</v>
      </c>
      <c r="G42" s="9">
        <v>0.08</v>
      </c>
      <c r="H42" s="7" t="s">
        <v>1</v>
      </c>
      <c r="I42" s="9">
        <v>0.04</v>
      </c>
      <c r="J42" s="4">
        <v>100</v>
      </c>
      <c r="K42" s="4"/>
    </row>
    <row r="43" spans="2:11" x14ac:dyDescent="0.35">
      <c r="B43" t="str">
        <f>C12</f>
        <v>Mat1</v>
      </c>
      <c r="C43" t="str">
        <f>+_xll._Schedule($B43&amp;C$42,$B$4,$B43,C$42,$B$3,"Unadjusted","Unadjusted","Backward",FALSE)</f>
        <v>Mat1FreqA</v>
      </c>
      <c r="D43" t="str">
        <f>+_xll._Schedule($B43&amp;D$42,$B$4,$B43,D$42,$B$3,"Unadjusted","Unadjusted","Backward",FALSE)</f>
        <v>Mat1FreqS</v>
      </c>
      <c r="E43">
        <f t="shared" si="0"/>
        <v>42</v>
      </c>
      <c r="F43" s="6">
        <v>5</v>
      </c>
      <c r="G43" s="9">
        <v>0.08</v>
      </c>
      <c r="H43" s="7" t="s">
        <v>1</v>
      </c>
      <c r="I43" s="9">
        <v>0.04</v>
      </c>
      <c r="J43" s="4">
        <v>100</v>
      </c>
      <c r="K43" s="4"/>
    </row>
    <row r="44" spans="2:11" x14ac:dyDescent="0.35">
      <c r="B44" t="str">
        <f t="shared" ref="B44:B47" si="6">C13</f>
        <v>Mat2</v>
      </c>
      <c r="C44" t="str">
        <f>+_xll._Schedule($B44&amp;C$42,$B$4,$B44,C$42,$B$3,"Unadjusted","Unadjusted","Backward",FALSE)</f>
        <v>Mat2FreqA</v>
      </c>
      <c r="D44" t="str">
        <f>+_xll._Schedule($B44&amp;D$42,$B$4,$B44,D$42,$B$3,"Unadjusted","Unadjusted","Backward",FALSE)</f>
        <v>Mat2FreqS</v>
      </c>
      <c r="E44">
        <f t="shared" si="0"/>
        <v>43</v>
      </c>
      <c r="F44" s="6">
        <v>10</v>
      </c>
      <c r="G44" s="9">
        <v>0.08</v>
      </c>
      <c r="H44" s="7" t="s">
        <v>1</v>
      </c>
      <c r="I44" s="9">
        <v>0.04</v>
      </c>
      <c r="J44" s="4">
        <v>100</v>
      </c>
      <c r="K44" s="4"/>
    </row>
    <row r="45" spans="2:11" x14ac:dyDescent="0.35">
      <c r="B45" t="str">
        <f t="shared" si="6"/>
        <v>Mat3</v>
      </c>
      <c r="C45" t="str">
        <f>+_xll._Schedule($B45&amp;C$42,$B$4,$B45,C$42,$B$3,"Unadjusted","Unadjusted","Backward",FALSE)</f>
        <v>Mat3FreqA</v>
      </c>
      <c r="D45" t="str">
        <f>+_xll._Schedule($B45&amp;D$42,$B$4,$B45,D$42,$B$3,"Unadjusted","Unadjusted","Backward",FALSE)</f>
        <v>Mat3FreqS</v>
      </c>
      <c r="E45">
        <f t="shared" si="0"/>
        <v>44</v>
      </c>
      <c r="F45" s="6">
        <v>15</v>
      </c>
      <c r="G45" s="9">
        <v>0.08</v>
      </c>
      <c r="H45" s="7" t="s">
        <v>1</v>
      </c>
      <c r="I45" s="9">
        <v>0.04</v>
      </c>
      <c r="J45" s="4">
        <v>100</v>
      </c>
      <c r="K45" s="4"/>
    </row>
    <row r="46" spans="2:11" x14ac:dyDescent="0.35">
      <c r="B46" t="str">
        <f t="shared" si="6"/>
        <v>Mat4</v>
      </c>
      <c r="C46" t="str">
        <f>+_xll._Schedule($B46&amp;C$42,$B$4,$B46,C$42,$B$3,"Unadjusted","Unadjusted","Backward",FALSE)</f>
        <v>Mat4FreqA</v>
      </c>
      <c r="D46" t="str">
        <f>+_xll._Schedule($B46&amp;D$42,$B$4,$B46,D$42,$B$3,"Unadjusted","Unadjusted","Backward",FALSE)</f>
        <v>Mat4FreqS</v>
      </c>
      <c r="E46">
        <f t="shared" si="0"/>
        <v>45</v>
      </c>
      <c r="F46" s="6">
        <v>20</v>
      </c>
      <c r="G46" s="9">
        <v>0.08</v>
      </c>
      <c r="H46" s="7" t="s">
        <v>1</v>
      </c>
      <c r="I46" s="9">
        <v>0.04</v>
      </c>
      <c r="J46" s="4">
        <v>100</v>
      </c>
      <c r="K46" s="4"/>
    </row>
    <row r="47" spans="2:11" x14ac:dyDescent="0.35">
      <c r="B47" t="str">
        <f t="shared" si="6"/>
        <v>Mat5</v>
      </c>
      <c r="C47" t="str">
        <f>+_xll._Schedule($B47&amp;C$42,$B$4,$B47,C$42,$B$3,"Unadjusted","Unadjusted","Backward",FALSE)</f>
        <v>Mat5FreqA</v>
      </c>
      <c r="D47" t="str">
        <f>+_xll._Schedule($B47&amp;D$42,$B$4,$B47,D$42,$B$3,"Unadjusted","Unadjusted","Backward",FALSE)</f>
        <v>Mat5FreqS</v>
      </c>
      <c r="E47">
        <f t="shared" si="0"/>
        <v>46</v>
      </c>
      <c r="F47" s="6">
        <v>3</v>
      </c>
      <c r="G47" s="9">
        <v>0.02</v>
      </c>
      <c r="H47" s="7" t="s">
        <v>2</v>
      </c>
      <c r="I47" s="9">
        <v>0.04</v>
      </c>
      <c r="J47" s="4">
        <v>100</v>
      </c>
      <c r="K47" s="4"/>
    </row>
    <row r="48" spans="2:11" x14ac:dyDescent="0.35">
      <c r="E48">
        <f t="shared" si="0"/>
        <v>47</v>
      </c>
      <c r="F48" s="6">
        <v>5</v>
      </c>
      <c r="G48" s="9">
        <v>0.02</v>
      </c>
      <c r="H48" s="7" t="s">
        <v>2</v>
      </c>
      <c r="I48" s="9">
        <v>0.04</v>
      </c>
      <c r="J48" s="4">
        <v>100</v>
      </c>
      <c r="K48" s="4"/>
    </row>
    <row r="49" spans="2:11" x14ac:dyDescent="0.35">
      <c r="B49" t="s">
        <v>15</v>
      </c>
      <c r="C49" t="s">
        <v>16</v>
      </c>
      <c r="E49">
        <f>E48+1</f>
        <v>48</v>
      </c>
      <c r="F49" s="6">
        <v>10</v>
      </c>
      <c r="G49" s="9">
        <v>0.02</v>
      </c>
      <c r="H49" s="7" t="s">
        <v>2</v>
      </c>
      <c r="I49" s="9">
        <v>0.04</v>
      </c>
      <c r="J49" s="4">
        <v>100</v>
      </c>
      <c r="K49" s="4"/>
    </row>
    <row r="50" spans="2:11" x14ac:dyDescent="0.35">
      <c r="B50" s="12">
        <v>0.02</v>
      </c>
      <c r="E50">
        <f t="shared" si="0"/>
        <v>49</v>
      </c>
      <c r="F50" s="6">
        <v>15</v>
      </c>
      <c r="G50" s="9">
        <v>0.02</v>
      </c>
      <c r="H50" s="7" t="s">
        <v>2</v>
      </c>
      <c r="I50" s="9">
        <v>0.04</v>
      </c>
      <c r="J50" s="4">
        <v>100</v>
      </c>
      <c r="K50" s="4"/>
    </row>
    <row r="51" spans="2:11" x14ac:dyDescent="0.35">
      <c r="B51" s="12">
        <v>0.05</v>
      </c>
      <c r="E51">
        <f t="shared" si="0"/>
        <v>50</v>
      </c>
      <c r="F51" s="6">
        <v>20</v>
      </c>
      <c r="G51" s="9">
        <v>0.02</v>
      </c>
      <c r="H51" s="7" t="s">
        <v>2</v>
      </c>
      <c r="I51" s="9">
        <v>0.04</v>
      </c>
      <c r="J51" s="4">
        <v>100</v>
      </c>
      <c r="K51" s="4"/>
    </row>
    <row r="52" spans="2:11" x14ac:dyDescent="0.35">
      <c r="B52" s="12">
        <v>0.08</v>
      </c>
      <c r="E52">
        <f t="shared" si="0"/>
        <v>51</v>
      </c>
      <c r="F52" s="6">
        <v>3</v>
      </c>
      <c r="G52" s="9">
        <v>0.05</v>
      </c>
      <c r="H52" s="7" t="s">
        <v>2</v>
      </c>
      <c r="I52" s="9">
        <v>0.04</v>
      </c>
      <c r="J52" s="4">
        <v>100</v>
      </c>
      <c r="K52" s="4"/>
    </row>
    <row r="53" spans="2:11" x14ac:dyDescent="0.35">
      <c r="E53">
        <f>E52+1</f>
        <v>52</v>
      </c>
      <c r="F53" s="6">
        <v>5</v>
      </c>
      <c r="G53" s="9">
        <v>0.05</v>
      </c>
      <c r="H53" s="7" t="s">
        <v>2</v>
      </c>
      <c r="I53" s="9">
        <v>0.04</v>
      </c>
      <c r="J53" s="4">
        <v>100</v>
      </c>
      <c r="K53" s="4"/>
    </row>
    <row r="54" spans="2:11" x14ac:dyDescent="0.35">
      <c r="B54" t="str">
        <f>+_xll._Double_Range("+coupons",B55:B57)</f>
        <v>+coupons</v>
      </c>
      <c r="E54">
        <f t="shared" si="0"/>
        <v>53</v>
      </c>
      <c r="F54" s="6">
        <v>10</v>
      </c>
      <c r="G54" s="9">
        <v>0.05</v>
      </c>
      <c r="H54" s="7" t="s">
        <v>2</v>
      </c>
      <c r="I54" s="9">
        <v>0.04</v>
      </c>
      <c r="J54" s="4">
        <v>100</v>
      </c>
      <c r="K54" s="4"/>
    </row>
    <row r="55" spans="2:11" x14ac:dyDescent="0.35">
      <c r="B55">
        <v>0.02</v>
      </c>
      <c r="E55">
        <f t="shared" si="0"/>
        <v>54</v>
      </c>
      <c r="F55" s="6">
        <v>15</v>
      </c>
      <c r="G55" s="9">
        <v>0.05</v>
      </c>
      <c r="H55" s="7" t="s">
        <v>2</v>
      </c>
      <c r="I55" s="9">
        <v>0.04</v>
      </c>
      <c r="J55" s="4">
        <v>100</v>
      </c>
      <c r="K55" s="4"/>
    </row>
    <row r="56" spans="2:11" x14ac:dyDescent="0.35">
      <c r="B56">
        <v>0.05</v>
      </c>
      <c r="E56">
        <f t="shared" si="0"/>
        <v>55</v>
      </c>
      <c r="F56" s="6">
        <v>20</v>
      </c>
      <c r="G56" s="9">
        <v>0.05</v>
      </c>
      <c r="H56" s="7" t="s">
        <v>2</v>
      </c>
      <c r="I56" s="9">
        <v>0.04</v>
      </c>
      <c r="J56" s="4">
        <v>100</v>
      </c>
      <c r="K56" s="4"/>
    </row>
    <row r="57" spans="2:11" x14ac:dyDescent="0.35">
      <c r="B57">
        <v>0.08</v>
      </c>
      <c r="E57">
        <f t="shared" si="0"/>
        <v>56</v>
      </c>
      <c r="F57" s="6">
        <v>3</v>
      </c>
      <c r="G57" s="9">
        <v>0.08</v>
      </c>
      <c r="H57" s="7" t="s">
        <v>2</v>
      </c>
      <c r="I57" s="9">
        <v>0.04</v>
      </c>
      <c r="J57" s="4">
        <v>100</v>
      </c>
      <c r="K57" s="4"/>
    </row>
    <row r="58" spans="2:11" x14ac:dyDescent="0.35">
      <c r="E58">
        <f t="shared" si="0"/>
        <v>57</v>
      </c>
      <c r="F58" s="6">
        <v>5</v>
      </c>
      <c r="G58" s="9">
        <v>0.08</v>
      </c>
      <c r="H58" s="7" t="s">
        <v>2</v>
      </c>
      <c r="I58" s="9">
        <v>0.04</v>
      </c>
      <c r="J58" s="4">
        <v>100</v>
      </c>
      <c r="K58" s="4"/>
    </row>
    <row r="59" spans="2:11" x14ac:dyDescent="0.35">
      <c r="E59">
        <f t="shared" si="0"/>
        <v>58</v>
      </c>
      <c r="F59" s="6">
        <v>10</v>
      </c>
      <c r="G59" s="9">
        <v>0.08</v>
      </c>
      <c r="H59" s="7" t="s">
        <v>2</v>
      </c>
      <c r="I59" s="9">
        <v>0.04</v>
      </c>
      <c r="J59" s="4">
        <v>100</v>
      </c>
      <c r="K59" s="4"/>
    </row>
    <row r="60" spans="2:11" x14ac:dyDescent="0.35">
      <c r="E60">
        <f t="shared" si="0"/>
        <v>59</v>
      </c>
      <c r="F60" s="6">
        <v>15</v>
      </c>
      <c r="G60" s="9">
        <v>0.08</v>
      </c>
      <c r="H60" s="7" t="s">
        <v>2</v>
      </c>
      <c r="I60" s="9">
        <v>0.04</v>
      </c>
      <c r="J60" s="4">
        <v>100</v>
      </c>
      <c r="K60" s="4"/>
    </row>
    <row r="61" spans="2:11" x14ac:dyDescent="0.35">
      <c r="E61">
        <f t="shared" si="0"/>
        <v>60</v>
      </c>
      <c r="F61" s="6">
        <v>20</v>
      </c>
      <c r="G61" s="9">
        <v>0.08</v>
      </c>
      <c r="H61" s="7" t="s">
        <v>2</v>
      </c>
      <c r="I61" s="9">
        <v>0.04</v>
      </c>
      <c r="J61" s="4">
        <v>100</v>
      </c>
      <c r="K61" s="4"/>
    </row>
    <row r="62" spans="2:11" x14ac:dyDescent="0.35">
      <c r="E62">
        <f t="shared" si="0"/>
        <v>61</v>
      </c>
      <c r="F62" s="6">
        <v>3</v>
      </c>
      <c r="G62" s="9">
        <v>0.02</v>
      </c>
      <c r="H62" s="7" t="s">
        <v>1</v>
      </c>
      <c r="I62" s="9">
        <v>0.05</v>
      </c>
      <c r="J62" s="4">
        <v>100</v>
      </c>
      <c r="K62" s="4"/>
    </row>
    <row r="63" spans="2:11" x14ac:dyDescent="0.35">
      <c r="E63">
        <f t="shared" si="0"/>
        <v>62</v>
      </c>
      <c r="F63" s="6">
        <v>5</v>
      </c>
      <c r="G63" s="9">
        <v>0.02</v>
      </c>
      <c r="H63" s="7" t="s">
        <v>1</v>
      </c>
      <c r="I63" s="9">
        <v>0.05</v>
      </c>
      <c r="J63" s="4">
        <v>100</v>
      </c>
      <c r="K63" s="4"/>
    </row>
    <row r="64" spans="2:11" x14ac:dyDescent="0.35">
      <c r="E64">
        <f t="shared" si="0"/>
        <v>63</v>
      </c>
      <c r="F64" s="6">
        <v>10</v>
      </c>
      <c r="G64" s="9">
        <v>0.02</v>
      </c>
      <c r="H64" s="7" t="s">
        <v>1</v>
      </c>
      <c r="I64" s="9">
        <v>0.05</v>
      </c>
      <c r="J64" s="4">
        <v>100</v>
      </c>
      <c r="K64" s="4"/>
    </row>
    <row r="65" spans="5:11" x14ac:dyDescent="0.35">
      <c r="E65">
        <f t="shared" si="0"/>
        <v>64</v>
      </c>
      <c r="F65" s="6">
        <v>15</v>
      </c>
      <c r="G65" s="9">
        <v>0.02</v>
      </c>
      <c r="H65" s="7" t="s">
        <v>1</v>
      </c>
      <c r="I65" s="9">
        <v>0.05</v>
      </c>
      <c r="J65" s="4">
        <v>100</v>
      </c>
      <c r="K65" s="4"/>
    </row>
    <row r="66" spans="5:11" x14ac:dyDescent="0.35">
      <c r="E66">
        <f t="shared" si="0"/>
        <v>65</v>
      </c>
      <c r="F66" s="6">
        <v>20</v>
      </c>
      <c r="G66" s="9">
        <v>0.02</v>
      </c>
      <c r="H66" s="7" t="s">
        <v>1</v>
      </c>
      <c r="I66" s="9">
        <v>0.05</v>
      </c>
      <c r="J66" s="4">
        <v>100</v>
      </c>
      <c r="K66" s="4"/>
    </row>
    <row r="67" spans="5:11" x14ac:dyDescent="0.35">
      <c r="E67">
        <f t="shared" si="0"/>
        <v>66</v>
      </c>
      <c r="F67" s="6">
        <v>3</v>
      </c>
      <c r="G67" s="9">
        <v>0.05</v>
      </c>
      <c r="H67" s="7" t="s">
        <v>1</v>
      </c>
      <c r="I67" s="9">
        <v>0.05</v>
      </c>
      <c r="J67" s="4">
        <v>100</v>
      </c>
      <c r="K67" s="4"/>
    </row>
    <row r="68" spans="5:11" x14ac:dyDescent="0.35">
      <c r="E68">
        <f t="shared" ref="E68:E121" si="7">E67+1</f>
        <v>67</v>
      </c>
      <c r="F68" s="6">
        <v>5</v>
      </c>
      <c r="G68" s="9">
        <v>0.05</v>
      </c>
      <c r="H68" s="7" t="s">
        <v>1</v>
      </c>
      <c r="I68" s="9">
        <v>0.05</v>
      </c>
      <c r="J68" s="4">
        <v>100</v>
      </c>
      <c r="K68" s="4"/>
    </row>
    <row r="69" spans="5:11" x14ac:dyDescent="0.35">
      <c r="E69">
        <f t="shared" si="7"/>
        <v>68</v>
      </c>
      <c r="F69" s="6">
        <v>10</v>
      </c>
      <c r="G69" s="9">
        <v>0.05</v>
      </c>
      <c r="H69" s="7" t="s">
        <v>1</v>
      </c>
      <c r="I69" s="9">
        <v>0.05</v>
      </c>
      <c r="J69" s="4">
        <v>100</v>
      </c>
      <c r="K69" s="4"/>
    </row>
    <row r="70" spans="5:11" x14ac:dyDescent="0.35">
      <c r="E70">
        <f t="shared" si="7"/>
        <v>69</v>
      </c>
      <c r="F70" s="6">
        <v>15</v>
      </c>
      <c r="G70" s="9">
        <v>0.05</v>
      </c>
      <c r="H70" s="7" t="s">
        <v>1</v>
      </c>
      <c r="I70" s="9">
        <v>0.05</v>
      </c>
      <c r="J70" s="4">
        <v>100</v>
      </c>
      <c r="K70" s="4"/>
    </row>
    <row r="71" spans="5:11" x14ac:dyDescent="0.35">
      <c r="E71">
        <f t="shared" si="7"/>
        <v>70</v>
      </c>
      <c r="F71" s="6">
        <v>20</v>
      </c>
      <c r="G71" s="9">
        <v>0.05</v>
      </c>
      <c r="H71" s="7" t="s">
        <v>1</v>
      </c>
      <c r="I71" s="9">
        <v>0.05</v>
      </c>
      <c r="J71" s="4">
        <v>100</v>
      </c>
      <c r="K71" s="4"/>
    </row>
    <row r="72" spans="5:11" x14ac:dyDescent="0.35">
      <c r="E72">
        <f t="shared" si="7"/>
        <v>71</v>
      </c>
      <c r="F72" s="6">
        <v>3</v>
      </c>
      <c r="G72" s="9">
        <v>0.08</v>
      </c>
      <c r="H72" s="7" t="s">
        <v>1</v>
      </c>
      <c r="I72" s="9">
        <v>0.05</v>
      </c>
      <c r="J72" s="4">
        <v>100</v>
      </c>
      <c r="K72" s="4"/>
    </row>
    <row r="73" spans="5:11" x14ac:dyDescent="0.35">
      <c r="E73">
        <f t="shared" si="7"/>
        <v>72</v>
      </c>
      <c r="F73" s="6">
        <v>5</v>
      </c>
      <c r="G73" s="9">
        <v>0.08</v>
      </c>
      <c r="H73" s="7" t="s">
        <v>1</v>
      </c>
      <c r="I73" s="9">
        <v>0.05</v>
      </c>
      <c r="J73" s="4">
        <v>100</v>
      </c>
      <c r="K73" s="4"/>
    </row>
    <row r="74" spans="5:11" x14ac:dyDescent="0.35">
      <c r="E74">
        <f t="shared" si="7"/>
        <v>73</v>
      </c>
      <c r="F74" s="6">
        <v>10</v>
      </c>
      <c r="G74" s="9">
        <v>0.08</v>
      </c>
      <c r="H74" s="7" t="s">
        <v>1</v>
      </c>
      <c r="I74" s="9">
        <v>0.05</v>
      </c>
      <c r="J74" s="4">
        <v>100</v>
      </c>
      <c r="K74" s="4"/>
    </row>
    <row r="75" spans="5:11" x14ac:dyDescent="0.35">
      <c r="E75">
        <f t="shared" si="7"/>
        <v>74</v>
      </c>
      <c r="F75" s="6">
        <v>15</v>
      </c>
      <c r="G75" s="9">
        <v>0.08</v>
      </c>
      <c r="H75" s="7" t="s">
        <v>1</v>
      </c>
      <c r="I75" s="9">
        <v>0.05</v>
      </c>
      <c r="J75" s="4">
        <v>100</v>
      </c>
      <c r="K75" s="4"/>
    </row>
    <row r="76" spans="5:11" x14ac:dyDescent="0.35">
      <c r="E76">
        <f t="shared" si="7"/>
        <v>75</v>
      </c>
      <c r="F76" s="6">
        <v>20</v>
      </c>
      <c r="G76" s="9">
        <v>0.08</v>
      </c>
      <c r="H76" s="7" t="s">
        <v>1</v>
      </c>
      <c r="I76" s="9">
        <v>0.05</v>
      </c>
      <c r="J76" s="4">
        <v>100</v>
      </c>
      <c r="K76" s="4"/>
    </row>
    <row r="77" spans="5:11" x14ac:dyDescent="0.35">
      <c r="E77">
        <f t="shared" si="7"/>
        <v>76</v>
      </c>
      <c r="F77" s="6">
        <v>3</v>
      </c>
      <c r="G77" s="9">
        <v>0.02</v>
      </c>
      <c r="H77" s="7" t="s">
        <v>2</v>
      </c>
      <c r="I77" s="9">
        <v>0.05</v>
      </c>
      <c r="J77" s="4">
        <v>100</v>
      </c>
      <c r="K77" s="4"/>
    </row>
    <row r="78" spans="5:11" x14ac:dyDescent="0.35">
      <c r="E78">
        <f t="shared" si="7"/>
        <v>77</v>
      </c>
      <c r="F78" s="6">
        <v>5</v>
      </c>
      <c r="G78" s="9">
        <v>0.02</v>
      </c>
      <c r="H78" s="7" t="s">
        <v>2</v>
      </c>
      <c r="I78" s="9">
        <v>0.05</v>
      </c>
      <c r="J78" s="4">
        <v>100</v>
      </c>
      <c r="K78" s="4"/>
    </row>
    <row r="79" spans="5:11" x14ac:dyDescent="0.35">
      <c r="E79">
        <f t="shared" si="7"/>
        <v>78</v>
      </c>
      <c r="F79" s="6">
        <v>10</v>
      </c>
      <c r="G79" s="9">
        <v>0.02</v>
      </c>
      <c r="H79" s="7" t="s">
        <v>2</v>
      </c>
      <c r="I79" s="9">
        <v>0.05</v>
      </c>
      <c r="J79" s="4">
        <v>100</v>
      </c>
      <c r="K79" s="4"/>
    </row>
    <row r="80" spans="5:11" x14ac:dyDescent="0.35">
      <c r="E80">
        <f t="shared" si="7"/>
        <v>79</v>
      </c>
      <c r="F80" s="6">
        <v>15</v>
      </c>
      <c r="G80" s="9">
        <v>0.02</v>
      </c>
      <c r="H80" s="7" t="s">
        <v>2</v>
      </c>
      <c r="I80" s="9">
        <v>0.05</v>
      </c>
      <c r="J80" s="4">
        <v>100</v>
      </c>
      <c r="K80" s="4"/>
    </row>
    <row r="81" spans="5:11" x14ac:dyDescent="0.35">
      <c r="E81">
        <f t="shared" si="7"/>
        <v>80</v>
      </c>
      <c r="F81" s="6">
        <v>20</v>
      </c>
      <c r="G81" s="9">
        <v>0.02</v>
      </c>
      <c r="H81" s="7" t="s">
        <v>2</v>
      </c>
      <c r="I81" s="9">
        <v>0.05</v>
      </c>
      <c r="J81" s="4">
        <v>100</v>
      </c>
      <c r="K81" s="4"/>
    </row>
    <row r="82" spans="5:11" x14ac:dyDescent="0.35">
      <c r="E82">
        <f t="shared" si="7"/>
        <v>81</v>
      </c>
      <c r="F82" s="6">
        <v>3</v>
      </c>
      <c r="G82" s="9">
        <v>0.05</v>
      </c>
      <c r="H82" s="7" t="s">
        <v>2</v>
      </c>
      <c r="I82" s="9">
        <v>0.05</v>
      </c>
      <c r="J82" s="4">
        <v>100</v>
      </c>
      <c r="K82" s="4"/>
    </row>
    <row r="83" spans="5:11" x14ac:dyDescent="0.35">
      <c r="E83">
        <f t="shared" si="7"/>
        <v>82</v>
      </c>
      <c r="F83" s="6">
        <v>5</v>
      </c>
      <c r="G83" s="9">
        <v>0.05</v>
      </c>
      <c r="H83" s="7" t="s">
        <v>2</v>
      </c>
      <c r="I83" s="9">
        <v>0.05</v>
      </c>
      <c r="J83" s="4">
        <v>100</v>
      </c>
      <c r="K83" s="4"/>
    </row>
    <row r="84" spans="5:11" x14ac:dyDescent="0.35">
      <c r="E84">
        <f t="shared" si="7"/>
        <v>83</v>
      </c>
      <c r="F84" s="6">
        <v>10</v>
      </c>
      <c r="G84" s="9">
        <v>0.05</v>
      </c>
      <c r="H84" s="7" t="s">
        <v>2</v>
      </c>
      <c r="I84" s="9">
        <v>0.05</v>
      </c>
      <c r="J84" s="4">
        <v>100</v>
      </c>
      <c r="K84" s="4"/>
    </row>
    <row r="85" spans="5:11" x14ac:dyDescent="0.35">
      <c r="E85">
        <f t="shared" si="7"/>
        <v>84</v>
      </c>
      <c r="F85" s="6">
        <v>15</v>
      </c>
      <c r="G85" s="9">
        <v>0.05</v>
      </c>
      <c r="H85" s="7" t="s">
        <v>2</v>
      </c>
      <c r="I85" s="9">
        <v>0.05</v>
      </c>
      <c r="J85" s="4">
        <v>100</v>
      </c>
      <c r="K85" s="4"/>
    </row>
    <row r="86" spans="5:11" x14ac:dyDescent="0.35">
      <c r="E86">
        <f t="shared" si="7"/>
        <v>85</v>
      </c>
      <c r="F86" s="6">
        <v>20</v>
      </c>
      <c r="G86" s="9">
        <v>0.05</v>
      </c>
      <c r="H86" s="7" t="s">
        <v>2</v>
      </c>
      <c r="I86" s="9">
        <v>0.05</v>
      </c>
      <c r="J86" s="4">
        <v>100</v>
      </c>
      <c r="K86" s="4"/>
    </row>
    <row r="87" spans="5:11" x14ac:dyDescent="0.35">
      <c r="E87">
        <f t="shared" si="7"/>
        <v>86</v>
      </c>
      <c r="F87" s="6">
        <v>3</v>
      </c>
      <c r="G87" s="9">
        <v>0.08</v>
      </c>
      <c r="H87" s="7" t="s">
        <v>2</v>
      </c>
      <c r="I87" s="9">
        <v>0.05</v>
      </c>
      <c r="J87" s="4">
        <v>100</v>
      </c>
      <c r="K87" s="4"/>
    </row>
    <row r="88" spans="5:11" x14ac:dyDescent="0.35">
      <c r="E88">
        <f t="shared" si="7"/>
        <v>87</v>
      </c>
      <c r="F88" s="6">
        <v>5</v>
      </c>
      <c r="G88" s="9">
        <v>0.08</v>
      </c>
      <c r="H88" s="7" t="s">
        <v>2</v>
      </c>
      <c r="I88" s="9">
        <v>0.05</v>
      </c>
      <c r="J88" s="4">
        <v>100</v>
      </c>
      <c r="K88" s="4"/>
    </row>
    <row r="89" spans="5:11" x14ac:dyDescent="0.35">
      <c r="E89">
        <f t="shared" si="7"/>
        <v>88</v>
      </c>
      <c r="F89" s="6">
        <v>10</v>
      </c>
      <c r="G89" s="9">
        <v>0.08</v>
      </c>
      <c r="H89" s="7" t="s">
        <v>2</v>
      </c>
      <c r="I89" s="9">
        <v>0.05</v>
      </c>
      <c r="J89" s="4">
        <v>100</v>
      </c>
      <c r="K89" s="4"/>
    </row>
    <row r="90" spans="5:11" x14ac:dyDescent="0.35">
      <c r="E90">
        <f t="shared" si="7"/>
        <v>89</v>
      </c>
      <c r="F90" s="6">
        <v>15</v>
      </c>
      <c r="G90" s="9">
        <v>0.08</v>
      </c>
      <c r="H90" s="7" t="s">
        <v>2</v>
      </c>
      <c r="I90" s="9">
        <v>0.05</v>
      </c>
      <c r="J90" s="4">
        <v>100</v>
      </c>
      <c r="K90" s="4"/>
    </row>
    <row r="91" spans="5:11" x14ac:dyDescent="0.35">
      <c r="E91">
        <f t="shared" si="7"/>
        <v>90</v>
      </c>
      <c r="F91" s="6">
        <v>20</v>
      </c>
      <c r="G91" s="9">
        <v>0.08</v>
      </c>
      <c r="H91" s="7" t="s">
        <v>2</v>
      </c>
      <c r="I91" s="9">
        <v>0.05</v>
      </c>
      <c r="J91" s="4">
        <v>100</v>
      </c>
      <c r="K91" s="4"/>
    </row>
    <row r="92" spans="5:11" x14ac:dyDescent="0.35">
      <c r="E92">
        <f t="shared" si="7"/>
        <v>91</v>
      </c>
      <c r="F92" s="6">
        <v>3</v>
      </c>
      <c r="G92" s="9">
        <v>0.02</v>
      </c>
      <c r="H92" s="7" t="s">
        <v>1</v>
      </c>
      <c r="I92" s="9">
        <v>0.06</v>
      </c>
      <c r="J92" s="4">
        <v>100</v>
      </c>
      <c r="K92" s="4"/>
    </row>
    <row r="93" spans="5:11" x14ac:dyDescent="0.35">
      <c r="E93">
        <f t="shared" si="7"/>
        <v>92</v>
      </c>
      <c r="F93" s="6">
        <v>5</v>
      </c>
      <c r="G93" s="9">
        <v>0.02</v>
      </c>
      <c r="H93" s="7" t="s">
        <v>1</v>
      </c>
      <c r="I93" s="9">
        <v>0.06</v>
      </c>
      <c r="J93" s="4">
        <v>100</v>
      </c>
      <c r="K93" s="4"/>
    </row>
    <row r="94" spans="5:11" x14ac:dyDescent="0.35">
      <c r="E94">
        <f t="shared" si="7"/>
        <v>93</v>
      </c>
      <c r="F94" s="6">
        <v>10</v>
      </c>
      <c r="G94" s="9">
        <v>0.02</v>
      </c>
      <c r="H94" s="7" t="s">
        <v>1</v>
      </c>
      <c r="I94" s="9">
        <v>0.06</v>
      </c>
      <c r="J94" s="4">
        <v>100</v>
      </c>
      <c r="K94" s="4"/>
    </row>
    <row r="95" spans="5:11" x14ac:dyDescent="0.35">
      <c r="E95">
        <f t="shared" si="7"/>
        <v>94</v>
      </c>
      <c r="F95" s="6">
        <v>15</v>
      </c>
      <c r="G95" s="9">
        <v>0.02</v>
      </c>
      <c r="H95" s="7" t="s">
        <v>1</v>
      </c>
      <c r="I95" s="9">
        <v>0.06</v>
      </c>
      <c r="J95" s="4">
        <v>100</v>
      </c>
      <c r="K95" s="4"/>
    </row>
    <row r="96" spans="5:11" x14ac:dyDescent="0.35">
      <c r="E96">
        <f t="shared" si="7"/>
        <v>95</v>
      </c>
      <c r="F96" s="6">
        <v>20</v>
      </c>
      <c r="G96" s="9">
        <v>0.02</v>
      </c>
      <c r="H96" s="7" t="s">
        <v>1</v>
      </c>
      <c r="I96" s="9">
        <v>0.06</v>
      </c>
      <c r="J96" s="4">
        <v>100</v>
      </c>
      <c r="K96" s="4"/>
    </row>
    <row r="97" spans="5:11" x14ac:dyDescent="0.35">
      <c r="E97">
        <f t="shared" si="7"/>
        <v>96</v>
      </c>
      <c r="F97" s="6">
        <v>3</v>
      </c>
      <c r="G97" s="9">
        <v>0.05</v>
      </c>
      <c r="H97" s="7" t="s">
        <v>1</v>
      </c>
      <c r="I97" s="9">
        <v>0.06</v>
      </c>
      <c r="J97" s="4">
        <v>100</v>
      </c>
      <c r="K97" s="4"/>
    </row>
    <row r="98" spans="5:11" x14ac:dyDescent="0.35">
      <c r="E98">
        <f t="shared" si="7"/>
        <v>97</v>
      </c>
      <c r="F98" s="6">
        <v>5</v>
      </c>
      <c r="G98" s="9">
        <v>0.05</v>
      </c>
      <c r="H98" s="7" t="s">
        <v>1</v>
      </c>
      <c r="I98" s="9">
        <v>0.06</v>
      </c>
      <c r="J98" s="4">
        <v>100</v>
      </c>
      <c r="K98" s="4"/>
    </row>
    <row r="99" spans="5:11" x14ac:dyDescent="0.35">
      <c r="E99">
        <f t="shared" si="7"/>
        <v>98</v>
      </c>
      <c r="F99" s="6">
        <v>10</v>
      </c>
      <c r="G99" s="9">
        <v>0.05</v>
      </c>
      <c r="H99" s="7" t="s">
        <v>1</v>
      </c>
      <c r="I99" s="9">
        <v>0.06</v>
      </c>
      <c r="J99" s="4">
        <v>100</v>
      </c>
      <c r="K99" s="4"/>
    </row>
    <row r="100" spans="5:11" x14ac:dyDescent="0.35">
      <c r="E100">
        <f t="shared" si="7"/>
        <v>99</v>
      </c>
      <c r="F100" s="6">
        <v>15</v>
      </c>
      <c r="G100" s="9">
        <v>0.05</v>
      </c>
      <c r="H100" s="7" t="s">
        <v>1</v>
      </c>
      <c r="I100" s="9">
        <v>0.06</v>
      </c>
      <c r="J100" s="4">
        <v>100</v>
      </c>
      <c r="K100" s="4"/>
    </row>
    <row r="101" spans="5:11" x14ac:dyDescent="0.35">
      <c r="E101">
        <f t="shared" si="7"/>
        <v>100</v>
      </c>
      <c r="F101" s="6">
        <v>20</v>
      </c>
      <c r="G101" s="9">
        <v>0.05</v>
      </c>
      <c r="H101" s="7" t="s">
        <v>1</v>
      </c>
      <c r="I101" s="9">
        <v>0.06</v>
      </c>
      <c r="J101" s="4">
        <v>100</v>
      </c>
      <c r="K101" s="4"/>
    </row>
    <row r="102" spans="5:11" x14ac:dyDescent="0.35">
      <c r="E102">
        <f t="shared" si="7"/>
        <v>101</v>
      </c>
      <c r="F102" s="6">
        <v>3</v>
      </c>
      <c r="G102" s="9">
        <v>0.08</v>
      </c>
      <c r="H102" s="7" t="s">
        <v>1</v>
      </c>
      <c r="I102" s="9">
        <v>0.06</v>
      </c>
      <c r="J102" s="4">
        <v>100</v>
      </c>
      <c r="K102" s="4"/>
    </row>
    <row r="103" spans="5:11" x14ac:dyDescent="0.35">
      <c r="E103">
        <f t="shared" si="7"/>
        <v>102</v>
      </c>
      <c r="F103" s="6">
        <v>5</v>
      </c>
      <c r="G103" s="9">
        <v>0.08</v>
      </c>
      <c r="H103" s="7" t="s">
        <v>1</v>
      </c>
      <c r="I103" s="9">
        <v>0.06</v>
      </c>
      <c r="J103" s="4">
        <v>100</v>
      </c>
      <c r="K103" s="4"/>
    </row>
    <row r="104" spans="5:11" x14ac:dyDescent="0.35">
      <c r="E104">
        <f t="shared" si="7"/>
        <v>103</v>
      </c>
      <c r="F104" s="6">
        <v>10</v>
      </c>
      <c r="G104" s="9">
        <v>0.08</v>
      </c>
      <c r="H104" s="7" t="s">
        <v>1</v>
      </c>
      <c r="I104" s="9">
        <v>0.06</v>
      </c>
      <c r="J104" s="4">
        <v>100</v>
      </c>
      <c r="K104" s="4"/>
    </row>
    <row r="105" spans="5:11" x14ac:dyDescent="0.35">
      <c r="E105">
        <f t="shared" si="7"/>
        <v>104</v>
      </c>
      <c r="F105" s="6">
        <v>15</v>
      </c>
      <c r="G105" s="9">
        <v>0.08</v>
      </c>
      <c r="H105" s="7" t="s">
        <v>1</v>
      </c>
      <c r="I105" s="9">
        <v>0.06</v>
      </c>
      <c r="J105" s="4">
        <v>100</v>
      </c>
      <c r="K105" s="4"/>
    </row>
    <row r="106" spans="5:11" x14ac:dyDescent="0.35">
      <c r="E106">
        <f t="shared" si="7"/>
        <v>105</v>
      </c>
      <c r="F106" s="6">
        <v>20</v>
      </c>
      <c r="G106" s="9">
        <v>0.08</v>
      </c>
      <c r="H106" s="7" t="s">
        <v>1</v>
      </c>
      <c r="I106" s="9">
        <v>0.06</v>
      </c>
      <c r="J106" s="4">
        <v>100</v>
      </c>
      <c r="K106" s="4"/>
    </row>
    <row r="107" spans="5:11" x14ac:dyDescent="0.35">
      <c r="E107">
        <f t="shared" si="7"/>
        <v>106</v>
      </c>
      <c r="F107" s="6">
        <v>3</v>
      </c>
      <c r="G107" s="9">
        <v>0.02</v>
      </c>
      <c r="H107" s="7" t="s">
        <v>2</v>
      </c>
      <c r="I107" s="9">
        <v>0.06</v>
      </c>
      <c r="J107" s="4">
        <v>100</v>
      </c>
      <c r="K107" s="4"/>
    </row>
    <row r="108" spans="5:11" x14ac:dyDescent="0.35">
      <c r="E108">
        <f t="shared" si="7"/>
        <v>107</v>
      </c>
      <c r="F108" s="6">
        <v>5</v>
      </c>
      <c r="G108" s="9">
        <v>0.02</v>
      </c>
      <c r="H108" s="7" t="s">
        <v>2</v>
      </c>
      <c r="I108" s="9">
        <v>0.06</v>
      </c>
      <c r="J108" s="4">
        <v>100</v>
      </c>
      <c r="K108" s="4"/>
    </row>
    <row r="109" spans="5:11" x14ac:dyDescent="0.35">
      <c r="E109">
        <f t="shared" si="7"/>
        <v>108</v>
      </c>
      <c r="F109" s="6">
        <v>10</v>
      </c>
      <c r="G109" s="9">
        <v>0.02</v>
      </c>
      <c r="H109" s="7" t="s">
        <v>2</v>
      </c>
      <c r="I109" s="9">
        <v>0.06</v>
      </c>
      <c r="J109" s="4">
        <v>100</v>
      </c>
      <c r="K109" s="4"/>
    </row>
    <row r="110" spans="5:11" x14ac:dyDescent="0.35">
      <c r="E110">
        <f t="shared" si="7"/>
        <v>109</v>
      </c>
      <c r="F110" s="6">
        <v>15</v>
      </c>
      <c r="G110" s="9">
        <v>0.02</v>
      </c>
      <c r="H110" s="7" t="s">
        <v>2</v>
      </c>
      <c r="I110" s="9">
        <v>0.06</v>
      </c>
      <c r="J110" s="4">
        <v>100</v>
      </c>
      <c r="K110" s="4"/>
    </row>
    <row r="111" spans="5:11" x14ac:dyDescent="0.35">
      <c r="E111">
        <f t="shared" si="7"/>
        <v>110</v>
      </c>
      <c r="F111" s="6">
        <v>20</v>
      </c>
      <c r="G111" s="9">
        <v>0.02</v>
      </c>
      <c r="H111" s="7" t="s">
        <v>2</v>
      </c>
      <c r="I111" s="9">
        <v>0.06</v>
      </c>
      <c r="J111" s="4">
        <v>100</v>
      </c>
      <c r="K111" s="4"/>
    </row>
    <row r="112" spans="5:11" x14ac:dyDescent="0.35">
      <c r="E112">
        <f t="shared" si="7"/>
        <v>111</v>
      </c>
      <c r="F112" s="6">
        <v>3</v>
      </c>
      <c r="G112" s="9">
        <v>0.05</v>
      </c>
      <c r="H112" s="7" t="s">
        <v>2</v>
      </c>
      <c r="I112" s="9">
        <v>0.06</v>
      </c>
      <c r="J112" s="4">
        <v>100</v>
      </c>
      <c r="K112" s="4"/>
    </row>
    <row r="113" spans="5:20" x14ac:dyDescent="0.35">
      <c r="E113">
        <f t="shared" si="7"/>
        <v>112</v>
      </c>
      <c r="F113" s="6">
        <v>5</v>
      </c>
      <c r="G113" s="9">
        <v>0.05</v>
      </c>
      <c r="H113" s="7" t="s">
        <v>2</v>
      </c>
      <c r="I113" s="9">
        <v>0.06</v>
      </c>
      <c r="J113" s="4">
        <v>100</v>
      </c>
      <c r="K113" s="4"/>
    </row>
    <row r="114" spans="5:20" x14ac:dyDescent="0.35">
      <c r="E114">
        <f t="shared" si="7"/>
        <v>113</v>
      </c>
      <c r="F114" s="6">
        <v>10</v>
      </c>
      <c r="G114" s="9">
        <v>0.05</v>
      </c>
      <c r="H114" s="7" t="s">
        <v>2</v>
      </c>
      <c r="I114" s="9">
        <v>0.06</v>
      </c>
      <c r="J114" s="4">
        <v>100</v>
      </c>
      <c r="K114" s="4"/>
    </row>
    <row r="115" spans="5:20" x14ac:dyDescent="0.35">
      <c r="E115">
        <f t="shared" si="7"/>
        <v>114</v>
      </c>
      <c r="F115" s="6">
        <v>15</v>
      </c>
      <c r="G115" s="9">
        <v>0.05</v>
      </c>
      <c r="H115" s="7" t="s">
        <v>2</v>
      </c>
      <c r="I115" s="9">
        <v>0.06</v>
      </c>
      <c r="J115" s="4">
        <v>100</v>
      </c>
      <c r="K115" s="4"/>
    </row>
    <row r="116" spans="5:20" x14ac:dyDescent="0.35">
      <c r="E116">
        <f t="shared" si="7"/>
        <v>115</v>
      </c>
      <c r="F116" s="6">
        <v>20</v>
      </c>
      <c r="G116" s="9">
        <v>0.05</v>
      </c>
      <c r="H116" s="7" t="s">
        <v>2</v>
      </c>
      <c r="I116" s="9">
        <v>0.06</v>
      </c>
      <c r="J116" s="4">
        <v>100</v>
      </c>
      <c r="K116" s="4"/>
    </row>
    <row r="117" spans="5:20" x14ac:dyDescent="0.35">
      <c r="E117">
        <f t="shared" si="7"/>
        <v>116</v>
      </c>
      <c r="F117" s="6">
        <v>3</v>
      </c>
      <c r="G117" s="9">
        <v>0.08</v>
      </c>
      <c r="H117" s="7" t="s">
        <v>2</v>
      </c>
      <c r="I117" s="9">
        <v>0.06</v>
      </c>
      <c r="J117" s="4">
        <v>100</v>
      </c>
      <c r="K117" s="4"/>
    </row>
    <row r="118" spans="5:20" x14ac:dyDescent="0.35">
      <c r="E118">
        <f t="shared" si="7"/>
        <v>117</v>
      </c>
      <c r="F118" s="6">
        <v>5</v>
      </c>
      <c r="G118" s="9">
        <v>0.08</v>
      </c>
      <c r="H118" s="7" t="s">
        <v>2</v>
      </c>
      <c r="I118" s="9">
        <v>0.06</v>
      </c>
      <c r="J118" s="4">
        <v>100</v>
      </c>
      <c r="K118" s="4"/>
    </row>
    <row r="119" spans="5:20" x14ac:dyDescent="0.35">
      <c r="E119">
        <f t="shared" si="7"/>
        <v>118</v>
      </c>
      <c r="F119" s="6">
        <v>10</v>
      </c>
      <c r="G119" s="9">
        <v>0.08</v>
      </c>
      <c r="H119" s="7" t="s">
        <v>2</v>
      </c>
      <c r="I119" s="9">
        <v>0.06</v>
      </c>
      <c r="J119" s="4">
        <v>100</v>
      </c>
      <c r="K119" s="4"/>
    </row>
    <row r="120" spans="5:20" x14ac:dyDescent="0.35">
      <c r="E120">
        <f t="shared" si="7"/>
        <v>119</v>
      </c>
      <c r="F120" s="6">
        <v>15</v>
      </c>
      <c r="G120" s="9">
        <v>0.08</v>
      </c>
      <c r="H120" s="7" t="s">
        <v>2</v>
      </c>
      <c r="I120" s="9">
        <v>0.06</v>
      </c>
      <c r="J120" s="4">
        <v>100</v>
      </c>
      <c r="K120" s="4"/>
    </row>
    <row r="121" spans="5:20" x14ac:dyDescent="0.35">
      <c r="E121">
        <f t="shared" si="7"/>
        <v>120</v>
      </c>
      <c r="F121" s="6">
        <v>20</v>
      </c>
      <c r="G121" s="9">
        <v>0.08</v>
      </c>
      <c r="H121" s="7" t="s">
        <v>2</v>
      </c>
      <c r="I121" s="9">
        <v>0.06</v>
      </c>
      <c r="J121" s="4">
        <v>100</v>
      </c>
      <c r="K121" s="4"/>
    </row>
    <row r="122" spans="5:20" x14ac:dyDescent="0.35">
      <c r="F122" s="2"/>
      <c r="G122" s="10"/>
      <c r="H122" s="3"/>
      <c r="I122" s="10"/>
      <c r="T122">
        <f>SUM(T2:T121)</f>
        <v>109.77267549438112</v>
      </c>
    </row>
    <row r="123" spans="5:20" x14ac:dyDescent="0.35">
      <c r="F123" s="2"/>
      <c r="G123" s="10"/>
      <c r="H123" s="3"/>
      <c r="I123" s="10"/>
    </row>
    <row r="124" spans="5:20" x14ac:dyDescent="0.35">
      <c r="F124" s="2"/>
      <c r="G124" s="10"/>
      <c r="H124" s="3"/>
      <c r="I124" s="10"/>
    </row>
    <row r="125" spans="5:20" x14ac:dyDescent="0.35">
      <c r="F125" s="2"/>
      <c r="G125" s="10"/>
      <c r="H125" s="3"/>
      <c r="I125" s="10"/>
    </row>
    <row r="126" spans="5:20" x14ac:dyDescent="0.35">
      <c r="F126" s="2"/>
      <c r="G126" s="10"/>
      <c r="H126" s="3"/>
      <c r="I126" s="10"/>
    </row>
    <row r="127" spans="5:20" x14ac:dyDescent="0.35">
      <c r="F127" s="2"/>
      <c r="G127" s="10"/>
      <c r="H127" s="3"/>
      <c r="I127" s="10"/>
    </row>
    <row r="128" spans="5:20" x14ac:dyDescent="0.35">
      <c r="F128" s="2"/>
      <c r="G128" s="10"/>
      <c r="H128" s="3"/>
      <c r="I128" s="10"/>
    </row>
    <row r="129" spans="6:9" x14ac:dyDescent="0.35">
      <c r="F129" s="2"/>
      <c r="G129" s="10"/>
      <c r="H129" s="3"/>
      <c r="I129" s="10"/>
    </row>
    <row r="130" spans="6:9" x14ac:dyDescent="0.35">
      <c r="F130" s="2"/>
      <c r="G130" s="10"/>
      <c r="H130" s="3"/>
      <c r="I130" s="10"/>
    </row>
    <row r="131" spans="6:9" x14ac:dyDescent="0.35">
      <c r="F131" s="2"/>
      <c r="G131" s="10"/>
      <c r="H131" s="3"/>
      <c r="I131" s="10"/>
    </row>
    <row r="132" spans="6:9" x14ac:dyDescent="0.35">
      <c r="F132" s="2"/>
      <c r="G132" s="10"/>
      <c r="H132" s="3"/>
      <c r="I132" s="10"/>
    </row>
    <row r="133" spans="6:9" x14ac:dyDescent="0.35">
      <c r="F133" s="2"/>
      <c r="G133" s="10"/>
      <c r="H133" s="3"/>
      <c r="I133" s="10"/>
    </row>
    <row r="134" spans="6:9" x14ac:dyDescent="0.35">
      <c r="F134" s="2"/>
      <c r="G134" s="10"/>
      <c r="H134" s="3"/>
      <c r="I134" s="10"/>
    </row>
    <row r="135" spans="6:9" x14ac:dyDescent="0.35">
      <c r="F135" s="2"/>
      <c r="G135" s="10"/>
      <c r="H135" s="3"/>
      <c r="I135" s="10"/>
    </row>
    <row r="136" spans="6:9" x14ac:dyDescent="0.35">
      <c r="F136" s="2"/>
      <c r="G136" s="10"/>
      <c r="H136" s="3"/>
      <c r="I136" s="10"/>
    </row>
    <row r="137" spans="6:9" x14ac:dyDescent="0.35">
      <c r="F137" s="2"/>
      <c r="G137" s="10"/>
      <c r="H137" s="3"/>
      <c r="I137" s="10"/>
    </row>
    <row r="138" spans="6:9" x14ac:dyDescent="0.35">
      <c r="F138" s="2"/>
      <c r="G138" s="10"/>
      <c r="H138" s="3"/>
      <c r="I138" s="10"/>
    </row>
    <row r="139" spans="6:9" x14ac:dyDescent="0.35">
      <c r="F139" s="2"/>
      <c r="G139" s="10"/>
      <c r="H139" s="3"/>
      <c r="I139" s="10"/>
    </row>
    <row r="140" spans="6:9" x14ac:dyDescent="0.35">
      <c r="F140" s="2"/>
      <c r="G140" s="10"/>
      <c r="H140" s="3"/>
      <c r="I140" s="10"/>
    </row>
    <row r="141" spans="6:9" x14ac:dyDescent="0.35">
      <c r="F141" s="2"/>
      <c r="G141" s="10"/>
      <c r="H141" s="3"/>
      <c r="I141" s="10"/>
    </row>
    <row r="142" spans="6:9" x14ac:dyDescent="0.35">
      <c r="F142" s="2"/>
      <c r="G142" s="10"/>
      <c r="H142" s="3"/>
      <c r="I142" s="10"/>
    </row>
    <row r="143" spans="6:9" x14ac:dyDescent="0.35">
      <c r="F143" s="2"/>
      <c r="G143" s="10"/>
      <c r="H143" s="3"/>
      <c r="I143" s="10"/>
    </row>
    <row r="144" spans="6:9" x14ac:dyDescent="0.35">
      <c r="F144" s="2"/>
      <c r="G144" s="10"/>
      <c r="H144" s="3"/>
      <c r="I144" s="10"/>
    </row>
    <row r="145" spans="6:9" x14ac:dyDescent="0.35">
      <c r="F145" s="2"/>
      <c r="G145" s="10"/>
      <c r="H145" s="3"/>
      <c r="I145" s="10"/>
    </row>
  </sheetData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BondSimple</vt:lpstr>
      <vt:lpstr>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2020-10-02T23:20:01Z</dcterms:created>
  <dcterms:modified xsi:type="dcterms:W3CDTF">2020-10-11T16:59:10Z</dcterms:modified>
</cp:coreProperties>
</file>