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387498F2-807A-4D9E-B20E-7B2F997AEC9D}" xr6:coauthVersionLast="45" xr6:coauthVersionMax="45" xr10:uidLastSave="{00000000-0000-0000-0000-000000000000}"/>
  <bookViews>
    <workbookView xWindow="-110" yWindow="-110" windowWidth="38620" windowHeight="21220" tabRatio="191" xr2:uid="{705D3C02-4429-4AA3-825B-DA6B36A5FD08}"/>
  </bookViews>
  <sheets>
    <sheet name="Bond" sheetId="1" r:id="rId1"/>
  </sheets>
  <definedNames>
    <definedName name="Yields">Table3[#All]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A30" i="1" l="1"/>
  <c r="A31" i="1" s="1"/>
  <c r="A32" i="1" s="1"/>
  <c r="A24" i="1"/>
  <c r="A25" i="1" s="1"/>
  <c r="A26" i="1" s="1"/>
  <c r="A13" i="1"/>
  <c r="A14" i="1" s="1"/>
  <c r="A15" i="1" s="1"/>
  <c r="A16" i="1" s="1"/>
  <c r="K99" i="1"/>
  <c r="K103" i="1"/>
  <c r="K118" i="1"/>
  <c r="K104" i="1"/>
  <c r="K44" i="1"/>
  <c r="K25" i="1"/>
  <c r="K75" i="1"/>
  <c r="K16" i="1"/>
  <c r="K2" i="1"/>
  <c r="K20" i="1"/>
  <c r="K52" i="1"/>
  <c r="K39" i="1"/>
  <c r="K56" i="1"/>
  <c r="K105" i="1"/>
  <c r="K89" i="1"/>
  <c r="K60" i="1"/>
  <c r="K110" i="1"/>
  <c r="K73" i="1"/>
  <c r="K63" i="1"/>
  <c r="C20" i="1"/>
  <c r="K49" i="1"/>
  <c r="K24" i="1"/>
  <c r="K74" i="1"/>
  <c r="K43" i="1"/>
  <c r="K106" i="1"/>
  <c r="K109" i="1"/>
  <c r="K48" i="1"/>
  <c r="K90" i="1"/>
  <c r="K96" i="1"/>
  <c r="C26" i="1"/>
  <c r="K111" i="1"/>
  <c r="K18" i="1"/>
  <c r="K62" i="1"/>
  <c r="K71" i="1"/>
  <c r="K92" i="1"/>
  <c r="K13" i="1"/>
  <c r="K91" i="1"/>
  <c r="K78" i="1"/>
  <c r="K34" i="1"/>
  <c r="K107" i="1"/>
  <c r="K66" i="1"/>
  <c r="C23" i="1"/>
  <c r="K31" i="1"/>
  <c r="C19" i="1"/>
  <c r="K21" i="1"/>
  <c r="K42" i="1"/>
  <c r="K94" i="1"/>
  <c r="K30" i="1"/>
  <c r="K79" i="1"/>
  <c r="K29" i="1"/>
  <c r="K64" i="1"/>
  <c r="K8" i="1"/>
  <c r="K45" i="1"/>
  <c r="K12" i="1"/>
  <c r="C25" i="1"/>
  <c r="K95" i="1"/>
  <c r="K10" i="1"/>
  <c r="K53" i="1"/>
  <c r="K33" i="1"/>
  <c r="K114" i="1"/>
  <c r="K112" i="1"/>
  <c r="K7" i="1"/>
  <c r="K40" i="1"/>
  <c r="K65" i="1"/>
  <c r="K4" i="1"/>
  <c r="K5" i="1"/>
  <c r="K113" i="1"/>
  <c r="K23" i="1"/>
  <c r="C24" i="1"/>
  <c r="K121" i="1"/>
  <c r="K38" i="1"/>
  <c r="K3" i="1"/>
  <c r="K36" i="1"/>
  <c r="K37" i="1"/>
  <c r="K22" i="1"/>
  <c r="K55" i="1"/>
  <c r="K59" i="1"/>
  <c r="K76" i="1"/>
  <c r="K50" i="1"/>
  <c r="K19" i="1"/>
  <c r="K77" i="1"/>
  <c r="K35" i="1"/>
  <c r="K68" i="1"/>
  <c r="K69" i="1"/>
  <c r="K54" i="1"/>
  <c r="K87" i="1"/>
  <c r="K47" i="1"/>
  <c r="K80" i="1"/>
  <c r="K14" i="1"/>
  <c r="K41" i="1"/>
  <c r="K88" i="1"/>
  <c r="K6" i="1"/>
  <c r="K32" i="1"/>
  <c r="K46" i="1"/>
  <c r="K51" i="1"/>
  <c r="K84" i="1"/>
  <c r="K85" i="1"/>
  <c r="K70" i="1"/>
  <c r="K119" i="1"/>
  <c r="K81" i="1"/>
  <c r="K82" i="1"/>
  <c r="K97" i="1"/>
  <c r="K83" i="1"/>
  <c r="K116" i="1"/>
  <c r="K58" i="1"/>
  <c r="K17" i="1"/>
  <c r="K72" i="1"/>
  <c r="K93" i="1"/>
  <c r="K28" i="1"/>
  <c r="B8" i="1"/>
  <c r="K67" i="1"/>
  <c r="K100" i="1"/>
  <c r="K101" i="1"/>
  <c r="K86" i="1"/>
  <c r="K57" i="1"/>
  <c r="K98" i="1"/>
  <c r="K11" i="1"/>
  <c r="K15" i="1"/>
  <c r="K117" i="1"/>
  <c r="K27" i="1"/>
  <c r="K120" i="1"/>
  <c r="K26" i="1"/>
  <c r="B54" i="1"/>
  <c r="K102" i="1"/>
  <c r="K9" i="1"/>
  <c r="K115" i="1"/>
  <c r="K61" i="1"/>
  <c r="K108" i="1"/>
  <c r="E2" i="1" l="1"/>
  <c r="B3" i="1"/>
  <c r="B5" i="1"/>
  <c r="B7" i="1"/>
  <c r="B1" i="1"/>
  <c r="B6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M36" i="1"/>
  <c r="M72" i="1"/>
  <c r="M12" i="1"/>
  <c r="M32" i="1"/>
  <c r="M68" i="1"/>
  <c r="M9" i="1"/>
  <c r="M64" i="1"/>
  <c r="M33" i="1"/>
  <c r="M100" i="1"/>
  <c r="M41" i="1"/>
  <c r="M13" i="1"/>
  <c r="M65" i="1"/>
  <c r="M2" i="1"/>
  <c r="M73" i="1"/>
  <c r="M45" i="1"/>
  <c r="M105" i="1"/>
  <c r="M34" i="1"/>
  <c r="M66" i="1"/>
  <c r="M5" i="1"/>
  <c r="M97" i="1"/>
  <c r="M37" i="1"/>
  <c r="M93" i="1"/>
  <c r="M46" i="1"/>
  <c r="M101" i="1"/>
  <c r="M42" i="1"/>
  <c r="M95" i="1"/>
  <c r="M4" i="1"/>
  <c r="M10" i="1"/>
  <c r="M6" i="1"/>
  <c r="M74" i="1"/>
  <c r="M14" i="1"/>
  <c r="M11" i="1"/>
  <c r="M94" i="1"/>
  <c r="M7" i="1"/>
  <c r="M63" i="1"/>
  <c r="M40" i="1"/>
  <c r="M38" i="1"/>
  <c r="M62" i="1"/>
  <c r="M70" i="1"/>
  <c r="M98" i="1"/>
  <c r="M3" i="1"/>
  <c r="M104" i="1"/>
  <c r="M92" i="1"/>
  <c r="M96" i="1"/>
  <c r="M102" i="1"/>
  <c r="M69" i="1"/>
  <c r="M43" i="1"/>
  <c r="M75" i="1"/>
  <c r="M39" i="1"/>
  <c r="M44" i="1"/>
  <c r="M8" i="1"/>
  <c r="M16" i="1"/>
  <c r="M35" i="1"/>
  <c r="M71" i="1"/>
  <c r="M76" i="1"/>
  <c r="M15" i="1"/>
  <c r="M67" i="1"/>
  <c r="M103" i="1"/>
  <c r="M106" i="1"/>
  <c r="M99" i="1"/>
  <c r="N59" i="1"/>
  <c r="N35" i="1"/>
  <c r="N44" i="1"/>
  <c r="N51" i="1"/>
  <c r="N38" i="1"/>
  <c r="N36" i="1"/>
  <c r="N45" i="1"/>
  <c r="N61" i="1"/>
  <c r="B30" i="1"/>
  <c r="N52" i="1"/>
  <c r="N39" i="1"/>
  <c r="N55" i="1"/>
  <c r="N34" i="1"/>
  <c r="N40" i="1"/>
  <c r="N53" i="1"/>
  <c r="N57" i="1"/>
  <c r="N33" i="1"/>
  <c r="N56" i="1"/>
  <c r="N46" i="1"/>
  <c r="N41" i="1"/>
  <c r="N47" i="1"/>
  <c r="N42" i="1"/>
  <c r="N54" i="1"/>
  <c r="N50" i="1"/>
  <c r="N49" i="1"/>
  <c r="N58" i="1"/>
  <c r="N32" i="1"/>
  <c r="N60" i="1"/>
  <c r="N48" i="1"/>
  <c r="N37" i="1"/>
  <c r="N43" i="1"/>
  <c r="B31" i="1"/>
  <c r="N68" i="1"/>
  <c r="N70" i="1"/>
  <c r="N82" i="1"/>
  <c r="N78" i="1"/>
  <c r="N65" i="1"/>
  <c r="N66" i="1"/>
  <c r="N77" i="1"/>
  <c r="N62" i="1"/>
  <c r="N67" i="1"/>
  <c r="N83" i="1"/>
  <c r="N85" i="1"/>
  <c r="N71" i="1"/>
  <c r="N84" i="1"/>
  <c r="N80" i="1"/>
  <c r="N73" i="1"/>
  <c r="N86" i="1"/>
  <c r="N63" i="1"/>
  <c r="N79" i="1"/>
  <c r="N89" i="1"/>
  <c r="N88" i="1"/>
  <c r="N72" i="1"/>
  <c r="N81" i="1"/>
  <c r="N64" i="1"/>
  <c r="N74" i="1"/>
  <c r="N90" i="1"/>
  <c r="N75" i="1"/>
  <c r="N69" i="1"/>
  <c r="N87" i="1"/>
  <c r="N91" i="1"/>
  <c r="N76" i="1"/>
  <c r="M85" i="1"/>
  <c r="M27" i="1"/>
  <c r="M117" i="1"/>
  <c r="M114" i="1"/>
  <c r="M22" i="1"/>
  <c r="M59" i="1"/>
  <c r="M30" i="1"/>
  <c r="M119" i="1"/>
  <c r="M54" i="1"/>
  <c r="M91" i="1"/>
  <c r="M79" i="1"/>
  <c r="M86" i="1"/>
  <c r="M31" i="1"/>
  <c r="M111" i="1"/>
  <c r="M107" i="1"/>
  <c r="M23" i="1"/>
  <c r="M47" i="1"/>
  <c r="M19" i="1"/>
  <c r="M87" i="1"/>
  <c r="M60" i="1"/>
  <c r="M48" i="1"/>
  <c r="M21" i="1"/>
  <c r="M112" i="1"/>
  <c r="M51" i="1"/>
  <c r="M24" i="1"/>
  <c r="M108" i="1"/>
  <c r="M80" i="1"/>
  <c r="M83" i="1"/>
  <c r="M56" i="1"/>
  <c r="M120" i="1"/>
  <c r="M88" i="1"/>
  <c r="M17" i="1"/>
  <c r="M20" i="1"/>
  <c r="M57" i="1"/>
  <c r="M26" i="1"/>
  <c r="M58" i="1"/>
  <c r="M90" i="1"/>
  <c r="M28" i="1"/>
  <c r="M118" i="1"/>
  <c r="M115" i="1"/>
  <c r="M29" i="1"/>
  <c r="M49" i="1"/>
  <c r="M77" i="1"/>
  <c r="M78" i="1"/>
  <c r="M50" i="1"/>
  <c r="M82" i="1"/>
  <c r="M25" i="1"/>
  <c r="M61" i="1"/>
  <c r="M52" i="1"/>
  <c r="M81" i="1"/>
  <c r="M110" i="1"/>
  <c r="M121" i="1"/>
  <c r="M84" i="1"/>
  <c r="M89" i="1"/>
  <c r="M109" i="1"/>
  <c r="M113" i="1"/>
  <c r="M116" i="1"/>
  <c r="M18" i="1"/>
  <c r="M53" i="1"/>
  <c r="M55" i="1"/>
  <c r="B32" i="1"/>
  <c r="N115" i="1"/>
  <c r="N109" i="1"/>
  <c r="N101" i="1"/>
  <c r="N97" i="1"/>
  <c r="N102" i="1"/>
  <c r="N114" i="1"/>
  <c r="N103" i="1"/>
  <c r="N94" i="1"/>
  <c r="N120" i="1"/>
  <c r="N104" i="1"/>
  <c r="N121" i="1"/>
  <c r="N113" i="1"/>
  <c r="N92" i="1"/>
  <c r="N95" i="1"/>
  <c r="N116" i="1"/>
  <c r="N112" i="1"/>
  <c r="N107" i="1"/>
  <c r="N99" i="1"/>
  <c r="N110" i="1"/>
  <c r="N108" i="1"/>
  <c r="N111" i="1"/>
  <c r="N98" i="1"/>
  <c r="N96" i="1"/>
  <c r="N93" i="1"/>
  <c r="N117" i="1"/>
  <c r="N118" i="1"/>
  <c r="N106" i="1"/>
  <c r="N119" i="1"/>
  <c r="N100" i="1"/>
  <c r="N105" i="1"/>
  <c r="N20" i="1"/>
  <c r="N27" i="1"/>
  <c r="N5" i="1"/>
  <c r="N12" i="1"/>
  <c r="N21" i="1"/>
  <c r="N13" i="1"/>
  <c r="N6" i="1"/>
  <c r="N29" i="1"/>
  <c r="N14" i="1"/>
  <c r="N30" i="1"/>
  <c r="B29" i="1"/>
  <c r="N22" i="1"/>
  <c r="N7" i="1"/>
  <c r="N23" i="1"/>
  <c r="N15" i="1"/>
  <c r="N19" i="1"/>
  <c r="N8" i="1"/>
  <c r="N31" i="1"/>
  <c r="N9" i="1"/>
  <c r="N17" i="1"/>
  <c r="N25" i="1"/>
  <c r="N24" i="1"/>
  <c r="N16" i="1"/>
  <c r="N2" i="1"/>
  <c r="N18" i="1"/>
  <c r="N28" i="1"/>
  <c r="N4" i="1"/>
  <c r="N10" i="1"/>
  <c r="N3" i="1"/>
  <c r="N26" i="1"/>
  <c r="N11" i="1"/>
  <c r="C1" i="1"/>
  <c r="B2" i="1"/>
  <c r="B4" i="1"/>
  <c r="C14" i="1"/>
  <c r="C13" i="1"/>
  <c r="C31" i="1"/>
  <c r="C15" i="1"/>
  <c r="C30" i="1"/>
  <c r="C29" i="1"/>
  <c r="C16" i="1"/>
  <c r="C12" i="1"/>
  <c r="C32" i="1"/>
  <c r="O65" i="1" l="1"/>
  <c r="O77" i="1"/>
  <c r="O84" i="1"/>
  <c r="O66" i="1"/>
  <c r="O88" i="1"/>
  <c r="O89" i="1"/>
  <c r="O67" i="1"/>
  <c r="O68" i="1"/>
  <c r="O71" i="1"/>
  <c r="O87" i="1"/>
  <c r="O75" i="1"/>
  <c r="O83" i="1"/>
  <c r="O80" i="1"/>
  <c r="O79" i="1"/>
  <c r="B37" i="1"/>
  <c r="O82" i="1"/>
  <c r="O81" i="1"/>
  <c r="O64" i="1"/>
  <c r="O76" i="1"/>
  <c r="O62" i="1"/>
  <c r="O91" i="1"/>
  <c r="O74" i="1"/>
  <c r="O78" i="1"/>
  <c r="O73" i="1"/>
  <c r="O72" i="1"/>
  <c r="O70" i="1"/>
  <c r="O86" i="1"/>
  <c r="O63" i="1"/>
  <c r="O69" i="1"/>
  <c r="O90" i="1"/>
  <c r="O85" i="1"/>
  <c r="O42" i="1"/>
  <c r="O33" i="1"/>
  <c r="O37" i="1"/>
  <c r="O60" i="1"/>
  <c r="B36" i="1"/>
  <c r="O50" i="1"/>
  <c r="O55" i="1"/>
  <c r="O36" i="1"/>
  <c r="O57" i="1"/>
  <c r="O47" i="1"/>
  <c r="O58" i="1"/>
  <c r="O46" i="1"/>
  <c r="O34" i="1"/>
  <c r="O35" i="1"/>
  <c r="O54" i="1"/>
  <c r="O49" i="1"/>
  <c r="O44" i="1"/>
  <c r="O32" i="1"/>
  <c r="O40" i="1"/>
  <c r="O51" i="1"/>
  <c r="O52" i="1"/>
  <c r="O45" i="1"/>
  <c r="O39" i="1"/>
  <c r="O61" i="1"/>
  <c r="O53" i="1"/>
  <c r="O48" i="1"/>
  <c r="O59" i="1"/>
  <c r="O38" i="1"/>
  <c r="O56" i="1"/>
  <c r="O41" i="1"/>
  <c r="O43" i="1"/>
  <c r="L94" i="1"/>
  <c r="Q94" i="1" s="1"/>
  <c r="L9" i="1"/>
  <c r="Q9" i="1" s="1"/>
  <c r="B45" i="1"/>
  <c r="L54" i="1"/>
  <c r="Q54" i="1" s="1"/>
  <c r="L119" i="1"/>
  <c r="Q119" i="1" s="1"/>
  <c r="L34" i="1"/>
  <c r="Q34" i="1" s="1"/>
  <c r="L64" i="1"/>
  <c r="Q64" i="1" s="1"/>
  <c r="L29" i="1"/>
  <c r="Q29" i="1" s="1"/>
  <c r="L114" i="1"/>
  <c r="Q114" i="1" s="1"/>
  <c r="L69" i="1"/>
  <c r="Q69" i="1" s="1"/>
  <c r="L84" i="1"/>
  <c r="Q84" i="1" s="1"/>
  <c r="L59" i="1"/>
  <c r="Q59" i="1" s="1"/>
  <c r="L109" i="1"/>
  <c r="Q109" i="1" s="1"/>
  <c r="L4" i="1"/>
  <c r="Q4" i="1" s="1"/>
  <c r="L19" i="1"/>
  <c r="Q19" i="1" s="1"/>
  <c r="L49" i="1"/>
  <c r="Q49" i="1" s="1"/>
  <c r="L89" i="1"/>
  <c r="Q89" i="1" s="1"/>
  <c r="L104" i="1"/>
  <c r="Q104" i="1" s="1"/>
  <c r="L44" i="1"/>
  <c r="Q44" i="1" s="1"/>
  <c r="L74" i="1"/>
  <c r="Q74" i="1" s="1"/>
  <c r="L99" i="1"/>
  <c r="Q99" i="1" s="1"/>
  <c r="L24" i="1"/>
  <c r="Q24" i="1" s="1"/>
  <c r="L14" i="1"/>
  <c r="Q14" i="1" s="1"/>
  <c r="L39" i="1"/>
  <c r="Q39" i="1" s="1"/>
  <c r="L79" i="1"/>
  <c r="Q79" i="1" s="1"/>
  <c r="L81" i="1"/>
  <c r="Q81" i="1" s="1"/>
  <c r="L121" i="1"/>
  <c r="Q121" i="1" s="1"/>
  <c r="L21" i="1"/>
  <c r="Q21" i="1" s="1"/>
  <c r="B47" i="1"/>
  <c r="L31" i="1"/>
  <c r="Q31" i="1" s="1"/>
  <c r="L106" i="1"/>
  <c r="Q106" i="1" s="1"/>
  <c r="L101" i="1"/>
  <c r="Q101" i="1" s="1"/>
  <c r="L71" i="1"/>
  <c r="Q71" i="1" s="1"/>
  <c r="L86" i="1"/>
  <c r="Q86" i="1" s="1"/>
  <c r="L26" i="1"/>
  <c r="Q26" i="1" s="1"/>
  <c r="L41" i="1"/>
  <c r="Q41" i="1" s="1"/>
  <c r="L96" i="1"/>
  <c r="Q96" i="1" s="1"/>
  <c r="L61" i="1"/>
  <c r="Q61" i="1" s="1"/>
  <c r="L111" i="1"/>
  <c r="Q111" i="1" s="1"/>
  <c r="L36" i="1"/>
  <c r="Q36" i="1" s="1"/>
  <c r="L76" i="1"/>
  <c r="Q76" i="1" s="1"/>
  <c r="L11" i="1"/>
  <c r="Q11" i="1" s="1"/>
  <c r="L91" i="1"/>
  <c r="Q91" i="1" s="1"/>
  <c r="L16" i="1"/>
  <c r="Q16" i="1" s="1"/>
  <c r="L51" i="1"/>
  <c r="Q51" i="1" s="1"/>
  <c r="L46" i="1"/>
  <c r="Q46" i="1" s="1"/>
  <c r="L56" i="1"/>
  <c r="Q56" i="1" s="1"/>
  <c r="L66" i="1"/>
  <c r="Q66" i="1" s="1"/>
  <c r="L6" i="1"/>
  <c r="Q6" i="1" s="1"/>
  <c r="L116" i="1"/>
  <c r="Q116" i="1" s="1"/>
  <c r="L103" i="1"/>
  <c r="Q103" i="1" s="1"/>
  <c r="L28" i="1"/>
  <c r="Q28" i="1" s="1"/>
  <c r="L33" i="1"/>
  <c r="Q33" i="1" s="1"/>
  <c r="B44" i="1"/>
  <c r="L3" i="1"/>
  <c r="Q3" i="1" s="1"/>
  <c r="L63" i="1"/>
  <c r="Q63" i="1" s="1"/>
  <c r="L18" i="1"/>
  <c r="Q18" i="1" s="1"/>
  <c r="L13" i="1"/>
  <c r="Q13" i="1" s="1"/>
  <c r="L93" i="1"/>
  <c r="Q93" i="1" s="1"/>
  <c r="L108" i="1"/>
  <c r="Q108" i="1" s="1"/>
  <c r="L83" i="1"/>
  <c r="Q83" i="1" s="1"/>
  <c r="L23" i="1"/>
  <c r="Q23" i="1" s="1"/>
  <c r="L68" i="1"/>
  <c r="Q68" i="1" s="1"/>
  <c r="L113" i="1"/>
  <c r="Q113" i="1" s="1"/>
  <c r="L73" i="1"/>
  <c r="Q73" i="1" s="1"/>
  <c r="L38" i="1"/>
  <c r="Q38" i="1" s="1"/>
  <c r="L53" i="1"/>
  <c r="Q53" i="1" s="1"/>
  <c r="L88" i="1"/>
  <c r="Q88" i="1" s="1"/>
  <c r="L43" i="1"/>
  <c r="Q43" i="1" s="1"/>
  <c r="L98" i="1"/>
  <c r="Q98" i="1" s="1"/>
  <c r="L8" i="1"/>
  <c r="Q8" i="1" s="1"/>
  <c r="L48" i="1"/>
  <c r="Q48" i="1" s="1"/>
  <c r="L78" i="1"/>
  <c r="Q78" i="1" s="1"/>
  <c r="L58" i="1"/>
  <c r="Q58" i="1" s="1"/>
  <c r="L118" i="1"/>
  <c r="Q118" i="1" s="1"/>
  <c r="O102" i="1"/>
  <c r="O103" i="1"/>
  <c r="O114" i="1"/>
  <c r="O107" i="1"/>
  <c r="O99" i="1"/>
  <c r="O101" i="1"/>
  <c r="O116" i="1"/>
  <c r="O106" i="1"/>
  <c r="O113" i="1"/>
  <c r="O105" i="1"/>
  <c r="O97" i="1"/>
  <c r="O109" i="1"/>
  <c r="B38" i="1"/>
  <c r="O95" i="1"/>
  <c r="O108" i="1"/>
  <c r="O92" i="1"/>
  <c r="O98" i="1"/>
  <c r="O119" i="1"/>
  <c r="O111" i="1"/>
  <c r="O100" i="1"/>
  <c r="O104" i="1"/>
  <c r="O115" i="1"/>
  <c r="O117" i="1"/>
  <c r="O110" i="1"/>
  <c r="O96" i="1"/>
  <c r="O94" i="1"/>
  <c r="O93" i="1"/>
  <c r="O120" i="1"/>
  <c r="O118" i="1"/>
  <c r="O112" i="1"/>
  <c r="O121" i="1"/>
  <c r="L30" i="1"/>
  <c r="Q30" i="1" s="1"/>
  <c r="L70" i="1"/>
  <c r="Q70" i="1" s="1"/>
  <c r="L120" i="1"/>
  <c r="Q120" i="1" s="1"/>
  <c r="L65" i="1"/>
  <c r="Q65" i="1" s="1"/>
  <c r="L60" i="1"/>
  <c r="Q60" i="1" s="1"/>
  <c r="L10" i="1"/>
  <c r="Q10" i="1" s="1"/>
  <c r="B46" i="1"/>
  <c r="L110" i="1"/>
  <c r="Q110" i="1" s="1"/>
  <c r="L105" i="1"/>
  <c r="Q105" i="1" s="1"/>
  <c r="L25" i="1"/>
  <c r="Q25" i="1" s="1"/>
  <c r="L90" i="1"/>
  <c r="Q90" i="1" s="1"/>
  <c r="L75" i="1"/>
  <c r="Q75" i="1" s="1"/>
  <c r="L35" i="1"/>
  <c r="Q35" i="1" s="1"/>
  <c r="L100" i="1"/>
  <c r="Q100" i="1" s="1"/>
  <c r="L95" i="1"/>
  <c r="Q95" i="1" s="1"/>
  <c r="L15" i="1"/>
  <c r="Q15" i="1" s="1"/>
  <c r="L50" i="1"/>
  <c r="Q50" i="1" s="1"/>
  <c r="L85" i="1"/>
  <c r="Q85" i="1" s="1"/>
  <c r="L40" i="1"/>
  <c r="Q40" i="1" s="1"/>
  <c r="L55" i="1"/>
  <c r="Q55" i="1" s="1"/>
  <c r="L5" i="1"/>
  <c r="Q5" i="1" s="1"/>
  <c r="L20" i="1"/>
  <c r="Q20" i="1" s="1"/>
  <c r="L115" i="1"/>
  <c r="Q115" i="1" s="1"/>
  <c r="L45" i="1"/>
  <c r="Q45" i="1" s="1"/>
  <c r="L80" i="1"/>
  <c r="Q80" i="1" s="1"/>
  <c r="L37" i="1"/>
  <c r="Q37" i="1" s="1"/>
  <c r="L62" i="1"/>
  <c r="Q62" i="1" s="1"/>
  <c r="L12" i="1"/>
  <c r="Q12" i="1" s="1"/>
  <c r="L32" i="1"/>
  <c r="Q32" i="1" s="1"/>
  <c r="L97" i="1"/>
  <c r="Q97" i="1" s="1"/>
  <c r="L87" i="1"/>
  <c r="Q87" i="1" s="1"/>
  <c r="L2" i="1"/>
  <c r="Q2" i="1" s="1"/>
  <c r="B43" i="1"/>
  <c r="L7" i="1"/>
  <c r="Q7" i="1" s="1"/>
  <c r="L112" i="1"/>
  <c r="Q112" i="1" s="1"/>
  <c r="L52" i="1"/>
  <c r="Q52" i="1" s="1"/>
  <c r="L17" i="1"/>
  <c r="Q17" i="1" s="1"/>
  <c r="L82" i="1"/>
  <c r="Q82" i="1" s="1"/>
  <c r="L117" i="1"/>
  <c r="Q117" i="1" s="1"/>
  <c r="L67" i="1"/>
  <c r="Q67" i="1" s="1"/>
  <c r="L92" i="1"/>
  <c r="Q92" i="1" s="1"/>
  <c r="L42" i="1"/>
  <c r="Q42" i="1" s="1"/>
  <c r="L47" i="1"/>
  <c r="Q47" i="1" s="1"/>
  <c r="L27" i="1"/>
  <c r="Q27" i="1" s="1"/>
  <c r="L77" i="1"/>
  <c r="Q77" i="1" s="1"/>
  <c r="L107" i="1"/>
  <c r="Q107" i="1" s="1"/>
  <c r="L72" i="1"/>
  <c r="Q72" i="1" s="1"/>
  <c r="L102" i="1"/>
  <c r="Q102" i="1" s="1"/>
  <c r="L22" i="1"/>
  <c r="Q22" i="1" s="1"/>
  <c r="L57" i="1"/>
  <c r="Q57" i="1" s="1"/>
  <c r="O29" i="1"/>
  <c r="O23" i="1"/>
  <c r="O9" i="1"/>
  <c r="O25" i="1"/>
  <c r="O17" i="1"/>
  <c r="O12" i="1"/>
  <c r="O13" i="1"/>
  <c r="O15" i="1"/>
  <c r="O28" i="1"/>
  <c r="O27" i="1"/>
  <c r="O3" i="1"/>
  <c r="O31" i="1"/>
  <c r="O5" i="1"/>
  <c r="O21" i="1"/>
  <c r="O19" i="1"/>
  <c r="O24" i="1"/>
  <c r="O14" i="1"/>
  <c r="O11" i="1"/>
  <c r="O18" i="1"/>
  <c r="O22" i="1"/>
  <c r="O4" i="1"/>
  <c r="O20" i="1"/>
  <c r="O7" i="1"/>
  <c r="O30" i="1"/>
  <c r="O8" i="1"/>
  <c r="O6" i="1"/>
  <c r="O2" i="1"/>
  <c r="O16" i="1"/>
  <c r="B35" i="1"/>
  <c r="O10" i="1"/>
  <c r="O26" i="1"/>
  <c r="C38" i="1"/>
  <c r="C36" i="1"/>
  <c r="C35" i="1"/>
  <c r="C37" i="1"/>
  <c r="P120" i="1" l="1"/>
  <c r="P94" i="1"/>
  <c r="P12" i="1"/>
  <c r="P117" i="1"/>
  <c r="P116" i="1"/>
  <c r="P44" i="1"/>
  <c r="P42" i="1"/>
  <c r="P82" i="1"/>
  <c r="P4" i="1"/>
  <c r="P17" i="1"/>
  <c r="P115" i="1"/>
  <c r="P101" i="1"/>
  <c r="P49" i="1"/>
  <c r="P85" i="1"/>
  <c r="P6" i="1"/>
  <c r="P28" i="1"/>
  <c r="P96" i="1"/>
  <c r="P25" i="1"/>
  <c r="P43" i="1"/>
  <c r="P54" i="1"/>
  <c r="P90" i="1"/>
  <c r="P79" i="1"/>
  <c r="P10" i="1"/>
  <c r="P27" i="1"/>
  <c r="P105" i="1"/>
  <c r="P20" i="1"/>
  <c r="P69" i="1"/>
  <c r="P3" i="1"/>
  <c r="P15" i="1"/>
  <c r="P13" i="1"/>
  <c r="P22" i="1"/>
  <c r="P104" i="1"/>
  <c r="P18" i="1"/>
  <c r="P107" i="1"/>
  <c r="P41" i="1"/>
  <c r="P35" i="1"/>
  <c r="P80" i="1"/>
  <c r="P11" i="1"/>
  <c r="P23" i="1"/>
  <c r="P111" i="1"/>
  <c r="P114" i="1"/>
  <c r="P56" i="1"/>
  <c r="P34" i="1"/>
  <c r="P63" i="1"/>
  <c r="P83" i="1"/>
  <c r="P7" i="1"/>
  <c r="P99" i="1"/>
  <c r="P9" i="1"/>
  <c r="P100" i="1"/>
  <c r="P14" i="1"/>
  <c r="P29" i="1"/>
  <c r="P119" i="1"/>
  <c r="P103" i="1"/>
  <c r="P38" i="1"/>
  <c r="P46" i="1"/>
  <c r="P86" i="1"/>
  <c r="P75" i="1"/>
  <c r="P16" i="1"/>
  <c r="P102" i="1"/>
  <c r="P59" i="1"/>
  <c r="P58" i="1"/>
  <c r="P70" i="1"/>
  <c r="P87" i="1"/>
  <c r="P24" i="1"/>
  <c r="P98" i="1"/>
  <c r="P26" i="1"/>
  <c r="P19" i="1"/>
  <c r="P92" i="1"/>
  <c r="P48" i="1"/>
  <c r="P47" i="1"/>
  <c r="P72" i="1"/>
  <c r="P71" i="1"/>
  <c r="P121" i="1"/>
  <c r="P108" i="1"/>
  <c r="P53" i="1"/>
  <c r="P57" i="1"/>
  <c r="P73" i="1"/>
  <c r="P68" i="1"/>
  <c r="P112" i="1"/>
  <c r="P95" i="1"/>
  <c r="P61" i="1"/>
  <c r="P36" i="1"/>
  <c r="P78" i="1"/>
  <c r="P67" i="1"/>
  <c r="P118" i="1"/>
  <c r="P39" i="1"/>
  <c r="P55" i="1"/>
  <c r="P74" i="1"/>
  <c r="P89" i="1"/>
  <c r="P109" i="1"/>
  <c r="P45" i="1"/>
  <c r="P50" i="1"/>
  <c r="P91" i="1"/>
  <c r="P88" i="1"/>
  <c r="P5" i="1"/>
  <c r="P2" i="1"/>
  <c r="P97" i="1"/>
  <c r="P52" i="1"/>
  <c r="P62" i="1"/>
  <c r="P66" i="1"/>
  <c r="P51" i="1"/>
  <c r="P60" i="1"/>
  <c r="P76" i="1"/>
  <c r="P84" i="1"/>
  <c r="P31" i="1"/>
  <c r="P8" i="1"/>
  <c r="P113" i="1"/>
  <c r="P40" i="1"/>
  <c r="P37" i="1"/>
  <c r="P64" i="1"/>
  <c r="P77" i="1"/>
  <c r="P21" i="1"/>
  <c r="P93" i="1"/>
  <c r="P30" i="1"/>
  <c r="P110" i="1"/>
  <c r="P106" i="1"/>
  <c r="P32" i="1"/>
  <c r="P33" i="1"/>
  <c r="P81" i="1"/>
  <c r="P65" i="1"/>
  <c r="R120" i="1"/>
  <c r="R96" i="1"/>
  <c r="R18" i="1"/>
  <c r="R100" i="1"/>
  <c r="R98" i="1"/>
  <c r="R61" i="1"/>
  <c r="R97" i="1"/>
  <c r="R93" i="1"/>
  <c r="R94" i="1"/>
  <c r="S94" i="1" s="1"/>
  <c r="R25" i="1"/>
  <c r="R107" i="1"/>
  <c r="R14" i="1"/>
  <c r="R26" i="1"/>
  <c r="R36" i="1"/>
  <c r="R52" i="1"/>
  <c r="R30" i="1"/>
  <c r="S93" i="1"/>
  <c r="R12" i="1"/>
  <c r="R43" i="1"/>
  <c r="S43" i="1" s="1"/>
  <c r="T43" i="1" s="1"/>
  <c r="R41" i="1"/>
  <c r="R29" i="1"/>
  <c r="R19" i="1"/>
  <c r="R78" i="1"/>
  <c r="R62" i="1"/>
  <c r="R110" i="1"/>
  <c r="S61" i="1"/>
  <c r="T61" i="1" s="1"/>
  <c r="R117" i="1"/>
  <c r="R54" i="1"/>
  <c r="R35" i="1"/>
  <c r="S35" i="1" s="1"/>
  <c r="R119" i="1"/>
  <c r="R92" i="1"/>
  <c r="R67" i="1"/>
  <c r="R66" i="1"/>
  <c r="R106" i="1"/>
  <c r="S54" i="1"/>
  <c r="R116" i="1"/>
  <c r="R90" i="1"/>
  <c r="R80" i="1"/>
  <c r="R103" i="1"/>
  <c r="S103" i="1" s="1"/>
  <c r="R48" i="1"/>
  <c r="R118" i="1"/>
  <c r="R51" i="1"/>
  <c r="R32" i="1"/>
  <c r="S32" i="1" s="1"/>
  <c r="S117" i="1"/>
  <c r="S14" i="1"/>
  <c r="S41" i="1"/>
  <c r="T35" i="1"/>
  <c r="R60" i="1"/>
  <c r="R33" i="1"/>
  <c r="D43" i="1"/>
  <c r="S66" i="1"/>
  <c r="R28" i="1"/>
  <c r="S28" i="1" s="1"/>
  <c r="R44" i="1"/>
  <c r="R79" i="1"/>
  <c r="R11" i="1"/>
  <c r="S11" i="1" s="1"/>
  <c r="R38" i="1"/>
  <c r="R47" i="1"/>
  <c r="S47" i="1" s="1"/>
  <c r="T47" i="1" s="1"/>
  <c r="R39" i="1"/>
  <c r="S44" i="1"/>
  <c r="S100" i="1"/>
  <c r="R24" i="1"/>
  <c r="S24" i="1" s="1"/>
  <c r="T24" i="1" s="1"/>
  <c r="R42" i="1"/>
  <c r="R10" i="1"/>
  <c r="S10" i="1" s="1"/>
  <c r="R23" i="1"/>
  <c r="S23" i="1" s="1"/>
  <c r="R46" i="1"/>
  <c r="R72" i="1"/>
  <c r="S72" i="1" s="1"/>
  <c r="R55" i="1"/>
  <c r="R76" i="1"/>
  <c r="S76" i="1" s="1"/>
  <c r="R81" i="1"/>
  <c r="D44" i="1"/>
  <c r="D47" i="1"/>
  <c r="S26" i="1"/>
  <c r="S48" i="1"/>
  <c r="S29" i="1"/>
  <c r="T29" i="1" s="1"/>
  <c r="S60" i="1"/>
  <c r="T100" i="1"/>
  <c r="S116" i="1"/>
  <c r="T116" i="1" s="1"/>
  <c r="R9" i="1"/>
  <c r="S9" i="1" s="1"/>
  <c r="R82" i="1"/>
  <c r="R27" i="1"/>
  <c r="S27" i="1" s="1"/>
  <c r="R111" i="1"/>
  <c r="R86" i="1"/>
  <c r="S86" i="1" s="1"/>
  <c r="T86" i="1" s="1"/>
  <c r="R71" i="1"/>
  <c r="S71" i="1" s="1"/>
  <c r="T71" i="1" s="1"/>
  <c r="R74" i="1"/>
  <c r="S74" i="1" s="1"/>
  <c r="R84" i="1"/>
  <c r="R65" i="1"/>
  <c r="S65" i="1" s="1"/>
  <c r="S51" i="1"/>
  <c r="D46" i="1"/>
  <c r="S30" i="1"/>
  <c r="S79" i="1"/>
  <c r="S19" i="1"/>
  <c r="T10" i="1"/>
  <c r="S52" i="1"/>
  <c r="T52" i="1" s="1"/>
  <c r="S92" i="1"/>
  <c r="C46" i="1"/>
  <c r="S107" i="1"/>
  <c r="T32" i="1"/>
  <c r="T66" i="1"/>
  <c r="S55" i="1"/>
  <c r="R21" i="1"/>
  <c r="S21" i="1" s="1"/>
  <c r="R4" i="1"/>
  <c r="S4" i="1" s="1"/>
  <c r="R105" i="1"/>
  <c r="S105" i="1" s="1"/>
  <c r="R114" i="1"/>
  <c r="S114" i="1" s="1"/>
  <c r="R75" i="1"/>
  <c r="S75" i="1" s="1"/>
  <c r="R121" i="1"/>
  <c r="R89" i="1"/>
  <c r="S89" i="1" s="1"/>
  <c r="T89" i="1" s="1"/>
  <c r="R31" i="1"/>
  <c r="R2" i="1"/>
  <c r="S2" i="1" s="1"/>
  <c r="T2" i="1" s="1"/>
  <c r="S33" i="1"/>
  <c r="S97" i="1"/>
  <c r="T97" i="1" s="1"/>
  <c r="S82" i="1"/>
  <c r="T51" i="1"/>
  <c r="S67" i="1"/>
  <c r="S96" i="1"/>
  <c r="T96" i="1" s="1"/>
  <c r="S38" i="1"/>
  <c r="T38" i="1" s="1"/>
  <c r="R17" i="1"/>
  <c r="S17" i="1" s="1"/>
  <c r="R20" i="1"/>
  <c r="S20" i="1" s="1"/>
  <c r="R56" i="1"/>
  <c r="S56" i="1" s="1"/>
  <c r="T56" i="1" s="1"/>
  <c r="R16" i="1"/>
  <c r="R108" i="1"/>
  <c r="S108" i="1" s="1"/>
  <c r="R109" i="1"/>
  <c r="S109" i="1" s="1"/>
  <c r="T109" i="1" s="1"/>
  <c r="R8" i="1"/>
  <c r="C47" i="1"/>
  <c r="S78" i="1"/>
  <c r="T78" i="1" s="1"/>
  <c r="T65" i="1"/>
  <c r="S42" i="1"/>
  <c r="S118" i="1"/>
  <c r="R115" i="1"/>
  <c r="S115" i="1" s="1"/>
  <c r="R69" i="1"/>
  <c r="S69" i="1" s="1"/>
  <c r="T69" i="1" s="1"/>
  <c r="R34" i="1"/>
  <c r="S34" i="1" s="1"/>
  <c r="T34" i="1" s="1"/>
  <c r="R102" i="1"/>
  <c r="S102" i="1" s="1"/>
  <c r="R53" i="1"/>
  <c r="S53" i="1" s="1"/>
  <c r="R45" i="1"/>
  <c r="R113" i="1"/>
  <c r="S113" i="1" s="1"/>
  <c r="T113" i="1" s="1"/>
  <c r="C43" i="1"/>
  <c r="D45" i="1"/>
  <c r="S25" i="1"/>
  <c r="S81" i="1"/>
  <c r="T76" i="1"/>
  <c r="T115" i="1"/>
  <c r="T9" i="1"/>
  <c r="T67" i="1"/>
  <c r="R50" i="1"/>
  <c r="S50" i="1" s="1"/>
  <c r="T50" i="1" s="1"/>
  <c r="S106" i="1"/>
  <c r="T106" i="1" s="1"/>
  <c r="T108" i="1"/>
  <c r="S121" i="1"/>
  <c r="S84" i="1"/>
  <c r="S45" i="1"/>
  <c r="S39" i="1"/>
  <c r="T39" i="1" s="1"/>
  <c r="T102" i="1"/>
  <c r="S110" i="1"/>
  <c r="R95" i="1"/>
  <c r="T17" i="1"/>
  <c r="R101" i="1"/>
  <c r="S101" i="1" s="1"/>
  <c r="T101" i="1" s="1"/>
  <c r="R3" i="1"/>
  <c r="S3" i="1" s="1"/>
  <c r="T3" i="1" s="1"/>
  <c r="R63" i="1"/>
  <c r="S63" i="1" s="1"/>
  <c r="R59" i="1"/>
  <c r="R57" i="1"/>
  <c r="S57" i="1" s="1"/>
  <c r="R40" i="1"/>
  <c r="C44" i="1"/>
  <c r="S40" i="1"/>
  <c r="T40" i="1" s="1"/>
  <c r="S46" i="1"/>
  <c r="T46" i="1" s="1"/>
  <c r="S12" i="1"/>
  <c r="T30" i="1"/>
  <c r="S8" i="1"/>
  <c r="S120" i="1"/>
  <c r="T120" i="1" s="1"/>
  <c r="R49" i="1"/>
  <c r="S49" i="1" s="1"/>
  <c r="R15" i="1"/>
  <c r="S15" i="1" s="1"/>
  <c r="R83" i="1"/>
  <c r="S83" i="1" s="1"/>
  <c r="T83" i="1" s="1"/>
  <c r="R58" i="1"/>
  <c r="S58" i="1" s="1"/>
  <c r="R73" i="1"/>
  <c r="S73" i="1" s="1"/>
  <c r="T73" i="1" s="1"/>
  <c r="R91" i="1"/>
  <c r="R37" i="1"/>
  <c r="S37" i="1" s="1"/>
  <c r="S90" i="1"/>
  <c r="T90" i="1" s="1"/>
  <c r="T42" i="1"/>
  <c r="T105" i="1"/>
  <c r="S31" i="1"/>
  <c r="T31" i="1" s="1"/>
  <c r="S62" i="1"/>
  <c r="T62" i="1" s="1"/>
  <c r="S95" i="1"/>
  <c r="T95" i="1" s="1"/>
  <c r="R104" i="1"/>
  <c r="S104" i="1" s="1"/>
  <c r="T104" i="1" s="1"/>
  <c r="R85" i="1"/>
  <c r="S85" i="1" s="1"/>
  <c r="T85" i="1" s="1"/>
  <c r="R13" i="1"/>
  <c r="S13" i="1" s="1"/>
  <c r="R7" i="1"/>
  <c r="S7" i="1" s="1"/>
  <c r="T7" i="1" s="1"/>
  <c r="R70" i="1"/>
  <c r="S70" i="1" s="1"/>
  <c r="T70" i="1" s="1"/>
  <c r="R68" i="1"/>
  <c r="S68" i="1" s="1"/>
  <c r="T68" i="1" s="1"/>
  <c r="R88" i="1"/>
  <c r="S88" i="1" s="1"/>
  <c r="T88" i="1" s="1"/>
  <c r="R64" i="1"/>
  <c r="S64" i="1" s="1"/>
  <c r="T64" i="1" s="1"/>
  <c r="S119" i="1"/>
  <c r="T119" i="1" s="1"/>
  <c r="S36" i="1"/>
  <c r="T36" i="1" s="1"/>
  <c r="S16" i="1"/>
  <c r="T16" i="1" s="1"/>
  <c r="S98" i="1"/>
  <c r="T98" i="1" s="1"/>
  <c r="S91" i="1"/>
  <c r="T72" i="1"/>
  <c r="S111" i="1"/>
  <c r="S59" i="1"/>
  <c r="S80" i="1"/>
  <c r="T93" i="1"/>
  <c r="T107" i="1"/>
  <c r="T54" i="1"/>
  <c r="T49" i="1"/>
  <c r="R6" i="1"/>
  <c r="S6" i="1" s="1"/>
  <c r="R22" i="1"/>
  <c r="S22" i="1" s="1"/>
  <c r="R99" i="1"/>
  <c r="S99" i="1" s="1"/>
  <c r="T99" i="1" s="1"/>
  <c r="R87" i="1"/>
  <c r="S87" i="1" s="1"/>
  <c r="T87" i="1" s="1"/>
  <c r="R112" i="1"/>
  <c r="S112" i="1" s="1"/>
  <c r="R5" i="1"/>
  <c r="S5" i="1" s="1"/>
  <c r="R77" i="1"/>
  <c r="S77" i="1" s="1"/>
  <c r="T77" i="1" s="1"/>
  <c r="S18" i="1"/>
  <c r="T18" i="1" s="1"/>
  <c r="C45" i="1"/>
  <c r="T44" i="1"/>
  <c r="T22" i="1"/>
  <c r="T84" i="1"/>
  <c r="T79" i="1"/>
  <c r="T6" i="1"/>
  <c r="T121" i="1"/>
  <c r="T74" i="1"/>
  <c r="T80" i="1"/>
  <c r="T81" i="1"/>
  <c r="T27" i="1"/>
  <c r="T59" i="1"/>
  <c r="T25" i="1"/>
  <c r="T60" i="1"/>
  <c r="T111" i="1"/>
  <c r="T53" i="1"/>
  <c r="T48" i="1"/>
  <c r="T91" i="1"/>
  <c r="T118" i="1"/>
  <c r="T26" i="1"/>
  <c r="T13" i="1"/>
  <c r="T20" i="1"/>
  <c r="T23" i="1"/>
  <c r="T37" i="1"/>
  <c r="T82" i="1"/>
  <c r="T11" i="1"/>
  <c r="T33" i="1"/>
  <c r="T28" i="1"/>
  <c r="T15" i="1"/>
  <c r="T75" i="1"/>
  <c r="T41" i="1"/>
  <c r="T114" i="1"/>
  <c r="T12" i="1"/>
  <c r="T4" i="1"/>
  <c r="T21" i="1"/>
  <c r="T55" i="1"/>
  <c r="T5" i="1"/>
  <c r="T92" i="1"/>
  <c r="T45" i="1"/>
  <c r="T19" i="1"/>
  <c r="T58" i="1"/>
  <c r="T8" i="1"/>
  <c r="T14" i="1"/>
  <c r="T117" i="1"/>
  <c r="T103" i="1"/>
  <c r="T63" i="1"/>
  <c r="T94" i="1"/>
  <c r="T110" i="1"/>
  <c r="T57" i="1"/>
  <c r="T112" i="1"/>
  <c r="T122" i="1" l="1"/>
</calcChain>
</file>

<file path=xl/sharedStrings.xml><?xml version="1.0" encoding="utf-8"?>
<sst xmlns="http://schemas.openxmlformats.org/spreadsheetml/2006/main" count="153" uniqueCount="26">
  <si>
    <t>coupon</t>
  </si>
  <si>
    <t>Semiannual</t>
  </si>
  <si>
    <t>Annual</t>
  </si>
  <si>
    <t>length</t>
  </si>
  <si>
    <t>yield</t>
  </si>
  <si>
    <t>redemption</t>
  </si>
  <si>
    <t>maturity</t>
  </si>
  <si>
    <t>Id</t>
  </si>
  <si>
    <t>schedule</t>
  </si>
  <si>
    <t>frequency</t>
  </si>
  <si>
    <t>Handle</t>
  </si>
  <si>
    <t>Freq</t>
  </si>
  <si>
    <t>Flat</t>
  </si>
  <si>
    <t>Engine</t>
  </si>
  <si>
    <t>Schedule</t>
  </si>
  <si>
    <t>Bond</t>
  </si>
  <si>
    <t>coupons</t>
  </si>
  <si>
    <t>c</t>
  </si>
  <si>
    <t>+Yield</t>
  </si>
  <si>
    <t>Mat</t>
  </si>
  <si>
    <t>A</t>
  </si>
  <si>
    <t>S</t>
  </si>
  <si>
    <t>FreqA</t>
  </si>
  <si>
    <t>FreqS</t>
  </si>
  <si>
    <t>id</t>
  </si>
  <si>
    <t>cleanp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</si>
</sst>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4">
    <xf numFmtId="0" fontId="0" fillId="0" borderId="0" xfId="0"/>
    <xf numFmtId="9" fontId="0" fillId="0" borderId="0" xfId="0" applyNumberFormat="1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" fontId="0" fillId="0" borderId="0" xfId="0" applyNumberFormat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9" fontId="3" fillId="2" borderId="1" xfId="2" applyNumberFormat="1" applyFont="1" applyFill="1" applyBorder="1" applyAlignment="1">
      <alignment horizontal="center"/>
    </xf>
    <xf numFmtId="9" fontId="3" fillId="0" borderId="2" xfId="2" applyNumberFormat="1" applyFont="1" applyFill="1" applyBorder="1" applyAlignment="1">
      <alignment horizontal="right" wrapText="1"/>
    </xf>
    <xf numFmtId="9" fontId="1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10" fontId="0" fillId="0" borderId="0" xfId="0" applyNumberFormat="1"/>
    <xf numFmtId="0" fontId="0" fillId="0" borderId="0" xfId="0" quotePrefix="1"/>
  </cellXfs>
  <cellStyles count="3">
    <cellStyle name="Normal" xfId="0" builtinId="0"/>
    <cellStyle name="Normal_Sheet1" xfId="1" xr:uid="{D15E52B1-AB35-4CB6-ADE9-075B6E9DE0C1}"/>
    <cellStyle name="Normal_Sheet1_1" xfId="2" xr:uid="{1D4CC5AB-AC23-4A39-B0BE-B12A13842B7D}"/>
  </cellStyles>
  <dxfs count="14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EF55BDF1-149D-4DCE-B45C-75FFB600B4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fe55ee7cf75406ea2b24eea1be1dcfc">
      <tp t="s">
        <v>cleanp2</v>
        <stp/>
        <stp>cleanp2</stp>
        <stp>35748070</stp>
        <tr r="S3" s="1"/>
      </tp>
      <tp t="s">
        <v>cleanp3</v>
        <stp/>
        <stp>cleanp3</stp>
        <stp>35748071</stp>
        <tr r="S4" s="1"/>
      </tp>
      <tp t="s">
        <v>cleanp1</v>
        <stp/>
        <stp>cleanp1</stp>
        <stp>35748057</stp>
        <tr r="S2" s="1"/>
      </tp>
      <tp t="s">
        <v>cleanp6</v>
        <stp/>
        <stp>cleanp6</stp>
        <stp>35748077</stp>
        <tr r="S7" s="1"/>
      </tp>
      <tp t="s">
        <v>cleanp7</v>
        <stp/>
        <stp>cleanp7</stp>
        <stp>35748067</stp>
        <tr r="S8" s="1"/>
      </tp>
      <tp t="s">
        <v>cleanp4</v>
        <stp/>
        <stp>cleanp4</stp>
        <stp>35748075</stp>
        <tr r="S5" s="1"/>
      </tp>
      <tp t="s">
        <v>cleanp5</v>
        <stp/>
        <stp>cleanp5</stp>
        <stp>35748074</stp>
        <tr r="S6" s="1"/>
      </tp>
      <tp t="s">
        <v>cleanp9</v>
        <stp/>
        <stp>cleanp9</stp>
        <stp>35748049</stp>
        <tr r="S10" s="1"/>
      </tp>
      <tp t="s">
        <v>cleanp8</v>
        <stp/>
        <stp>cleanp8</stp>
        <stp>35748063</stp>
        <tr r="S9" s="1"/>
      </tp>
      <tp t="s">
        <v>cleanp119</v>
        <stp/>
        <stp>cleanp119</stp>
        <stp>-836740997</stp>
        <tr r="S120" s="1"/>
      </tp>
      <tp t="s">
        <v>cleanp81</v>
        <stp/>
        <stp>cleanp81</stp>
        <stp>1562860203</stp>
        <tr r="S82" s="1"/>
      </tp>
      <tp t="s">
        <v>cleanp51</v>
        <stp/>
        <stp>cleanp51</stp>
        <stp>1562860208</stp>
        <tr r="S52" s="1"/>
      </tp>
      <tp t="s">
        <v>cleanp91</v>
        <stp/>
        <stp>cleanp91</stp>
        <stp>1562860204</stp>
        <tr r="S92" s="1"/>
      </tp>
      <tp t="s">
        <v>cleanp11</v>
        <stp/>
        <stp>cleanp11</stp>
        <stp>1562860212</stp>
        <tr r="S12" s="1"/>
      </tp>
      <tp t="s">
        <v>cleanp31</v>
        <stp/>
        <stp>cleanp31</stp>
        <stp>1562860210</stp>
        <tr r="S32" s="1"/>
      </tp>
      <tp t="s">
        <v>cleanp61</v>
        <stp/>
        <stp>cleanp61</stp>
        <stp>1562860210</stp>
        <tr r="S62" s="1"/>
      </tp>
      <tp t="s">
        <v>cleanp21</v>
        <stp/>
        <stp>cleanp21</stp>
        <stp>1562860222</stp>
        <tr r="S22" s="1"/>
      </tp>
      <tp t="s">
        <v>cleanp71</v>
        <stp/>
        <stp>cleanp71</stp>
        <stp>1562860222</stp>
        <tr r="S72" s="1"/>
      </tp>
      <tp t="s">
        <v>cleanp41</v>
        <stp/>
        <stp>cleanp41</stp>
        <stp>1562860223</stp>
        <tr r="S42" s="1"/>
      </tp>
    </main>
    <main first="rtdsrv.afe55ee7cf75406ea2b24eea1be1dcfc">
      <tp t="s">
        <v>Bond106</v>
        <stp/>
        <stp>Bond106</stp>
        <stp>218495746</stp>
        <tr r="R107" s="1"/>
      </tp>
      <tp t="s">
        <v>Bond116</v>
        <stp/>
        <stp>Bond116</stp>
        <stp>218495746</stp>
        <tr r="R117" s="1"/>
      </tp>
      <tp t="s">
        <v>cleanp90</v>
        <stp/>
        <stp>cleanp90</stp>
        <stp>-3223986</stp>
        <tr r="S91" s="1"/>
      </tp>
    </main>
    <main first="rtdsrv.afe55ee7cf75406ea2b24eea1be1dcfc">
      <tp t="s">
        <v>Mat5FreqS</v>
        <stp/>
        <stp>Mat5FreqS</stp>
        <stp>-776573796</stp>
        <tr r="D47" s="1"/>
      </tp>
      <tp t="s">
        <v>Mat4FreqS</v>
        <stp/>
        <stp>Mat4FreqS</stp>
        <stp>-776573796</stp>
        <tr r="D46" s="1"/>
      </tp>
      <tp t="s">
        <v>Mat1FreqS</v>
        <stp/>
        <stp>Mat1FreqS</stp>
        <stp>-776573796</stp>
        <tr r="D43" s="1"/>
      </tp>
      <tp t="s">
        <v>Mat3FreqS</v>
        <stp/>
        <stp>Mat3FreqS</stp>
        <stp>-776573796</stp>
        <tr r="D45" s="1"/>
      </tp>
      <tp t="s">
        <v>Mat2FreqS</v>
        <stp/>
        <stp>Mat2FreqS</stp>
        <stp>-776573796</stp>
        <tr r="D44" s="1"/>
      </tp>
      <tp t="s">
        <v>Bond107</v>
        <stp/>
        <stp>Bond107</stp>
        <stp>218495746</stp>
        <tr r="R108" s="1"/>
      </tp>
      <tp t="s">
        <v>Bond117</v>
        <stp/>
        <stp>Bond117</stp>
        <stp>218495746</stp>
        <tr r="R118" s="1"/>
      </tp>
    </main>
    <main first="rtdsrv.afe55ee7cf75406ea2b24eea1be1dcfc">
      <tp t="s">
        <v>Bond104</v>
        <stp/>
        <stp>Bond104</stp>
        <stp>218495746</stp>
        <tr r="R105" s="1"/>
      </tp>
      <tp t="s">
        <v>Bond114</v>
        <stp/>
        <stp>Bond114</stp>
        <stp>218495746</stp>
        <tr r="R115" s="1"/>
      </tp>
      <tp t="s">
        <v>cleanp65</v>
        <stp/>
        <stp>cleanp65</stp>
        <stp>-406508511</stp>
        <tr r="S66" s="1"/>
      </tp>
      <tp t="s">
        <v>cleanp75</v>
        <stp/>
        <stp>cleanp75</stp>
        <stp>-406508510</stp>
        <tr r="S76" s="1"/>
      </tp>
      <tp t="s">
        <v>cleanp85</v>
        <stp/>
        <stp>cleanp85</stp>
        <stp>-406508513</stp>
        <tr r="S86" s="1"/>
      </tp>
      <tp t="s">
        <v>cleanp25</v>
        <stp/>
        <stp>cleanp25</stp>
        <stp>-406508507</stp>
        <tr r="S26" s="1"/>
      </tp>
      <tp t="s">
        <v>cleanp35</v>
        <stp/>
        <stp>cleanp35</stp>
        <stp>-406508503</stp>
        <tr r="S36" s="1"/>
      </tp>
      <tp t="s">
        <v>cleanp45</v>
        <stp/>
        <stp>cleanp45</stp>
        <stp>-406508509</stp>
        <tr r="S46" s="1"/>
      </tp>
      <tp t="s">
        <v>cleanp55</v>
        <stp/>
        <stp>cleanp55</stp>
        <stp>-406508508</stp>
        <tr r="S56" s="1"/>
      </tp>
      <tp t="s">
        <v>cleanp15</v>
        <stp/>
        <stp>cleanp15</stp>
        <stp>-406508521</stp>
        <tr r="S16" s="1"/>
      </tp>
      <tp t="s">
        <v>cleanp95</v>
        <stp/>
        <stp>cleanp95</stp>
        <stp>-406508528</stp>
        <tr r="S96" s="1"/>
      </tp>
      <tp t="s">
        <v>FreqS</v>
        <stp/>
        <stp>FreqS</stp>
        <stp>133</stp>
        <tr r="C20" s="1"/>
      </tp>
      <tp t="s">
        <v>FreqA</v>
        <stp/>
        <stp>FreqA</stp>
        <stp>134</stp>
        <tr r="C19" s="1"/>
      </tp>
    </main>
    <main first="rtdsrv.afe55ee7cf75406ea2b24eea1be1dcfc">
      <tp t="s">
        <v>Bond105</v>
        <stp/>
        <stp>Bond105</stp>
        <stp>218495746</stp>
        <tr r="R106" s="1"/>
      </tp>
      <tp t="s">
        <v>Bond115</v>
        <stp/>
        <stp>Bond115</stp>
        <stp>218495746</stp>
        <tr r="R116" s="1"/>
      </tp>
    </main>
    <main first="rtdsrv.afe55ee7cf75406ea2b24eea1be1dcfc">
      <tp t="s">
        <v>Bond102</v>
        <stp/>
        <stp>Bond102</stp>
        <stp>218495746</stp>
        <tr r="R103" s="1"/>
      </tp>
      <tp t="s">
        <v>Bond112</v>
        <stp/>
        <stp>Bond112</stp>
        <stp>218495746</stp>
        <tr r="R113" s="1"/>
      </tp>
      <tp t="s">
        <v>+coupons</v>
        <stp/>
        <stp>+coupons</stp>
        <stp>561312940</stp>
        <tr r="B54" s="1"/>
      </tp>
    </main>
    <main first="rtdsrv.afe55ee7cf75406ea2b24eea1be1dcfc">
      <tp t="s">
        <v>Bond103</v>
        <stp/>
        <stp>Bond103</stp>
        <stp>218495757</stp>
        <tr r="R104" s="1"/>
      </tp>
      <tp t="s">
        <v>Bond113</v>
        <stp/>
        <stp>Bond113</stp>
        <stp>218495746</stp>
        <tr r="R114" s="1"/>
      </tp>
    </main>
    <main first="rtdsrv.afe55ee7cf75406ea2b24eea1be1dcfc">
      <tp t="s">
        <v>Bond120</v>
        <stp/>
        <stp>Bond120</stp>
        <stp>218495746</stp>
        <tr r="R121" s="1"/>
      </tp>
      <tp t="s">
        <v>Bond100</v>
        <stp/>
        <stp>Bond100</stp>
        <stp>218495746</stp>
        <tr r="R101" s="1"/>
      </tp>
      <tp t="s">
        <v>Bond110</v>
        <stp/>
        <stp>Bond110</stp>
        <stp>218495746</stp>
        <tr r="R111" s="1"/>
      </tp>
    </main>
    <main first="rtdsrv.afe55ee7cf75406ea2b24eea1be1dcfc">
      <tp t="s">
        <v>Bond111</v>
        <stp/>
        <stp>Bond111</stp>
        <stp>218495757</stp>
        <tr r="R112" s="1"/>
      </tp>
      <tp t="s">
        <v>Bond101</v>
        <stp/>
        <stp>Bond101</stp>
        <stp>218495746</stp>
        <tr r="R102" s="1"/>
      </tp>
    </main>
    <main first="rtdsrv.a69648f2e6264439b5970eed53fe5a1c">
      <tp>
        <v>118.54769253458713</v>
        <stp/>
        <stp>cleanp7</stp>
        <stp/>
        <tr r="T8" s="1"/>
      </tp>
    </main>
    <main first="rtdsrv.a69648f2e6264439b5970eed53fe5a1c">
      <tp>
        <v>109.77973549982036</v>
        <stp/>
        <stp>cleanp6</stp>
        <stp/>
        <tr r="T7" s="1"/>
      </tp>
      <tp>
        <v>169.92929410670385</v>
        <stp/>
        <stp>cleanp5</stp>
        <stp/>
        <tr r="T6" s="1"/>
      </tp>
      <tp>
        <v>155.29771872807999</v>
        <stp/>
        <stp>cleanp4</stp>
        <stp/>
        <tr r="T5" s="1"/>
      </tp>
      <tp>
        <v>138.29825342813476</v>
        <stp/>
        <stp>cleanp3</stp>
        <stp/>
        <tr r="T4" s="1"/>
      </tp>
      <tp>
        <v>118.54769253458713</v>
        <stp/>
        <stp>cleanp2</stp>
        <stp/>
        <tr r="T3" s="1"/>
      </tp>
      <tp t="s">
        <v>#NotValue</v>
        <stp/>
        <stp>cleanp1</stp>
        <stp/>
        <tr r="T2" s="1"/>
      </tp>
    </main>
    <main first="rtdsrv.a69648f2e6264439b5970eed53fe5a1c">
      <tp>
        <v>155.29771872807999</v>
        <stp/>
        <stp>cleanp9</stp>
        <stp/>
        <tr r="T10" s="1"/>
      </tp>
    </main>
    <main first="rtdsrv.a69648f2e6264439b5970eed53fe5a1c">
      <tp>
        <v>138.29825342813476</v>
        <stp/>
        <stp>cleanp8</stp>
        <stp/>
        <tr r="T9" s="1"/>
      </tp>
    </main>
    <main first="rtdsrv.afe55ee7cf75406ea2b24eea1be1dcfc">
      <tp t="s">
        <v>cleanp118</v>
        <stp/>
        <stp>cleanp118</stp>
        <stp>-836741005</stp>
        <tr r="S119" s="1"/>
      </tp>
      <tp t="s">
        <v>cleanp10</v>
        <stp/>
        <stp>cleanp10</stp>
        <stp>-3223991</stp>
        <tr r="S11" s="1"/>
      </tp>
      <tp t="s">
        <v>cleanp80</v>
        <stp/>
        <stp>cleanp80</stp>
        <stp>-3224000</stp>
        <tr r="S81" s="1"/>
      </tp>
      <tp t="s">
        <v>exCoupon</v>
        <stp/>
        <stp>exCoupon</stp>
        <stp>6</stp>
        <tr r="B6" s="1"/>
      </tp>
    </main>
    <main first="rtdsrv.afe55ee7cf75406ea2b24eea1be1dcfc">
      <tp t="s">
        <v>cleanp20</v>
        <stp/>
        <stp>cleanp20</stp>
        <stp>-3223978</stp>
        <tr r="S21" s="1"/>
      </tp>
    </main>
    <main first="rtdsrv.afe55ee7cf75406ea2b24eea1be1dcfc">
      <tp t="s">
        <v>cleanp30</v>
        <stp/>
        <stp>cleanp30</stp>
        <stp>-3223976</stp>
        <tr r="S31" s="1"/>
      </tp>
      <tp t="s">
        <v>cleanp29</v>
        <stp/>
        <stp>cleanp29</stp>
        <stp>1919090569</stp>
        <tr r="S30" s="1"/>
      </tp>
      <tp t="s">
        <v>cleanp59</v>
        <stp/>
        <stp>cleanp59</stp>
        <stp>1919090568</stp>
        <tr r="S60" s="1"/>
      </tp>
      <tp t="s">
        <v>cleanp99</v>
        <stp/>
        <stp>cleanp99</stp>
        <stp>1919090564</stp>
        <tr r="S100" s="1"/>
      </tp>
      <tp t="s">
        <v>cleanp19</v>
        <stp/>
        <stp>cleanp19</stp>
        <stp>1919090572</stp>
        <tr r="S20" s="1"/>
      </tp>
      <tp t="s">
        <v>cleanp39</v>
        <stp/>
        <stp>cleanp39</stp>
        <stp>1919090570</stp>
        <tr r="S40" s="1"/>
      </tp>
      <tp t="s">
        <v>cleanp89</v>
        <stp/>
        <stp>cleanp89</stp>
        <stp>1919090572</stp>
        <tr r="S90" s="1"/>
      </tp>
      <tp t="s">
        <v>cleanp79</v>
        <stp/>
        <stp>cleanp79</stp>
        <stp>1919090585</stp>
        <tr r="S80" s="1"/>
      </tp>
      <tp t="s">
        <v>cleanp69</v>
        <stp/>
        <stp>cleanp69</stp>
        <stp>1919090586</stp>
        <tr r="S70" s="1"/>
      </tp>
      <tp t="s">
        <v>cleanp49</v>
        <stp/>
        <stp>cleanp49</stp>
        <stp>1919090583</stp>
        <tr r="S50" s="1"/>
      </tp>
      <tp t="s">
        <v>cleanp40</v>
        <stp/>
        <stp>cleanp40</stp>
        <stp>-3223980</stp>
        <tr r="S41" s="1"/>
      </tp>
    </main>
    <main first="rtdsrv.afe55ee7cf75406ea2b24eea1be1dcfc">
      <tp t="s">
        <v>cleanp82</v>
        <stp/>
        <stp>cleanp82</stp>
        <stp>1159575418</stp>
        <tr r="S83" s="1"/>
      </tp>
      <tp t="s">
        <v>cleanp92</v>
        <stp/>
        <stp>cleanp92</stp>
        <stp>1159575419</stp>
        <tr r="S93" s="1"/>
      </tp>
    </main>
    <main first="rtdsrv.afe55ee7cf75406ea2b24eea1be1dcfc">
      <tp t="s">
        <v>cleanp50</v>
        <stp/>
        <stp>cleanp50</stp>
        <stp>-3223979</stp>
        <tr r="S51" s="1"/>
      </tp>
    </main>
    <main first="rtdsrv.afe55ee7cf75406ea2b24eea1be1dcfc">
      <tp t="s">
        <v>cleanp86</v>
        <stp/>
        <stp>cleanp86</stp>
        <stp>-809792799</stp>
        <tr r="S87" s="1"/>
      </tp>
      <tp t="s">
        <v>cleanp26</v>
        <stp/>
        <stp>cleanp26</stp>
        <stp>-809792780</stp>
        <tr r="S27" s="1"/>
      </tp>
      <tp t="s">
        <v>cleanp66</v>
        <stp/>
        <stp>cleanp66</stp>
        <stp>-809792784</stp>
        <tr r="S67" s="1"/>
      </tp>
      <tp t="s">
        <v>cleanp46</v>
        <stp/>
        <stp>cleanp46</stp>
        <stp>-809792782</stp>
        <tr r="S47" s="1"/>
      </tp>
      <tp t="s">
        <v>cleanp56</v>
        <stp/>
        <stp>cleanp56</stp>
        <stp>-809792781</stp>
        <tr r="S57" s="1"/>
      </tp>
      <tp t="s">
        <v>cleanp96</v>
        <stp/>
        <stp>cleanp96</stp>
        <stp>-809792785</stp>
        <tr r="S97" s="1"/>
      </tp>
      <tp t="s">
        <v>cleanp36</v>
        <stp/>
        <stp>cleanp36</stp>
        <stp>-809792774</stp>
        <tr r="S37" s="1"/>
      </tp>
      <tp t="s">
        <v>cleanp76</v>
        <stp/>
        <stp>cleanp76</stp>
        <stp>-809792770</stp>
        <tr r="S77" s="1"/>
      </tp>
      <tp t="s">
        <v>cleanp16</v>
        <stp/>
        <stp>cleanp16</stp>
        <stp>-809792777</stp>
        <tr r="S17" s="1"/>
      </tp>
      <tp t="s">
        <v>cleanp114</v>
        <stp/>
        <stp>cleanp114</stp>
        <stp>-836740736</stp>
        <tr r="S115" s="1"/>
      </tp>
      <tp t="s">
        <v>cleanp112</v>
        <stp/>
        <stp>cleanp112</stp>
        <stp>-836740734</stp>
        <tr r="S113" s="1"/>
      </tp>
      <tp t="s">
        <v>cleanp113</v>
        <stp/>
        <stp>cleanp113</stp>
        <stp>-836740735</stp>
        <tr r="S114" s="1"/>
      </tp>
      <tp t="s">
        <v>cleanp111</v>
        <stp/>
        <stp>cleanp111</stp>
        <stp>-836740724</stp>
        <tr r="S112" s="1"/>
      </tp>
      <tp t="s">
        <v>cleanp110</v>
        <stp/>
        <stp>cleanp110</stp>
        <stp>-836740725</stp>
        <tr r="S111" s="1"/>
      </tp>
      <tp t="s">
        <v>cleanp116</v>
        <stp/>
        <stp>cleanp116</stp>
        <stp>-836740722</stp>
        <tr r="S117" s="1"/>
      </tp>
      <tp t="s">
        <v>cleanp117</v>
        <stp/>
        <stp>cleanp117</stp>
        <stp>-836740723</stp>
        <tr r="S118" s="1"/>
      </tp>
      <tp t="s">
        <v>cleanp115</v>
        <stp/>
        <stp>cleanp115</stp>
        <stp>-836740721</stp>
        <tr r="S116" s="1"/>
      </tp>
      <tp t="s">
        <v>cleanp103</v>
        <stp/>
        <stp>cleanp103</stp>
        <stp>1892142377</stp>
        <tr r="S104" s="1"/>
      </tp>
      <tp t="s">
        <v>cleanp102</v>
        <stp/>
        <stp>cleanp102</stp>
        <stp>1892142375</stp>
        <tr r="S103" s="1"/>
      </tp>
      <tp t="s">
        <v>cleanp104</v>
        <stp/>
        <stp>cleanp104</stp>
        <stp>1892142373</stp>
        <tr r="S105" s="1"/>
      </tp>
      <tp t="s">
        <v>cleanp105</v>
        <stp/>
        <stp>cleanp105</stp>
        <stp>1892142372</stp>
        <tr r="S106" s="1"/>
      </tp>
      <tp t="s">
        <v>cleanp106</v>
        <stp/>
        <stp>cleanp106</stp>
        <stp>1892142371</stp>
        <tr r="S107" s="1"/>
      </tp>
      <tp t="s">
        <v>cleanp107</v>
        <stp/>
        <stp>cleanp107</stp>
        <stp>1892142370</stp>
        <tr r="S108" s="1"/>
      </tp>
      <tp t="s">
        <v>cleanp100</v>
        <stp/>
        <stp>cleanp100</stp>
        <stp>1892142361</stp>
        <tr r="S101" s="1"/>
      </tp>
      <tp t="s">
        <v>cleanp101</v>
        <stp/>
        <stp>cleanp101</stp>
        <stp>1892142360</stp>
        <tr r="S102" s="1"/>
      </tp>
      <tp t="s">
        <v>cleanp108</v>
        <stp/>
        <stp>cleanp108</stp>
        <stp>1892142353</stp>
        <tr r="S109" s="1"/>
      </tp>
      <tp t="s">
        <v>cleanp109</v>
        <stp/>
        <stp>cleanp109</stp>
        <stp>1892142352</stp>
        <tr r="S110" s="1"/>
      </tp>
      <tp t="s">
        <v>cleanp60</v>
        <stp/>
        <stp>cleanp60</stp>
        <stp>-3223982</stp>
        <tr r="S61" s="1"/>
      </tp>
      <tp t="s">
        <v>Bond108</v>
        <stp/>
        <stp>Bond108</stp>
        <stp>218495746</stp>
        <tr r="R109" s="1"/>
      </tp>
      <tp t="s">
        <v>Bond118</v>
        <stp/>
        <stp>Bond118</stp>
        <stp>218495746</stp>
        <tr r="R119" s="1"/>
      </tp>
      <tp t="s">
        <v>cleanp62</v>
        <stp/>
        <stp>cleanp62</stp>
        <stp>1159575692</stp>
        <tr r="S63" s="1"/>
      </tp>
      <tp t="s">
        <v>cleanp72</v>
        <stp/>
        <stp>cleanp72</stp>
        <stp>1159575693</stp>
        <tr r="S73" s="1"/>
      </tp>
      <tp t="s">
        <v>cleanp42</v>
        <stp/>
        <stp>cleanp42</stp>
        <stp>1159575694</stp>
        <tr r="S43" s="1"/>
      </tp>
      <tp t="s">
        <v>cleanp52</v>
        <stp/>
        <stp>cleanp52</stp>
        <stp>1159575695</stp>
        <tr r="S53" s="1"/>
      </tp>
      <tp t="s">
        <v>cleanp12</v>
        <stp/>
        <stp>cleanp12</stp>
        <stp>1159575692</stp>
        <tr r="S13" s="1"/>
      </tp>
      <tp t="s">
        <v>cleanp22</v>
        <stp/>
        <stp>cleanp22</stp>
        <stp>1159575680</stp>
        <tr r="S23" s="1"/>
      </tp>
      <tp t="s">
        <v>cleanp32</v>
        <stp/>
        <stp>cleanp32</stp>
        <stp>1159575681</stp>
        <tr r="S33" s="1"/>
      </tp>
      <tp t="s">
        <v>cleanp70</v>
        <stp/>
        <stp>cleanp70</stp>
        <stp>-3223981</stp>
        <tr r="S71" s="1"/>
      </tp>
      <tp t="s">
        <v>Bond109</v>
        <stp/>
        <stp>Bond109</stp>
        <stp>218495746</stp>
        <tr r="R110" s="1"/>
      </tp>
      <tp t="s">
        <v>Bond119</v>
        <stp/>
        <stp>Bond119</stp>
        <stp>218495746</stp>
        <tr r="R120" s="1"/>
      </tp>
    </main>
    <main first="rtdsrv.afe55ee7cf75406ea2b24eea1be1dcfc">
      <tp t="s">
        <v>priceday</v>
        <stp/>
        <stp>priceday</stp>
        <stp>172668230</stp>
        <tr r="B4" s="1"/>
      </tp>
    </main>
    <main first="rtdsrv.afe55ee7cf75406ea2b24eea1be1dcfc">
      <tp t="s">
        <v>calendar</v>
        <stp/>
        <stp>calendar</stp>
        <stp>6</stp>
        <tr r="B3" s="1"/>
      </tp>
    </main>
    <main first="rtdsrv.afe55ee7cf75406ea2b24eea1be1dcfc">
      <tp t="s">
        <v>Bond9</v>
        <stp/>
        <stp>Bond9</stp>
        <stp>-1912612846</stp>
        <tr r="R10" s="1"/>
      </tp>
      <tp t="s">
        <v>Bond3</v>
        <stp/>
        <stp>Bond3</stp>
        <stp>-1912612846</stp>
        <tr r="R4" s="1"/>
      </tp>
      <tp t="s">
        <v>Bond2</v>
        <stp/>
        <stp>Bond2</stp>
        <stp>-1912612846</stp>
        <tr r="R3" s="1"/>
      </tp>
      <tp t="s">
        <v>Bond1</v>
        <stp/>
        <stp>Bond1</stp>
        <stp>-1912612846</stp>
        <tr r="R2" s="1"/>
      </tp>
      <tp t="s">
        <v>Bond7</v>
        <stp/>
        <stp>Bond7</stp>
        <stp>-1912612846</stp>
        <tr r="R8" s="1"/>
      </tp>
      <tp t="s">
        <v>Bond8</v>
        <stp/>
        <stp>Bond8</stp>
        <stp>-1912612835</stp>
        <tr r="R9" s="1"/>
      </tp>
      <tp t="s">
        <v>Bond4</v>
        <stp/>
        <stp>Bond4</stp>
        <stp>-1912612835</stp>
        <tr r="R5" s="1"/>
      </tp>
      <tp t="s">
        <v>Bond5</v>
        <stp/>
        <stp>Bond5</stp>
        <stp>-1912612835</stp>
        <tr r="R6" s="1"/>
      </tp>
      <tp t="s">
        <v>Bond6</v>
        <stp/>
        <stp>Bond6</stp>
        <stp>-1912612835</stp>
        <tr r="R7" s="1"/>
      </tp>
    </main>
    <main first="rtdsrv.afe55ee7cf75406ea2b24eea1be1dcfc">
      <tp t="s">
        <v>EngineFlatYield2</v>
        <stp/>
        <stp>EngineFlatYield2</stp>
        <stp>-976022458</stp>
        <tr r="C36" s="1"/>
      </tp>
      <tp t="s">
        <v>EngineFlatYield4</v>
        <stp/>
        <stp>EngineFlatYield4</stp>
        <stp>1894023654</stp>
        <tr r="C38" s="1"/>
      </tp>
      <tp t="s">
        <v>EngineFlatYield1</v>
        <stp/>
        <stp>EngineFlatYield1</stp>
        <stp>-263561482</stp>
        <tr r="C35" s="1"/>
      </tp>
      <tp t="s">
        <v>EngineFlatYield3</v>
        <stp/>
        <stp>EngineFlatYield3</stp>
        <stp>-1688482922</stp>
        <tr r="C37" s="1"/>
      </tp>
      <tp t="s">
        <v>cleanp73</v>
        <stp/>
        <stp>cleanp73</stp>
        <stp>-1569307672</stp>
        <tr r="S74" s="1"/>
      </tp>
      <tp t="s">
        <v>cleanp53</v>
        <stp/>
        <stp>cleanp53</stp>
        <stp>-1569307670</stp>
        <tr r="S54" s="1"/>
      </tp>
      <tp t="s">
        <v>cleanp63</v>
        <stp/>
        <stp>cleanp63</stp>
        <stp>-1569307656</stp>
        <tr r="S64" s="1"/>
      </tp>
      <tp t="s">
        <v>cleanp43</v>
        <stp/>
        <stp>cleanp43</stp>
        <stp>-1569307671</stp>
        <tr r="S44" s="1"/>
      </tp>
      <tp t="s">
        <v>cleanp23</v>
        <stp/>
        <stp>cleanp23</stp>
        <stp>-1569307669</stp>
        <tr r="S24" s="1"/>
      </tp>
      <tp t="s">
        <v>cleanp33</v>
        <stp/>
        <stp>cleanp33</stp>
        <stp>-1569307668</stp>
        <tr r="S34" s="1"/>
      </tp>
      <tp t="s">
        <v>cleanp13</v>
        <stp/>
        <stp>cleanp13</stp>
        <stp>-1569307666</stp>
        <tr r="S14" s="1"/>
      </tp>
      <tp t="s">
        <v>cleanp93</v>
        <stp/>
        <stp>cleanp93</stp>
        <stp>-1569307674</stp>
        <tr r="S94" s="1"/>
      </tp>
      <tp t="s">
        <v>cleanp83</v>
        <stp/>
        <stp>cleanp83</stp>
        <stp>-1569307675</stp>
        <tr r="S84" s="1"/>
      </tp>
      <tp t="s">
        <v>cleanp44</v>
        <stp/>
        <stp>cleanp44</stp>
        <stp>-1972592200</stp>
        <tr r="S45" s="1"/>
      </tp>
    </main>
    <main first="rtdsrv.afe55ee7cf75406ea2b24eea1be1dcfc">
      <tp t="s">
        <v>CepheiVersion</v>
        <stp/>
        <stp>CepheiVersion</stp>
        <stp>131</stp>
        <tr r="B8" s="1"/>
      </tp>
      <tp t="s">
        <v>Today</v>
        <stp/>
        <stp>Today</stp>
        <stp>6</stp>
        <tr r="B1" s="1"/>
      </tp>
      <tp t="s">
        <v>cleanp94</v>
        <stp/>
        <stp>cleanp94</stp>
        <stp>-1972592198</stp>
        <tr r="S95" s="1"/>
      </tp>
      <tp t="s">
        <v>cleanp84</v>
        <stp/>
        <stp>cleanp84</stp>
        <stp>-1972592197</stp>
        <tr r="S85" s="1"/>
      </tp>
      <tp t="s">
        <v>cleanp64</v>
        <stp/>
        <stp>cleanp64</stp>
        <stp>-1972592186</stp>
        <tr r="S65" s="1"/>
      </tp>
      <tp t="s">
        <v>cleanp74</v>
        <stp/>
        <stp>cleanp74</stp>
        <stp>-1972592185</stp>
        <tr r="S75" s="1"/>
      </tp>
      <tp t="s">
        <v>cleanp54</v>
        <stp/>
        <stp>cleanp54</stp>
        <stp>-1972592199</stp>
        <tr r="S55" s="1"/>
      </tp>
      <tp t="s">
        <v>cleanp34</v>
        <stp/>
        <stp>cleanp34</stp>
        <stp>-1972592197</stp>
        <tr r="S35" s="1"/>
      </tp>
      <tp t="s">
        <v>cleanp24</v>
        <stp/>
        <stp>cleanp24</stp>
        <stp>-1972592198</stp>
        <tr r="S25" s="1"/>
      </tp>
      <tp t="s">
        <v>cleanp14</v>
        <stp/>
        <stp>cleanp14</stp>
        <stp>-1972592195</stp>
        <tr r="S15" s="1"/>
      </tp>
      <tp t="s">
        <v>cleanp120</v>
        <stp/>
        <stp>cleanp120</stp>
        <stp>-1240025517</stp>
        <tr r="S121" s="1"/>
      </tp>
    </main>
    <main first="rtdsrv.afe55ee7cf75406ea2b24eea1be1dcfc">
      <tp t="s">
        <v>Face59</v>
        <stp/>
        <stp>Face59</stp>
        <stp>1079574663</stp>
        <tr r="K60" s="1"/>
      </tp>
      <tp t="s">
        <v>Face58</v>
        <stp/>
        <stp>Face58</stp>
        <stp>1079574663</stp>
        <tr r="K59" s="1"/>
      </tp>
      <tp t="s">
        <v>Face53</v>
        <stp/>
        <stp>Face53</stp>
        <stp>1079574663</stp>
        <tr r="K54" s="1"/>
      </tp>
      <tp t="s">
        <v>Face52</v>
        <stp/>
        <stp>Face52</stp>
        <stp>1079574663</stp>
        <tr r="K53" s="1"/>
      </tp>
      <tp t="s">
        <v>Face51</v>
        <stp/>
        <stp>Face51</stp>
        <stp>1079574663</stp>
        <tr r="K52" s="1"/>
      </tp>
      <tp t="s">
        <v>Face50</v>
        <stp/>
        <stp>Face50</stp>
        <stp>1079574663</stp>
        <tr r="K51" s="1"/>
      </tp>
      <tp t="s">
        <v>Face57</v>
        <stp/>
        <stp>Face57</stp>
        <stp>1079574663</stp>
        <tr r="K58" s="1"/>
      </tp>
      <tp t="s">
        <v>Face55</v>
        <stp/>
        <stp>Face55</stp>
        <stp>1079574663</stp>
        <tr r="K56" s="1"/>
      </tp>
      <tp t="s">
        <v>Face54</v>
        <stp/>
        <stp>Face54</stp>
        <stp>1079574663</stp>
        <tr r="K55" s="1"/>
      </tp>
      <tp t="s">
        <v>Face49</v>
        <stp/>
        <stp>Face49</stp>
        <stp>1079574663</stp>
        <tr r="K50" s="1"/>
      </tp>
      <tp t="s">
        <v>Face48</v>
        <stp/>
        <stp>Face48</stp>
        <stp>1079574663</stp>
        <tr r="K49" s="1"/>
      </tp>
      <tp t="s">
        <v>Face43</v>
        <stp/>
        <stp>Face43</stp>
        <stp>1079574663</stp>
        <tr r="K44" s="1"/>
      </tp>
      <tp t="s">
        <v>Face42</v>
        <stp/>
        <stp>Face42</stp>
        <stp>1079574663</stp>
        <tr r="K43" s="1"/>
      </tp>
      <tp t="s">
        <v>Face41</v>
        <stp/>
        <stp>Face41</stp>
        <stp>1079574663</stp>
        <tr r="K42" s="1"/>
      </tp>
      <tp t="s">
        <v>Face40</v>
        <stp/>
        <stp>Face40</stp>
        <stp>1079574663</stp>
        <tr r="K41" s="1"/>
      </tp>
      <tp t="s">
        <v>Face47</v>
        <stp/>
        <stp>Face47</stp>
        <stp>1079574663</stp>
        <tr r="K48" s="1"/>
      </tp>
      <tp t="s">
        <v>Face46</v>
        <stp/>
        <stp>Face46</stp>
        <stp>1079574663</stp>
        <tr r="K47" s="1"/>
      </tp>
      <tp t="s">
        <v>Face45</v>
        <stp/>
        <stp>Face45</stp>
        <stp>1079574663</stp>
        <tr r="K46" s="1"/>
      </tp>
      <tp t="s">
        <v>Face44</v>
        <stp/>
        <stp>Face44</stp>
        <stp>1079574663</stp>
        <tr r="K45" s="1"/>
      </tp>
      <tp t="s">
        <v>Face79</v>
        <stp/>
        <stp>Face79</stp>
        <stp>1079574663</stp>
        <tr r="K80" s="1"/>
      </tp>
      <tp t="s">
        <v>Face78</v>
        <stp/>
        <stp>Face78</stp>
        <stp>1079574663</stp>
        <tr r="K79" s="1"/>
      </tp>
      <tp t="s">
        <v>Face73</v>
        <stp/>
        <stp>Face73</stp>
        <stp>1079574663</stp>
        <tr r="K74" s="1"/>
      </tp>
      <tp t="s">
        <v>Face72</v>
        <stp/>
        <stp>Face72</stp>
        <stp>1079574663</stp>
        <tr r="K73" s="1"/>
      </tp>
      <tp t="s">
        <v>Face71</v>
        <stp/>
        <stp>Face71</stp>
        <stp>1079574663</stp>
        <tr r="K72" s="1"/>
      </tp>
      <tp t="s">
        <v>Face70</v>
        <stp/>
        <stp>Face70</stp>
        <stp>1079574663</stp>
        <tr r="K71" s="1"/>
      </tp>
      <tp t="s">
        <v>Face77</v>
        <stp/>
        <stp>Face77</stp>
        <stp>1079574663</stp>
        <tr r="K78" s="1"/>
      </tp>
      <tp t="s">
        <v>Face76</v>
        <stp/>
        <stp>Face76</stp>
        <stp>1079574663</stp>
        <tr r="K77" s="1"/>
      </tp>
      <tp t="s">
        <v>Face75</v>
        <stp/>
        <stp>Face75</stp>
        <stp>1079574663</stp>
        <tr r="K76" s="1"/>
      </tp>
      <tp t="s">
        <v>Face74</v>
        <stp/>
        <stp>Face74</stp>
        <stp>1079574663</stp>
        <tr r="K75" s="1"/>
      </tp>
      <tp t="s">
        <v>Face69</v>
        <stp/>
        <stp>Face69</stp>
        <stp>1079574663</stp>
        <tr r="K70" s="1"/>
      </tp>
      <tp t="s">
        <v>Face68</v>
        <stp/>
        <stp>Face68</stp>
        <stp>1079574663</stp>
        <tr r="K69" s="1"/>
      </tp>
      <tp t="s">
        <v>Face63</v>
        <stp/>
        <stp>Face63</stp>
        <stp>1079574663</stp>
        <tr r="K64" s="1"/>
      </tp>
      <tp t="s">
        <v>Face62</v>
        <stp/>
        <stp>Face62</stp>
        <stp>1079574663</stp>
        <tr r="K63" s="1"/>
      </tp>
      <tp t="s">
        <v>Face61</v>
        <stp/>
        <stp>Face61</stp>
        <stp>1079574663</stp>
        <tr r="K62" s="1"/>
      </tp>
      <tp t="s">
        <v>Face67</v>
        <stp/>
        <stp>Face67</stp>
        <stp>1079574663</stp>
        <tr r="K68" s="1"/>
      </tp>
      <tp t="s">
        <v>Face65</v>
        <stp/>
        <stp>Face65</stp>
        <stp>1079574663</stp>
        <tr r="K66" s="1"/>
      </tp>
      <tp t="s">
        <v>Face64</v>
        <stp/>
        <stp>Face64</stp>
        <stp>1079574663</stp>
        <tr r="K65" s="1"/>
      </tp>
      <tp t="s">
        <v>Face19</v>
        <stp/>
        <stp>Face19</stp>
        <stp>1079574663</stp>
        <tr r="K20" s="1"/>
      </tp>
      <tp t="s">
        <v>Face18</v>
        <stp/>
        <stp>Face18</stp>
        <stp>1079574663</stp>
        <tr r="K19" s="1"/>
      </tp>
      <tp t="s">
        <v>Face13</v>
        <stp/>
        <stp>Face13</stp>
        <stp>1079574663</stp>
        <tr r="K14" s="1"/>
      </tp>
      <tp t="s">
        <v>Face12</v>
        <stp/>
        <stp>Face12</stp>
        <stp>1079574663</stp>
        <tr r="K13" s="1"/>
      </tp>
      <tp t="s">
        <v>Face11</v>
        <stp/>
        <stp>Face11</stp>
        <stp>1079574663</stp>
        <tr r="K12" s="1"/>
      </tp>
      <tp t="s">
        <v>Face17</v>
        <stp/>
        <stp>Face17</stp>
        <stp>1079574663</stp>
        <tr r="K18" s="1"/>
      </tp>
      <tp t="s">
        <v>Face16</v>
        <stp/>
        <stp>Face16</stp>
        <stp>1079574663</stp>
        <tr r="K17" s="1"/>
      </tp>
      <tp t="s">
        <v>Face15</v>
        <stp/>
        <stp>Face15</stp>
        <stp>1079574663</stp>
        <tr r="K16" s="1"/>
      </tp>
      <tp t="s">
        <v>Face39</v>
        <stp/>
        <stp>Face39</stp>
        <stp>1079574663</stp>
        <tr r="K40" s="1"/>
      </tp>
      <tp t="s">
        <v>Face38</v>
        <stp/>
        <stp>Face38</stp>
        <stp>1079574663</stp>
        <tr r="K39" s="1"/>
      </tp>
      <tp t="s">
        <v>Face33</v>
        <stp/>
        <stp>Face33</stp>
        <stp>1079574663</stp>
        <tr r="K34" s="1"/>
      </tp>
      <tp t="s">
        <v>Face32</v>
        <stp/>
        <stp>Face32</stp>
        <stp>1079574663</stp>
        <tr r="K33" s="1"/>
      </tp>
      <tp t="s">
        <v>Face31</v>
        <stp/>
        <stp>Face31</stp>
        <stp>1079574663</stp>
        <tr r="K32" s="1"/>
      </tp>
      <tp t="s">
        <v>Face30</v>
        <stp/>
        <stp>Face30</stp>
        <stp>1079574663</stp>
        <tr r="K31" s="1"/>
      </tp>
      <tp t="s">
        <v>Face37</v>
        <stp/>
        <stp>Face37</stp>
        <stp>1079574663</stp>
        <tr r="K38" s="1"/>
      </tp>
      <tp t="s">
        <v>Face36</v>
        <stp/>
        <stp>Face36</stp>
        <stp>1079574663</stp>
        <tr r="K37" s="1"/>
      </tp>
      <tp t="s">
        <v>Face35</v>
        <stp/>
        <stp>Face35</stp>
        <stp>1079574663</stp>
        <tr r="K36" s="1"/>
      </tp>
      <tp t="s">
        <v>Face34</v>
        <stp/>
        <stp>Face34</stp>
        <stp>1079574663</stp>
        <tr r="K35" s="1"/>
      </tp>
      <tp t="s">
        <v>Face29</v>
        <stp/>
        <stp>Face29</stp>
        <stp>1079574663</stp>
        <tr r="K30" s="1"/>
      </tp>
      <tp t="s">
        <v>Face28</v>
        <stp/>
        <stp>Face28</stp>
        <stp>1079574663</stp>
        <tr r="K29" s="1"/>
      </tp>
      <tp t="s">
        <v>Face23</v>
        <stp/>
        <stp>Face23</stp>
        <stp>1079574663</stp>
        <tr r="K24" s="1"/>
      </tp>
      <tp t="s">
        <v>Face22</v>
        <stp/>
        <stp>Face22</stp>
        <stp>1079574663</stp>
        <tr r="K23" s="1"/>
      </tp>
      <tp t="s">
        <v>Face21</v>
        <stp/>
        <stp>Face21</stp>
        <stp>1079574663</stp>
        <tr r="K22" s="1"/>
      </tp>
      <tp t="s">
        <v>Face20</v>
        <stp/>
        <stp>Face20</stp>
        <stp>1079574663</stp>
        <tr r="K21" s="1"/>
      </tp>
      <tp t="s">
        <v>Face27</v>
        <stp/>
        <stp>Face27</stp>
        <stp>1079574663</stp>
        <tr r="K28" s="1"/>
      </tp>
      <tp t="s">
        <v>Face24</v>
        <stp/>
        <stp>Face24</stp>
        <stp>1079574663</stp>
        <tr r="K25" s="1"/>
      </tp>
      <tp t="s">
        <v>Face98</v>
        <stp/>
        <stp>Face98</stp>
        <stp>1079574663</stp>
        <tr r="K99" s="1"/>
      </tp>
      <tp t="s">
        <v>Face93</v>
        <stp/>
        <stp>Face93</stp>
        <stp>1079574663</stp>
        <tr r="K94" s="1"/>
      </tp>
      <tp t="s">
        <v>Face92</v>
        <stp/>
        <stp>Face92</stp>
        <stp>1079574663</stp>
        <tr r="K93" s="1"/>
      </tp>
      <tp t="s">
        <v>Face91</v>
        <stp/>
        <stp>Face91</stp>
        <stp>1079574663</stp>
        <tr r="K92" s="1"/>
      </tp>
      <tp t="s">
        <v>Face90</v>
        <stp/>
        <stp>Face90</stp>
        <stp>1079574663</stp>
        <tr r="K91" s="1"/>
      </tp>
      <tp t="s">
        <v>Face96</v>
        <stp/>
        <stp>Face96</stp>
        <stp>1079574663</stp>
        <tr r="K97" s="1"/>
      </tp>
      <tp t="s">
        <v>Face95</v>
        <stp/>
        <stp>Face95</stp>
        <stp>1079574663</stp>
        <tr r="K96" s="1"/>
      </tp>
      <tp t="s">
        <v>Face94</v>
        <stp/>
        <stp>Face94</stp>
        <stp>1079574663</stp>
        <tr r="K95" s="1"/>
      </tp>
      <tp t="s">
        <v>Face89</v>
        <stp/>
        <stp>Face89</stp>
        <stp>1079574663</stp>
        <tr r="K90" s="1"/>
      </tp>
      <tp t="s">
        <v>Face88</v>
        <stp/>
        <stp>Face88</stp>
        <stp>1079574663</stp>
        <tr r="K89" s="1"/>
      </tp>
      <tp t="s">
        <v>Face83</v>
        <stp/>
        <stp>Face83</stp>
        <stp>1079574663</stp>
        <tr r="K84" s="1"/>
      </tp>
      <tp t="s">
        <v>Face82</v>
        <stp/>
        <stp>Face82</stp>
        <stp>1079574663</stp>
        <tr r="K83" s="1"/>
      </tp>
      <tp t="s">
        <v>Face81</v>
        <stp/>
        <stp>Face81</stp>
        <stp>1079574663</stp>
        <tr r="K82" s="1"/>
      </tp>
      <tp t="s">
        <v>Face80</v>
        <stp/>
        <stp>Face80</stp>
        <stp>1079574663</stp>
        <tr r="K81" s="1"/>
      </tp>
      <tp t="s">
        <v>Face87</v>
        <stp/>
        <stp>Face87</stp>
        <stp>1079574663</stp>
        <tr r="K88" s="1"/>
      </tp>
      <tp t="s">
        <v>Face86</v>
        <stp/>
        <stp>Face86</stp>
        <stp>1079574663</stp>
        <tr r="K87" s="1"/>
      </tp>
      <tp t="s">
        <v>Face84</v>
        <stp/>
        <stp>Face84</stp>
        <stp>1079574663</stp>
        <tr r="K85" s="1"/>
      </tp>
      <tp t="s">
        <v>Face26</v>
        <stp/>
        <stp>Face26</stp>
        <stp>1079574534</stp>
        <tr r="K27" s="1"/>
      </tp>
      <tp t="s">
        <v>Face25</v>
        <stp/>
        <stp>Face25</stp>
        <stp>1079574534</stp>
        <tr r="K26" s="1"/>
      </tp>
      <tp t="s">
        <v>Face10</v>
        <stp/>
        <stp>Face10</stp>
        <stp>1079574534</stp>
        <tr r="K11" s="1"/>
      </tp>
      <tp t="s">
        <v>Face14</v>
        <stp/>
        <stp>Face14</stp>
        <stp>1079574534</stp>
        <tr r="K15" s="1"/>
      </tp>
      <tp t="s">
        <v>Face60</v>
        <stp/>
        <stp>Face60</stp>
        <stp>1079574534</stp>
        <tr r="K61" s="1"/>
      </tp>
      <tp t="s">
        <v>Face66</v>
        <stp/>
        <stp>Face66</stp>
        <stp>1079574534</stp>
        <tr r="K67" s="1"/>
      </tp>
      <tp t="s">
        <v>Face56</v>
        <stp/>
        <stp>Face56</stp>
        <stp>1079574534</stp>
        <tr r="K57" s="1"/>
      </tp>
      <tp t="s">
        <v>Face85</v>
        <stp/>
        <stp>Face85</stp>
        <stp>1079574534</stp>
        <tr r="K86" s="1"/>
      </tp>
      <tp t="s">
        <v>Face99</v>
        <stp/>
        <stp>Face99</stp>
        <stp>1079574534</stp>
        <tr r="K100" s="1"/>
      </tp>
      <tp t="s">
        <v>Face97</v>
        <stp/>
        <stp>Face97</stp>
        <stp>1079574534</stp>
        <tr r="K98" s="1"/>
      </tp>
    </main>
    <main first="rtdsrv.afe55ee7cf75406ea2b24eea1be1dcfc">
      <tp t="s">
        <v>Bond88</v>
        <stp/>
        <stp>Bond88</stp>
        <stp>-791581454</stp>
        <tr r="R89" s="1"/>
      </tp>
      <tp t="s">
        <v>Bond89</v>
        <stp/>
        <stp>Bond89</stp>
        <stp>-791581454</stp>
        <tr r="R90" s="1"/>
      </tp>
      <tp t="s">
        <v>Bond85</v>
        <stp/>
        <stp>Bond85</stp>
        <stp>-791581454</stp>
        <tr r="R86" s="1"/>
      </tp>
      <tp t="s">
        <v>Bond82</v>
        <stp/>
        <stp>Bond82</stp>
        <stp>-791581454</stp>
        <tr r="R83" s="1"/>
      </tp>
      <tp t="s">
        <v>Bond83</v>
        <stp/>
        <stp>Bond83</stp>
        <stp>-791581454</stp>
        <tr r="R84" s="1"/>
      </tp>
      <tp t="s">
        <v>Bond80</v>
        <stp/>
        <stp>Bond80</stp>
        <stp>-791581454</stp>
        <tr r="R81" s="1"/>
      </tp>
      <tp t="s">
        <v>Bond81</v>
        <stp/>
        <stp>Bond81</stp>
        <stp>-791581454</stp>
        <tr r="R82" s="1"/>
      </tp>
      <tp t="s">
        <v>Bond68</v>
        <stp/>
        <stp>Bond68</stp>
        <stp>-791581454</stp>
        <tr r="R69" s="1"/>
      </tp>
      <tp t="s">
        <v>Bond66</v>
        <stp/>
        <stp>Bond66</stp>
        <stp>-791581454</stp>
        <tr r="R67" s="1"/>
      </tp>
      <tp t="s">
        <v>Bond64</v>
        <stp/>
        <stp>Bond64</stp>
        <stp>-791581454</stp>
        <tr r="R65" s="1"/>
      </tp>
      <tp t="s">
        <v>Bond65</v>
        <stp/>
        <stp>Bond65</stp>
        <stp>-791581454</stp>
        <tr r="R66" s="1"/>
      </tp>
      <tp t="s">
        <v>Bond62</v>
        <stp/>
        <stp>Bond62</stp>
        <stp>-791581454</stp>
        <tr r="R63" s="1"/>
      </tp>
      <tp t="s">
        <v>Bond61</v>
        <stp/>
        <stp>Bond61</stp>
        <stp>-791581454</stp>
        <tr r="R62" s="1"/>
      </tp>
      <tp t="s">
        <v>Bond78</v>
        <stp/>
        <stp>Bond78</stp>
        <stp>-791581454</stp>
        <tr r="R79" s="1"/>
      </tp>
      <tp t="s">
        <v>Bond79</v>
        <stp/>
        <stp>Bond79</stp>
        <stp>-791581454</stp>
        <tr r="R80" s="1"/>
      </tp>
      <tp t="s">
        <v>Bond77</v>
        <stp/>
        <stp>Bond77</stp>
        <stp>-791581454</stp>
        <tr r="R78" s="1"/>
      </tp>
      <tp t="s">
        <v>Bond74</v>
        <stp/>
        <stp>Bond74</stp>
        <stp>-791581454</stp>
        <tr r="R75" s="1"/>
      </tp>
      <tp t="s">
        <v>Bond75</v>
        <stp/>
        <stp>Bond75</stp>
        <stp>-791581454</stp>
        <tr r="R76" s="1"/>
      </tp>
      <tp t="s">
        <v>Bond72</v>
        <stp/>
        <stp>Bond72</stp>
        <stp>-791581454</stp>
        <tr r="R73" s="1"/>
      </tp>
      <tp t="s">
        <v>Bond73</v>
        <stp/>
        <stp>Bond73</stp>
        <stp>-791581454</stp>
        <tr r="R74" s="1"/>
      </tp>
      <tp t="s">
        <v>Bond70</v>
        <stp/>
        <stp>Bond70</stp>
        <stp>-791581454</stp>
        <tr r="R71" s="1"/>
      </tp>
      <tp t="s">
        <v>Bond71</v>
        <stp/>
        <stp>Bond71</stp>
        <stp>-791581454</stp>
        <tr r="R72" s="1"/>
      </tp>
      <tp t="s">
        <v>Bond90</v>
        <stp/>
        <stp>Bond90</stp>
        <stp>-791581443</stp>
        <tr r="R91" s="1"/>
      </tp>
      <tp t="s">
        <v>Bond86</v>
        <stp/>
        <stp>Bond86</stp>
        <stp>-791581443</stp>
        <tr r="R87" s="1"/>
      </tp>
      <tp t="s">
        <v>Bond87</v>
        <stp/>
        <stp>Bond87</stp>
        <stp>-791581443</stp>
        <tr r="R88" s="1"/>
      </tp>
      <tp t="s">
        <v>Bond84</v>
        <stp/>
        <stp>Bond84</stp>
        <stp>-791581443</stp>
        <tr r="R85" s="1"/>
      </tp>
      <tp t="s">
        <v>Bond76</v>
        <stp/>
        <stp>Bond76</stp>
        <stp>-791581443</stp>
        <tr r="R77" s="1"/>
      </tp>
      <tp t="s">
        <v>Bond69</v>
        <stp/>
        <stp>Bond69</stp>
        <stp>-791581443</stp>
        <tr r="R70" s="1"/>
      </tp>
      <tp t="s">
        <v>Bond67</v>
        <stp/>
        <stp>Bond67</stp>
        <stp>-791581443</stp>
        <tr r="R68" s="1"/>
      </tp>
      <tp t="s">
        <v>Bond63</v>
        <stp/>
        <stp>Bond63</stp>
        <stp>-791581443</stp>
        <tr r="R64" s="1"/>
      </tp>
      <tp t="s">
        <v>dayCount</v>
        <stp/>
        <stp>dayCount</stp>
        <stp>920816755</stp>
        <tr r="B5" s="1"/>
      </tp>
    </main>
    <main first="rtdsrv.afe55ee7cf75406ea2b24eea1be1dcfc">
      <tp t="s">
        <v>Bond99</v>
        <stp/>
        <stp>Bond99</stp>
        <stp>218495746</stp>
        <tr r="R100" s="1"/>
      </tp>
      <tp t="s">
        <v>Bond98</v>
        <stp/>
        <stp>Bond98</stp>
        <stp>218495757</stp>
        <tr r="R99" s="1"/>
      </tp>
    </main>
    <main first="rtdsrv.afe55ee7cf75406ea2b24eea1be1dcfc">
      <tp t="s">
        <v>Bond38</v>
        <stp/>
        <stp>Bond38</stp>
        <stp>173679906</stp>
        <tr r="R39" s="1"/>
      </tp>
      <tp t="s">
        <v>Bond58</v>
        <stp/>
        <stp>Bond58</stp>
        <stp>173679906</stp>
        <tr r="R59" s="1"/>
      </tp>
      <tp t="s">
        <v>Bond48</v>
        <stp/>
        <stp>Bond48</stp>
        <stp>173679906</stp>
        <tr r="R49" s="1"/>
      </tp>
      <tp t="s">
        <v>Bond39</v>
        <stp/>
        <stp>Bond39</stp>
        <stp>173679906</stp>
        <tr r="R40" s="1"/>
      </tp>
      <tp t="s">
        <v>Bond59</v>
        <stp/>
        <stp>Bond59</stp>
        <stp>173679906</stp>
        <tr r="R60" s="1"/>
      </tp>
      <tp t="s">
        <v>Bond49</v>
        <stp/>
        <stp>Bond49</stp>
        <stp>173679906</stp>
        <tr r="R50" s="1"/>
      </tp>
      <tp t="s">
        <v>Bond12</v>
        <stp/>
        <stp>Bond12</stp>
        <stp>-1912612835</stp>
        <tr r="R13" s="1"/>
      </tp>
      <tp t="s">
        <v>Bond21</v>
        <stp/>
        <stp>Bond21</stp>
        <stp>-1912612835</stp>
        <tr r="R22" s="1"/>
      </tp>
      <tp t="s">
        <v>Bond28</v>
        <stp/>
        <stp>Bond28</stp>
        <stp>-1912612846</stp>
        <tr r="R29" s="1"/>
      </tp>
      <tp t="s">
        <v>Bond29</v>
        <stp/>
        <stp>Bond29</stp>
        <stp>-1912612846</stp>
        <tr r="R30" s="1"/>
      </tp>
      <tp t="s">
        <v>Bond20</v>
        <stp/>
        <stp>Bond20</stp>
        <stp>-1912612846</stp>
        <tr r="R21" s="1"/>
      </tp>
      <tp t="s">
        <v>Bond22</v>
        <stp/>
        <stp>Bond22</stp>
        <stp>-1912612846</stp>
        <tr r="R23" s="1"/>
      </tp>
      <tp t="s">
        <v>Bond23</v>
        <stp/>
        <stp>Bond23</stp>
        <stp>-1912612846</stp>
        <tr r="R24" s="1"/>
      </tp>
      <tp t="s">
        <v>Bond24</v>
        <stp/>
        <stp>Bond24</stp>
        <stp>-1912612846</stp>
        <tr r="R25" s="1"/>
      </tp>
      <tp t="s">
        <v>Bond25</v>
        <stp/>
        <stp>Bond25</stp>
        <stp>-1912612846</stp>
        <tr r="R26" s="1"/>
      </tp>
      <tp t="s">
        <v>Bond26</v>
        <stp/>
        <stp>Bond26</stp>
        <stp>-1912612846</stp>
        <tr r="R27" s="1"/>
      </tp>
      <tp t="s">
        <v>Bond27</v>
        <stp/>
        <stp>Bond27</stp>
        <stp>-1912612846</stp>
        <tr r="R28" s="1"/>
      </tp>
      <tp t="s">
        <v>Bond30</v>
        <stp/>
        <stp>Bond30</stp>
        <stp>-1912612846</stp>
        <tr r="R31" s="1"/>
      </tp>
      <tp t="s">
        <v>Bond18</v>
        <stp/>
        <stp>Bond18</stp>
        <stp>-1912612846</stp>
        <tr r="R19" s="1"/>
      </tp>
      <tp t="s">
        <v>Bond19</v>
        <stp/>
        <stp>Bond19</stp>
        <stp>-1912612846</stp>
        <tr r="R20" s="1"/>
      </tp>
      <tp t="s">
        <v>Bond10</v>
        <stp/>
        <stp>Bond10</stp>
        <stp>-1912612846</stp>
        <tr r="R11" s="1"/>
      </tp>
      <tp t="s">
        <v>Bond11</v>
        <stp/>
        <stp>Bond11</stp>
        <stp>-1912612846</stp>
        <tr r="R12" s="1"/>
      </tp>
      <tp t="s">
        <v>Bond13</v>
        <stp/>
        <stp>Bond13</stp>
        <stp>-1912612846</stp>
        <tr r="R14" s="1"/>
      </tp>
      <tp t="s">
        <v>Bond14</v>
        <stp/>
        <stp>Bond14</stp>
        <stp>-1912612846</stp>
        <tr r="R15" s="1"/>
      </tp>
      <tp t="s">
        <v>Bond15</v>
        <stp/>
        <stp>Bond15</stp>
        <stp>-1912612846</stp>
        <tr r="R16" s="1"/>
      </tp>
      <tp t="s">
        <v>Bond16</v>
        <stp/>
        <stp>Bond16</stp>
        <stp>-1912612846</stp>
        <tr r="R17" s="1"/>
      </tp>
      <tp t="s">
        <v>Bond17</v>
        <stp/>
        <stp>Bond17</stp>
        <stp>-1912612846</stp>
        <tr r="R18" s="1"/>
      </tp>
      <tp t="s">
        <v>Bond91</v>
        <stp/>
        <stp>Bond91</stp>
        <stp>218495746</stp>
        <tr r="R92" s="1"/>
      </tp>
      <tp t="s">
        <v>Bond34</v>
        <stp/>
        <stp>Bond34</stp>
        <stp>173679906</stp>
        <tr r="R35" s="1"/>
      </tp>
      <tp t="s">
        <v>Bond54</v>
        <stp/>
        <stp>Bond54</stp>
        <stp>173679906</stp>
        <tr r="R55" s="1"/>
      </tp>
      <tp t="s">
        <v>Bond44</v>
        <stp/>
        <stp>Bond44</stp>
        <stp>173679906</stp>
        <tr r="R45" s="1"/>
      </tp>
      <tp t="s">
        <v>Bond35</v>
        <stp/>
        <stp>Bond35</stp>
        <stp>173679906</stp>
        <tr r="R36" s="1"/>
      </tp>
      <tp t="s">
        <v>Bond55</v>
        <stp/>
        <stp>Bond55</stp>
        <stp>173679906</stp>
        <tr r="R56" s="1"/>
      </tp>
      <tp t="s">
        <v>Bond45</v>
        <stp/>
        <stp>Bond45</stp>
        <stp>173679906</stp>
        <tr r="R46" s="1"/>
      </tp>
      <tp t="s">
        <v>Bond93</v>
        <stp/>
        <stp>Bond93</stp>
        <stp>218495746</stp>
        <tr r="R94" s="1"/>
      </tp>
      <tp t="s">
        <v>Bond56</v>
        <stp/>
        <stp>Bond56</stp>
        <stp>173679906</stp>
        <tr r="R57" s="1"/>
      </tp>
      <tp t="s">
        <v>Bond46</v>
        <stp/>
        <stp>Bond46</stp>
        <stp>173679906</stp>
        <tr r="R47" s="1"/>
      </tp>
      <tp t="s">
        <v>Bond36</v>
        <stp/>
        <stp>Bond36</stp>
        <stp>173679917</stp>
        <tr r="R37" s="1"/>
      </tp>
      <tp t="s">
        <v>Bond92</v>
        <stp/>
        <stp>Bond92</stp>
        <stp>218495746</stp>
        <tr r="R93" s="1"/>
      </tp>
      <tp t="s">
        <v>Bond37</v>
        <stp/>
        <stp>Bond37</stp>
        <stp>173679906</stp>
        <tr r="R38" s="1"/>
      </tp>
      <tp t="s">
        <v>Bond57</v>
        <stp/>
        <stp>Bond57</stp>
        <stp>173679906</stp>
        <tr r="R58" s="1"/>
      </tp>
      <tp t="s">
        <v>Bond47</v>
        <stp/>
        <stp>Bond47</stp>
        <stp>173679906</stp>
        <tr r="R48" s="1"/>
      </tp>
      <tp t="s">
        <v>Bond95</v>
        <stp/>
        <stp>Bond95</stp>
        <stp>218495746</stp>
        <tr r="R96" s="1"/>
      </tp>
      <tp t="s">
        <v>Bond60</v>
        <stp/>
        <stp>Bond60</stp>
        <stp>173679906</stp>
        <tr r="R61" s="1"/>
      </tp>
      <tp t="s">
        <v>Bond50</v>
        <stp/>
        <stp>Bond50</stp>
        <stp>173679906</stp>
        <tr r="R51" s="1"/>
      </tp>
      <tp t="s">
        <v>Bond40</v>
        <stp/>
        <stp>Bond40</stp>
        <stp>173679906</stp>
        <tr r="R41" s="1"/>
      </tp>
      <tp t="s">
        <v>Bond94</v>
        <stp/>
        <stp>Bond94</stp>
        <stp>218495746</stp>
        <tr r="R95" s="1"/>
      </tp>
      <tp t="s">
        <v>Bond31</v>
        <stp/>
        <stp>Bond31</stp>
        <stp>173679906</stp>
        <tr r="R32" s="1"/>
      </tp>
      <tp t="s">
        <v>Bond51</v>
        <stp/>
        <stp>Bond51</stp>
        <stp>173679906</stp>
        <tr r="R52" s="1"/>
      </tp>
      <tp t="s">
        <v>Bond41</v>
        <stp/>
        <stp>Bond41</stp>
        <stp>173679906</stp>
        <tr r="R42" s="1"/>
      </tp>
    </main>
    <main first="rtdsrv.afe55ee7cf75406ea2b24eea1be1dcfc">
      <tp t="s">
        <v>Bond97</v>
        <stp/>
        <stp>Bond97</stp>
        <stp>218495746</stp>
        <tr r="R98" s="1"/>
      </tp>
      <tp t="s">
        <v>Bond32</v>
        <stp/>
        <stp>Bond32</stp>
        <stp>173679906</stp>
        <tr r="R33" s="1"/>
      </tp>
      <tp t="s">
        <v>Bond52</v>
        <stp/>
        <stp>Bond52</stp>
        <stp>173679906</stp>
        <tr r="R53" s="1"/>
      </tp>
      <tp t="s">
        <v>Bond42</v>
        <stp/>
        <stp>Bond42</stp>
        <stp>173679906</stp>
        <tr r="R43" s="1"/>
      </tp>
    </main>
    <main first="rtdsrv.afe55ee7cf75406ea2b24eea1be1dcfc">
      <tp t="s">
        <v>Bond96</v>
        <stp/>
        <stp>Bond96</stp>
        <stp>218495746</stp>
        <tr r="R97" s="1"/>
      </tp>
      <tp t="s">
        <v>Bond33</v>
        <stp/>
        <stp>Bond33</stp>
        <stp>173679906</stp>
        <tr r="R34" s="1"/>
      </tp>
      <tp t="s">
        <v>Bond53</v>
        <stp/>
        <stp>Bond53</stp>
        <stp>173679906</stp>
        <tr r="R54" s="1"/>
      </tp>
      <tp t="s">
        <v>Bond43</v>
        <stp/>
        <stp>Bond43</stp>
        <stp>173679906</stp>
        <tr r="R44" s="1"/>
      </tp>
    </main>
    <main first="rtdsrv.a69648f2e6264439b5970eed53fe5a1c">
      <tp>
        <v>104.01648161783947</v>
        <stp/>
        <stp>cleanp77</stp>
        <stp/>
        <tr r="T78" s="1"/>
      </tp>
      <tp>
        <v>99.423804071495539</v>
        <stp/>
        <stp>cleanp76</stp>
        <stp/>
        <tr r="T77" s="1"/>
      </tp>
      <tp>
        <v>132.37867171725924</v>
        <stp/>
        <stp>cleanp75</stp>
        <stp/>
        <tr r="T76" s="1"/>
      </tp>
      <tp>
        <v>126.31339565307039</v>
        <stp/>
        <stp>cleanp74</stp>
        <stp/>
        <tr r="T75" s="1"/>
      </tp>
      <tp>
        <v>118.52542702742413</v>
        <stp/>
        <stp>cleanp73</stp>
        <stp/>
        <tr r="T74" s="1"/>
      </tp>
      <tp>
        <v>108.52547736772759</v>
        <stp/>
        <stp>cleanp72</stp>
        <stp/>
        <tr r="T73" s="1"/>
      </tp>
      <tp>
        <v>103.77092217072592</v>
        <stp/>
        <stp>cleanp71</stp>
        <stp/>
        <tr r="T72" s="1"/>
      </tp>
      <tp>
        <v>132.37867171725924</v>
        <stp/>
        <stp>cleanp70</stp>
        <stp/>
        <tr r="T71" s="1"/>
      </tp>
      <tp>
        <v>121.19877723127837</v>
        <stp/>
        <stp>cleanp79</stp>
        <stp/>
        <tr r="T80" s="1"/>
      </tp>
      <tp>
        <v>113.67596444298795</v>
        <stp/>
        <stp>cleanp78</stp>
        <stp/>
        <tr r="T79" s="1"/>
      </tp>
    </main>
    <main first="rtdsrv.a69648f2e6264439b5970eed53fe5a1c">
      <tp>
        <v>108.52547736772759</v>
        <stp/>
        <stp>cleanp67</stp>
        <stp/>
        <tr r="T68" s="1"/>
      </tp>
      <tp>
        <v>103.77092217072592</v>
        <stp/>
        <stp>cleanp66</stp>
        <stp/>
        <tr r="T67" s="1"/>
      </tp>
      <tp>
        <v>132.37867171725924</v>
        <stp/>
        <stp>cleanp65</stp>
        <stp/>
        <tr r="T66" s="1"/>
      </tp>
      <tp>
        <v>126.31339565307039</v>
        <stp/>
        <stp>cleanp64</stp>
        <stp/>
        <tr r="T65" s="1"/>
      </tp>
      <tp>
        <v>118.52542702742413</v>
        <stp/>
        <stp>cleanp63</stp>
        <stp/>
        <tr r="T64" s="1"/>
      </tp>
      <tp>
        <v>108.52547736772759</v>
        <stp/>
        <stp>cleanp62</stp>
        <stp/>
        <tr r="T63" s="1"/>
      </tp>
      <tp>
        <v>103.77092217072592</v>
        <stp/>
        <stp>cleanp61</stp>
        <stp/>
        <tr r="T62" s="1"/>
      </tp>
      <tp>
        <v>144.39673551361503</v>
        <stp/>
        <stp>cleanp60</stp>
        <stp/>
        <tr r="T61" s="1"/>
      </tp>
      <tp>
        <v>126.31339565307039</v>
        <stp/>
        <stp>cleanp69</stp>
        <stp/>
        <tr r="T70" s="1"/>
      </tp>
      <tp>
        <v>118.52542702742413</v>
        <stp/>
        <stp>cleanp68</stp>
        <stp/>
        <tr r="T69" s="1"/>
      </tp>
    </main>
    <main first="rtdsrv.afe55ee7cf75406ea2b24eea1be1dcfc">
      <tp t="s">
        <v>cleanp27</v>
        <stp/>
        <stp>cleanp27</stp>
        <stp>756290911</stp>
        <tr r="S28" s="1"/>
      </tp>
      <tp t="s">
        <v>cleanp57</v>
        <stp/>
        <stp>cleanp57</stp>
        <stp>756290910</stp>
        <tr r="S58" s="1"/>
      </tp>
      <tp t="s">
        <v>cleanp47</v>
        <stp/>
        <stp>cleanp47</stp>
        <stp>756290909</stp>
        <tr r="S48" s="1"/>
      </tp>
      <tp t="s">
        <v>cleanp17</v>
        <stp/>
        <stp>cleanp17</stp>
        <stp>756290909</stp>
        <tr r="S18" s="1"/>
      </tp>
      <tp t="s">
        <v>cleanp77</v>
        <stp/>
        <stp>cleanp77</stp>
        <stp>756290908</stp>
        <tr r="S78" s="1"/>
      </tp>
      <tp t="s">
        <v>cleanp67</v>
        <stp/>
        <stp>cleanp67</stp>
        <stp>756290900</stp>
        <tr r="S68" s="1"/>
      </tp>
      <tp t="s">
        <v>cleanp58</v>
        <stp/>
        <stp>cleanp58</stp>
        <stp>353006370</stp>
        <tr r="S59" s="1"/>
      </tp>
      <tp t="s">
        <v>cleanp68</v>
        <stp/>
        <stp>cleanp68</stp>
        <stp>353006378</stp>
        <tr r="S69" s="1"/>
      </tp>
      <tp t="s">
        <v>cleanp78</v>
        <stp/>
        <stp>cleanp78</stp>
        <stp>353006379</stp>
        <tr r="S79" s="1"/>
      </tp>
    </main>
    <main first="rtdsrv.afe55ee7cf75406ea2b24eea1be1dcfc">
      <tp t="s">
        <v>cleanp88</v>
        <stp/>
        <stp>cleanp88</stp>
        <stp>353006360</stp>
        <tr r="S89" s="1"/>
      </tp>
      <tp t="s">
        <v>cleanp18</v>
        <stp/>
        <stp>cleanp18</stp>
        <stp>353006369</stp>
        <tr r="S19" s="1"/>
      </tp>
    </main>
    <main first="rtdsrv.afe55ee7cf75406ea2b24eea1be1dcfc">
      <tp t="s">
        <v>cleanp98</v>
        <stp/>
        <stp>cleanp98</stp>
        <stp>353006358</stp>
        <tr r="S99" s="1"/>
      </tp>
      <tp t="s">
        <v>cleanp28</v>
        <stp/>
        <stp>cleanp28</stp>
        <stp>353006382</stp>
        <tr r="S29" s="1"/>
      </tp>
      <tp t="s">
        <v>cleanp38</v>
        <stp/>
        <stp>cleanp38</stp>
        <stp>353006383</stp>
        <tr r="S39" s="1"/>
      </tp>
      <tp t="s">
        <v>cleanp48</v>
        <stp/>
        <stp>cleanp48</stp>
        <stp>353006380</stp>
        <tr r="S49" s="1"/>
      </tp>
      <tp t="s">
        <v>FlatYield4</v>
        <stp/>
        <stp>FlatYield4</stp>
        <stp>2099363248</stp>
        <tr r="C32" s="1"/>
      </tp>
    </main>
    <main first="rtdsrv.a69648f2e6264439b5970eed53fe5a1c">
      <tp>
        <v>108.90487105185582</v>
        <stp/>
        <stp>cleanp57</stp>
        <stp/>
        <tr r="T58" s="1"/>
      </tp>
      <tp>
        <v>102.35325413570453</v>
        <stp/>
        <stp>cleanp56</stp>
        <stp/>
        <tr r="T57" s="1"/>
      </tp>
      <tp>
        <v>144.39673551361503</v>
        <stp/>
        <stp>cleanp55</stp>
        <stp/>
        <tr r="T56" s="1"/>
      </tp>
      <tp>
        <v>134.83851025426344</v>
        <stp/>
        <stp>cleanp54</stp>
        <stp/>
        <tr r="T55" s="1"/>
      </tp>
      <tp>
        <v>123.16406755937518</v>
        <stp/>
        <stp>cleanp53</stp>
        <stp/>
        <tr r="T54" s="1"/>
      </tp>
      <tp>
        <v>108.90487105185582</v>
        <stp/>
        <stp>cleanp52</stp>
        <stp/>
        <tr r="T53" s="1"/>
      </tp>
      <tp>
        <v>102.35325413570453</v>
        <stp/>
        <stp>cleanp51</stp>
        <stp/>
        <tr r="T52" s="1"/>
      </tp>
      <tp>
        <v>144.39673551361503</v>
        <stp/>
        <stp>cleanp50</stp>
        <stp/>
        <tr r="T51" s="1"/>
      </tp>
      <tp>
        <v>134.83851025426344</v>
        <stp/>
        <stp>cleanp59</stp>
        <stp/>
        <tr r="T60" s="1"/>
      </tp>
      <tp>
        <v>123.16406755937518</v>
        <stp/>
        <stp>cleanp58</stp>
        <stp/>
        <tr r="T59" s="1"/>
      </tp>
    </main>
    <main first="rtdsrv.afe55ee7cf75406ea2b24eea1be1dcfc">
      <tp t="s">
        <v>cleanp37</v>
        <stp/>
        <stp>cleanp37</stp>
        <stp>756290896</stp>
        <tr r="S38" s="1"/>
      </tp>
      <tp t="s">
        <v>cleanp87</v>
        <stp/>
        <stp>cleanp87</stp>
        <stp>756290886</stp>
        <tr r="S88" s="1"/>
      </tp>
      <tp t="s">
        <v>cleanp97</v>
        <stp/>
        <stp>cleanp97</stp>
        <stp>756290885</stp>
        <tr r="S98" s="1"/>
      </tp>
      <tp t="s">
        <v>Mat2</v>
        <stp/>
        <stp>Mat2</stp>
        <stp>-1245359338</stp>
        <tr r="C13" s="1"/>
      </tp>
      <tp t="s">
        <v>Mat4</v>
        <stp/>
        <stp>Mat4</stp>
        <stp>-1245318378</stp>
        <tr r="C15" s="1"/>
      </tp>
    </main>
    <main first="rtdsrv.a69648f2e6264439b5970eed53fe5a1c">
      <tp>
        <v>108.90487105185582</v>
        <stp/>
        <stp>cleanp47</stp>
        <stp/>
        <tr r="T48" s="1"/>
      </tp>
      <tp>
        <v>102.35325413570453</v>
        <stp/>
        <stp>cleanp46</stp>
        <stp/>
        <tr r="T47" s="1"/>
      </tp>
      <tp>
        <v>149.64216822361303</v>
        <stp/>
        <stp>cleanp45</stp>
        <stp/>
        <tr r="T46" s="1"/>
      </tp>
      <tp>
        <v>139.88685924593088</v>
        <stp/>
        <stp>cleanp44</stp>
        <stp/>
        <tr r="T45" s="1"/>
      </tp>
      <tp>
        <v>127.97169795388524</v>
        <stp/>
        <stp>cleanp43</stp>
        <stp/>
        <tr r="T44" s="1"/>
      </tp>
      <tp>
        <v>113.41848708785737</v>
        <stp/>
        <stp>cleanp42</stp>
        <stp/>
        <tr r="T43" s="1"/>
      </tp>
      <tp>
        <v>106.7317805512089</v>
        <stp/>
        <stp>cleanp41</stp>
        <stp/>
        <tr r="T42" s="1"/>
      </tp>
      <tp>
        <v>149.64216822361303</v>
        <stp/>
        <stp>cleanp40</stp>
        <stp/>
        <tr r="T41" s="1"/>
      </tp>
      <tp>
        <v>134.83851025426344</v>
        <stp/>
        <stp>cleanp49</stp>
        <stp/>
        <tr r="T50" s="1"/>
      </tp>
      <tp>
        <v>123.16406755937518</v>
        <stp/>
        <stp>cleanp48</stp>
        <stp/>
        <tr r="T49" s="1"/>
      </tp>
    </main>
    <main first="rtdsrv.a69648f2e6264439b5970eed53fe5a1c">
      <tp>
        <v>113.41848708785737</v>
        <stp/>
        <stp>cleanp37</stp>
        <stp/>
        <tr r="T38" s="1"/>
      </tp>
      <tp>
        <v>106.7317805512089</v>
        <stp/>
        <stp>cleanp36</stp>
        <stp/>
        <tr r="T37" s="1"/>
      </tp>
      <tp>
        <v>149.64216822361303</v>
        <stp/>
        <stp>cleanp35</stp>
        <stp/>
        <tr r="T36" s="1"/>
      </tp>
      <tp>
        <v>139.88685924593088</v>
        <stp/>
        <stp>cleanp34</stp>
        <stp/>
        <tr r="T35" s="1"/>
      </tp>
      <tp>
        <v>127.97169795388524</v>
        <stp/>
        <stp>cleanp33</stp>
        <stp/>
        <tr r="T34" s="1"/>
      </tp>
      <tp>
        <v>113.41848708785737</v>
        <stp/>
        <stp>cleanp32</stp>
        <stp/>
        <tr r="T33" s="1"/>
      </tp>
      <tp>
        <v>106.7317805512089</v>
        <stp/>
        <stp>cleanp31</stp>
        <stp/>
        <tr r="T32" s="1"/>
      </tp>
      <tp>
        <v>164.79468795222499</v>
        <stp/>
        <stp>cleanp30</stp>
        <stp/>
        <tr r="T31" s="1"/>
      </tp>
      <tp>
        <v>139.88685924593088</v>
        <stp/>
        <stp>cleanp39</stp>
        <stp/>
        <tr r="T40" s="1"/>
      </tp>
      <tp>
        <v>127.97169795388524</v>
        <stp/>
        <stp>cleanp38</stp>
        <stp/>
        <tr r="T39" s="1"/>
      </tp>
    </main>
    <main first="rtdsrv.a69648f2e6264439b5970eed53fe5a1c">
      <tp>
        <v>112.27977724245687</v>
        <stp/>
        <stp>cleanp120</stp>
        <stp/>
        <tr r="T121" s="1"/>
      </tp>
    </main>
    <main first="rtdsrv.afe55ee7cf75406ea2b24eea1be1dcfc">
      <tp t="s">
        <v>Mat1</v>
        <stp/>
        <stp>Mat1</stp>
        <stp>-1245367530</stp>
        <tr r="C12" s="1"/>
      </tp>
    </main>
    <main first="rtdsrv.a69648f2e6264439b5970eed53fe5a1c">
      <tp>
        <v>114.03245518621549</v>
        <stp/>
        <stp>cleanp27</stp>
        <stp/>
        <tr r="T28" s="1"/>
      </tp>
      <tp>
        <v>105.37018966192059</v>
        <stp/>
        <stp>cleanp26</stp>
        <stp/>
        <tr r="T27" s="1"/>
      </tp>
    </main>
    <main first="rtdsrv.a69648f2e6264439b5970eed53fe5a1c">
      <tp>
        <v>164.79468795222499</v>
        <stp/>
        <stp>cleanp25</stp>
        <stp/>
        <tr r="T26" s="1"/>
      </tp>
    </main>
    <main first="rtdsrv.a69648f2e6264439b5970eed53fe5a1c">
      <tp>
        <v>150.33948584917925</v>
        <stp/>
        <stp>cleanp24</stp>
        <stp/>
        <tr r="T25" s="1"/>
      </tp>
    </main>
    <main first="rtdsrv.a69648f2e6264439b5970eed53fe5a1c">
      <tp>
        <v>133.54493706030289</v>
        <stp/>
        <stp>cleanp23</stp>
        <stp/>
        <tr r="T24" s="1"/>
      </tp>
    </main>
    <main first="rtdsrv.a69648f2e6264439b5970eed53fe5a1c">
      <tp>
        <v>114.03245518621549</v>
        <stp/>
        <stp>cleanp22</stp>
        <stp/>
        <tr r="T23" s="1"/>
      </tp>
    </main>
    <main first="rtdsrv.a69648f2e6264439b5970eed53fe5a1c">
      <tp>
        <v>105.37018966192059</v>
        <stp/>
        <stp>cleanp21</stp>
        <stp/>
        <tr r="T22" s="1"/>
      </tp>
    </main>
    <main first="rtdsrv.a69648f2e6264439b5970eed53fe5a1c">
      <tp>
        <v>164.79468795222499</v>
        <stp/>
        <stp>cleanp20</stp>
        <stp/>
        <tr r="T21" s="1"/>
      </tp>
      <tp>
        <v>150.33948584917925</v>
        <stp/>
        <stp>cleanp29</stp>
        <stp/>
        <tr r="T30" s="1"/>
      </tp>
      <tp>
        <v>133.54493706030289</v>
        <stp/>
        <stp>cleanp28</stp>
        <stp/>
        <tr r="T29" s="1"/>
      </tp>
    </main>
    <main first="rtdsrv.a69648f2e6264439b5970eed53fe5a1c">
      <tp>
        <v>114.03245518621549</v>
        <stp/>
        <stp>cleanp17</stp>
        <stp/>
        <tr r="T18" s="1"/>
      </tp>
      <tp>
        <v>105.37018966192059</v>
        <stp/>
        <stp>cleanp16</stp>
        <stp/>
        <tr r="T17" s="1"/>
      </tp>
      <tp>
        <v>169.92929410670385</v>
        <stp/>
        <stp>cleanp15</stp>
        <stp/>
        <tr r="T16" s="1"/>
      </tp>
      <tp>
        <v>155.29771872807999</v>
        <stp/>
        <stp>cleanp14</stp>
        <stp/>
        <tr r="T15" s="1"/>
      </tp>
      <tp>
        <v>138.29825342813476</v>
        <stp/>
        <stp>cleanp13</stp>
        <stp/>
        <tr r="T14" s="1"/>
      </tp>
      <tp>
        <v>118.54769253458713</v>
        <stp/>
        <stp>cleanp12</stp>
        <stp/>
        <tr r="T13" s="1"/>
      </tp>
      <tp>
        <v>109.77973549982036</v>
        <stp/>
        <stp>cleanp11</stp>
        <stp/>
        <tr r="T12" s="1"/>
      </tp>
      <tp>
        <v>169.92929410670385</v>
        <stp/>
        <stp>cleanp10</stp>
        <stp/>
        <tr r="T11" s="1"/>
      </tp>
      <tp>
        <v>150.33948584917925</v>
        <stp/>
        <stp>cleanp19</stp>
        <stp/>
        <tr r="T20" s="1"/>
      </tp>
      <tp>
        <v>133.54493706030289</v>
        <stp/>
        <stp>cleanp18</stp>
        <stp/>
        <tr r="T19" s="1"/>
      </tp>
      <tp>
        <v>105.0004481449343</v>
        <stp/>
        <stp>cleanp108</stp>
        <stp/>
        <tr r="T109" s="1"/>
      </tp>
      <tp>
        <v>109.1820042724155</v>
        <stp/>
        <stp>cleanp109</stp>
        <stp/>
        <tr r="T110" s="1"/>
      </tp>
      <tp>
        <v>103.85751477671852</v>
        <stp/>
        <stp>cleanp102</stp>
        <stp/>
        <tr r="T103" s="1"/>
      </tp>
      <tp>
        <v>109.88058956939392</v>
        <stp/>
        <stp>cleanp103</stp>
        <stp/>
        <tr r="T104" s="1"/>
      </tp>
      <tp>
        <v>117.64812665162151</v>
        <stp/>
        <stp>cleanp100</stp>
        <stp/>
        <tr r="T101" s="1"/>
      </tp>
      <tp>
        <v>100.8946403226845</v>
        <stp/>
        <stp>cleanp101</stp>
        <stp/>
        <tr r="T102" s="1"/>
      </tp>
      <tp>
        <v>96.579286954716423</v>
        <stp/>
        <stp>cleanp106</stp>
        <stp/>
        <tr r="T107" s="1"/>
      </tp>
      <tp>
        <v>99.355937776880353</v>
        <stp/>
        <stp>cleanp107</stp>
        <stp/>
        <tr r="T108" s="1"/>
      </tp>
      <tp>
        <v>114.34259312033663</v>
        <stp/>
        <stp>cleanp104</stp>
        <stp/>
        <tr r="T105" s="1"/>
      </tp>
      <tp>
        <v>117.64812665162151</v>
        <stp/>
        <stp>cleanp105</stp>
        <stp/>
        <tr r="T106" s="1"/>
      </tp>
    </main>
    <main first="rtdsrv.a69648f2e6264439b5970eed53fe5a1c">
      <tp>
        <v>105.0004481449343</v>
        <stp/>
        <stp>cleanp118</stp>
        <stp/>
        <tr r="T119" s="1"/>
      </tp>
      <tp>
        <v>109.1820042724155</v>
        <stp/>
        <stp>cleanp119</stp>
        <stp/>
        <tr r="T120" s="1"/>
      </tp>
      <tp>
        <v>99.355937776880353</v>
        <stp/>
        <stp>cleanp112</stp>
        <stp/>
        <tr r="T113" s="1"/>
      </tp>
      <tp>
        <v>105.0004481449343</v>
        <stp/>
        <stp>cleanp113</stp>
        <stp/>
        <tr r="T114" s="1"/>
      </tp>
      <tp>
        <v>112.27977724245687</v>
        <stp/>
        <stp>cleanp110</stp>
        <stp/>
        <tr r="T111" s="1"/>
      </tp>
      <tp>
        <v>96.579286954716423</v>
        <stp/>
        <stp>cleanp111</stp>
        <stp/>
        <tr r="T112" s="1"/>
      </tp>
      <tp>
        <v>96.579286954716423</v>
        <stp/>
        <stp>cleanp116</stp>
        <stp/>
        <tr r="T117" s="1"/>
      </tp>
      <tp>
        <v>99.355937776880353</v>
        <stp/>
        <stp>cleanp117</stp>
        <stp/>
        <tr r="T118" s="1"/>
      </tp>
      <tp>
        <v>109.1820042724155</v>
        <stp/>
        <stp>cleanp114</stp>
        <stp/>
        <tr r="T115" s="1"/>
      </tp>
      <tp>
        <v>112.27977724245687</v>
        <stp/>
        <stp>cleanp115</stp>
        <stp/>
        <tr r="T116" s="1"/>
      </tp>
    </main>
    <main first="rtdsrv.afe55ee7cf75406ea2b24eea1be1dcfc">
      <tp t="s">
        <v>Mat3</v>
        <stp/>
        <stp>Mat3</stp>
        <stp>-1245338858</stp>
        <tr r="C14" s="1"/>
      </tp>
      <tp t="s">
        <v>FlatYield1</v>
        <stp/>
        <stp>FlatYield1</stp>
        <stp>2099362816</stp>
        <tr r="C29" s="1"/>
      </tp>
      <tp t="s">
        <v>FlatYield2</v>
        <stp/>
        <stp>FlatYield2</stp>
        <stp>2099362832</stp>
        <tr r="C30" s="1"/>
      </tp>
      <tp t="s">
        <v>FlatYield3</v>
        <stp/>
        <stp>FlatYield3</stp>
        <stp>2099362848</stp>
        <tr r="C31" s="1"/>
      </tp>
    </main>
    <main first="rtdsrv.afe55ee7cf75406ea2b24eea1be1dcfc">
      <tp t="s">
        <v>Mat5</v>
        <stp/>
        <stp>Mat5</stp>
        <stp>-1245428970</stp>
        <tr r="C16" s="1"/>
      </tp>
    </main>
    <main first="rtdsrv.a69648f2e6264439b5970eed53fe5a1c">
      <tp>
        <v>103.85751477671852</v>
        <stp/>
        <stp>cleanp97</stp>
        <stp/>
        <tr r="T98" s="1"/>
      </tp>
      <tp>
        <v>100.8946403226845</v>
        <stp/>
        <stp>cleanp96</stp>
        <stp/>
        <tr r="T97" s="1"/>
      </tp>
      <tp>
        <v>117.64812665162151</v>
        <stp/>
        <stp>cleanp95</stp>
        <stp/>
        <tr r="T96" s="1"/>
      </tp>
      <tp>
        <v>114.34259312033663</v>
        <stp/>
        <stp>cleanp94</stp>
        <stp/>
        <tr r="T95" s="1"/>
      </tp>
      <tp>
        <v>109.88058956939392</v>
        <stp/>
        <stp>cleanp93</stp>
        <stp/>
        <tr r="T94" s="1"/>
      </tp>
      <tp>
        <v>103.85751477671852</v>
        <stp/>
        <stp>cleanp92</stp>
        <stp/>
        <tr r="T93" s="1"/>
      </tp>
      <tp>
        <v>100.8946403226845</v>
        <stp/>
        <stp>cleanp91</stp>
        <stp/>
        <tr r="T92" s="1"/>
      </tp>
      <tp>
        <v>127.05754972169854</v>
        <stp/>
        <stp>cleanp90</stp>
        <stp/>
        <tr r="T91" s="1"/>
      </tp>
      <tp>
        <v>114.34259312033663</v>
        <stp/>
        <stp>cleanp99</stp>
        <stp/>
        <tr r="T100" s="1"/>
      </tp>
      <tp>
        <v>109.88058956939392</v>
        <stp/>
        <stp>cleanp98</stp>
        <stp/>
        <tr r="T99" s="1"/>
      </tp>
    </main>
    <main first="rtdsrv.a69648f2e6264439b5970eed53fe5a1c">
      <tp>
        <v>104.01648161783947</v>
        <stp/>
        <stp>cleanp87</stp>
        <stp/>
        <tr r="T88" s="1"/>
      </tp>
      <tp>
        <v>99.423804071495539</v>
        <stp/>
        <stp>cleanp86</stp>
        <stp/>
        <tr r="T87" s="1"/>
      </tp>
      <tp>
        <v>127.05754972169854</v>
        <stp/>
        <stp>cleanp85</stp>
        <stp/>
        <tr r="T86" s="1"/>
      </tp>
      <tp>
        <v>121.19877723127837</v>
        <stp/>
        <stp>cleanp84</stp>
        <stp/>
        <tr r="T85" s="1"/>
      </tp>
      <tp>
        <v>113.67596444298795</v>
        <stp/>
        <stp>cleanp83</stp>
        <stp/>
        <tr r="T84" s="1"/>
      </tp>
      <tp>
        <v>104.01648161783947</v>
        <stp/>
        <stp>cleanp82</stp>
        <stp/>
        <tr r="T83" s="1"/>
      </tp>
      <tp>
        <v>99.423804071495539</v>
        <stp/>
        <stp>cleanp81</stp>
        <stp/>
        <tr r="T82" s="1"/>
      </tp>
      <tp>
        <v>127.05754972169854</v>
        <stp/>
        <stp>cleanp80</stp>
        <stp/>
        <tr r="T81" s="1"/>
      </tp>
      <tp>
        <v>121.19877723127837</v>
        <stp/>
        <stp>cleanp89</stp>
        <stp/>
        <tr r="T90" s="1"/>
      </tp>
      <tp>
        <v>113.67596444298795</v>
        <stp/>
        <stp>cleanp88</stp>
        <stp/>
        <tr r="T89" s="1"/>
      </tp>
      <tp t="s">
        <v>#Unable to cast object of type 'Cephei.Cell.Generic.Cell`1[System.Double]' to type 'Cephei.Cell.Generic.ICell`1[System.DateTime]'.</v>
        <stp/>
        <stp>CepheiVersion</stp>
        <stp/>
        <tr r="B8" s="1"/>
      </tp>
    </main>
    <main first="rtdsrv.afe55ee7cf75406ea2b24eea1be1dcfc">
      <tp t="s">
        <v>Face106</v>
        <stp/>
        <stp>Face106</stp>
        <stp>1079574663</stp>
        <tr r="K107" s="1"/>
      </tp>
      <tp t="s">
        <v>Face105</v>
        <stp/>
        <stp>Face105</stp>
        <stp>1079574663</stp>
        <tr r="K106" s="1"/>
      </tp>
      <tp t="s">
        <v>Face104</v>
        <stp/>
        <stp>Face104</stp>
        <stp>1079574663</stp>
        <tr r="K105" s="1"/>
      </tp>
      <tp t="s">
        <v>Face103</v>
        <stp/>
        <stp>Face103</stp>
        <stp>1079574663</stp>
        <tr r="K104" s="1"/>
      </tp>
      <tp t="s">
        <v>Face102</v>
        <stp/>
        <stp>Face102</stp>
        <stp>1079574663</stp>
        <tr r="K103" s="1"/>
      </tp>
      <tp t="s">
        <v>Face109</v>
        <stp/>
        <stp>Face109</stp>
        <stp>1079574663</stp>
        <tr r="K110" s="1"/>
      </tp>
      <tp t="s">
        <v>Face108</v>
        <stp/>
        <stp>Face108</stp>
        <stp>1079574663</stp>
        <tr r="K109" s="1"/>
      </tp>
      <tp t="s">
        <v>Face117</v>
        <stp/>
        <stp>Face117</stp>
        <stp>1079574663</stp>
        <tr r="K118" s="1"/>
      </tp>
      <tp t="s">
        <v>Face115</v>
        <stp/>
        <stp>Face115</stp>
        <stp>1079574663</stp>
        <tr r="K116" s="1"/>
      </tp>
      <tp t="s">
        <v>Face113</v>
        <stp/>
        <stp>Face113</stp>
        <stp>1079574663</stp>
        <tr r="K114" s="1"/>
      </tp>
      <tp t="s">
        <v>Face112</v>
        <stp/>
        <stp>Face112</stp>
        <stp>1079574663</stp>
        <tr r="K113" s="1"/>
      </tp>
      <tp t="s">
        <v>Face111</v>
        <stp/>
        <stp>Face111</stp>
        <stp>1079574663</stp>
        <tr r="K112" s="1"/>
      </tp>
      <tp t="s">
        <v>Face110</v>
        <stp/>
        <stp>Face110</stp>
        <stp>1079574663</stp>
        <tr r="K111" s="1"/>
      </tp>
      <tp t="s">
        <v>Face118</v>
        <stp/>
        <stp>Face118</stp>
        <stp>1079574663</stp>
        <tr r="K119" s="1"/>
      </tp>
      <tp t="s">
        <v>Face120</v>
        <stp/>
        <stp>Face120</stp>
        <stp>1079574663</stp>
        <tr r="K121" s="1"/>
      </tp>
    </main>
    <main first="rtdsrv.afe55ee7cf75406ea2b24eea1be1dcfc">
      <tp t="s">
        <v>+Yield4</v>
        <stp/>
        <stp>+Yield4</stp>
        <stp>-735336850</stp>
        <tr r="C26" s="1"/>
      </tp>
      <tp t="s">
        <v>Face116</v>
        <stp/>
        <stp>Face116</stp>
        <stp>1079574534</stp>
        <tr r="K117" s="1"/>
      </tp>
      <tp t="s">
        <v>Face114</v>
        <stp/>
        <stp>Face114</stp>
        <stp>1079574534</stp>
        <tr r="K115" s="1"/>
      </tp>
      <tp t="s">
        <v>Face119</v>
        <stp/>
        <stp>Face119</stp>
        <stp>1079574534</stp>
        <tr r="K120" s="1"/>
      </tp>
      <tp t="s">
        <v>Face107</v>
        <stp/>
        <stp>Face107</stp>
        <stp>1079574534</stp>
        <tr r="K108" s="1"/>
      </tp>
      <tp t="s">
        <v>Face101</v>
        <stp/>
        <stp>Face101</stp>
        <stp>1079574534</stp>
        <tr r="K102" s="1"/>
      </tp>
      <tp t="s">
        <v>Face100</v>
        <stp/>
        <stp>Face100</stp>
        <stp>1079574534</stp>
        <tr r="K101" s="1"/>
      </tp>
    </main>
    <main first="rtdsrv.afe55ee7cf75406ea2b24eea1be1dcfc">
      <tp t="s">
        <v>+Yield1</v>
        <stp/>
        <stp>+Yield1</stp>
        <stp>-736385426</stp>
        <tr r="C23" s="1"/>
      </tp>
    </main>
    <main first="rtdsrv.a69648f2e6264439b5970eed53fe5a1c">
      <tp t="s">
        <v>#NotValue</v>
        <stp/>
        <stp>Today</stp>
        <stp/>
        <tr r="C1" s="1"/>
      </tp>
    </main>
    <main first="rtdsrv.afe55ee7cf75406ea2b24eea1be1dcfc">
      <tp t="s">
        <v>+Yield2</v>
        <stp/>
        <stp>+Yield2</stp>
        <stp>2013949469</stp>
        <tr r="C24" s="1"/>
      </tp>
      <tp t="s">
        <v>settlement</v>
        <stp/>
        <stp>settlement</stp>
        <stp>5</stp>
        <tr r="B7" s="1"/>
      </tp>
    </main>
    <main first="rtdsrv.afe55ee7cf75406ea2b24eea1be1dcfc">
      <tp t="s">
        <v>+Yield3</v>
        <stp/>
        <stp>+Yield3</stp>
        <stp>-1506803580</stp>
        <tr r="C25" s="1"/>
      </tp>
      <tp t="s">
        <v>Mat4FreqA</v>
        <stp/>
        <stp>Mat4FreqA</stp>
        <stp>-1313444708</stp>
        <tr r="C46" s="1"/>
      </tp>
      <tp t="s">
        <v>Mat5FreqA</v>
        <stp/>
        <stp>Mat5FreqA</stp>
        <stp>-1313444708</stp>
        <tr r="C47" s="1"/>
      </tp>
      <tp t="s">
        <v>Mat2FreqA</v>
        <stp/>
        <stp>Mat2FreqA</stp>
        <stp>-1313444708</stp>
        <tr r="C44" s="1"/>
      </tp>
      <tp t="s">
        <v>Mat3FreqA</v>
        <stp/>
        <stp>Mat3FreqA</stp>
        <stp>-1313444708</stp>
        <tr r="C45" s="1"/>
      </tp>
      <tp t="s">
        <v>Mat1FreqA</v>
        <stp/>
        <stp>Mat1FreqA</stp>
        <stp>-1313444708</stp>
        <tr r="C43" s="1"/>
      </tp>
    </main>
    <main first="rtdsrv.afe55ee7cf75406ea2b24eea1be1dcfc">
      <tp t="s">
        <v>Face8</v>
        <stp/>
        <stp>Face8</stp>
        <stp>1083129992</stp>
        <tr r="K9" s="1"/>
      </tp>
    </main>
    <main first="rtdsrv.afe55ee7cf75406ea2b24eea1be1dcfc">
      <tp t="s">
        <v>clock</v>
        <stp/>
        <stp>clock</stp>
        <stp>-367521371</stp>
        <tr r="B2" s="1"/>
      </tp>
      <tp t="s">
        <v>Face2</v>
        <stp/>
        <stp>Face2</stp>
        <stp>1079574663</stp>
        <tr r="K3" s="1"/>
      </tp>
      <tp t="s">
        <v>Face3</v>
        <stp/>
        <stp>Face3</stp>
        <stp>1079574663</stp>
        <tr r="K4" s="1"/>
      </tp>
      <tp t="s">
        <v>Face1</v>
        <stp/>
        <stp>Face1</stp>
        <stp>1079574663</stp>
        <tr r="K2" s="1"/>
      </tp>
      <tp t="s">
        <v>Face6</v>
        <stp/>
        <stp>Face6</stp>
        <stp>1079574663</stp>
        <tr r="K7" s="1"/>
      </tp>
      <tp t="s">
        <v>Face7</v>
        <stp/>
        <stp>Face7</stp>
        <stp>1079574663</stp>
        <tr r="K8" s="1"/>
      </tp>
      <tp t="s">
        <v>Face4</v>
        <stp/>
        <stp>Face4</stp>
        <stp>1079574663</stp>
        <tr r="K5" s="1"/>
      </tp>
      <tp t="s">
        <v>Face5</v>
        <stp/>
        <stp>Face5</stp>
        <stp>1079574663</stp>
        <tr r="K6" s="1"/>
      </tp>
      <tp t="s">
        <v>Face9</v>
        <stp/>
        <stp>Face9</stp>
        <stp>1079574663</stp>
        <tr r="K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03CE7-FFA7-477C-A104-C200AC232856}" name="Table1" displayName="Table1" ref="B11:C16" totalsRowShown="0" dataDxfId="13" tableBorderDxfId="12" dataCellStyle="Normal_Sheet1_1">
  <autoFilter ref="B11:C16" xr:uid="{391CE740-36F3-45AF-A337-C2FB784A7080}"/>
  <tableColumns count="2">
    <tableColumn id="1" xr3:uid="{E2E3A9A7-08AB-4DBE-B950-B107F4E37CAC}" name="Mat" dataDxfId="11" dataCellStyle="Normal_Sheet1_1"/>
    <tableColumn id="2" xr3:uid="{6F45B979-0DCC-40F8-8268-75F3102E1843}" name="Handle" dataDxfId="10" dataCellStyle="Normal_Sheet1_1">
      <calculatedColumnFormula>+_xll._TARGET_advance1($B$11&amp;A12,$B$3,$B$4,B12,"Years","ModifiedFollowing",FALSE)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A24D45-1EA2-4874-B023-9E763AC0B008}" name="Table2" displayName="Table2" ref="B18:C20" totalsRowShown="0">
  <autoFilter ref="B18:C20" xr:uid="{2319C595-5DDE-420C-952D-D74133338F89}"/>
  <sortState xmlns:xlrd2="http://schemas.microsoft.com/office/spreadsheetml/2017/richdata2" ref="B19:C20">
    <sortCondition ref="B19:B20"/>
  </sortState>
  <tableColumns count="2">
    <tableColumn id="1" xr3:uid="{3E7F3656-EE6A-4812-BB07-705C3019427D}" name="Freq" dataDxfId="9" dataCellStyle="Normal_Sheet1_1"/>
    <tableColumn id="2" xr3:uid="{56292002-80B7-41B9-BF08-19A90E797805}" name="Handle" dataDxfId="8">
      <calculatedColumnFormula>+_xll._Period2($B$18&amp;A19,B19)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7404D-6757-4252-92DB-FCA0DE37C73B}" name="Table3" displayName="Table3" ref="B22:C26" totalsRowShown="0">
  <autoFilter ref="B22:C26" xr:uid="{CBD95603-F792-4D72-A28B-0BD6BABF102A}"/>
  <tableColumns count="2">
    <tableColumn id="1" xr3:uid="{65CDC919-53ED-4D63-AA0D-F2602E345AF0}" name="+Yield" dataDxfId="7"/>
    <tableColumn id="2" xr3:uid="{93C96CB1-A286-4F74-B92E-B74F63D4E9D5}" name="Handle" dataDxfId="6">
      <calculatedColumnFormula>+_xll._SimpleQuote1(Table3[[#Headers],[+Yield]]&amp;A23,Table3[[#This Row],[+Yield]])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C14513-57D5-43CE-ADF0-A1442472CF44}" name="Table4" displayName="Table4" ref="B28:C32" totalsRowShown="0">
  <autoFilter ref="B28:C32" xr:uid="{04734BA8-B686-4BA5-B3AB-D10F51A4F33C}"/>
  <tableColumns count="2">
    <tableColumn id="1" xr3:uid="{B205272C-66F2-498D-A632-EB20BC10FC87}" name="Flat">
      <calculatedColumnFormula>C23</calculatedColumnFormula>
    </tableColumn>
    <tableColumn id="2" xr3:uid="{D821C273-C2A5-412D-877A-547023CA6775}" name="Handle" dataDxfId="5">
      <calculatedColumnFormula>+_xll._FlatForward(Table4[[#Headers],[Flat]]&amp;Table4[[#This Row],[Flat]],$B$4,Table4[[#This Row],[Flat]],$B$5)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DEAE6C-BF06-4EE3-B984-A5192ED045CB}" name="Table5" displayName="Table5" ref="B34:C38" totalsRowShown="0">
  <autoFilter ref="B34:C38" xr:uid="{8231C723-296C-4624-A742-0BC426120727}"/>
  <tableColumns count="2">
    <tableColumn id="1" xr3:uid="{8FE5A2E4-445E-4401-B339-71DF0A4E7D96}" name="Engine">
      <calculatedColumnFormula>C29</calculatedColumnFormula>
    </tableColumn>
    <tableColumn id="2" xr3:uid="{7EA89EC0-5CB2-49DF-92D4-2EFBD5098DD3}" name="Handle" dataDxfId="4">
      <calculatedColumnFormula>+_xll._DiscountingBondEngine(Table5[[#Headers],[Engine]]&amp;Table5[[#This Row],[Engine]],Table5[[#This Row],[Engine]],TRUE)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6079B-9B37-4662-80D4-BC8D0D2939E2}" name="Table6" displayName="Table6" ref="B42:D47" totalsRowShown="0">
  <autoFilter ref="B42:D47" xr:uid="{87F55642-5824-42E4-B310-59AF8224F8D7}"/>
  <tableColumns count="3">
    <tableColumn id="1" xr3:uid="{7F07AB1F-AF9C-4A35-A8AB-112DDC653976}" name="Schedule">
      <calculatedColumnFormula>C12</calculatedColumnFormula>
    </tableColumn>
    <tableColumn id="2" xr3:uid="{4C80BF34-00A0-479F-8251-0B8EE3E00276}" name="FreqA" dataDxfId="3">
      <calculatedColumnFormula>+_xll._Schedule($B43&amp;C$42,$B$4,$B43,C$42,$B$3,"Unadjusted","Unadjusted","Backward",FALSE)</calculatedColumnFormula>
    </tableColumn>
    <tableColumn id="3" xr3:uid="{24016C96-CC03-4A38-86E0-9F74BE955F9D}" name="FreqS" dataDxfId="2">
      <calculatedColumnFormula>+_xll._Schedule($B43&amp;D$42,$B$4,$B43,D$42,$B$3,"Unadjusted","Unadjusted","Backward",FALSE)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429D1-C011-4079-9847-58D575FD3DCC}" name="Table7" displayName="Table7" ref="B49:B52" totalsRowShown="0" dataDxfId="1">
  <autoFilter ref="B49:B52" xr:uid="{C98619BE-8813-4E64-9AE0-4B6D375791CB}"/>
  <tableColumns count="1">
    <tableColumn id="1" xr3:uid="{DC37D3E8-FDD1-481C-877E-097F35AD62BE}" name="coupon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728A-D864-4666-BF40-82666DFDA925}">
  <sheetPr codeName="Sheet1"/>
  <dimension ref="A1:T145"/>
  <sheetViews>
    <sheetView tabSelected="1" topLeftCell="D1" zoomScale="83" workbookViewId="0">
      <selection activeCell="I10" sqref="I10"/>
    </sheetView>
  </sheetViews>
  <sheetFormatPr defaultColWidth="17.6328125" defaultRowHeight="14.5" x14ac:dyDescent="0.35"/>
  <cols>
    <col min="1" max="1" width="4.453125" customWidth="1"/>
    <col min="3" max="3" width="29.453125" customWidth="1"/>
    <col min="7" max="7" width="17.6328125" style="1"/>
    <col min="9" max="9" width="17.6328125" style="1"/>
    <col min="17" max="17" width="22.7265625" bestFit="1" customWidth="1"/>
    <col min="18" max="18" width="14.7265625" customWidth="1"/>
  </cols>
  <sheetData>
    <row r="1" spans="1:20" x14ac:dyDescent="0.35">
      <c r="B1" t="str">
        <f>+_xll._Today()</f>
        <v>Today</v>
      </c>
      <c r="C1" s="11">
        <f>+_xll._Value(B1)</f>
        <v>44113</v>
      </c>
      <c r="E1" t="s">
        <v>7</v>
      </c>
      <c r="F1" s="5" t="s">
        <v>3</v>
      </c>
      <c r="G1" s="8" t="s">
        <v>0</v>
      </c>
      <c r="H1" s="5" t="s">
        <v>9</v>
      </c>
      <c r="I1" s="8" t="s">
        <v>4</v>
      </c>
      <c r="J1" t="s">
        <v>5</v>
      </c>
      <c r="L1" t="s">
        <v>6</v>
      </c>
      <c r="Q1" t="s">
        <v>8</v>
      </c>
      <c r="R1" t="s">
        <v>15</v>
      </c>
      <c r="S1" t="s">
        <v>25</v>
      </c>
    </row>
    <row r="2" spans="1:20" x14ac:dyDescent="0.35">
      <c r="B2" t="str">
        <f>+_xll._Date1("clock",B1)</f>
        <v>clock</v>
      </c>
      <c r="C2" s="11"/>
      <c r="D2" s="11"/>
      <c r="E2">
        <f>1</f>
        <v>1</v>
      </c>
      <c r="F2" s="6">
        <v>3</v>
      </c>
      <c r="G2" s="9">
        <v>0.02</v>
      </c>
      <c r="H2" s="7" t="s">
        <v>1</v>
      </c>
      <c r="I2" s="9">
        <v>0.03</v>
      </c>
      <c r="J2" s="4">
        <v>100</v>
      </c>
      <c r="K2" s="4" t="str">
        <f>+_xll._Double("Face"&amp;E2,J2)</f>
        <v>Face1</v>
      </c>
      <c r="L2" t="str">
        <f>VLOOKUP(F2,Table1[],2,TRUE)</f>
        <v>Mat1</v>
      </c>
      <c r="M2" t="str">
        <f>VLOOKUP(H2,Table2[],2,TRUE)</f>
        <v>FreqS</v>
      </c>
      <c r="N2" t="str">
        <f>VLOOKUP(I2,Table3[],2,TRUE)</f>
        <v>+Yield1</v>
      </c>
      <c r="O2" t="str">
        <f>VLOOKUP(N2,Table4[],2,TRUE)</f>
        <v>FlatYield1</v>
      </c>
      <c r="P2" t="str">
        <f>VLOOKUP(O2,Table5[],2,TRUE)</f>
        <v>EngineFlatYield1</v>
      </c>
      <c r="Q2" t="str">
        <f>L2&amp;M2</f>
        <v>Mat1FreqS</v>
      </c>
      <c r="R2" t="str">
        <f>+_xll._FixedRateBond($R$1&amp;E2,$B$7,K2,Q2,$B$54,$B$5,"ModifiedFollowing",K2,$B$4,$B$3,$B$6,$B$3,"Following",FALSE,P2,$B$4)</f>
        <v>Bond1</v>
      </c>
      <c r="S2" t="str">
        <f>+_xll._FixedRateBond_cleanPrice($S$1&amp;E2,R2)</f>
        <v>cleanp1</v>
      </c>
      <c r="T2" t="str">
        <f>+_xll._Value(S2)</f>
        <v>109.77973549982</v>
      </c>
    </row>
    <row r="3" spans="1:20" x14ac:dyDescent="0.35">
      <c r="B3" t="str">
        <f>+_xll._TARGET("calendar")</f>
        <v>calendar</v>
      </c>
      <c r="E3">
        <f>E2+1</f>
        <v>2</v>
      </c>
      <c r="F3" s="6">
        <v>5</v>
      </c>
      <c r="G3" s="9">
        <v>0.02</v>
      </c>
      <c r="H3" s="7" t="s">
        <v>1</v>
      </c>
      <c r="I3" s="9">
        <v>0.03</v>
      </c>
      <c r="J3" s="4">
        <v>100</v>
      </c>
      <c r="K3" s="4" t="str">
        <f>+_xll._Double("Face"&amp;E3,J3)</f>
        <v>Face2</v>
      </c>
      <c r="L3" t="str">
        <f>VLOOKUP(F3,Table1[],2,TRUE)</f>
        <v>Mat2</v>
      </c>
      <c r="M3" t="str">
        <f>VLOOKUP(H3,Table2[],2,TRUE)</f>
        <v>FreqS</v>
      </c>
      <c r="N3" t="str">
        <f>VLOOKUP(I3,Table3[],2,TRUE)</f>
        <v>+Yield1</v>
      </c>
      <c r="O3" t="str">
        <f>VLOOKUP(N3,Table4[],2,TRUE)</f>
        <v>FlatYield1</v>
      </c>
      <c r="P3" t="str">
        <f>VLOOKUP(O3,Table5[],2,TRUE)</f>
        <v>EngineFlatYield1</v>
      </c>
      <c r="Q3" t="str">
        <f t="shared" ref="Q3:Q66" si="0">L3&amp;M3</f>
        <v>Mat2FreqS</v>
      </c>
      <c r="R3" t="str">
        <f>+_xll._FixedRateBond($R$1&amp;E3,$B$7,K3,Q3,$B$54,$B$5,"ModifiedFollowing",K3,$B$4,$B$3,$B$6,$B$3,"Following",FALSE,P3,$B$4)</f>
        <v>Bond2</v>
      </c>
      <c r="S3" t="str">
        <f>+_xll._FixedRateBond_cleanPrice($S$1&amp;E3,R3)</f>
        <v>cleanp2</v>
      </c>
      <c r="T3">
        <f>+_xll._Value(S3)</f>
        <v>118.54769253458713</v>
      </c>
    </row>
    <row r="4" spans="1:20" x14ac:dyDescent="0.35">
      <c r="B4" t="str">
        <f>+_xll._TARGET_adjust("priceday",B3,B2,"Following")</f>
        <v>priceday</v>
      </c>
      <c r="C4" s="11"/>
      <c r="D4" s="11"/>
      <c r="E4">
        <f t="shared" ref="E4:E67" si="1">E3+1</f>
        <v>3</v>
      </c>
      <c r="F4" s="6">
        <v>10</v>
      </c>
      <c r="G4" s="9">
        <v>0.02</v>
      </c>
      <c r="H4" s="7" t="s">
        <v>1</v>
      </c>
      <c r="I4" s="9">
        <v>0.03</v>
      </c>
      <c r="J4" s="4">
        <v>100</v>
      </c>
      <c r="K4" s="4" t="str">
        <f>+_xll._Double("Face"&amp;E4,J4)</f>
        <v>Face3</v>
      </c>
      <c r="L4" t="str">
        <f>VLOOKUP(F4,Table1[],2,TRUE)</f>
        <v>Mat3</v>
      </c>
      <c r="M4" t="str">
        <f>VLOOKUP(H4,Table2[],2,TRUE)</f>
        <v>FreqS</v>
      </c>
      <c r="N4" t="str">
        <f>VLOOKUP(I4,Table3[],2,TRUE)</f>
        <v>+Yield1</v>
      </c>
      <c r="O4" t="str">
        <f>VLOOKUP(N4,Table4[],2,TRUE)</f>
        <v>FlatYield1</v>
      </c>
      <c r="P4" t="str">
        <f>VLOOKUP(O4,Table5[],2,TRUE)</f>
        <v>EngineFlatYield1</v>
      </c>
      <c r="Q4" t="str">
        <f t="shared" si="0"/>
        <v>Mat3FreqS</v>
      </c>
      <c r="R4" t="str">
        <f>+_xll._FixedRateBond($R$1&amp;E4,$B$7,K4,Q4,$B$54,$B$5,"ModifiedFollowing",K4,$B$4,$B$3,$B$6,$B$3,"Following",FALSE,P4,$B$4)</f>
        <v>Bond3</v>
      </c>
      <c r="S4" t="str">
        <f>+_xll._FixedRateBond_cleanPrice($S$1&amp;E4,R4)</f>
        <v>cleanp3</v>
      </c>
      <c r="T4">
        <f>+_xll._Value(S4)</f>
        <v>138.29825342813476</v>
      </c>
    </row>
    <row r="5" spans="1:20" x14ac:dyDescent="0.35">
      <c r="B5" t="str">
        <f>+_xll._ActualActual1("day Count","ISMA")</f>
        <v>dayCount</v>
      </c>
      <c r="E5">
        <f t="shared" si="1"/>
        <v>4</v>
      </c>
      <c r="F5" s="6">
        <v>15</v>
      </c>
      <c r="G5" s="9">
        <v>0.02</v>
      </c>
      <c r="H5" s="7" t="s">
        <v>1</v>
      </c>
      <c r="I5" s="9">
        <v>0.03</v>
      </c>
      <c r="J5" s="4">
        <v>100</v>
      </c>
      <c r="K5" s="4" t="str">
        <f>+_xll._Double("Face"&amp;E5,J5)</f>
        <v>Face4</v>
      </c>
      <c r="L5" t="str">
        <f>VLOOKUP(F5,Table1[],2,TRUE)</f>
        <v>Mat4</v>
      </c>
      <c r="M5" t="str">
        <f>VLOOKUP(H5,Table2[],2,TRUE)</f>
        <v>FreqS</v>
      </c>
      <c r="N5" t="str">
        <f>VLOOKUP(I5,Table3[],2,TRUE)</f>
        <v>+Yield1</v>
      </c>
      <c r="O5" t="str">
        <f>VLOOKUP(N5,Table4[],2,TRUE)</f>
        <v>FlatYield1</v>
      </c>
      <c r="P5" t="str">
        <f>VLOOKUP(O5,Table5[],2,TRUE)</f>
        <v>EngineFlatYield1</v>
      </c>
      <c r="Q5" t="str">
        <f t="shared" si="0"/>
        <v>Mat4FreqS</v>
      </c>
      <c r="R5" t="str">
        <f>+_xll._FixedRateBond($R$1&amp;E5,$B$7,K5,Q5,$B$54,$B$5,"ModifiedFollowing",K5,$B$4,$B$3,$B$6,$B$3,"Following",FALSE,P5,$B$4)</f>
        <v>Bond4</v>
      </c>
      <c r="S5" t="str">
        <f>+_xll._FixedRateBond_cleanPrice($S$1&amp;E5,R5)</f>
        <v>cleanp4</v>
      </c>
      <c r="T5">
        <f>+_xll._Value(S5)</f>
        <v>155.29771872807999</v>
      </c>
    </row>
    <row r="6" spans="1:20" x14ac:dyDescent="0.35">
      <c r="B6" t="str">
        <f>+_xll._Period1("ex Coupon")</f>
        <v>exCoupon</v>
      </c>
      <c r="C6" s="11"/>
      <c r="D6" s="11"/>
      <c r="E6">
        <f t="shared" si="1"/>
        <v>5</v>
      </c>
      <c r="F6" s="6">
        <v>20</v>
      </c>
      <c r="G6" s="9">
        <v>0.02</v>
      </c>
      <c r="H6" s="7" t="s">
        <v>1</v>
      </c>
      <c r="I6" s="9">
        <v>0.03</v>
      </c>
      <c r="J6" s="4">
        <v>100</v>
      </c>
      <c r="K6" s="4" t="str">
        <f>+_xll._Double("Face"&amp;E6,J6)</f>
        <v>Face5</v>
      </c>
      <c r="L6" t="str">
        <f>VLOOKUP(F6,Table1[],2,TRUE)</f>
        <v>Mat5</v>
      </c>
      <c r="M6" t="str">
        <f>VLOOKUP(H6,Table2[],2,TRUE)</f>
        <v>FreqS</v>
      </c>
      <c r="N6" t="str">
        <f>VLOOKUP(I6,Table3[],2,TRUE)</f>
        <v>+Yield1</v>
      </c>
      <c r="O6" t="str">
        <f>VLOOKUP(N6,Table4[],2,TRUE)</f>
        <v>FlatYield1</v>
      </c>
      <c r="P6" t="str">
        <f>VLOOKUP(O6,Table5[],2,TRUE)</f>
        <v>EngineFlatYield1</v>
      </c>
      <c r="Q6" t="str">
        <f t="shared" si="0"/>
        <v>Mat5FreqS</v>
      </c>
      <c r="R6" t="str">
        <f>+_xll._FixedRateBond($R$1&amp;E6,$B$7,K6,Q6,$B$54,$B$5,"ModifiedFollowing",K6,$B$4,$B$3,$B$6,$B$3,"Following",FALSE,P6,$B$4)</f>
        <v>Bond5</v>
      </c>
      <c r="S6" t="str">
        <f>+_xll._FixedRateBond_cleanPrice($S$1&amp;E6,R6)</f>
        <v>cleanp5</v>
      </c>
      <c r="T6">
        <f>+_xll._Value(S6)</f>
        <v>169.92929410670385</v>
      </c>
    </row>
    <row r="7" spans="1:20" x14ac:dyDescent="0.35">
      <c r="B7" t="str">
        <f>+_xll._Int("settlement",3)</f>
        <v>settlement</v>
      </c>
      <c r="E7">
        <f t="shared" si="1"/>
        <v>6</v>
      </c>
      <c r="F7" s="6">
        <v>3</v>
      </c>
      <c r="G7" s="9">
        <v>0.05</v>
      </c>
      <c r="H7" s="7" t="s">
        <v>1</v>
      </c>
      <c r="I7" s="9">
        <v>0.03</v>
      </c>
      <c r="J7" s="4">
        <v>100</v>
      </c>
      <c r="K7" s="4" t="str">
        <f>+_xll._Double("Face"&amp;E7,J7)</f>
        <v>Face6</v>
      </c>
      <c r="L7" t="str">
        <f>VLOOKUP(F7,Table1[],2,TRUE)</f>
        <v>Mat1</v>
      </c>
      <c r="M7" t="str">
        <f>VLOOKUP(H7,Table2[],2,TRUE)</f>
        <v>FreqS</v>
      </c>
      <c r="N7" t="str">
        <f>VLOOKUP(I7,Table3[],2,TRUE)</f>
        <v>+Yield1</v>
      </c>
      <c r="O7" t="str">
        <f>VLOOKUP(N7,Table4[],2,TRUE)</f>
        <v>FlatYield1</v>
      </c>
      <c r="P7" t="str">
        <f>VLOOKUP(O7,Table5[],2,TRUE)</f>
        <v>EngineFlatYield1</v>
      </c>
      <c r="Q7" t="str">
        <f t="shared" si="0"/>
        <v>Mat1FreqS</v>
      </c>
      <c r="R7" t="str">
        <f>+_xll._FixedRateBond($R$1&amp;E7,$B$7,K7,Q7,$B$54,$B$5,"ModifiedFollowing",K7,$B$4,$B$3,$B$6,$B$3,"Following",FALSE,P7,$B$4)</f>
        <v>Bond6</v>
      </c>
      <c r="S7" t="str">
        <f>+_xll._FixedRateBond_cleanPrice($S$1&amp;E7,R7)</f>
        <v>cleanp6</v>
      </c>
      <c r="T7">
        <f>+_xll._Value(S7)</f>
        <v>109.77973549982036</v>
      </c>
    </row>
    <row r="8" spans="1:20" x14ac:dyDescent="0.35">
      <c r="B8" t="str">
        <f>+_xll._RecalcVersion(C8)</f>
        <v>4</v>
      </c>
      <c r="C8">
        <v>4</v>
      </c>
      <c r="E8">
        <f t="shared" si="1"/>
        <v>7</v>
      </c>
      <c r="F8" s="6">
        <v>5</v>
      </c>
      <c r="G8" s="9">
        <v>0.05</v>
      </c>
      <c r="H8" s="7" t="s">
        <v>1</v>
      </c>
      <c r="I8" s="9">
        <v>0.03</v>
      </c>
      <c r="J8" s="4">
        <v>100</v>
      </c>
      <c r="K8" s="4" t="str">
        <f>+_xll._Double("Face"&amp;E8,J8)</f>
        <v>Face7</v>
      </c>
      <c r="L8" t="str">
        <f>VLOOKUP(F8,Table1[],2,TRUE)</f>
        <v>Mat2</v>
      </c>
      <c r="M8" t="str">
        <f>VLOOKUP(H8,Table2[],2,TRUE)</f>
        <v>FreqS</v>
      </c>
      <c r="N8" t="str">
        <f>VLOOKUP(I8,Table3[],2,TRUE)</f>
        <v>+Yield1</v>
      </c>
      <c r="O8" t="str">
        <f>VLOOKUP(N8,Table4[],2,TRUE)</f>
        <v>FlatYield1</v>
      </c>
      <c r="P8" t="str">
        <f>VLOOKUP(O8,Table5[],2,TRUE)</f>
        <v>EngineFlatYield1</v>
      </c>
      <c r="Q8" t="str">
        <f t="shared" si="0"/>
        <v>Mat2FreqS</v>
      </c>
      <c r="R8" t="str">
        <f>+_xll._FixedRateBond($R$1&amp;E8,$B$7,K8,Q8,$B$54,$B$5,"ModifiedFollowing",K8,$B$4,$B$3,$B$6,$B$3,"Following",FALSE,P8,$B$4)</f>
        <v>Bond7</v>
      </c>
      <c r="S8" t="str">
        <f>+_xll._FixedRateBond_cleanPrice($S$1&amp;E8,R8)</f>
        <v>cleanp7</v>
      </c>
      <c r="T8">
        <f>+_xll._Value(S8)</f>
        <v>118.54769253458713</v>
      </c>
    </row>
    <row r="9" spans="1:20" x14ac:dyDescent="0.35">
      <c r="B9" t="e">
        <f>+_</f>
        <v>#NAME?</v>
      </c>
      <c r="E9">
        <f t="shared" si="1"/>
        <v>8</v>
      </c>
      <c r="F9" s="6">
        <v>10</v>
      </c>
      <c r="G9" s="9">
        <v>0.05</v>
      </c>
      <c r="H9" s="7" t="s">
        <v>1</v>
      </c>
      <c r="I9" s="9">
        <v>0.03</v>
      </c>
      <c r="J9" s="4">
        <v>1000</v>
      </c>
      <c r="K9" s="4" t="str">
        <f>+_xll._Double("Face"&amp;E9,J9)</f>
        <v>Face8</v>
      </c>
      <c r="L9" t="str">
        <f>VLOOKUP(F9,Table1[],2,TRUE)</f>
        <v>Mat3</v>
      </c>
      <c r="M9" t="str">
        <f>VLOOKUP(H9,Table2[],2,TRUE)</f>
        <v>FreqS</v>
      </c>
      <c r="N9" t="str">
        <f>VLOOKUP(I9,Table3[],2,TRUE)</f>
        <v>+Yield1</v>
      </c>
      <c r="O9" t="str">
        <f>VLOOKUP(N9,Table4[],2,TRUE)</f>
        <v>FlatYield1</v>
      </c>
      <c r="P9" t="str">
        <f>VLOOKUP(O9,Table5[],2,TRUE)</f>
        <v>EngineFlatYield1</v>
      </c>
      <c r="Q9" t="str">
        <f t="shared" si="0"/>
        <v>Mat3FreqS</v>
      </c>
      <c r="R9" t="str">
        <f>+_xll._FixedRateBond($R$1&amp;E9,$B$7,K9,Q9,$B$54,$B$5,"ModifiedFollowing",K9,$B$4,$B$3,$B$6,$B$3,"Following",FALSE,P9,$B$4)</f>
        <v>Bond8</v>
      </c>
      <c r="S9" t="str">
        <f>+_xll._FixedRateBond_cleanPrice($S$1&amp;E9,R9)</f>
        <v>cleanp8</v>
      </c>
      <c r="T9">
        <f>+_xll._Value(S9)</f>
        <v>138.29825342813476</v>
      </c>
    </row>
    <row r="10" spans="1:20" x14ac:dyDescent="0.35">
      <c r="E10">
        <f t="shared" si="1"/>
        <v>9</v>
      </c>
      <c r="F10" s="6">
        <v>15</v>
      </c>
      <c r="G10" s="9">
        <v>0.05</v>
      </c>
      <c r="H10" s="7" t="s">
        <v>1</v>
      </c>
      <c r="I10" s="9">
        <v>0.03</v>
      </c>
      <c r="J10" s="4">
        <v>100</v>
      </c>
      <c r="K10" s="4" t="str">
        <f>+_xll._Double("Face"&amp;E10,J10)</f>
        <v>Face9</v>
      </c>
      <c r="L10" t="str">
        <f>VLOOKUP(F10,Table1[],2,TRUE)</f>
        <v>Mat4</v>
      </c>
      <c r="M10" t="str">
        <f>VLOOKUP(H10,Table2[],2,TRUE)</f>
        <v>FreqS</v>
      </c>
      <c r="N10" t="str">
        <f>VLOOKUP(I10,Table3[],2,TRUE)</f>
        <v>+Yield1</v>
      </c>
      <c r="O10" t="str">
        <f>VLOOKUP(N10,Table4[],2,TRUE)</f>
        <v>FlatYield1</v>
      </c>
      <c r="P10" t="str">
        <f>VLOOKUP(O10,Table5[],2,TRUE)</f>
        <v>EngineFlatYield1</v>
      </c>
      <c r="Q10" t="str">
        <f t="shared" si="0"/>
        <v>Mat4FreqS</v>
      </c>
      <c r="R10" t="str">
        <f>+_xll._FixedRateBond($R$1&amp;E10,$B$7,K10,Q10,$B$54,$B$5,"ModifiedFollowing",K10,$B$4,$B$3,$B$6,$B$3,"Following",FALSE,P10,$B$4)</f>
        <v>Bond9</v>
      </c>
      <c r="S10" t="str">
        <f>+_xll._FixedRateBond_cleanPrice($S$1&amp;E10,R10)</f>
        <v>cleanp9</v>
      </c>
      <c r="T10">
        <f>+_xll._Value(S10)</f>
        <v>155.29771872807999</v>
      </c>
    </row>
    <row r="11" spans="1:20" x14ac:dyDescent="0.35">
      <c r="A11" t="s">
        <v>24</v>
      </c>
      <c r="B11" t="s">
        <v>19</v>
      </c>
      <c r="C11" t="s">
        <v>10</v>
      </c>
      <c r="E11">
        <f t="shared" si="1"/>
        <v>10</v>
      </c>
      <c r="F11" s="6">
        <v>20</v>
      </c>
      <c r="G11" s="9">
        <v>0.05</v>
      </c>
      <c r="H11" s="7" t="s">
        <v>1</v>
      </c>
      <c r="I11" s="9">
        <v>0.03</v>
      </c>
      <c r="J11" s="4">
        <v>100</v>
      </c>
      <c r="K11" s="4" t="str">
        <f>+_xll._Double("Face"&amp;E11,J11)</f>
        <v>Face10</v>
      </c>
      <c r="L11" t="str">
        <f>VLOOKUP(F11,Table1[],2,TRUE)</f>
        <v>Mat5</v>
      </c>
      <c r="M11" t="str">
        <f>VLOOKUP(H11,Table2[],2,TRUE)</f>
        <v>FreqS</v>
      </c>
      <c r="N11" t="str">
        <f>VLOOKUP(I11,Table3[],2,TRUE)</f>
        <v>+Yield1</v>
      </c>
      <c r="O11" t="str">
        <f>VLOOKUP(N11,Table4[],2,TRUE)</f>
        <v>FlatYield1</v>
      </c>
      <c r="P11" t="str">
        <f>VLOOKUP(O11,Table5[],2,TRUE)</f>
        <v>EngineFlatYield1</v>
      </c>
      <c r="Q11" t="str">
        <f t="shared" si="0"/>
        <v>Mat5FreqS</v>
      </c>
      <c r="R11" t="str">
        <f>+_xll._FixedRateBond($R$1&amp;E11,$B$7,K11,Q11,$B$54,$B$5,"ModifiedFollowing",K11,$B$4,$B$3,$B$6,$B$3,"Following",FALSE,P11,$B$4)</f>
        <v>Bond10</v>
      </c>
      <c r="S11" t="str">
        <f>+_xll._FixedRateBond_cleanPrice($S$1&amp;E11,R11)</f>
        <v>cleanp10</v>
      </c>
      <c r="T11">
        <f>+_xll._Value(S11)</f>
        <v>169.92929410670385</v>
      </c>
    </row>
    <row r="12" spans="1:20" x14ac:dyDescent="0.35">
      <c r="A12">
        <v>1</v>
      </c>
      <c r="B12" s="6">
        <v>3</v>
      </c>
      <c r="C12" t="str">
        <f>+_xll._TARGET_advance1($B$11&amp;A12,$B$3,$B$4,B12,"Years","ModifiedFollowing",FALSE)</f>
        <v>Mat1</v>
      </c>
      <c r="E12">
        <f t="shared" si="1"/>
        <v>11</v>
      </c>
      <c r="F12" s="6">
        <v>3</v>
      </c>
      <c r="G12" s="9">
        <v>0.08</v>
      </c>
      <c r="H12" s="7" t="s">
        <v>1</v>
      </c>
      <c r="I12" s="9">
        <v>0.03</v>
      </c>
      <c r="J12" s="4">
        <v>100</v>
      </c>
      <c r="K12" s="4" t="str">
        <f>+_xll._Double("Face"&amp;E12,J12)</f>
        <v>Face11</v>
      </c>
      <c r="L12" t="str">
        <f>VLOOKUP(F12,Table1[],2,TRUE)</f>
        <v>Mat1</v>
      </c>
      <c r="M12" t="str">
        <f>VLOOKUP(H12,Table2[],2,TRUE)</f>
        <v>FreqS</v>
      </c>
      <c r="N12" t="str">
        <f>VLOOKUP(I12,Table3[],2,TRUE)</f>
        <v>+Yield1</v>
      </c>
      <c r="O12" t="str">
        <f>VLOOKUP(N12,Table4[],2,TRUE)</f>
        <v>FlatYield1</v>
      </c>
      <c r="P12" t="str">
        <f>VLOOKUP(O12,Table5[],2,TRUE)</f>
        <v>EngineFlatYield1</v>
      </c>
      <c r="Q12" t="str">
        <f t="shared" si="0"/>
        <v>Mat1FreqS</v>
      </c>
      <c r="R12" t="str">
        <f>+_xll._FixedRateBond($R$1&amp;E12,$B$7,K12,Q12,$B$54,$B$5,"ModifiedFollowing",K12,$B$4,$B$3,$B$6,$B$3,"Following",FALSE,P12,$B$4)</f>
        <v>Bond11</v>
      </c>
      <c r="S12" t="str">
        <f>+_xll._FixedRateBond_cleanPrice($S$1&amp;E12,R12)</f>
        <v>cleanp11</v>
      </c>
      <c r="T12">
        <f>+_xll._Value(S12)</f>
        <v>109.77973549982036</v>
      </c>
    </row>
    <row r="13" spans="1:20" x14ac:dyDescent="0.35">
      <c r="A13">
        <f>A12+1</f>
        <v>2</v>
      </c>
      <c r="B13" s="6">
        <v>5</v>
      </c>
      <c r="C13" t="str">
        <f>+_xll._TARGET_advance1($B$11&amp;A13,$B$3,$B$4,B13,"Years","ModifiedFollowing",FALSE)</f>
        <v>Mat2</v>
      </c>
      <c r="E13">
        <f t="shared" si="1"/>
        <v>12</v>
      </c>
      <c r="F13" s="6">
        <v>5</v>
      </c>
      <c r="G13" s="9">
        <v>0.08</v>
      </c>
      <c r="H13" s="7" t="s">
        <v>1</v>
      </c>
      <c r="I13" s="9">
        <v>0.03</v>
      </c>
      <c r="J13" s="4">
        <v>100</v>
      </c>
      <c r="K13" s="4" t="str">
        <f>+_xll._Double("Face"&amp;E13,J13)</f>
        <v>Face12</v>
      </c>
      <c r="L13" t="str">
        <f>VLOOKUP(F13,Table1[],2,TRUE)</f>
        <v>Mat2</v>
      </c>
      <c r="M13" t="str">
        <f>VLOOKUP(H13,Table2[],2,TRUE)</f>
        <v>FreqS</v>
      </c>
      <c r="N13" t="str">
        <f>VLOOKUP(I13,Table3[],2,TRUE)</f>
        <v>+Yield1</v>
      </c>
      <c r="O13" t="str">
        <f>VLOOKUP(N13,Table4[],2,TRUE)</f>
        <v>FlatYield1</v>
      </c>
      <c r="P13" t="str">
        <f>VLOOKUP(O13,Table5[],2,TRUE)</f>
        <v>EngineFlatYield1</v>
      </c>
      <c r="Q13" t="str">
        <f t="shared" si="0"/>
        <v>Mat2FreqS</v>
      </c>
      <c r="R13" t="str">
        <f>+_xll._FixedRateBond($R$1&amp;E13,$B$7,K13,Q13,$B$54,$B$5,"ModifiedFollowing",K13,$B$4,$B$3,$B$6,$B$3,"Following",FALSE,P13,$B$4)</f>
        <v>Bond12</v>
      </c>
      <c r="S13" t="str">
        <f>+_xll._FixedRateBond_cleanPrice($S$1&amp;E13,R13)</f>
        <v>cleanp12</v>
      </c>
      <c r="T13">
        <f>+_xll._Value(S13)</f>
        <v>118.54769253458713</v>
      </c>
    </row>
    <row r="14" spans="1:20" x14ac:dyDescent="0.35">
      <c r="A14">
        <f t="shared" ref="A14:A16" si="2">A13+1</f>
        <v>3</v>
      </c>
      <c r="B14" s="6">
        <v>10</v>
      </c>
      <c r="C14" t="str">
        <f>+_xll._TARGET_advance1($B$11&amp;A14,$B$3,$B$4,B14,"Years","ModifiedFollowing",FALSE)</f>
        <v>Mat3</v>
      </c>
      <c r="E14">
        <f t="shared" si="1"/>
        <v>13</v>
      </c>
      <c r="F14" s="6">
        <v>10</v>
      </c>
      <c r="G14" s="9">
        <v>0.08</v>
      </c>
      <c r="H14" s="7" t="s">
        <v>1</v>
      </c>
      <c r="I14" s="9">
        <v>0.03</v>
      </c>
      <c r="J14" s="4">
        <v>100</v>
      </c>
      <c r="K14" s="4" t="str">
        <f>+_xll._Double("Face"&amp;E14,J14)</f>
        <v>Face13</v>
      </c>
      <c r="L14" t="str">
        <f>VLOOKUP(F14,Table1[],2,TRUE)</f>
        <v>Mat3</v>
      </c>
      <c r="M14" t="str">
        <f>VLOOKUP(H14,Table2[],2,TRUE)</f>
        <v>FreqS</v>
      </c>
      <c r="N14" t="str">
        <f>VLOOKUP(I14,Table3[],2,TRUE)</f>
        <v>+Yield1</v>
      </c>
      <c r="O14" t="str">
        <f>VLOOKUP(N14,Table4[],2,TRUE)</f>
        <v>FlatYield1</v>
      </c>
      <c r="P14" t="str">
        <f>VLOOKUP(O14,Table5[],2,TRUE)</f>
        <v>EngineFlatYield1</v>
      </c>
      <c r="Q14" t="str">
        <f t="shared" si="0"/>
        <v>Mat3FreqS</v>
      </c>
      <c r="R14" t="str">
        <f>+_xll._FixedRateBond($R$1&amp;E14,$B$7,K14,Q14,$B$54,$B$5,"ModifiedFollowing",K14,$B$4,$B$3,$B$6,$B$3,"Following",FALSE,P14,$B$4)</f>
        <v>Bond13</v>
      </c>
      <c r="S14" t="str">
        <f>+_xll._FixedRateBond_cleanPrice($S$1&amp;E14,R14)</f>
        <v>cleanp13</v>
      </c>
      <c r="T14">
        <f>+_xll._Value(S14)</f>
        <v>138.29825342813476</v>
      </c>
    </row>
    <row r="15" spans="1:20" x14ac:dyDescent="0.35">
      <c r="A15">
        <f t="shared" si="2"/>
        <v>4</v>
      </c>
      <c r="B15" s="6">
        <v>15</v>
      </c>
      <c r="C15" t="str">
        <f>+_xll._TARGET_advance1($B$11&amp;A15,$B$3,$B$4,B15,"Years","ModifiedFollowing",FALSE)</f>
        <v>Mat4</v>
      </c>
      <c r="E15">
        <f t="shared" si="1"/>
        <v>14</v>
      </c>
      <c r="F15" s="6">
        <v>15</v>
      </c>
      <c r="G15" s="9">
        <v>0.08</v>
      </c>
      <c r="H15" s="7" t="s">
        <v>1</v>
      </c>
      <c r="I15" s="9">
        <v>0.03</v>
      </c>
      <c r="J15" s="4">
        <v>100</v>
      </c>
      <c r="K15" s="4" t="str">
        <f>+_xll._Double("Face"&amp;E15,J15)</f>
        <v>Face14</v>
      </c>
      <c r="L15" t="str">
        <f>VLOOKUP(F15,Table1[],2,TRUE)</f>
        <v>Mat4</v>
      </c>
      <c r="M15" t="str">
        <f>VLOOKUP(H15,Table2[],2,TRUE)</f>
        <v>FreqS</v>
      </c>
      <c r="N15" t="str">
        <f>VLOOKUP(I15,Table3[],2,TRUE)</f>
        <v>+Yield1</v>
      </c>
      <c r="O15" t="str">
        <f>VLOOKUP(N15,Table4[],2,TRUE)</f>
        <v>FlatYield1</v>
      </c>
      <c r="P15" t="str">
        <f>VLOOKUP(O15,Table5[],2,TRUE)</f>
        <v>EngineFlatYield1</v>
      </c>
      <c r="Q15" t="str">
        <f t="shared" si="0"/>
        <v>Mat4FreqS</v>
      </c>
      <c r="R15" t="str">
        <f>+_xll._FixedRateBond($R$1&amp;E15,$B$7,K15,Q15,$B$54,$B$5,"ModifiedFollowing",K15,$B$4,$B$3,$B$6,$B$3,"Following",FALSE,P15,$B$4)</f>
        <v>Bond14</v>
      </c>
      <c r="S15" t="str">
        <f>+_xll._FixedRateBond_cleanPrice($S$1&amp;E15,R15)</f>
        <v>cleanp14</v>
      </c>
      <c r="T15">
        <f>+_xll._Value(S15)</f>
        <v>155.29771872807999</v>
      </c>
    </row>
    <row r="16" spans="1:20" x14ac:dyDescent="0.35">
      <c r="A16">
        <f t="shared" si="2"/>
        <v>5</v>
      </c>
      <c r="B16" s="6">
        <v>20</v>
      </c>
      <c r="C16" t="str">
        <f>+_xll._TARGET_advance1($B$11&amp;A16,$B$3,$B$4,B16,"Years","ModifiedFollowing",FALSE)</f>
        <v>Mat5</v>
      </c>
      <c r="E16">
        <f t="shared" si="1"/>
        <v>15</v>
      </c>
      <c r="F16" s="6">
        <v>20</v>
      </c>
      <c r="G16" s="9">
        <v>0.08</v>
      </c>
      <c r="H16" s="7" t="s">
        <v>1</v>
      </c>
      <c r="I16" s="9">
        <v>0.03</v>
      </c>
      <c r="J16" s="4">
        <v>100</v>
      </c>
      <c r="K16" s="4" t="str">
        <f>+_xll._Double("Face"&amp;E16,J16)</f>
        <v>Face15</v>
      </c>
      <c r="L16" t="str">
        <f>VLOOKUP(F16,Table1[],2,TRUE)</f>
        <v>Mat5</v>
      </c>
      <c r="M16" t="str">
        <f>VLOOKUP(H16,Table2[],2,TRUE)</f>
        <v>FreqS</v>
      </c>
      <c r="N16" t="str">
        <f>VLOOKUP(I16,Table3[],2,TRUE)</f>
        <v>+Yield1</v>
      </c>
      <c r="O16" t="str">
        <f>VLOOKUP(N16,Table4[],2,TRUE)</f>
        <v>FlatYield1</v>
      </c>
      <c r="P16" t="str">
        <f>VLOOKUP(O16,Table5[],2,TRUE)</f>
        <v>EngineFlatYield1</v>
      </c>
      <c r="Q16" t="str">
        <f t="shared" si="0"/>
        <v>Mat5FreqS</v>
      </c>
      <c r="R16" t="str">
        <f>+_xll._FixedRateBond($R$1&amp;E16,$B$7,K16,Q16,$B$54,$B$5,"ModifiedFollowing",K16,$B$4,$B$3,$B$6,$B$3,"Following",FALSE,P16,$B$4)</f>
        <v>Bond15</v>
      </c>
      <c r="S16" t="str">
        <f>+_xll._FixedRateBond_cleanPrice($S$1&amp;E16,R16)</f>
        <v>cleanp15</v>
      </c>
      <c r="T16">
        <f>+_xll._Value(S16)</f>
        <v>169.92929410670385</v>
      </c>
    </row>
    <row r="17" spans="1:20" x14ac:dyDescent="0.35">
      <c r="E17">
        <f t="shared" si="1"/>
        <v>16</v>
      </c>
      <c r="F17" s="6">
        <v>3</v>
      </c>
      <c r="G17" s="9">
        <v>0.02</v>
      </c>
      <c r="H17" s="7" t="s">
        <v>2</v>
      </c>
      <c r="I17" s="9">
        <v>0.03</v>
      </c>
      <c r="J17" s="4">
        <v>100</v>
      </c>
      <c r="K17" s="4" t="str">
        <f>+_xll._Double("Face"&amp;E17,J17)</f>
        <v>Face16</v>
      </c>
      <c r="L17" t="str">
        <f>VLOOKUP(F17,Table1[],2,TRUE)</f>
        <v>Mat1</v>
      </c>
      <c r="M17" t="str">
        <f>VLOOKUP(H17,Table2[],2,TRUE)</f>
        <v>FreqA</v>
      </c>
      <c r="N17" t="str">
        <f>VLOOKUP(I17,Table3[],2,TRUE)</f>
        <v>+Yield1</v>
      </c>
      <c r="O17" t="str">
        <f>VLOOKUP(N17,Table4[],2,TRUE)</f>
        <v>FlatYield1</v>
      </c>
      <c r="P17" t="str">
        <f>VLOOKUP(O17,Table5[],2,TRUE)</f>
        <v>EngineFlatYield1</v>
      </c>
      <c r="Q17" t="str">
        <f t="shared" si="0"/>
        <v>Mat1FreqA</v>
      </c>
      <c r="R17" t="str">
        <f>+_xll._FixedRateBond($R$1&amp;E17,$B$7,K17,Q17,$B$54,$B$5,"ModifiedFollowing",K17,$B$4,$B$3,$B$6,$B$3,"Following",FALSE,P17,$B$4)</f>
        <v>Bond16</v>
      </c>
      <c r="S17" t="str">
        <f>+_xll._FixedRateBond_cleanPrice($S$1&amp;E17,R17)</f>
        <v>cleanp16</v>
      </c>
      <c r="T17">
        <f>+_xll._Value(S17)</f>
        <v>105.37018966192059</v>
      </c>
    </row>
    <row r="18" spans="1:20" x14ac:dyDescent="0.35">
      <c r="A18" t="s">
        <v>24</v>
      </c>
      <c r="B18" t="s">
        <v>11</v>
      </c>
      <c r="C18" t="s">
        <v>10</v>
      </c>
      <c r="E18">
        <f t="shared" si="1"/>
        <v>17</v>
      </c>
      <c r="F18" s="6">
        <v>5</v>
      </c>
      <c r="G18" s="9">
        <v>0.02</v>
      </c>
      <c r="H18" s="7" t="s">
        <v>2</v>
      </c>
      <c r="I18" s="9">
        <v>0.03</v>
      </c>
      <c r="J18" s="4">
        <v>100</v>
      </c>
      <c r="K18" s="4" t="str">
        <f>+_xll._Double("Face"&amp;E18,J18)</f>
        <v>Face17</v>
      </c>
      <c r="L18" t="str">
        <f>VLOOKUP(F18,Table1[],2,TRUE)</f>
        <v>Mat2</v>
      </c>
      <c r="M18" t="str">
        <f>VLOOKUP(H18,Table2[],2,TRUE)</f>
        <v>FreqA</v>
      </c>
      <c r="N18" t="str">
        <f>VLOOKUP(I18,Table3[],2,TRUE)</f>
        <v>+Yield1</v>
      </c>
      <c r="O18" t="str">
        <f>VLOOKUP(N18,Table4[],2,TRUE)</f>
        <v>FlatYield1</v>
      </c>
      <c r="P18" t="str">
        <f>VLOOKUP(O18,Table5[],2,TRUE)</f>
        <v>EngineFlatYield1</v>
      </c>
      <c r="Q18" t="str">
        <f t="shared" si="0"/>
        <v>Mat2FreqA</v>
      </c>
      <c r="R18" t="str">
        <f>+_xll._FixedRateBond($R$1&amp;E18,$B$7,K18,Q18,$B$54,$B$5,"ModifiedFollowing",K18,$B$4,$B$3,$B$6,$B$3,"Following",FALSE,P18,$B$4)</f>
        <v>Bond17</v>
      </c>
      <c r="S18" t="str">
        <f>+_xll._FixedRateBond_cleanPrice($S$1&amp;E18,R18)</f>
        <v>cleanp17</v>
      </c>
      <c r="T18">
        <f>+_xll._Value(S18)</f>
        <v>114.03245518621549</v>
      </c>
    </row>
    <row r="19" spans="1:20" x14ac:dyDescent="0.35">
      <c r="A19" t="s">
        <v>20</v>
      </c>
      <c r="B19" s="7" t="s">
        <v>2</v>
      </c>
      <c r="C19" t="str">
        <f>+_xll._Period2($B$18&amp;A19,B19)</f>
        <v>FreqA</v>
      </c>
      <c r="E19">
        <f t="shared" si="1"/>
        <v>18</v>
      </c>
      <c r="F19" s="6">
        <v>10</v>
      </c>
      <c r="G19" s="9">
        <v>0.02</v>
      </c>
      <c r="H19" s="7" t="s">
        <v>2</v>
      </c>
      <c r="I19" s="9">
        <v>0.03</v>
      </c>
      <c r="J19" s="4">
        <v>100</v>
      </c>
      <c r="K19" s="4" t="str">
        <f>+_xll._Double("Face"&amp;E19,J19)</f>
        <v>Face18</v>
      </c>
      <c r="L19" t="str">
        <f>VLOOKUP(F19,Table1[],2,TRUE)</f>
        <v>Mat3</v>
      </c>
      <c r="M19" t="str">
        <f>VLOOKUP(H19,Table2[],2,TRUE)</f>
        <v>FreqA</v>
      </c>
      <c r="N19" t="str">
        <f>VLOOKUP(I19,Table3[],2,TRUE)</f>
        <v>+Yield1</v>
      </c>
      <c r="O19" t="str">
        <f>VLOOKUP(N19,Table4[],2,TRUE)</f>
        <v>FlatYield1</v>
      </c>
      <c r="P19" t="str">
        <f>VLOOKUP(O19,Table5[],2,TRUE)</f>
        <v>EngineFlatYield1</v>
      </c>
      <c r="Q19" t="str">
        <f t="shared" si="0"/>
        <v>Mat3FreqA</v>
      </c>
      <c r="R19" t="str">
        <f>+_xll._FixedRateBond($R$1&amp;E19,$B$7,K19,Q19,$B$54,$B$5,"ModifiedFollowing",K19,$B$4,$B$3,$B$6,$B$3,"Following",FALSE,P19,$B$4)</f>
        <v>Bond18</v>
      </c>
      <c r="S19" t="str">
        <f>+_xll._FixedRateBond_cleanPrice($S$1&amp;E19,R19)</f>
        <v>cleanp18</v>
      </c>
      <c r="T19">
        <f>+_xll._Value(S19)</f>
        <v>133.54493706030289</v>
      </c>
    </row>
    <row r="20" spans="1:20" x14ac:dyDescent="0.35">
      <c r="A20" t="s">
        <v>21</v>
      </c>
      <c r="B20" s="7" t="s">
        <v>1</v>
      </c>
      <c r="C20" t="str">
        <f>+_xll._Period2($B$18&amp;A20,B20)</f>
        <v>FreqS</v>
      </c>
      <c r="E20">
        <f t="shared" si="1"/>
        <v>19</v>
      </c>
      <c r="F20" s="6">
        <v>15</v>
      </c>
      <c r="G20" s="9">
        <v>0.02</v>
      </c>
      <c r="H20" s="7" t="s">
        <v>2</v>
      </c>
      <c r="I20" s="9">
        <v>0.03</v>
      </c>
      <c r="J20" s="4">
        <v>100</v>
      </c>
      <c r="K20" s="4" t="str">
        <f>+_xll._Double("Face"&amp;E20,J20)</f>
        <v>Face19</v>
      </c>
      <c r="L20" t="str">
        <f>VLOOKUP(F20,Table1[],2,TRUE)</f>
        <v>Mat4</v>
      </c>
      <c r="M20" t="str">
        <f>VLOOKUP(H20,Table2[],2,TRUE)</f>
        <v>FreqA</v>
      </c>
      <c r="N20" t="str">
        <f>VLOOKUP(I20,Table3[],2,TRUE)</f>
        <v>+Yield1</v>
      </c>
      <c r="O20" t="str">
        <f>VLOOKUP(N20,Table4[],2,TRUE)</f>
        <v>FlatYield1</v>
      </c>
      <c r="P20" t="str">
        <f>VLOOKUP(O20,Table5[],2,TRUE)</f>
        <v>EngineFlatYield1</v>
      </c>
      <c r="Q20" t="str">
        <f t="shared" si="0"/>
        <v>Mat4FreqA</v>
      </c>
      <c r="R20" t="str">
        <f>+_xll._FixedRateBond($R$1&amp;E20,$B$7,K20,Q20,$B$54,$B$5,"ModifiedFollowing",K20,$B$4,$B$3,$B$6,$B$3,"Following",FALSE,P20,$B$4)</f>
        <v>Bond19</v>
      </c>
      <c r="S20" t="str">
        <f>+_xll._FixedRateBond_cleanPrice($S$1&amp;E20,R20)</f>
        <v>cleanp19</v>
      </c>
      <c r="T20">
        <f>+_xll._Value(S20)</f>
        <v>150.33948584917925</v>
      </c>
    </row>
    <row r="21" spans="1:20" x14ac:dyDescent="0.35">
      <c r="E21">
        <f t="shared" si="1"/>
        <v>20</v>
      </c>
      <c r="F21" s="6">
        <v>20</v>
      </c>
      <c r="G21" s="9">
        <v>0.02</v>
      </c>
      <c r="H21" s="7" t="s">
        <v>2</v>
      </c>
      <c r="I21" s="9">
        <v>0.03</v>
      </c>
      <c r="J21" s="4">
        <v>100</v>
      </c>
      <c r="K21" s="4" t="str">
        <f>+_xll._Double("Face"&amp;E21,J21)</f>
        <v>Face20</v>
      </c>
      <c r="L21" t="str">
        <f>VLOOKUP(F21,Table1[],2,TRUE)</f>
        <v>Mat5</v>
      </c>
      <c r="M21" t="str">
        <f>VLOOKUP(H21,Table2[],2,TRUE)</f>
        <v>FreqA</v>
      </c>
      <c r="N21" t="str">
        <f>VLOOKUP(I21,Table3[],2,TRUE)</f>
        <v>+Yield1</v>
      </c>
      <c r="O21" t="str">
        <f>VLOOKUP(N21,Table4[],2,TRUE)</f>
        <v>FlatYield1</v>
      </c>
      <c r="P21" t="str">
        <f>VLOOKUP(O21,Table5[],2,TRUE)</f>
        <v>EngineFlatYield1</v>
      </c>
      <c r="Q21" t="str">
        <f t="shared" si="0"/>
        <v>Mat5FreqA</v>
      </c>
      <c r="R21" t="str">
        <f>+_xll._FixedRateBond($R$1&amp;E21,$B$7,K21,Q21,$B$54,$B$5,"ModifiedFollowing",K21,$B$4,$B$3,$B$6,$B$3,"Following",FALSE,P21,$B$4)</f>
        <v>Bond20</v>
      </c>
      <c r="S21" t="str">
        <f>+_xll._FixedRateBond_cleanPrice($S$1&amp;E21,R21)</f>
        <v>cleanp20</v>
      </c>
      <c r="T21">
        <f>+_xll._Value(S21)</f>
        <v>164.79468795222499</v>
      </c>
    </row>
    <row r="22" spans="1:20" x14ac:dyDescent="0.35">
      <c r="A22" t="s">
        <v>24</v>
      </c>
      <c r="B22" s="13" t="s">
        <v>18</v>
      </c>
      <c r="C22" t="s">
        <v>10</v>
      </c>
      <c r="E22">
        <f t="shared" si="1"/>
        <v>21</v>
      </c>
      <c r="F22" s="6">
        <v>3</v>
      </c>
      <c r="G22" s="9">
        <v>0.05</v>
      </c>
      <c r="H22" s="7" t="s">
        <v>2</v>
      </c>
      <c r="I22" s="9">
        <v>0.03</v>
      </c>
      <c r="J22" s="4">
        <v>100</v>
      </c>
      <c r="K22" s="4" t="str">
        <f>+_xll._Double("Face"&amp;E22,J22)</f>
        <v>Face21</v>
      </c>
      <c r="L22" t="str">
        <f>VLOOKUP(F22,Table1[],2,TRUE)</f>
        <v>Mat1</v>
      </c>
      <c r="M22" t="str">
        <f>VLOOKUP(H22,Table2[],2,TRUE)</f>
        <v>FreqA</v>
      </c>
      <c r="N22" t="str">
        <f>VLOOKUP(I22,Table3[],2,TRUE)</f>
        <v>+Yield1</v>
      </c>
      <c r="O22" t="str">
        <f>VLOOKUP(N22,Table4[],2,TRUE)</f>
        <v>FlatYield1</v>
      </c>
      <c r="P22" t="str">
        <f>VLOOKUP(O22,Table5[],2,TRUE)</f>
        <v>EngineFlatYield1</v>
      </c>
      <c r="Q22" t="str">
        <f t="shared" si="0"/>
        <v>Mat1FreqA</v>
      </c>
      <c r="R22" t="str">
        <f>+_xll._FixedRateBond($R$1&amp;E22,$B$7,K22,Q22,$B$54,$B$5,"ModifiedFollowing",K22,$B$4,$B$3,$B$6,$B$3,"Following",FALSE,P22,$B$4)</f>
        <v>Bond21</v>
      </c>
      <c r="S22" t="str">
        <f>+_xll._FixedRateBond_cleanPrice($S$1&amp;E22,R22)</f>
        <v>cleanp21</v>
      </c>
      <c r="T22">
        <f>+_xll._Value(S22)</f>
        <v>105.37018966192059</v>
      </c>
    </row>
    <row r="23" spans="1:20" x14ac:dyDescent="0.35">
      <c r="A23">
        <v>1</v>
      </c>
      <c r="B23" s="9">
        <v>0.03</v>
      </c>
      <c r="C23" t="str">
        <f>+_xll._SimpleQuote1(Table3[[#Headers],[+Yield]]&amp;A23,Table3[[#This Row],[+Yield]])</f>
        <v>+Yield1</v>
      </c>
      <c r="E23">
        <f t="shared" si="1"/>
        <v>22</v>
      </c>
      <c r="F23" s="6">
        <v>5</v>
      </c>
      <c r="G23" s="9">
        <v>0.05</v>
      </c>
      <c r="H23" s="7" t="s">
        <v>2</v>
      </c>
      <c r="I23" s="9">
        <v>0.03</v>
      </c>
      <c r="J23" s="4">
        <v>100</v>
      </c>
      <c r="K23" s="4" t="str">
        <f>+_xll._Double("Face"&amp;E23,J23)</f>
        <v>Face22</v>
      </c>
      <c r="L23" t="str">
        <f>VLOOKUP(F23,Table1[],2,TRUE)</f>
        <v>Mat2</v>
      </c>
      <c r="M23" t="str">
        <f>VLOOKUP(H23,Table2[],2,TRUE)</f>
        <v>FreqA</v>
      </c>
      <c r="N23" t="str">
        <f>VLOOKUP(I23,Table3[],2,TRUE)</f>
        <v>+Yield1</v>
      </c>
      <c r="O23" t="str">
        <f>VLOOKUP(N23,Table4[],2,TRUE)</f>
        <v>FlatYield1</v>
      </c>
      <c r="P23" t="str">
        <f>VLOOKUP(O23,Table5[],2,TRUE)</f>
        <v>EngineFlatYield1</v>
      </c>
      <c r="Q23" t="str">
        <f t="shared" si="0"/>
        <v>Mat2FreqA</v>
      </c>
      <c r="R23" t="str">
        <f>+_xll._FixedRateBond($R$1&amp;E23,$B$7,K23,Q23,$B$54,$B$5,"ModifiedFollowing",K23,$B$4,$B$3,$B$6,$B$3,"Following",FALSE,P23,$B$4)</f>
        <v>Bond22</v>
      </c>
      <c r="S23" t="str">
        <f>+_xll._FixedRateBond_cleanPrice($S$1&amp;E23,R23)</f>
        <v>cleanp22</v>
      </c>
      <c r="T23">
        <f>+_xll._Value(S23)</f>
        <v>114.03245518621549</v>
      </c>
    </row>
    <row r="24" spans="1:20" x14ac:dyDescent="0.35">
      <c r="A24">
        <f>A23+1</f>
        <v>2</v>
      </c>
      <c r="B24" s="1">
        <v>0.04</v>
      </c>
      <c r="C24" t="str">
        <f>+_xll._SimpleQuote1(Table3[[#Headers],[+Yield]]&amp;A24,Table3[[#This Row],[+Yield]])</f>
        <v>+Yield2</v>
      </c>
      <c r="E24">
        <f t="shared" si="1"/>
        <v>23</v>
      </c>
      <c r="F24" s="6">
        <v>10</v>
      </c>
      <c r="G24" s="9">
        <v>0.05</v>
      </c>
      <c r="H24" s="7" t="s">
        <v>2</v>
      </c>
      <c r="I24" s="9">
        <v>0.03</v>
      </c>
      <c r="J24" s="4">
        <v>100</v>
      </c>
      <c r="K24" s="4" t="str">
        <f>+_xll._Double("Face"&amp;E24,J24)</f>
        <v>Face23</v>
      </c>
      <c r="L24" t="str">
        <f>VLOOKUP(F24,Table1[],2,TRUE)</f>
        <v>Mat3</v>
      </c>
      <c r="M24" t="str">
        <f>VLOOKUP(H24,Table2[],2,TRUE)</f>
        <v>FreqA</v>
      </c>
      <c r="N24" t="str">
        <f>VLOOKUP(I24,Table3[],2,TRUE)</f>
        <v>+Yield1</v>
      </c>
      <c r="O24" t="str">
        <f>VLOOKUP(N24,Table4[],2,TRUE)</f>
        <v>FlatYield1</v>
      </c>
      <c r="P24" t="str">
        <f>VLOOKUP(O24,Table5[],2,TRUE)</f>
        <v>EngineFlatYield1</v>
      </c>
      <c r="Q24" t="str">
        <f t="shared" si="0"/>
        <v>Mat3FreqA</v>
      </c>
      <c r="R24" t="str">
        <f>+_xll._FixedRateBond($R$1&amp;E24,$B$7,K24,Q24,$B$54,$B$5,"ModifiedFollowing",K24,$B$4,$B$3,$B$6,$B$3,"Following",FALSE,P24,$B$4)</f>
        <v>Bond23</v>
      </c>
      <c r="S24" t="str">
        <f>+_xll._FixedRateBond_cleanPrice($S$1&amp;E24,R24)</f>
        <v>cleanp23</v>
      </c>
      <c r="T24">
        <f>+_xll._Value(S24)</f>
        <v>133.54493706030289</v>
      </c>
    </row>
    <row r="25" spans="1:20" x14ac:dyDescent="0.35">
      <c r="A25">
        <f t="shared" ref="A25:A26" si="3">A24+1</f>
        <v>3</v>
      </c>
      <c r="B25" s="1">
        <v>0.05</v>
      </c>
      <c r="C25" t="str">
        <f>+_xll._SimpleQuote1(Table3[[#Headers],[+Yield]]&amp;A25,Table3[[#This Row],[+Yield]])</f>
        <v>+Yield3</v>
      </c>
      <c r="E25">
        <f t="shared" si="1"/>
        <v>24</v>
      </c>
      <c r="F25" s="6">
        <v>15</v>
      </c>
      <c r="G25" s="9">
        <v>0.05</v>
      </c>
      <c r="H25" s="7" t="s">
        <v>2</v>
      </c>
      <c r="I25" s="9">
        <v>0.03</v>
      </c>
      <c r="J25" s="4">
        <v>100</v>
      </c>
      <c r="K25" s="4" t="str">
        <f>+_xll._Double("Face"&amp;E25,J25)</f>
        <v>Face24</v>
      </c>
      <c r="L25" t="str">
        <f>VLOOKUP(F25,Table1[],2,TRUE)</f>
        <v>Mat4</v>
      </c>
      <c r="M25" t="str">
        <f>VLOOKUP(H25,Table2[],2,TRUE)</f>
        <v>FreqA</v>
      </c>
      <c r="N25" t="str">
        <f>VLOOKUP(I25,Table3[],2,TRUE)</f>
        <v>+Yield1</v>
      </c>
      <c r="O25" t="str">
        <f>VLOOKUP(N25,Table4[],2,TRUE)</f>
        <v>FlatYield1</v>
      </c>
      <c r="P25" t="str">
        <f>VLOOKUP(O25,Table5[],2,TRUE)</f>
        <v>EngineFlatYield1</v>
      </c>
      <c r="Q25" t="str">
        <f t="shared" si="0"/>
        <v>Mat4FreqA</v>
      </c>
      <c r="R25" t="str">
        <f>+_xll._FixedRateBond($R$1&amp;E25,$B$7,K25,Q25,$B$54,$B$5,"ModifiedFollowing",K25,$B$4,$B$3,$B$6,$B$3,"Following",FALSE,P25,$B$4)</f>
        <v>Bond24</v>
      </c>
      <c r="S25" t="str">
        <f>+_xll._FixedRateBond_cleanPrice($S$1&amp;E25,R25)</f>
        <v>cleanp24</v>
      </c>
      <c r="T25">
        <f>+_xll._Value(S25)</f>
        <v>150.33948584917925</v>
      </c>
    </row>
    <row r="26" spans="1:20" x14ac:dyDescent="0.35">
      <c r="A26">
        <f t="shared" si="3"/>
        <v>4</v>
      </c>
      <c r="B26" s="1">
        <v>0.06</v>
      </c>
      <c r="C26" t="str">
        <f>+_xll._SimpleQuote1(Table3[[#Headers],[+Yield]]&amp;A26,Table3[[#This Row],[+Yield]])</f>
        <v>+Yield4</v>
      </c>
      <c r="E26">
        <f t="shared" si="1"/>
        <v>25</v>
      </c>
      <c r="F26" s="6">
        <v>20</v>
      </c>
      <c r="G26" s="9">
        <v>0.05</v>
      </c>
      <c r="H26" s="7" t="s">
        <v>2</v>
      </c>
      <c r="I26" s="9">
        <v>0.03</v>
      </c>
      <c r="J26" s="4">
        <v>100</v>
      </c>
      <c r="K26" s="4" t="str">
        <f>+_xll._Double("Face"&amp;E26,J26)</f>
        <v>Face25</v>
      </c>
      <c r="L26" t="str">
        <f>VLOOKUP(F26,Table1[],2,TRUE)</f>
        <v>Mat5</v>
      </c>
      <c r="M26" t="str">
        <f>VLOOKUP(H26,Table2[],2,TRUE)</f>
        <v>FreqA</v>
      </c>
      <c r="N26" t="str">
        <f>VLOOKUP(I26,Table3[],2,TRUE)</f>
        <v>+Yield1</v>
      </c>
      <c r="O26" t="str">
        <f>VLOOKUP(N26,Table4[],2,TRUE)</f>
        <v>FlatYield1</v>
      </c>
      <c r="P26" t="str">
        <f>VLOOKUP(O26,Table5[],2,TRUE)</f>
        <v>EngineFlatYield1</v>
      </c>
      <c r="Q26" t="str">
        <f t="shared" si="0"/>
        <v>Mat5FreqA</v>
      </c>
      <c r="R26" t="str">
        <f>+_xll._FixedRateBond($R$1&amp;E26,$B$7,K26,Q26,$B$54,$B$5,"ModifiedFollowing",K26,$B$4,$B$3,$B$6,$B$3,"Following",FALSE,P26,$B$4)</f>
        <v>Bond25</v>
      </c>
      <c r="S26" t="str">
        <f>+_xll._FixedRateBond_cleanPrice($S$1&amp;E26,R26)</f>
        <v>cleanp25</v>
      </c>
      <c r="T26">
        <f>+_xll._Value(S26)</f>
        <v>164.79468795222499</v>
      </c>
    </row>
    <row r="27" spans="1:20" x14ac:dyDescent="0.35">
      <c r="E27">
        <f t="shared" si="1"/>
        <v>26</v>
      </c>
      <c r="F27" s="6">
        <v>3</v>
      </c>
      <c r="G27" s="9">
        <v>0.08</v>
      </c>
      <c r="H27" s="7" t="s">
        <v>2</v>
      </c>
      <c r="I27" s="9">
        <v>0.03</v>
      </c>
      <c r="J27" s="4">
        <v>100</v>
      </c>
      <c r="K27" s="4" t="str">
        <f>+_xll._Double("Face"&amp;E27,J27)</f>
        <v>Face26</v>
      </c>
      <c r="L27" t="str">
        <f>VLOOKUP(F27,Table1[],2,TRUE)</f>
        <v>Mat1</v>
      </c>
      <c r="M27" t="str">
        <f>VLOOKUP(H27,Table2[],2,TRUE)</f>
        <v>FreqA</v>
      </c>
      <c r="N27" t="str">
        <f>VLOOKUP(I27,Table3[],2,TRUE)</f>
        <v>+Yield1</v>
      </c>
      <c r="O27" t="str">
        <f>VLOOKUP(N27,Table4[],2,TRUE)</f>
        <v>FlatYield1</v>
      </c>
      <c r="P27" t="str">
        <f>VLOOKUP(O27,Table5[],2,TRUE)</f>
        <v>EngineFlatYield1</v>
      </c>
      <c r="Q27" t="str">
        <f t="shared" si="0"/>
        <v>Mat1FreqA</v>
      </c>
      <c r="R27" t="str">
        <f>+_xll._FixedRateBond($R$1&amp;E27,$B$7,K27,Q27,$B$54,$B$5,"ModifiedFollowing",K27,$B$4,$B$3,$B$6,$B$3,"Following",FALSE,P27,$B$4)</f>
        <v>Bond26</v>
      </c>
      <c r="S27" t="str">
        <f>+_xll._FixedRateBond_cleanPrice($S$1&amp;E27,R27)</f>
        <v>cleanp26</v>
      </c>
      <c r="T27">
        <f>+_xll._Value(S27)</f>
        <v>105.37018966192059</v>
      </c>
    </row>
    <row r="28" spans="1:20" x14ac:dyDescent="0.35">
      <c r="A28" t="s">
        <v>24</v>
      </c>
      <c r="B28" s="13" t="s">
        <v>12</v>
      </c>
      <c r="C28" t="s">
        <v>10</v>
      </c>
      <c r="E28">
        <f t="shared" si="1"/>
        <v>27</v>
      </c>
      <c r="F28" s="6">
        <v>5</v>
      </c>
      <c r="G28" s="9">
        <v>0.08</v>
      </c>
      <c r="H28" s="7" t="s">
        <v>2</v>
      </c>
      <c r="I28" s="9">
        <v>0.03</v>
      </c>
      <c r="J28" s="4">
        <v>100</v>
      </c>
      <c r="K28" s="4" t="str">
        <f>+_xll._Double("Face"&amp;E28,J28)</f>
        <v>Face27</v>
      </c>
      <c r="L28" t="str">
        <f>VLOOKUP(F28,Table1[],2,TRUE)</f>
        <v>Mat2</v>
      </c>
      <c r="M28" t="str">
        <f>VLOOKUP(H28,Table2[],2,TRUE)</f>
        <v>FreqA</v>
      </c>
      <c r="N28" t="str">
        <f>VLOOKUP(I28,Table3[],2,TRUE)</f>
        <v>+Yield1</v>
      </c>
      <c r="O28" t="str">
        <f>VLOOKUP(N28,Table4[],2,TRUE)</f>
        <v>FlatYield1</v>
      </c>
      <c r="P28" t="str">
        <f>VLOOKUP(O28,Table5[],2,TRUE)</f>
        <v>EngineFlatYield1</v>
      </c>
      <c r="Q28" t="str">
        <f t="shared" si="0"/>
        <v>Mat2FreqA</v>
      </c>
      <c r="R28" t="str">
        <f>+_xll._FixedRateBond($R$1&amp;E28,$B$7,K28,Q28,$B$54,$B$5,"ModifiedFollowing",K28,$B$4,$B$3,$B$6,$B$3,"Following",FALSE,P28,$B$4)</f>
        <v>Bond27</v>
      </c>
      <c r="S28" t="str">
        <f>+_xll._FixedRateBond_cleanPrice($S$1&amp;E28,R28)</f>
        <v>cleanp27</v>
      </c>
      <c r="T28">
        <f>+_xll._Value(S28)</f>
        <v>114.03245518621549</v>
      </c>
    </row>
    <row r="29" spans="1:20" x14ac:dyDescent="0.35">
      <c r="A29">
        <v>1</v>
      </c>
      <c r="B29" t="str">
        <f>C23</f>
        <v>+Yield1</v>
      </c>
      <c r="C29" t="str">
        <f>+_xll._FlatForward(Table4[[#Headers],[Flat]]&amp;Table4[[#This Row],[Flat]],$B$4,Table4[[#This Row],[Flat]],$B$5)</f>
        <v>FlatYield1</v>
      </c>
      <c r="E29">
        <f t="shared" si="1"/>
        <v>28</v>
      </c>
      <c r="F29" s="6">
        <v>10</v>
      </c>
      <c r="G29" s="9">
        <v>0.08</v>
      </c>
      <c r="H29" s="7" t="s">
        <v>2</v>
      </c>
      <c r="I29" s="9">
        <v>0.03</v>
      </c>
      <c r="J29" s="4">
        <v>100</v>
      </c>
      <c r="K29" s="4" t="str">
        <f>+_xll._Double("Face"&amp;E29,J29)</f>
        <v>Face28</v>
      </c>
      <c r="L29" t="str">
        <f>VLOOKUP(F29,Table1[],2,TRUE)</f>
        <v>Mat3</v>
      </c>
      <c r="M29" t="str">
        <f>VLOOKUP(H29,Table2[],2,TRUE)</f>
        <v>FreqA</v>
      </c>
      <c r="N29" t="str">
        <f>VLOOKUP(I29,Table3[],2,TRUE)</f>
        <v>+Yield1</v>
      </c>
      <c r="O29" t="str">
        <f>VLOOKUP(N29,Table4[],2,TRUE)</f>
        <v>FlatYield1</v>
      </c>
      <c r="P29" t="str">
        <f>VLOOKUP(O29,Table5[],2,TRUE)</f>
        <v>EngineFlatYield1</v>
      </c>
      <c r="Q29" t="str">
        <f t="shared" si="0"/>
        <v>Mat3FreqA</v>
      </c>
      <c r="R29" t="str">
        <f>+_xll._FixedRateBond($R$1&amp;E29,$B$7,K29,Q29,$B$54,$B$5,"ModifiedFollowing",K29,$B$4,$B$3,$B$6,$B$3,"Following",FALSE,P29,$B$4)</f>
        <v>Bond28</v>
      </c>
      <c r="S29" t="str">
        <f>+_xll._FixedRateBond_cleanPrice($S$1&amp;E29,R29)</f>
        <v>cleanp28</v>
      </c>
      <c r="T29">
        <f>+_xll._Value(S29)</f>
        <v>133.54493706030289</v>
      </c>
    </row>
    <row r="30" spans="1:20" x14ac:dyDescent="0.35">
      <c r="A30">
        <f>A29+1</f>
        <v>2</v>
      </c>
      <c r="B30" t="str">
        <f t="shared" ref="B30:B32" si="4">C24</f>
        <v>+Yield2</v>
      </c>
      <c r="C30" t="str">
        <f>+_xll._FlatForward(Table4[[#Headers],[Flat]]&amp;Table4[[#This Row],[Flat]],$B$4,Table4[[#This Row],[Flat]],$B$5)</f>
        <v>FlatYield2</v>
      </c>
      <c r="E30">
        <f t="shared" si="1"/>
        <v>29</v>
      </c>
      <c r="F30" s="6">
        <v>15</v>
      </c>
      <c r="G30" s="9">
        <v>0.08</v>
      </c>
      <c r="H30" s="7" t="s">
        <v>2</v>
      </c>
      <c r="I30" s="9">
        <v>0.03</v>
      </c>
      <c r="J30" s="4">
        <v>100</v>
      </c>
      <c r="K30" s="4" t="str">
        <f>+_xll._Double("Face"&amp;E30,J30)</f>
        <v>Face29</v>
      </c>
      <c r="L30" t="str">
        <f>VLOOKUP(F30,Table1[],2,TRUE)</f>
        <v>Mat4</v>
      </c>
      <c r="M30" t="str">
        <f>VLOOKUP(H30,Table2[],2,TRUE)</f>
        <v>FreqA</v>
      </c>
      <c r="N30" t="str">
        <f>VLOOKUP(I30,Table3[],2,TRUE)</f>
        <v>+Yield1</v>
      </c>
      <c r="O30" t="str">
        <f>VLOOKUP(N30,Table4[],2,TRUE)</f>
        <v>FlatYield1</v>
      </c>
      <c r="P30" t="str">
        <f>VLOOKUP(O30,Table5[],2,TRUE)</f>
        <v>EngineFlatYield1</v>
      </c>
      <c r="Q30" t="str">
        <f t="shared" si="0"/>
        <v>Mat4FreqA</v>
      </c>
      <c r="R30" t="str">
        <f>+_xll._FixedRateBond($R$1&amp;E30,$B$7,K30,Q30,$B$54,$B$5,"ModifiedFollowing",K30,$B$4,$B$3,$B$6,$B$3,"Following",FALSE,P30,$B$4)</f>
        <v>Bond29</v>
      </c>
      <c r="S30" t="str">
        <f>+_xll._FixedRateBond_cleanPrice($S$1&amp;E30,R30)</f>
        <v>cleanp29</v>
      </c>
      <c r="T30">
        <f>+_xll._Value(S30)</f>
        <v>150.33948584917925</v>
      </c>
    </row>
    <row r="31" spans="1:20" x14ac:dyDescent="0.35">
      <c r="A31">
        <f t="shared" ref="A31:A32" si="5">A30+1</f>
        <v>3</v>
      </c>
      <c r="B31" t="str">
        <f t="shared" si="4"/>
        <v>+Yield3</v>
      </c>
      <c r="C31" t="str">
        <f>+_xll._FlatForward(Table4[[#Headers],[Flat]]&amp;Table4[[#This Row],[Flat]],$B$4,Table4[[#This Row],[Flat]],$B$5)</f>
        <v>FlatYield3</v>
      </c>
      <c r="E31">
        <f t="shared" si="1"/>
        <v>30</v>
      </c>
      <c r="F31" s="6">
        <v>20</v>
      </c>
      <c r="G31" s="9">
        <v>0.08</v>
      </c>
      <c r="H31" s="7" t="s">
        <v>2</v>
      </c>
      <c r="I31" s="9">
        <v>0.03</v>
      </c>
      <c r="J31" s="4">
        <v>100</v>
      </c>
      <c r="K31" s="4" t="str">
        <f>+_xll._Double("Face"&amp;E31,J31)</f>
        <v>Face30</v>
      </c>
      <c r="L31" t="str">
        <f>VLOOKUP(F31,Table1[],2,TRUE)</f>
        <v>Mat5</v>
      </c>
      <c r="M31" t="str">
        <f>VLOOKUP(H31,Table2[],2,TRUE)</f>
        <v>FreqA</v>
      </c>
      <c r="N31" t="str">
        <f>VLOOKUP(I31,Table3[],2,TRUE)</f>
        <v>+Yield1</v>
      </c>
      <c r="O31" t="str">
        <f>VLOOKUP(N31,Table4[],2,TRUE)</f>
        <v>FlatYield1</v>
      </c>
      <c r="P31" t="str">
        <f>VLOOKUP(O31,Table5[],2,TRUE)</f>
        <v>EngineFlatYield1</v>
      </c>
      <c r="Q31" t="str">
        <f t="shared" si="0"/>
        <v>Mat5FreqA</v>
      </c>
      <c r="R31" t="str">
        <f>+_xll._FixedRateBond($R$1&amp;E31,$B$7,K31,Q31,$B$54,$B$5,"ModifiedFollowing",K31,$B$4,$B$3,$B$6,$B$3,"Following",FALSE,P31,$B$4)</f>
        <v>Bond30</v>
      </c>
      <c r="S31" t="str">
        <f>+_xll._FixedRateBond_cleanPrice($S$1&amp;E31,R31)</f>
        <v>cleanp30</v>
      </c>
      <c r="T31">
        <f>+_xll._Value(S31)</f>
        <v>164.79468795222499</v>
      </c>
    </row>
    <row r="32" spans="1:20" x14ac:dyDescent="0.35">
      <c r="A32">
        <f t="shared" si="5"/>
        <v>4</v>
      </c>
      <c r="B32" t="str">
        <f t="shared" si="4"/>
        <v>+Yield4</v>
      </c>
      <c r="C32" t="str">
        <f>+_xll._FlatForward(Table4[[#Headers],[Flat]]&amp;Table4[[#This Row],[Flat]],$B$4,Table4[[#This Row],[Flat]],$B$5)</f>
        <v>FlatYield4</v>
      </c>
      <c r="E32">
        <f t="shared" si="1"/>
        <v>31</v>
      </c>
      <c r="F32" s="6">
        <v>3</v>
      </c>
      <c r="G32" s="9">
        <v>0.02</v>
      </c>
      <c r="H32" s="7" t="s">
        <v>1</v>
      </c>
      <c r="I32" s="9">
        <v>0.04</v>
      </c>
      <c r="J32" s="4">
        <v>100</v>
      </c>
      <c r="K32" s="4" t="str">
        <f>+_xll._Double("Face"&amp;E32,J32)</f>
        <v>Face31</v>
      </c>
      <c r="L32" t="str">
        <f>VLOOKUP(F32,Table1[],2,TRUE)</f>
        <v>Mat1</v>
      </c>
      <c r="M32" t="str">
        <f>VLOOKUP(H32,Table2[],2,TRUE)</f>
        <v>FreqS</v>
      </c>
      <c r="N32" t="str">
        <f>VLOOKUP(I32,Table3[],2,TRUE)</f>
        <v>+Yield2</v>
      </c>
      <c r="O32" t="str">
        <f>VLOOKUP(N32,Table4[],2,TRUE)</f>
        <v>FlatYield2</v>
      </c>
      <c r="P32" t="str">
        <f>VLOOKUP(O32,Table5[],2,TRUE)</f>
        <v>EngineFlatYield2</v>
      </c>
      <c r="Q32" t="str">
        <f t="shared" si="0"/>
        <v>Mat1FreqS</v>
      </c>
      <c r="R32" t="str">
        <f>+_xll._FixedRateBond($R$1&amp;E32,$B$7,K32,Q32,$B$54,$B$5,"ModifiedFollowing",K32,$B$4,$B$3,$B$6,$B$3,"Following",FALSE,P32,$B$4)</f>
        <v>Bond31</v>
      </c>
      <c r="S32" t="str">
        <f>+_xll._FixedRateBond_cleanPrice($S$1&amp;E32,R32)</f>
        <v>cleanp31</v>
      </c>
      <c r="T32">
        <f>+_xll._Value(S32)</f>
        <v>106.7317805512089</v>
      </c>
    </row>
    <row r="33" spans="2:20" x14ac:dyDescent="0.35">
      <c r="E33">
        <f t="shared" si="1"/>
        <v>32</v>
      </c>
      <c r="F33" s="6">
        <v>5</v>
      </c>
      <c r="G33" s="9">
        <v>0.02</v>
      </c>
      <c r="H33" s="7" t="s">
        <v>1</v>
      </c>
      <c r="I33" s="9">
        <v>0.04</v>
      </c>
      <c r="J33" s="4">
        <v>100</v>
      </c>
      <c r="K33" s="4" t="str">
        <f>+_xll._Double("Face"&amp;E33,J33)</f>
        <v>Face32</v>
      </c>
      <c r="L33" t="str">
        <f>VLOOKUP(F33,Table1[],2,TRUE)</f>
        <v>Mat2</v>
      </c>
      <c r="M33" t="str">
        <f>VLOOKUP(H33,Table2[],2,TRUE)</f>
        <v>FreqS</v>
      </c>
      <c r="N33" t="str">
        <f>VLOOKUP(I33,Table3[],2,TRUE)</f>
        <v>+Yield2</v>
      </c>
      <c r="O33" t="str">
        <f>VLOOKUP(N33,Table4[],2,TRUE)</f>
        <v>FlatYield2</v>
      </c>
      <c r="P33" t="str">
        <f>VLOOKUP(O33,Table5[],2,TRUE)</f>
        <v>EngineFlatYield2</v>
      </c>
      <c r="Q33" t="str">
        <f t="shared" si="0"/>
        <v>Mat2FreqS</v>
      </c>
      <c r="R33" t="str">
        <f>+_xll._FixedRateBond($R$1&amp;E33,$B$7,K33,Q33,$B$54,$B$5,"ModifiedFollowing",K33,$B$4,$B$3,$B$6,$B$3,"Following",FALSE,P33,$B$4)</f>
        <v>Bond32</v>
      </c>
      <c r="S33" t="str">
        <f>+_xll._FixedRateBond_cleanPrice($S$1&amp;E33,R33)</f>
        <v>cleanp32</v>
      </c>
      <c r="T33">
        <f>+_xll._Value(S33)</f>
        <v>113.41848708785737</v>
      </c>
    </row>
    <row r="34" spans="2:20" x14ac:dyDescent="0.35">
      <c r="B34" t="s">
        <v>13</v>
      </c>
      <c r="C34" t="s">
        <v>10</v>
      </c>
      <c r="E34">
        <f t="shared" si="1"/>
        <v>33</v>
      </c>
      <c r="F34" s="6">
        <v>10</v>
      </c>
      <c r="G34" s="9">
        <v>0.02</v>
      </c>
      <c r="H34" s="7" t="s">
        <v>1</v>
      </c>
      <c r="I34" s="9">
        <v>0.04</v>
      </c>
      <c r="J34" s="4">
        <v>100</v>
      </c>
      <c r="K34" s="4" t="str">
        <f>+_xll._Double("Face"&amp;E34,J34)</f>
        <v>Face33</v>
      </c>
      <c r="L34" t="str">
        <f>VLOOKUP(F34,Table1[],2,TRUE)</f>
        <v>Mat3</v>
      </c>
      <c r="M34" t="str">
        <f>VLOOKUP(H34,Table2[],2,TRUE)</f>
        <v>FreqS</v>
      </c>
      <c r="N34" t="str">
        <f>VLOOKUP(I34,Table3[],2,TRUE)</f>
        <v>+Yield2</v>
      </c>
      <c r="O34" t="str">
        <f>VLOOKUP(N34,Table4[],2,TRUE)</f>
        <v>FlatYield2</v>
      </c>
      <c r="P34" t="str">
        <f>VLOOKUP(O34,Table5[],2,TRUE)</f>
        <v>EngineFlatYield2</v>
      </c>
      <c r="Q34" t="str">
        <f t="shared" si="0"/>
        <v>Mat3FreqS</v>
      </c>
      <c r="R34" t="str">
        <f>+_xll._FixedRateBond($R$1&amp;E34,$B$7,K34,Q34,$B$54,$B$5,"ModifiedFollowing",K34,$B$4,$B$3,$B$6,$B$3,"Following",FALSE,P34,$B$4)</f>
        <v>Bond33</v>
      </c>
      <c r="S34" t="str">
        <f>+_xll._FixedRateBond_cleanPrice($S$1&amp;E34,R34)</f>
        <v>cleanp33</v>
      </c>
      <c r="T34">
        <f>+_xll._Value(S34)</f>
        <v>127.97169795388524</v>
      </c>
    </row>
    <row r="35" spans="2:20" x14ac:dyDescent="0.35">
      <c r="B35" t="str">
        <f>C29</f>
        <v>FlatYield1</v>
      </c>
      <c r="C35" t="str">
        <f>+_xll._DiscountingBondEngine(Table5[[#Headers],[Engine]]&amp;Table5[[#This Row],[Engine]],Table5[[#This Row],[Engine]],TRUE)</f>
        <v>EngineFlatYield1</v>
      </c>
      <c r="E35">
        <f t="shared" si="1"/>
        <v>34</v>
      </c>
      <c r="F35" s="6">
        <v>15</v>
      </c>
      <c r="G35" s="9">
        <v>0.02</v>
      </c>
      <c r="H35" s="7" t="s">
        <v>1</v>
      </c>
      <c r="I35" s="9">
        <v>0.04</v>
      </c>
      <c r="J35" s="4">
        <v>100</v>
      </c>
      <c r="K35" s="4" t="str">
        <f>+_xll._Double("Face"&amp;E35,J35)</f>
        <v>Face34</v>
      </c>
      <c r="L35" t="str">
        <f>VLOOKUP(F35,Table1[],2,TRUE)</f>
        <v>Mat4</v>
      </c>
      <c r="M35" t="str">
        <f>VLOOKUP(H35,Table2[],2,TRUE)</f>
        <v>FreqS</v>
      </c>
      <c r="N35" t="str">
        <f>VLOOKUP(I35,Table3[],2,TRUE)</f>
        <v>+Yield2</v>
      </c>
      <c r="O35" t="str">
        <f>VLOOKUP(N35,Table4[],2,TRUE)</f>
        <v>FlatYield2</v>
      </c>
      <c r="P35" t="str">
        <f>VLOOKUP(O35,Table5[],2,TRUE)</f>
        <v>EngineFlatYield2</v>
      </c>
      <c r="Q35" t="str">
        <f t="shared" si="0"/>
        <v>Mat4FreqS</v>
      </c>
      <c r="R35" t="str">
        <f>+_xll._FixedRateBond($R$1&amp;E35,$B$7,K35,Q35,$B$54,$B$5,"ModifiedFollowing",K35,$B$4,$B$3,$B$6,$B$3,"Following",FALSE,P35,$B$4)</f>
        <v>Bond34</v>
      </c>
      <c r="S35" t="str">
        <f>+_xll._FixedRateBond_cleanPrice($S$1&amp;E35,R35)</f>
        <v>cleanp34</v>
      </c>
      <c r="T35">
        <f>+_xll._Value(S35)</f>
        <v>139.88685924593088</v>
      </c>
    </row>
    <row r="36" spans="2:20" x14ac:dyDescent="0.35">
      <c r="B36" t="str">
        <f t="shared" ref="B36:B38" si="6">C30</f>
        <v>FlatYield2</v>
      </c>
      <c r="C36" t="str">
        <f>+_xll._DiscountingBondEngine(Table5[[#Headers],[Engine]]&amp;Table5[[#This Row],[Engine]],Table5[[#This Row],[Engine]],TRUE)</f>
        <v>EngineFlatYield2</v>
      </c>
      <c r="E36">
        <f t="shared" si="1"/>
        <v>35</v>
      </c>
      <c r="F36" s="6">
        <v>20</v>
      </c>
      <c r="G36" s="9">
        <v>0.02</v>
      </c>
      <c r="H36" s="7" t="s">
        <v>1</v>
      </c>
      <c r="I36" s="9">
        <v>0.04</v>
      </c>
      <c r="J36" s="4">
        <v>100</v>
      </c>
      <c r="K36" s="4" t="str">
        <f>+_xll._Double("Face"&amp;E36,J36)</f>
        <v>Face35</v>
      </c>
      <c r="L36" t="str">
        <f>VLOOKUP(F36,Table1[],2,TRUE)</f>
        <v>Mat5</v>
      </c>
      <c r="M36" t="str">
        <f>VLOOKUP(H36,Table2[],2,TRUE)</f>
        <v>FreqS</v>
      </c>
      <c r="N36" t="str">
        <f>VLOOKUP(I36,Table3[],2,TRUE)</f>
        <v>+Yield2</v>
      </c>
      <c r="O36" t="str">
        <f>VLOOKUP(N36,Table4[],2,TRUE)</f>
        <v>FlatYield2</v>
      </c>
      <c r="P36" t="str">
        <f>VLOOKUP(O36,Table5[],2,TRUE)</f>
        <v>EngineFlatYield2</v>
      </c>
      <c r="Q36" t="str">
        <f t="shared" si="0"/>
        <v>Mat5FreqS</v>
      </c>
      <c r="R36" t="str">
        <f>+_xll._FixedRateBond($R$1&amp;E36,$B$7,K36,Q36,$B$54,$B$5,"ModifiedFollowing",K36,$B$4,$B$3,$B$6,$B$3,"Following",FALSE,P36,$B$4)</f>
        <v>Bond35</v>
      </c>
      <c r="S36" t="str">
        <f>+_xll._FixedRateBond_cleanPrice($S$1&amp;E36,R36)</f>
        <v>cleanp35</v>
      </c>
      <c r="T36">
        <f>+_xll._Value(S36)</f>
        <v>149.64216822361303</v>
      </c>
    </row>
    <row r="37" spans="2:20" x14ac:dyDescent="0.35">
      <c r="B37" t="str">
        <f t="shared" si="6"/>
        <v>FlatYield3</v>
      </c>
      <c r="C37" t="str">
        <f>+_xll._DiscountingBondEngine(Table5[[#Headers],[Engine]]&amp;Table5[[#This Row],[Engine]],Table5[[#This Row],[Engine]],TRUE)</f>
        <v>EngineFlatYield3</v>
      </c>
      <c r="E37">
        <f t="shared" si="1"/>
        <v>36</v>
      </c>
      <c r="F37" s="6">
        <v>3</v>
      </c>
      <c r="G37" s="9">
        <v>0.05</v>
      </c>
      <c r="H37" s="7" t="s">
        <v>1</v>
      </c>
      <c r="I37" s="9">
        <v>0.04</v>
      </c>
      <c r="J37" s="4">
        <v>100</v>
      </c>
      <c r="K37" s="4" t="str">
        <f>+_xll._Double("Face"&amp;E37,J37)</f>
        <v>Face36</v>
      </c>
      <c r="L37" t="str">
        <f>VLOOKUP(F37,Table1[],2,TRUE)</f>
        <v>Mat1</v>
      </c>
      <c r="M37" t="str">
        <f>VLOOKUP(H37,Table2[],2,TRUE)</f>
        <v>FreqS</v>
      </c>
      <c r="N37" t="str">
        <f>VLOOKUP(I37,Table3[],2,TRUE)</f>
        <v>+Yield2</v>
      </c>
      <c r="O37" t="str">
        <f>VLOOKUP(N37,Table4[],2,TRUE)</f>
        <v>FlatYield2</v>
      </c>
      <c r="P37" t="str">
        <f>VLOOKUP(O37,Table5[],2,TRUE)</f>
        <v>EngineFlatYield2</v>
      </c>
      <c r="Q37" t="str">
        <f t="shared" si="0"/>
        <v>Mat1FreqS</v>
      </c>
      <c r="R37" t="str">
        <f>+_xll._FixedRateBond($R$1&amp;E37,$B$7,K37,Q37,$B$54,$B$5,"ModifiedFollowing",K37,$B$4,$B$3,$B$6,$B$3,"Following",FALSE,P37,$B$4)</f>
        <v>Bond36</v>
      </c>
      <c r="S37" t="str">
        <f>+_xll._FixedRateBond_cleanPrice($S$1&amp;E37,R37)</f>
        <v>cleanp36</v>
      </c>
      <c r="T37">
        <f>+_xll._Value(S37)</f>
        <v>106.7317805512089</v>
      </c>
    </row>
    <row r="38" spans="2:20" x14ac:dyDescent="0.35">
      <c r="B38" t="str">
        <f t="shared" si="6"/>
        <v>FlatYield4</v>
      </c>
      <c r="C38" t="str">
        <f>+_xll._DiscountingBondEngine(Table5[[#Headers],[Engine]]&amp;Table5[[#This Row],[Engine]],Table5[[#This Row],[Engine]],TRUE)</f>
        <v>EngineFlatYield4</v>
      </c>
      <c r="E38">
        <f t="shared" si="1"/>
        <v>37</v>
      </c>
      <c r="F38" s="6">
        <v>5</v>
      </c>
      <c r="G38" s="9">
        <v>0.05</v>
      </c>
      <c r="H38" s="7" t="s">
        <v>1</v>
      </c>
      <c r="I38" s="9">
        <v>0.04</v>
      </c>
      <c r="J38" s="4">
        <v>100</v>
      </c>
      <c r="K38" s="4" t="str">
        <f>+_xll._Double("Face"&amp;E38,J38)</f>
        <v>Face37</v>
      </c>
      <c r="L38" t="str">
        <f>VLOOKUP(F38,Table1[],2,TRUE)</f>
        <v>Mat2</v>
      </c>
      <c r="M38" t="str">
        <f>VLOOKUP(H38,Table2[],2,TRUE)</f>
        <v>FreqS</v>
      </c>
      <c r="N38" t="str">
        <f>VLOOKUP(I38,Table3[],2,TRUE)</f>
        <v>+Yield2</v>
      </c>
      <c r="O38" t="str">
        <f>VLOOKUP(N38,Table4[],2,TRUE)</f>
        <v>FlatYield2</v>
      </c>
      <c r="P38" t="str">
        <f>VLOOKUP(O38,Table5[],2,TRUE)</f>
        <v>EngineFlatYield2</v>
      </c>
      <c r="Q38" t="str">
        <f t="shared" si="0"/>
        <v>Mat2FreqS</v>
      </c>
      <c r="R38" t="str">
        <f>+_xll._FixedRateBond($R$1&amp;E38,$B$7,K38,Q38,$B$54,$B$5,"ModifiedFollowing",K38,$B$4,$B$3,$B$6,$B$3,"Following",FALSE,P38,$B$4)</f>
        <v>Bond37</v>
      </c>
      <c r="S38" t="str">
        <f>+_xll._FixedRateBond_cleanPrice($S$1&amp;E38,R38)</f>
        <v>cleanp37</v>
      </c>
      <c r="T38">
        <f>+_xll._Value(S38)</f>
        <v>113.41848708785737</v>
      </c>
    </row>
    <row r="39" spans="2:20" x14ac:dyDescent="0.35">
      <c r="E39">
        <f t="shared" si="1"/>
        <v>38</v>
      </c>
      <c r="F39" s="6">
        <v>10</v>
      </c>
      <c r="G39" s="9">
        <v>0.05</v>
      </c>
      <c r="H39" s="7" t="s">
        <v>1</v>
      </c>
      <c r="I39" s="9">
        <v>0.04</v>
      </c>
      <c r="J39" s="4">
        <v>100</v>
      </c>
      <c r="K39" s="4" t="str">
        <f>+_xll._Double("Face"&amp;E39,J39)</f>
        <v>Face38</v>
      </c>
      <c r="L39" t="str">
        <f>VLOOKUP(F39,Table1[],2,TRUE)</f>
        <v>Mat3</v>
      </c>
      <c r="M39" t="str">
        <f>VLOOKUP(H39,Table2[],2,TRUE)</f>
        <v>FreqS</v>
      </c>
      <c r="N39" t="str">
        <f>VLOOKUP(I39,Table3[],2,TRUE)</f>
        <v>+Yield2</v>
      </c>
      <c r="O39" t="str">
        <f>VLOOKUP(N39,Table4[],2,TRUE)</f>
        <v>FlatYield2</v>
      </c>
      <c r="P39" t="str">
        <f>VLOOKUP(O39,Table5[],2,TRUE)</f>
        <v>EngineFlatYield2</v>
      </c>
      <c r="Q39" t="str">
        <f t="shared" si="0"/>
        <v>Mat3FreqS</v>
      </c>
      <c r="R39" t="str">
        <f>+_xll._FixedRateBond($R$1&amp;E39,$B$7,K39,Q39,$B$54,$B$5,"ModifiedFollowing",K39,$B$4,$B$3,$B$6,$B$3,"Following",FALSE,P39,$B$4)</f>
        <v>Bond38</v>
      </c>
      <c r="S39" t="str">
        <f>+_xll._FixedRateBond_cleanPrice($S$1&amp;E39,R39)</f>
        <v>cleanp38</v>
      </c>
      <c r="T39">
        <f>+_xll._Value(S39)</f>
        <v>127.97169795388524</v>
      </c>
    </row>
    <row r="40" spans="2:20" x14ac:dyDescent="0.35">
      <c r="E40">
        <f t="shared" si="1"/>
        <v>39</v>
      </c>
      <c r="F40" s="6">
        <v>15</v>
      </c>
      <c r="G40" s="9">
        <v>0.05</v>
      </c>
      <c r="H40" s="7" t="s">
        <v>1</v>
      </c>
      <c r="I40" s="9">
        <v>0.04</v>
      </c>
      <c r="J40" s="4">
        <v>100</v>
      </c>
      <c r="K40" s="4" t="str">
        <f>+_xll._Double("Face"&amp;E40,J40)</f>
        <v>Face39</v>
      </c>
      <c r="L40" t="str">
        <f>VLOOKUP(F40,Table1[],2,TRUE)</f>
        <v>Mat4</v>
      </c>
      <c r="M40" t="str">
        <f>VLOOKUP(H40,Table2[],2,TRUE)</f>
        <v>FreqS</v>
      </c>
      <c r="N40" t="str">
        <f>VLOOKUP(I40,Table3[],2,TRUE)</f>
        <v>+Yield2</v>
      </c>
      <c r="O40" t="str">
        <f>VLOOKUP(N40,Table4[],2,TRUE)</f>
        <v>FlatYield2</v>
      </c>
      <c r="P40" t="str">
        <f>VLOOKUP(O40,Table5[],2,TRUE)</f>
        <v>EngineFlatYield2</v>
      </c>
      <c r="Q40" t="str">
        <f t="shared" si="0"/>
        <v>Mat4FreqS</v>
      </c>
      <c r="R40" t="str">
        <f>+_xll._FixedRateBond($R$1&amp;E40,$B$7,K40,Q40,$B$54,$B$5,"ModifiedFollowing",K40,$B$4,$B$3,$B$6,$B$3,"Following",FALSE,P40,$B$4)</f>
        <v>Bond39</v>
      </c>
      <c r="S40" t="str">
        <f>+_xll._FixedRateBond_cleanPrice($S$1&amp;E40,R40)</f>
        <v>cleanp39</v>
      </c>
      <c r="T40">
        <f>+_xll._Value(S40)</f>
        <v>139.88685924593088</v>
      </c>
    </row>
    <row r="41" spans="2:20" x14ac:dyDescent="0.35">
      <c r="E41">
        <f t="shared" si="1"/>
        <v>40</v>
      </c>
      <c r="F41" s="6">
        <v>20</v>
      </c>
      <c r="G41" s="9">
        <v>0.05</v>
      </c>
      <c r="H41" s="7" t="s">
        <v>1</v>
      </c>
      <c r="I41" s="9">
        <v>0.04</v>
      </c>
      <c r="J41" s="4">
        <v>100</v>
      </c>
      <c r="K41" s="4" t="str">
        <f>+_xll._Double("Face"&amp;E41,J41)</f>
        <v>Face40</v>
      </c>
      <c r="L41" t="str">
        <f>VLOOKUP(F41,Table1[],2,TRUE)</f>
        <v>Mat5</v>
      </c>
      <c r="M41" t="str">
        <f>VLOOKUP(H41,Table2[],2,TRUE)</f>
        <v>FreqS</v>
      </c>
      <c r="N41" t="str">
        <f>VLOOKUP(I41,Table3[],2,TRUE)</f>
        <v>+Yield2</v>
      </c>
      <c r="O41" t="str">
        <f>VLOOKUP(N41,Table4[],2,TRUE)</f>
        <v>FlatYield2</v>
      </c>
      <c r="P41" t="str">
        <f>VLOOKUP(O41,Table5[],2,TRUE)</f>
        <v>EngineFlatYield2</v>
      </c>
      <c r="Q41" t="str">
        <f t="shared" si="0"/>
        <v>Mat5FreqS</v>
      </c>
      <c r="R41" t="str">
        <f>+_xll._FixedRateBond($R$1&amp;E41,$B$7,K41,Q41,$B$54,$B$5,"ModifiedFollowing",K41,$B$4,$B$3,$B$6,$B$3,"Following",FALSE,P41,$B$4)</f>
        <v>Bond40</v>
      </c>
      <c r="S41" t="str">
        <f>+_xll._FixedRateBond_cleanPrice($S$1&amp;E41,R41)</f>
        <v>cleanp40</v>
      </c>
      <c r="T41">
        <f>+_xll._Value(S41)</f>
        <v>149.64216822361303</v>
      </c>
    </row>
    <row r="42" spans="2:20" x14ac:dyDescent="0.35">
      <c r="B42" t="s">
        <v>14</v>
      </c>
      <c r="C42" t="s">
        <v>22</v>
      </c>
      <c r="D42" t="s">
        <v>23</v>
      </c>
      <c r="E42">
        <f t="shared" si="1"/>
        <v>41</v>
      </c>
      <c r="F42" s="6">
        <v>3</v>
      </c>
      <c r="G42" s="9">
        <v>0.08</v>
      </c>
      <c r="H42" s="7" t="s">
        <v>1</v>
      </c>
      <c r="I42" s="9">
        <v>0.04</v>
      </c>
      <c r="J42" s="4">
        <v>100</v>
      </c>
      <c r="K42" s="4" t="str">
        <f>+_xll._Double("Face"&amp;E42,J42)</f>
        <v>Face41</v>
      </c>
      <c r="L42" t="str">
        <f>VLOOKUP(F42,Table1[],2,TRUE)</f>
        <v>Mat1</v>
      </c>
      <c r="M42" t="str">
        <f>VLOOKUP(H42,Table2[],2,TRUE)</f>
        <v>FreqS</v>
      </c>
      <c r="N42" t="str">
        <f>VLOOKUP(I42,Table3[],2,TRUE)</f>
        <v>+Yield2</v>
      </c>
      <c r="O42" t="str">
        <f>VLOOKUP(N42,Table4[],2,TRUE)</f>
        <v>FlatYield2</v>
      </c>
      <c r="P42" t="str">
        <f>VLOOKUP(O42,Table5[],2,TRUE)</f>
        <v>EngineFlatYield2</v>
      </c>
      <c r="Q42" t="str">
        <f t="shared" si="0"/>
        <v>Mat1FreqS</v>
      </c>
      <c r="R42" t="str">
        <f>+_xll._FixedRateBond($R$1&amp;E42,$B$7,K42,Q42,$B$54,$B$5,"ModifiedFollowing",K42,$B$4,$B$3,$B$6,$B$3,"Following",FALSE,P42,$B$4)</f>
        <v>Bond41</v>
      </c>
      <c r="S42" t="str">
        <f>+_xll._FixedRateBond_cleanPrice($S$1&amp;E42,R42)</f>
        <v>cleanp41</v>
      </c>
      <c r="T42">
        <f>+_xll._Value(S42)</f>
        <v>106.7317805512089</v>
      </c>
    </row>
    <row r="43" spans="2:20" x14ac:dyDescent="0.35">
      <c r="B43" t="str">
        <f>C12</f>
        <v>Mat1</v>
      </c>
      <c r="C43" t="str">
        <f>+_xll._Schedule($B43&amp;C$42,$B$4,$B43,C$42,$B$3,"Unadjusted","Unadjusted","Backward",FALSE)</f>
        <v>Mat1FreqA</v>
      </c>
      <c r="D43" t="str">
        <f>+_xll._Schedule($B43&amp;D$42,$B$4,$B43,D$42,$B$3,"Unadjusted","Unadjusted","Backward",FALSE)</f>
        <v>Mat1FreqS</v>
      </c>
      <c r="E43">
        <f t="shared" si="1"/>
        <v>42</v>
      </c>
      <c r="F43" s="6">
        <v>5</v>
      </c>
      <c r="G43" s="9">
        <v>0.08</v>
      </c>
      <c r="H43" s="7" t="s">
        <v>1</v>
      </c>
      <c r="I43" s="9">
        <v>0.04</v>
      </c>
      <c r="J43" s="4">
        <v>100</v>
      </c>
      <c r="K43" s="4" t="str">
        <f>+_xll._Double("Face"&amp;E43,J43)</f>
        <v>Face42</v>
      </c>
      <c r="L43" t="str">
        <f>VLOOKUP(F43,Table1[],2,TRUE)</f>
        <v>Mat2</v>
      </c>
      <c r="M43" t="str">
        <f>VLOOKUP(H43,Table2[],2,TRUE)</f>
        <v>FreqS</v>
      </c>
      <c r="N43" t="str">
        <f>VLOOKUP(I43,Table3[],2,TRUE)</f>
        <v>+Yield2</v>
      </c>
      <c r="O43" t="str">
        <f>VLOOKUP(N43,Table4[],2,TRUE)</f>
        <v>FlatYield2</v>
      </c>
      <c r="P43" t="str">
        <f>VLOOKUP(O43,Table5[],2,TRUE)</f>
        <v>EngineFlatYield2</v>
      </c>
      <c r="Q43" t="str">
        <f t="shared" si="0"/>
        <v>Mat2FreqS</v>
      </c>
      <c r="R43" t="str">
        <f>+_xll._FixedRateBond($R$1&amp;E43,$B$7,K43,Q43,$B$54,$B$5,"ModifiedFollowing",K43,$B$4,$B$3,$B$6,$B$3,"Following",FALSE,P43,$B$4)</f>
        <v>Bond42</v>
      </c>
      <c r="S43" t="str">
        <f>+_xll._FixedRateBond_cleanPrice($S$1&amp;E43,R43)</f>
        <v>cleanp42</v>
      </c>
      <c r="T43">
        <f>+_xll._Value(S43)</f>
        <v>113.41848708785737</v>
      </c>
    </row>
    <row r="44" spans="2:20" x14ac:dyDescent="0.35">
      <c r="B44" t="str">
        <f t="shared" ref="B44:B47" si="7">C13</f>
        <v>Mat2</v>
      </c>
      <c r="C44" t="str">
        <f>+_xll._Schedule($B44&amp;C$42,$B$4,$B44,C$42,$B$3,"Unadjusted","Unadjusted","Backward",FALSE)</f>
        <v>Mat2FreqA</v>
      </c>
      <c r="D44" t="str">
        <f>+_xll._Schedule($B44&amp;D$42,$B$4,$B44,D$42,$B$3,"Unadjusted","Unadjusted","Backward",FALSE)</f>
        <v>Mat2FreqS</v>
      </c>
      <c r="E44">
        <f t="shared" si="1"/>
        <v>43</v>
      </c>
      <c r="F44" s="6">
        <v>10</v>
      </c>
      <c r="G44" s="9">
        <v>0.08</v>
      </c>
      <c r="H44" s="7" t="s">
        <v>1</v>
      </c>
      <c r="I44" s="9">
        <v>0.04</v>
      </c>
      <c r="J44" s="4">
        <v>100</v>
      </c>
      <c r="K44" s="4" t="str">
        <f>+_xll._Double("Face"&amp;E44,J44)</f>
        <v>Face43</v>
      </c>
      <c r="L44" t="str">
        <f>VLOOKUP(F44,Table1[],2,TRUE)</f>
        <v>Mat3</v>
      </c>
      <c r="M44" t="str">
        <f>VLOOKUP(H44,Table2[],2,TRUE)</f>
        <v>FreqS</v>
      </c>
      <c r="N44" t="str">
        <f>VLOOKUP(I44,Table3[],2,TRUE)</f>
        <v>+Yield2</v>
      </c>
      <c r="O44" t="str">
        <f>VLOOKUP(N44,Table4[],2,TRUE)</f>
        <v>FlatYield2</v>
      </c>
      <c r="P44" t="str">
        <f>VLOOKUP(O44,Table5[],2,TRUE)</f>
        <v>EngineFlatYield2</v>
      </c>
      <c r="Q44" t="str">
        <f t="shared" si="0"/>
        <v>Mat3FreqS</v>
      </c>
      <c r="R44" t="str">
        <f>+_xll._FixedRateBond($R$1&amp;E44,$B$7,K44,Q44,$B$54,$B$5,"ModifiedFollowing",K44,$B$4,$B$3,$B$6,$B$3,"Following",FALSE,P44,$B$4)</f>
        <v>Bond43</v>
      </c>
      <c r="S44" t="str">
        <f>+_xll._FixedRateBond_cleanPrice($S$1&amp;E44,R44)</f>
        <v>cleanp43</v>
      </c>
      <c r="T44">
        <f>+_xll._Value(S44)</f>
        <v>127.97169795388524</v>
      </c>
    </row>
    <row r="45" spans="2:20" x14ac:dyDescent="0.35">
      <c r="B45" t="str">
        <f t="shared" si="7"/>
        <v>Mat3</v>
      </c>
      <c r="C45" t="str">
        <f>+_xll._Schedule($B45&amp;C$42,$B$4,$B45,C$42,$B$3,"Unadjusted","Unadjusted","Backward",FALSE)</f>
        <v>Mat3FreqA</v>
      </c>
      <c r="D45" t="str">
        <f>+_xll._Schedule($B45&amp;D$42,$B$4,$B45,D$42,$B$3,"Unadjusted","Unadjusted","Backward",FALSE)</f>
        <v>Mat3FreqS</v>
      </c>
      <c r="E45">
        <f t="shared" si="1"/>
        <v>44</v>
      </c>
      <c r="F45" s="6">
        <v>15</v>
      </c>
      <c r="G45" s="9">
        <v>0.08</v>
      </c>
      <c r="H45" s="7" t="s">
        <v>1</v>
      </c>
      <c r="I45" s="9">
        <v>0.04</v>
      </c>
      <c r="J45" s="4">
        <v>100</v>
      </c>
      <c r="K45" s="4" t="str">
        <f>+_xll._Double("Face"&amp;E45,J45)</f>
        <v>Face44</v>
      </c>
      <c r="L45" t="str">
        <f>VLOOKUP(F45,Table1[],2,TRUE)</f>
        <v>Mat4</v>
      </c>
      <c r="M45" t="str">
        <f>VLOOKUP(H45,Table2[],2,TRUE)</f>
        <v>FreqS</v>
      </c>
      <c r="N45" t="str">
        <f>VLOOKUP(I45,Table3[],2,TRUE)</f>
        <v>+Yield2</v>
      </c>
      <c r="O45" t="str">
        <f>VLOOKUP(N45,Table4[],2,TRUE)</f>
        <v>FlatYield2</v>
      </c>
      <c r="P45" t="str">
        <f>VLOOKUP(O45,Table5[],2,TRUE)</f>
        <v>EngineFlatYield2</v>
      </c>
      <c r="Q45" t="str">
        <f t="shared" si="0"/>
        <v>Mat4FreqS</v>
      </c>
      <c r="R45" t="str">
        <f>+_xll._FixedRateBond($R$1&amp;E45,$B$7,K45,Q45,$B$54,$B$5,"ModifiedFollowing",K45,$B$4,$B$3,$B$6,$B$3,"Following",FALSE,P45,$B$4)</f>
        <v>Bond44</v>
      </c>
      <c r="S45" t="str">
        <f>+_xll._FixedRateBond_cleanPrice($S$1&amp;E45,R45)</f>
        <v>cleanp44</v>
      </c>
      <c r="T45">
        <f>+_xll._Value(S45)</f>
        <v>139.88685924593088</v>
      </c>
    </row>
    <row r="46" spans="2:20" x14ac:dyDescent="0.35">
      <c r="B46" t="str">
        <f t="shared" si="7"/>
        <v>Mat4</v>
      </c>
      <c r="C46" t="str">
        <f>+_xll._Schedule($B46&amp;C$42,$B$4,$B46,C$42,$B$3,"Unadjusted","Unadjusted","Backward",FALSE)</f>
        <v>Mat4FreqA</v>
      </c>
      <c r="D46" t="str">
        <f>+_xll._Schedule($B46&amp;D$42,$B$4,$B46,D$42,$B$3,"Unadjusted","Unadjusted","Backward",FALSE)</f>
        <v>Mat4FreqS</v>
      </c>
      <c r="E46">
        <f t="shared" si="1"/>
        <v>45</v>
      </c>
      <c r="F46" s="6">
        <v>20</v>
      </c>
      <c r="G46" s="9">
        <v>0.08</v>
      </c>
      <c r="H46" s="7" t="s">
        <v>1</v>
      </c>
      <c r="I46" s="9">
        <v>0.04</v>
      </c>
      <c r="J46" s="4">
        <v>100</v>
      </c>
      <c r="K46" s="4" t="str">
        <f>+_xll._Double("Face"&amp;E46,J46)</f>
        <v>Face45</v>
      </c>
      <c r="L46" t="str">
        <f>VLOOKUP(F46,Table1[],2,TRUE)</f>
        <v>Mat5</v>
      </c>
      <c r="M46" t="str">
        <f>VLOOKUP(H46,Table2[],2,TRUE)</f>
        <v>FreqS</v>
      </c>
      <c r="N46" t="str">
        <f>VLOOKUP(I46,Table3[],2,TRUE)</f>
        <v>+Yield2</v>
      </c>
      <c r="O46" t="str">
        <f>VLOOKUP(N46,Table4[],2,TRUE)</f>
        <v>FlatYield2</v>
      </c>
      <c r="P46" t="str">
        <f>VLOOKUP(O46,Table5[],2,TRUE)</f>
        <v>EngineFlatYield2</v>
      </c>
      <c r="Q46" t="str">
        <f t="shared" si="0"/>
        <v>Mat5FreqS</v>
      </c>
      <c r="R46" t="str">
        <f>+_xll._FixedRateBond($R$1&amp;E46,$B$7,K46,Q46,$B$54,$B$5,"ModifiedFollowing",K46,$B$4,$B$3,$B$6,$B$3,"Following",FALSE,P46,$B$4)</f>
        <v>Bond45</v>
      </c>
      <c r="S46" t="str">
        <f>+_xll._FixedRateBond_cleanPrice($S$1&amp;E46,R46)</f>
        <v>cleanp45</v>
      </c>
      <c r="T46">
        <f>+_xll._Value(S46)</f>
        <v>149.64216822361303</v>
      </c>
    </row>
    <row r="47" spans="2:20" x14ac:dyDescent="0.35">
      <c r="B47" t="str">
        <f t="shared" si="7"/>
        <v>Mat5</v>
      </c>
      <c r="C47" t="str">
        <f>+_xll._Schedule($B47&amp;C$42,$B$4,$B47,C$42,$B$3,"Unadjusted","Unadjusted","Backward",FALSE)</f>
        <v>Mat5FreqA</v>
      </c>
      <c r="D47" t="str">
        <f>+_xll._Schedule($B47&amp;D$42,$B$4,$B47,D$42,$B$3,"Unadjusted","Unadjusted","Backward",FALSE)</f>
        <v>Mat5FreqS</v>
      </c>
      <c r="E47">
        <f t="shared" si="1"/>
        <v>46</v>
      </c>
      <c r="F47" s="6">
        <v>3</v>
      </c>
      <c r="G47" s="9">
        <v>0.02</v>
      </c>
      <c r="H47" s="7" t="s">
        <v>2</v>
      </c>
      <c r="I47" s="9">
        <v>0.04</v>
      </c>
      <c r="J47" s="4">
        <v>100</v>
      </c>
      <c r="K47" s="4" t="str">
        <f>+_xll._Double("Face"&amp;E47,J47)</f>
        <v>Face46</v>
      </c>
      <c r="L47" t="str">
        <f>VLOOKUP(F47,Table1[],2,TRUE)</f>
        <v>Mat1</v>
      </c>
      <c r="M47" t="str">
        <f>VLOOKUP(H47,Table2[],2,TRUE)</f>
        <v>FreqA</v>
      </c>
      <c r="N47" t="str">
        <f>VLOOKUP(I47,Table3[],2,TRUE)</f>
        <v>+Yield2</v>
      </c>
      <c r="O47" t="str">
        <f>VLOOKUP(N47,Table4[],2,TRUE)</f>
        <v>FlatYield2</v>
      </c>
      <c r="P47" t="str">
        <f>VLOOKUP(O47,Table5[],2,TRUE)</f>
        <v>EngineFlatYield2</v>
      </c>
      <c r="Q47" t="str">
        <f t="shared" si="0"/>
        <v>Mat1FreqA</v>
      </c>
      <c r="R47" t="str">
        <f>+_xll._FixedRateBond($R$1&amp;E47,$B$7,K47,Q47,$B$54,$B$5,"ModifiedFollowing",K47,$B$4,$B$3,$B$6,$B$3,"Following",FALSE,P47,$B$4)</f>
        <v>Bond46</v>
      </c>
      <c r="S47" t="str">
        <f>+_xll._FixedRateBond_cleanPrice($S$1&amp;E47,R47)</f>
        <v>cleanp46</v>
      </c>
      <c r="T47">
        <f>+_xll._Value(S47)</f>
        <v>102.35325413570453</v>
      </c>
    </row>
    <row r="48" spans="2:20" x14ac:dyDescent="0.35">
      <c r="E48">
        <f t="shared" si="1"/>
        <v>47</v>
      </c>
      <c r="F48" s="6">
        <v>5</v>
      </c>
      <c r="G48" s="9">
        <v>0.02</v>
      </c>
      <c r="H48" s="7" t="s">
        <v>2</v>
      </c>
      <c r="I48" s="9">
        <v>0.04</v>
      </c>
      <c r="J48" s="4">
        <v>100</v>
      </c>
      <c r="K48" s="4" t="str">
        <f>+_xll._Double("Face"&amp;E48,J48)</f>
        <v>Face47</v>
      </c>
      <c r="L48" t="str">
        <f>VLOOKUP(F48,Table1[],2,TRUE)</f>
        <v>Mat2</v>
      </c>
      <c r="M48" t="str">
        <f>VLOOKUP(H48,Table2[],2,TRUE)</f>
        <v>FreqA</v>
      </c>
      <c r="N48" t="str">
        <f>VLOOKUP(I48,Table3[],2,TRUE)</f>
        <v>+Yield2</v>
      </c>
      <c r="O48" t="str">
        <f>VLOOKUP(N48,Table4[],2,TRUE)</f>
        <v>FlatYield2</v>
      </c>
      <c r="P48" t="str">
        <f>VLOOKUP(O48,Table5[],2,TRUE)</f>
        <v>EngineFlatYield2</v>
      </c>
      <c r="Q48" t="str">
        <f t="shared" si="0"/>
        <v>Mat2FreqA</v>
      </c>
      <c r="R48" t="str">
        <f>+_xll._FixedRateBond($R$1&amp;E48,$B$7,K48,Q48,$B$54,$B$5,"ModifiedFollowing",K48,$B$4,$B$3,$B$6,$B$3,"Following",FALSE,P48,$B$4)</f>
        <v>Bond47</v>
      </c>
      <c r="S48" t="str">
        <f>+_xll._FixedRateBond_cleanPrice($S$1&amp;E48,R48)</f>
        <v>cleanp47</v>
      </c>
      <c r="T48">
        <f>+_xll._Value(S48)</f>
        <v>108.90487105185582</v>
      </c>
    </row>
    <row r="49" spans="2:20" x14ac:dyDescent="0.35">
      <c r="B49" t="s">
        <v>16</v>
      </c>
      <c r="C49" t="s">
        <v>17</v>
      </c>
      <c r="E49">
        <f>E48+1</f>
        <v>48</v>
      </c>
      <c r="F49" s="6">
        <v>10</v>
      </c>
      <c r="G49" s="9">
        <v>0.02</v>
      </c>
      <c r="H49" s="7" t="s">
        <v>2</v>
      </c>
      <c r="I49" s="9">
        <v>0.04</v>
      </c>
      <c r="J49" s="4">
        <v>100</v>
      </c>
      <c r="K49" s="4" t="str">
        <f>+_xll._Double("Face"&amp;E49,J49)</f>
        <v>Face48</v>
      </c>
      <c r="L49" t="str">
        <f>VLOOKUP(F49,Table1[],2,TRUE)</f>
        <v>Mat3</v>
      </c>
      <c r="M49" t="str">
        <f>VLOOKUP(H49,Table2[],2,TRUE)</f>
        <v>FreqA</v>
      </c>
      <c r="N49" t="str">
        <f>VLOOKUP(I49,Table3[],2,TRUE)</f>
        <v>+Yield2</v>
      </c>
      <c r="O49" t="str">
        <f>VLOOKUP(N49,Table4[],2,TRUE)</f>
        <v>FlatYield2</v>
      </c>
      <c r="P49" t="str">
        <f>VLOOKUP(O49,Table5[],2,TRUE)</f>
        <v>EngineFlatYield2</v>
      </c>
      <c r="Q49" t="str">
        <f t="shared" si="0"/>
        <v>Mat3FreqA</v>
      </c>
      <c r="R49" t="str">
        <f>+_xll._FixedRateBond($R$1&amp;E49,$B$7,K49,Q49,$B$54,$B$5,"ModifiedFollowing",K49,$B$4,$B$3,$B$6,$B$3,"Following",FALSE,P49,$B$4)</f>
        <v>Bond48</v>
      </c>
      <c r="S49" t="str">
        <f>+_xll._FixedRateBond_cleanPrice($S$1&amp;E49,R49)</f>
        <v>cleanp48</v>
      </c>
      <c r="T49">
        <f>+_xll._Value(S49)</f>
        <v>123.16406755937518</v>
      </c>
    </row>
    <row r="50" spans="2:20" x14ac:dyDescent="0.35">
      <c r="B50" s="12">
        <v>0.02</v>
      </c>
      <c r="E50">
        <f t="shared" si="1"/>
        <v>49</v>
      </c>
      <c r="F50" s="6">
        <v>15</v>
      </c>
      <c r="G50" s="9">
        <v>0.02</v>
      </c>
      <c r="H50" s="7" t="s">
        <v>2</v>
      </c>
      <c r="I50" s="9">
        <v>0.04</v>
      </c>
      <c r="J50" s="4">
        <v>100</v>
      </c>
      <c r="K50" s="4" t="str">
        <f>+_xll._Double("Face"&amp;E50,J50)</f>
        <v>Face49</v>
      </c>
      <c r="L50" t="str">
        <f>VLOOKUP(F50,Table1[],2,TRUE)</f>
        <v>Mat4</v>
      </c>
      <c r="M50" t="str">
        <f>VLOOKUP(H50,Table2[],2,TRUE)</f>
        <v>FreqA</v>
      </c>
      <c r="N50" t="str">
        <f>VLOOKUP(I50,Table3[],2,TRUE)</f>
        <v>+Yield2</v>
      </c>
      <c r="O50" t="str">
        <f>VLOOKUP(N50,Table4[],2,TRUE)</f>
        <v>FlatYield2</v>
      </c>
      <c r="P50" t="str">
        <f>VLOOKUP(O50,Table5[],2,TRUE)</f>
        <v>EngineFlatYield2</v>
      </c>
      <c r="Q50" t="str">
        <f t="shared" si="0"/>
        <v>Mat4FreqA</v>
      </c>
      <c r="R50" t="str">
        <f>+_xll._FixedRateBond($R$1&amp;E50,$B$7,K50,Q50,$B$54,$B$5,"ModifiedFollowing",K50,$B$4,$B$3,$B$6,$B$3,"Following",FALSE,P50,$B$4)</f>
        <v>Bond49</v>
      </c>
      <c r="S50" t="str">
        <f>+_xll._FixedRateBond_cleanPrice($S$1&amp;E50,R50)</f>
        <v>cleanp49</v>
      </c>
      <c r="T50">
        <f>+_xll._Value(S50)</f>
        <v>134.83851025426344</v>
      </c>
    </row>
    <row r="51" spans="2:20" x14ac:dyDescent="0.35">
      <c r="B51" s="12">
        <v>0.05</v>
      </c>
      <c r="E51">
        <f t="shared" si="1"/>
        <v>50</v>
      </c>
      <c r="F51" s="6">
        <v>20</v>
      </c>
      <c r="G51" s="9">
        <v>0.02</v>
      </c>
      <c r="H51" s="7" t="s">
        <v>2</v>
      </c>
      <c r="I51" s="9">
        <v>0.04</v>
      </c>
      <c r="J51" s="4">
        <v>100</v>
      </c>
      <c r="K51" s="4" t="str">
        <f>+_xll._Double("Face"&amp;E51,J51)</f>
        <v>Face50</v>
      </c>
      <c r="L51" t="str">
        <f>VLOOKUP(F51,Table1[],2,TRUE)</f>
        <v>Mat5</v>
      </c>
      <c r="M51" t="str">
        <f>VLOOKUP(H51,Table2[],2,TRUE)</f>
        <v>FreqA</v>
      </c>
      <c r="N51" t="str">
        <f>VLOOKUP(I51,Table3[],2,TRUE)</f>
        <v>+Yield2</v>
      </c>
      <c r="O51" t="str">
        <f>VLOOKUP(N51,Table4[],2,TRUE)</f>
        <v>FlatYield2</v>
      </c>
      <c r="P51" t="str">
        <f>VLOOKUP(O51,Table5[],2,TRUE)</f>
        <v>EngineFlatYield2</v>
      </c>
      <c r="Q51" t="str">
        <f t="shared" si="0"/>
        <v>Mat5FreqA</v>
      </c>
      <c r="R51" t="str">
        <f>+_xll._FixedRateBond($R$1&amp;E51,$B$7,K51,Q51,$B$54,$B$5,"ModifiedFollowing",K51,$B$4,$B$3,$B$6,$B$3,"Following",FALSE,P51,$B$4)</f>
        <v>Bond50</v>
      </c>
      <c r="S51" t="str">
        <f>+_xll._FixedRateBond_cleanPrice($S$1&amp;E51,R51)</f>
        <v>cleanp50</v>
      </c>
      <c r="T51">
        <f>+_xll._Value(S51)</f>
        <v>144.39673551361503</v>
      </c>
    </row>
    <row r="52" spans="2:20" x14ac:dyDescent="0.35">
      <c r="B52" s="12">
        <v>0.08</v>
      </c>
      <c r="E52">
        <f t="shared" si="1"/>
        <v>51</v>
      </c>
      <c r="F52" s="6">
        <v>3</v>
      </c>
      <c r="G52" s="9">
        <v>0.05</v>
      </c>
      <c r="H52" s="7" t="s">
        <v>2</v>
      </c>
      <c r="I52" s="9">
        <v>0.04</v>
      </c>
      <c r="J52" s="4">
        <v>100</v>
      </c>
      <c r="K52" s="4" t="str">
        <f>+_xll._Double("Face"&amp;E52,J52)</f>
        <v>Face51</v>
      </c>
      <c r="L52" t="str">
        <f>VLOOKUP(F52,Table1[],2,TRUE)</f>
        <v>Mat1</v>
      </c>
      <c r="M52" t="str">
        <f>VLOOKUP(H52,Table2[],2,TRUE)</f>
        <v>FreqA</v>
      </c>
      <c r="N52" t="str">
        <f>VLOOKUP(I52,Table3[],2,TRUE)</f>
        <v>+Yield2</v>
      </c>
      <c r="O52" t="str">
        <f>VLOOKUP(N52,Table4[],2,TRUE)</f>
        <v>FlatYield2</v>
      </c>
      <c r="P52" t="str">
        <f>VLOOKUP(O52,Table5[],2,TRUE)</f>
        <v>EngineFlatYield2</v>
      </c>
      <c r="Q52" t="str">
        <f t="shared" si="0"/>
        <v>Mat1FreqA</v>
      </c>
      <c r="R52" t="str">
        <f>+_xll._FixedRateBond($R$1&amp;E52,$B$7,K52,Q52,$B$54,$B$5,"ModifiedFollowing",K52,$B$4,$B$3,$B$6,$B$3,"Following",FALSE,P52,$B$4)</f>
        <v>Bond51</v>
      </c>
      <c r="S52" t="str">
        <f>+_xll._FixedRateBond_cleanPrice($S$1&amp;E52,R52)</f>
        <v>cleanp51</v>
      </c>
      <c r="T52">
        <f>+_xll._Value(S52)</f>
        <v>102.35325413570453</v>
      </c>
    </row>
    <row r="53" spans="2:20" x14ac:dyDescent="0.35">
      <c r="E53">
        <f>E52+1</f>
        <v>52</v>
      </c>
      <c r="F53" s="6">
        <v>5</v>
      </c>
      <c r="G53" s="9">
        <v>0.05</v>
      </c>
      <c r="H53" s="7" t="s">
        <v>2</v>
      </c>
      <c r="I53" s="9">
        <v>0.04</v>
      </c>
      <c r="J53" s="4">
        <v>100</v>
      </c>
      <c r="K53" s="4" t="str">
        <f>+_xll._Double("Face"&amp;E53,J53)</f>
        <v>Face52</v>
      </c>
      <c r="L53" t="str">
        <f>VLOOKUP(F53,Table1[],2,TRUE)</f>
        <v>Mat2</v>
      </c>
      <c r="M53" t="str">
        <f>VLOOKUP(H53,Table2[],2,TRUE)</f>
        <v>FreqA</v>
      </c>
      <c r="N53" t="str">
        <f>VLOOKUP(I53,Table3[],2,TRUE)</f>
        <v>+Yield2</v>
      </c>
      <c r="O53" t="str">
        <f>VLOOKUP(N53,Table4[],2,TRUE)</f>
        <v>FlatYield2</v>
      </c>
      <c r="P53" t="str">
        <f>VLOOKUP(O53,Table5[],2,TRUE)</f>
        <v>EngineFlatYield2</v>
      </c>
      <c r="Q53" t="str">
        <f t="shared" si="0"/>
        <v>Mat2FreqA</v>
      </c>
      <c r="R53" t="str">
        <f>+_xll._FixedRateBond($R$1&amp;E53,$B$7,K53,Q53,$B$54,$B$5,"ModifiedFollowing",K53,$B$4,$B$3,$B$6,$B$3,"Following",FALSE,P53,$B$4)</f>
        <v>Bond52</v>
      </c>
      <c r="S53" t="str">
        <f>+_xll._FixedRateBond_cleanPrice($S$1&amp;E53,R53)</f>
        <v>cleanp52</v>
      </c>
      <c r="T53">
        <f>+_xll._Value(S53)</f>
        <v>108.90487105185582</v>
      </c>
    </row>
    <row r="54" spans="2:20" x14ac:dyDescent="0.35">
      <c r="B54" t="str">
        <f>+_xll._Double_Range("+coupons",B55:B57)</f>
        <v>+coupons</v>
      </c>
      <c r="E54">
        <f t="shared" si="1"/>
        <v>53</v>
      </c>
      <c r="F54" s="6">
        <v>10</v>
      </c>
      <c r="G54" s="9">
        <v>0.05</v>
      </c>
      <c r="H54" s="7" t="s">
        <v>2</v>
      </c>
      <c r="I54" s="9">
        <v>0.04</v>
      </c>
      <c r="J54" s="4">
        <v>100</v>
      </c>
      <c r="K54" s="4" t="str">
        <f>+_xll._Double("Face"&amp;E54,J54)</f>
        <v>Face53</v>
      </c>
      <c r="L54" t="str">
        <f>VLOOKUP(F54,Table1[],2,TRUE)</f>
        <v>Mat3</v>
      </c>
      <c r="M54" t="str">
        <f>VLOOKUP(H54,Table2[],2,TRUE)</f>
        <v>FreqA</v>
      </c>
      <c r="N54" t="str">
        <f>VLOOKUP(I54,Table3[],2,TRUE)</f>
        <v>+Yield2</v>
      </c>
      <c r="O54" t="str">
        <f>VLOOKUP(N54,Table4[],2,TRUE)</f>
        <v>FlatYield2</v>
      </c>
      <c r="P54" t="str">
        <f>VLOOKUP(O54,Table5[],2,TRUE)</f>
        <v>EngineFlatYield2</v>
      </c>
      <c r="Q54" t="str">
        <f t="shared" si="0"/>
        <v>Mat3FreqA</v>
      </c>
      <c r="R54" t="str">
        <f>+_xll._FixedRateBond($R$1&amp;E54,$B$7,K54,Q54,$B$54,$B$5,"ModifiedFollowing",K54,$B$4,$B$3,$B$6,$B$3,"Following",FALSE,P54,$B$4)</f>
        <v>Bond53</v>
      </c>
      <c r="S54" t="str">
        <f>+_xll._FixedRateBond_cleanPrice($S$1&amp;E54,R54)</f>
        <v>cleanp53</v>
      </c>
      <c r="T54">
        <f>+_xll._Value(S54)</f>
        <v>123.16406755937518</v>
      </c>
    </row>
    <row r="55" spans="2:20" x14ac:dyDescent="0.35">
      <c r="B55">
        <v>0.02</v>
      </c>
      <c r="E55">
        <f t="shared" si="1"/>
        <v>54</v>
      </c>
      <c r="F55" s="6">
        <v>15</v>
      </c>
      <c r="G55" s="9">
        <v>0.05</v>
      </c>
      <c r="H55" s="7" t="s">
        <v>2</v>
      </c>
      <c r="I55" s="9">
        <v>0.04</v>
      </c>
      <c r="J55" s="4">
        <v>100</v>
      </c>
      <c r="K55" s="4" t="str">
        <f>+_xll._Double("Face"&amp;E55,J55)</f>
        <v>Face54</v>
      </c>
      <c r="L55" t="str">
        <f>VLOOKUP(F55,Table1[],2,TRUE)</f>
        <v>Mat4</v>
      </c>
      <c r="M55" t="str">
        <f>VLOOKUP(H55,Table2[],2,TRUE)</f>
        <v>FreqA</v>
      </c>
      <c r="N55" t="str">
        <f>VLOOKUP(I55,Table3[],2,TRUE)</f>
        <v>+Yield2</v>
      </c>
      <c r="O55" t="str">
        <f>VLOOKUP(N55,Table4[],2,TRUE)</f>
        <v>FlatYield2</v>
      </c>
      <c r="P55" t="str">
        <f>VLOOKUP(O55,Table5[],2,TRUE)</f>
        <v>EngineFlatYield2</v>
      </c>
      <c r="Q55" t="str">
        <f t="shared" si="0"/>
        <v>Mat4FreqA</v>
      </c>
      <c r="R55" t="str">
        <f>+_xll._FixedRateBond($R$1&amp;E55,$B$7,K55,Q55,$B$54,$B$5,"ModifiedFollowing",K55,$B$4,$B$3,$B$6,$B$3,"Following",FALSE,P55,$B$4)</f>
        <v>Bond54</v>
      </c>
      <c r="S55" t="str">
        <f>+_xll._FixedRateBond_cleanPrice($S$1&amp;E55,R55)</f>
        <v>cleanp54</v>
      </c>
      <c r="T55">
        <f>+_xll._Value(S55)</f>
        <v>134.83851025426344</v>
      </c>
    </row>
    <row r="56" spans="2:20" x14ac:dyDescent="0.35">
      <c r="B56">
        <v>0.05</v>
      </c>
      <c r="E56">
        <f t="shared" si="1"/>
        <v>55</v>
      </c>
      <c r="F56" s="6">
        <v>20</v>
      </c>
      <c r="G56" s="9">
        <v>0.05</v>
      </c>
      <c r="H56" s="7" t="s">
        <v>2</v>
      </c>
      <c r="I56" s="9">
        <v>0.04</v>
      </c>
      <c r="J56" s="4">
        <v>100</v>
      </c>
      <c r="K56" s="4" t="str">
        <f>+_xll._Double("Face"&amp;E56,J56)</f>
        <v>Face55</v>
      </c>
      <c r="L56" t="str">
        <f>VLOOKUP(F56,Table1[],2,TRUE)</f>
        <v>Mat5</v>
      </c>
      <c r="M56" t="str">
        <f>VLOOKUP(H56,Table2[],2,TRUE)</f>
        <v>FreqA</v>
      </c>
      <c r="N56" t="str">
        <f>VLOOKUP(I56,Table3[],2,TRUE)</f>
        <v>+Yield2</v>
      </c>
      <c r="O56" t="str">
        <f>VLOOKUP(N56,Table4[],2,TRUE)</f>
        <v>FlatYield2</v>
      </c>
      <c r="P56" t="str">
        <f>VLOOKUP(O56,Table5[],2,TRUE)</f>
        <v>EngineFlatYield2</v>
      </c>
      <c r="Q56" t="str">
        <f t="shared" si="0"/>
        <v>Mat5FreqA</v>
      </c>
      <c r="R56" t="str">
        <f>+_xll._FixedRateBond($R$1&amp;E56,$B$7,K56,Q56,$B$54,$B$5,"ModifiedFollowing",K56,$B$4,$B$3,$B$6,$B$3,"Following",FALSE,P56,$B$4)</f>
        <v>Bond55</v>
      </c>
      <c r="S56" t="str">
        <f>+_xll._FixedRateBond_cleanPrice($S$1&amp;E56,R56)</f>
        <v>cleanp55</v>
      </c>
      <c r="T56">
        <f>+_xll._Value(S56)</f>
        <v>144.39673551361503</v>
      </c>
    </row>
    <row r="57" spans="2:20" x14ac:dyDescent="0.35">
      <c r="B57">
        <v>0.08</v>
      </c>
      <c r="E57">
        <f t="shared" si="1"/>
        <v>56</v>
      </c>
      <c r="F57" s="6">
        <v>3</v>
      </c>
      <c r="G57" s="9">
        <v>0.08</v>
      </c>
      <c r="H57" s="7" t="s">
        <v>2</v>
      </c>
      <c r="I57" s="9">
        <v>0.04</v>
      </c>
      <c r="J57" s="4">
        <v>100</v>
      </c>
      <c r="K57" s="4" t="str">
        <f>+_xll._Double("Face"&amp;E57,J57)</f>
        <v>Face56</v>
      </c>
      <c r="L57" t="str">
        <f>VLOOKUP(F57,Table1[],2,TRUE)</f>
        <v>Mat1</v>
      </c>
      <c r="M57" t="str">
        <f>VLOOKUP(H57,Table2[],2,TRUE)</f>
        <v>FreqA</v>
      </c>
      <c r="N57" t="str">
        <f>VLOOKUP(I57,Table3[],2,TRUE)</f>
        <v>+Yield2</v>
      </c>
      <c r="O57" t="str">
        <f>VLOOKUP(N57,Table4[],2,TRUE)</f>
        <v>FlatYield2</v>
      </c>
      <c r="P57" t="str">
        <f>VLOOKUP(O57,Table5[],2,TRUE)</f>
        <v>EngineFlatYield2</v>
      </c>
      <c r="Q57" t="str">
        <f t="shared" si="0"/>
        <v>Mat1FreqA</v>
      </c>
      <c r="R57" t="str">
        <f>+_xll._FixedRateBond($R$1&amp;E57,$B$7,K57,Q57,$B$54,$B$5,"ModifiedFollowing",K57,$B$4,$B$3,$B$6,$B$3,"Following",FALSE,P57,$B$4)</f>
        <v>Bond56</v>
      </c>
      <c r="S57" t="str">
        <f>+_xll._FixedRateBond_cleanPrice($S$1&amp;E57,R57)</f>
        <v>cleanp56</v>
      </c>
      <c r="T57">
        <f>+_xll._Value(S57)</f>
        <v>102.35325413570453</v>
      </c>
    </row>
    <row r="58" spans="2:20" x14ac:dyDescent="0.35">
      <c r="E58">
        <f t="shared" si="1"/>
        <v>57</v>
      </c>
      <c r="F58" s="6">
        <v>5</v>
      </c>
      <c r="G58" s="9">
        <v>0.08</v>
      </c>
      <c r="H58" s="7" t="s">
        <v>2</v>
      </c>
      <c r="I58" s="9">
        <v>0.04</v>
      </c>
      <c r="J58" s="4">
        <v>100</v>
      </c>
      <c r="K58" s="4" t="str">
        <f>+_xll._Double("Face"&amp;E58,J58)</f>
        <v>Face57</v>
      </c>
      <c r="L58" t="str">
        <f>VLOOKUP(F58,Table1[],2,TRUE)</f>
        <v>Mat2</v>
      </c>
      <c r="M58" t="str">
        <f>VLOOKUP(H58,Table2[],2,TRUE)</f>
        <v>FreqA</v>
      </c>
      <c r="N58" t="str">
        <f>VLOOKUP(I58,Table3[],2,TRUE)</f>
        <v>+Yield2</v>
      </c>
      <c r="O58" t="str">
        <f>VLOOKUP(N58,Table4[],2,TRUE)</f>
        <v>FlatYield2</v>
      </c>
      <c r="P58" t="str">
        <f>VLOOKUP(O58,Table5[],2,TRUE)</f>
        <v>EngineFlatYield2</v>
      </c>
      <c r="Q58" t="str">
        <f t="shared" si="0"/>
        <v>Mat2FreqA</v>
      </c>
      <c r="R58" t="str">
        <f>+_xll._FixedRateBond($R$1&amp;E58,$B$7,K58,Q58,$B$54,$B$5,"ModifiedFollowing",K58,$B$4,$B$3,$B$6,$B$3,"Following",FALSE,P58,$B$4)</f>
        <v>Bond57</v>
      </c>
      <c r="S58" t="str">
        <f>+_xll._FixedRateBond_cleanPrice($S$1&amp;E58,R58)</f>
        <v>cleanp57</v>
      </c>
      <c r="T58">
        <f>+_xll._Value(S58)</f>
        <v>108.90487105185582</v>
      </c>
    </row>
    <row r="59" spans="2:20" x14ac:dyDescent="0.35">
      <c r="E59">
        <f t="shared" si="1"/>
        <v>58</v>
      </c>
      <c r="F59" s="6">
        <v>10</v>
      </c>
      <c r="G59" s="9">
        <v>0.08</v>
      </c>
      <c r="H59" s="7" t="s">
        <v>2</v>
      </c>
      <c r="I59" s="9">
        <v>0.04</v>
      </c>
      <c r="J59" s="4">
        <v>100</v>
      </c>
      <c r="K59" s="4" t="str">
        <f>+_xll._Double("Face"&amp;E59,J59)</f>
        <v>Face58</v>
      </c>
      <c r="L59" t="str">
        <f>VLOOKUP(F59,Table1[],2,TRUE)</f>
        <v>Mat3</v>
      </c>
      <c r="M59" t="str">
        <f>VLOOKUP(H59,Table2[],2,TRUE)</f>
        <v>FreqA</v>
      </c>
      <c r="N59" t="str">
        <f>VLOOKUP(I59,Table3[],2,TRUE)</f>
        <v>+Yield2</v>
      </c>
      <c r="O59" t="str">
        <f>VLOOKUP(N59,Table4[],2,TRUE)</f>
        <v>FlatYield2</v>
      </c>
      <c r="P59" t="str">
        <f>VLOOKUP(O59,Table5[],2,TRUE)</f>
        <v>EngineFlatYield2</v>
      </c>
      <c r="Q59" t="str">
        <f t="shared" si="0"/>
        <v>Mat3FreqA</v>
      </c>
      <c r="R59" t="str">
        <f>+_xll._FixedRateBond($R$1&amp;E59,$B$7,K59,Q59,$B$54,$B$5,"ModifiedFollowing",K59,$B$4,$B$3,$B$6,$B$3,"Following",FALSE,P59,$B$4)</f>
        <v>Bond58</v>
      </c>
      <c r="S59" t="str">
        <f>+_xll._FixedRateBond_cleanPrice($S$1&amp;E59,R59)</f>
        <v>cleanp58</v>
      </c>
      <c r="T59">
        <f>+_xll._Value(S59)</f>
        <v>123.16406755937518</v>
      </c>
    </row>
    <row r="60" spans="2:20" x14ac:dyDescent="0.35">
      <c r="E60">
        <f t="shared" si="1"/>
        <v>59</v>
      </c>
      <c r="F60" s="6">
        <v>15</v>
      </c>
      <c r="G60" s="9">
        <v>0.08</v>
      </c>
      <c r="H60" s="7" t="s">
        <v>2</v>
      </c>
      <c r="I60" s="9">
        <v>0.04</v>
      </c>
      <c r="J60" s="4">
        <v>100</v>
      </c>
      <c r="K60" s="4" t="str">
        <f>+_xll._Double("Face"&amp;E60,J60)</f>
        <v>Face59</v>
      </c>
      <c r="L60" t="str">
        <f>VLOOKUP(F60,Table1[],2,TRUE)</f>
        <v>Mat4</v>
      </c>
      <c r="M60" t="str">
        <f>VLOOKUP(H60,Table2[],2,TRUE)</f>
        <v>FreqA</v>
      </c>
      <c r="N60" t="str">
        <f>VLOOKUP(I60,Table3[],2,TRUE)</f>
        <v>+Yield2</v>
      </c>
      <c r="O60" t="str">
        <f>VLOOKUP(N60,Table4[],2,TRUE)</f>
        <v>FlatYield2</v>
      </c>
      <c r="P60" t="str">
        <f>VLOOKUP(O60,Table5[],2,TRUE)</f>
        <v>EngineFlatYield2</v>
      </c>
      <c r="Q60" t="str">
        <f t="shared" si="0"/>
        <v>Mat4FreqA</v>
      </c>
      <c r="R60" t="str">
        <f>+_xll._FixedRateBond($R$1&amp;E60,$B$7,K60,Q60,$B$54,$B$5,"ModifiedFollowing",K60,$B$4,$B$3,$B$6,$B$3,"Following",FALSE,P60,$B$4)</f>
        <v>Bond59</v>
      </c>
      <c r="S60" t="str">
        <f>+_xll._FixedRateBond_cleanPrice($S$1&amp;E60,R60)</f>
        <v>cleanp59</v>
      </c>
      <c r="T60">
        <f>+_xll._Value(S60)</f>
        <v>134.83851025426344</v>
      </c>
    </row>
    <row r="61" spans="2:20" x14ac:dyDescent="0.35">
      <c r="E61">
        <f t="shared" si="1"/>
        <v>60</v>
      </c>
      <c r="F61" s="6">
        <v>20</v>
      </c>
      <c r="G61" s="9">
        <v>0.08</v>
      </c>
      <c r="H61" s="7" t="s">
        <v>2</v>
      </c>
      <c r="I61" s="9">
        <v>0.04</v>
      </c>
      <c r="J61" s="4">
        <v>100</v>
      </c>
      <c r="K61" s="4" t="str">
        <f>+_xll._Double("Face"&amp;E61,J61)</f>
        <v>Face60</v>
      </c>
      <c r="L61" t="str">
        <f>VLOOKUP(F61,Table1[],2,TRUE)</f>
        <v>Mat5</v>
      </c>
      <c r="M61" t="str">
        <f>VLOOKUP(H61,Table2[],2,TRUE)</f>
        <v>FreqA</v>
      </c>
      <c r="N61" t="str">
        <f>VLOOKUP(I61,Table3[],2,TRUE)</f>
        <v>+Yield2</v>
      </c>
      <c r="O61" t="str">
        <f>VLOOKUP(N61,Table4[],2,TRUE)</f>
        <v>FlatYield2</v>
      </c>
      <c r="P61" t="str">
        <f>VLOOKUP(O61,Table5[],2,TRUE)</f>
        <v>EngineFlatYield2</v>
      </c>
      <c r="Q61" t="str">
        <f t="shared" si="0"/>
        <v>Mat5FreqA</v>
      </c>
      <c r="R61" t="str">
        <f>+_xll._FixedRateBond($R$1&amp;E61,$B$7,K61,Q61,$B$54,$B$5,"ModifiedFollowing",K61,$B$4,$B$3,$B$6,$B$3,"Following",FALSE,P61,$B$4)</f>
        <v>Bond60</v>
      </c>
      <c r="S61" t="str">
        <f>+_xll._FixedRateBond_cleanPrice($S$1&amp;E61,R61)</f>
        <v>cleanp60</v>
      </c>
      <c r="T61">
        <f>+_xll._Value(S61)</f>
        <v>144.39673551361503</v>
      </c>
    </row>
    <row r="62" spans="2:20" x14ac:dyDescent="0.35">
      <c r="E62">
        <f t="shared" si="1"/>
        <v>61</v>
      </c>
      <c r="F62" s="6">
        <v>3</v>
      </c>
      <c r="G62" s="9">
        <v>0.02</v>
      </c>
      <c r="H62" s="7" t="s">
        <v>1</v>
      </c>
      <c r="I62" s="9">
        <v>0.05</v>
      </c>
      <c r="J62" s="4">
        <v>100</v>
      </c>
      <c r="K62" s="4" t="str">
        <f>+_xll._Double("Face"&amp;E62,J62)</f>
        <v>Face61</v>
      </c>
      <c r="L62" t="str">
        <f>VLOOKUP(F62,Table1[],2,TRUE)</f>
        <v>Mat1</v>
      </c>
      <c r="M62" t="str">
        <f>VLOOKUP(H62,Table2[],2,TRUE)</f>
        <v>FreqS</v>
      </c>
      <c r="N62" t="str">
        <f>VLOOKUP(I62,Table3[],2,TRUE)</f>
        <v>+Yield3</v>
      </c>
      <c r="O62" t="str">
        <f>VLOOKUP(N62,Table4[],2,TRUE)</f>
        <v>FlatYield3</v>
      </c>
      <c r="P62" t="str">
        <f>VLOOKUP(O62,Table5[],2,TRUE)</f>
        <v>EngineFlatYield3</v>
      </c>
      <c r="Q62" t="str">
        <f t="shared" si="0"/>
        <v>Mat1FreqS</v>
      </c>
      <c r="R62" t="str">
        <f>+_xll._FixedRateBond($R$1&amp;E62,$B$7,K62,Q62,$B$54,$B$5,"ModifiedFollowing",K62,$B$4,$B$3,$B$6,$B$3,"Following",FALSE,P62,$B$4)</f>
        <v>Bond61</v>
      </c>
      <c r="S62" t="str">
        <f>+_xll._FixedRateBond_cleanPrice($S$1&amp;E62,R62)</f>
        <v>cleanp61</v>
      </c>
      <c r="T62">
        <f>+_xll._Value(S62)</f>
        <v>103.77092217072592</v>
      </c>
    </row>
    <row r="63" spans="2:20" x14ac:dyDescent="0.35">
      <c r="E63">
        <f t="shared" si="1"/>
        <v>62</v>
      </c>
      <c r="F63" s="6">
        <v>5</v>
      </c>
      <c r="G63" s="9">
        <v>0.02</v>
      </c>
      <c r="H63" s="7" t="s">
        <v>1</v>
      </c>
      <c r="I63" s="9">
        <v>0.05</v>
      </c>
      <c r="J63" s="4">
        <v>100</v>
      </c>
      <c r="K63" s="4" t="str">
        <f>+_xll._Double("Face"&amp;E63,J63)</f>
        <v>Face62</v>
      </c>
      <c r="L63" t="str">
        <f>VLOOKUP(F63,Table1[],2,TRUE)</f>
        <v>Mat2</v>
      </c>
      <c r="M63" t="str">
        <f>VLOOKUP(H63,Table2[],2,TRUE)</f>
        <v>FreqS</v>
      </c>
      <c r="N63" t="str">
        <f>VLOOKUP(I63,Table3[],2,TRUE)</f>
        <v>+Yield3</v>
      </c>
      <c r="O63" t="str">
        <f>VLOOKUP(N63,Table4[],2,TRUE)</f>
        <v>FlatYield3</v>
      </c>
      <c r="P63" t="str">
        <f>VLOOKUP(O63,Table5[],2,TRUE)</f>
        <v>EngineFlatYield3</v>
      </c>
      <c r="Q63" t="str">
        <f t="shared" si="0"/>
        <v>Mat2FreqS</v>
      </c>
      <c r="R63" t="str">
        <f>+_xll._FixedRateBond($R$1&amp;E63,$B$7,K63,Q63,$B$54,$B$5,"ModifiedFollowing",K63,$B$4,$B$3,$B$6,$B$3,"Following",FALSE,P63,$B$4)</f>
        <v>Bond62</v>
      </c>
      <c r="S63" t="str">
        <f>+_xll._FixedRateBond_cleanPrice($S$1&amp;E63,R63)</f>
        <v>cleanp62</v>
      </c>
      <c r="T63">
        <f>+_xll._Value(S63)</f>
        <v>108.52547736772759</v>
      </c>
    </row>
    <row r="64" spans="2:20" x14ac:dyDescent="0.35">
      <c r="E64">
        <f t="shared" si="1"/>
        <v>63</v>
      </c>
      <c r="F64" s="6">
        <v>10</v>
      </c>
      <c r="G64" s="9">
        <v>0.02</v>
      </c>
      <c r="H64" s="7" t="s">
        <v>1</v>
      </c>
      <c r="I64" s="9">
        <v>0.05</v>
      </c>
      <c r="J64" s="4">
        <v>100</v>
      </c>
      <c r="K64" s="4" t="str">
        <f>+_xll._Double("Face"&amp;E64,J64)</f>
        <v>Face63</v>
      </c>
      <c r="L64" t="str">
        <f>VLOOKUP(F64,Table1[],2,TRUE)</f>
        <v>Mat3</v>
      </c>
      <c r="M64" t="str">
        <f>VLOOKUP(H64,Table2[],2,TRUE)</f>
        <v>FreqS</v>
      </c>
      <c r="N64" t="str">
        <f>VLOOKUP(I64,Table3[],2,TRUE)</f>
        <v>+Yield3</v>
      </c>
      <c r="O64" t="str">
        <f>VLOOKUP(N64,Table4[],2,TRUE)</f>
        <v>FlatYield3</v>
      </c>
      <c r="P64" t="str">
        <f>VLOOKUP(O64,Table5[],2,TRUE)</f>
        <v>EngineFlatYield3</v>
      </c>
      <c r="Q64" t="str">
        <f t="shared" si="0"/>
        <v>Mat3FreqS</v>
      </c>
      <c r="R64" t="str">
        <f>+_xll._FixedRateBond($R$1&amp;E64,$B$7,K64,Q64,$B$54,$B$5,"ModifiedFollowing",K64,$B$4,$B$3,$B$6,$B$3,"Following",FALSE,P64,$B$4)</f>
        <v>Bond63</v>
      </c>
      <c r="S64" t="str">
        <f>+_xll._FixedRateBond_cleanPrice($S$1&amp;E64,R64)</f>
        <v>cleanp63</v>
      </c>
      <c r="T64">
        <f>+_xll._Value(S64)</f>
        <v>118.52542702742413</v>
      </c>
    </row>
    <row r="65" spans="5:20" x14ac:dyDescent="0.35">
      <c r="E65">
        <f t="shared" si="1"/>
        <v>64</v>
      </c>
      <c r="F65" s="6">
        <v>15</v>
      </c>
      <c r="G65" s="9">
        <v>0.02</v>
      </c>
      <c r="H65" s="7" t="s">
        <v>1</v>
      </c>
      <c r="I65" s="9">
        <v>0.05</v>
      </c>
      <c r="J65" s="4">
        <v>100</v>
      </c>
      <c r="K65" s="4" t="str">
        <f>+_xll._Double("Face"&amp;E65,J65)</f>
        <v>Face64</v>
      </c>
      <c r="L65" t="str">
        <f>VLOOKUP(F65,Table1[],2,TRUE)</f>
        <v>Mat4</v>
      </c>
      <c r="M65" t="str">
        <f>VLOOKUP(H65,Table2[],2,TRUE)</f>
        <v>FreqS</v>
      </c>
      <c r="N65" t="str">
        <f>VLOOKUP(I65,Table3[],2,TRUE)</f>
        <v>+Yield3</v>
      </c>
      <c r="O65" t="str">
        <f>VLOOKUP(N65,Table4[],2,TRUE)</f>
        <v>FlatYield3</v>
      </c>
      <c r="P65" t="str">
        <f>VLOOKUP(O65,Table5[],2,TRUE)</f>
        <v>EngineFlatYield3</v>
      </c>
      <c r="Q65" t="str">
        <f t="shared" si="0"/>
        <v>Mat4FreqS</v>
      </c>
      <c r="R65" t="str">
        <f>+_xll._FixedRateBond($R$1&amp;E65,$B$7,K65,Q65,$B$54,$B$5,"ModifiedFollowing",K65,$B$4,$B$3,$B$6,$B$3,"Following",FALSE,P65,$B$4)</f>
        <v>Bond64</v>
      </c>
      <c r="S65" t="str">
        <f>+_xll._FixedRateBond_cleanPrice($S$1&amp;E65,R65)</f>
        <v>cleanp64</v>
      </c>
      <c r="T65">
        <f>+_xll._Value(S65)</f>
        <v>126.31339565307039</v>
      </c>
    </row>
    <row r="66" spans="5:20" x14ac:dyDescent="0.35">
      <c r="E66">
        <f t="shared" si="1"/>
        <v>65</v>
      </c>
      <c r="F66" s="6">
        <v>20</v>
      </c>
      <c r="G66" s="9">
        <v>0.02</v>
      </c>
      <c r="H66" s="7" t="s">
        <v>1</v>
      </c>
      <c r="I66" s="9">
        <v>0.05</v>
      </c>
      <c r="J66" s="4">
        <v>100</v>
      </c>
      <c r="K66" s="4" t="str">
        <f>+_xll._Double("Face"&amp;E66,J66)</f>
        <v>Face65</v>
      </c>
      <c r="L66" t="str">
        <f>VLOOKUP(F66,Table1[],2,TRUE)</f>
        <v>Mat5</v>
      </c>
      <c r="M66" t="str">
        <f>VLOOKUP(H66,Table2[],2,TRUE)</f>
        <v>FreqS</v>
      </c>
      <c r="N66" t="str">
        <f>VLOOKUP(I66,Table3[],2,TRUE)</f>
        <v>+Yield3</v>
      </c>
      <c r="O66" t="str">
        <f>VLOOKUP(N66,Table4[],2,TRUE)</f>
        <v>FlatYield3</v>
      </c>
      <c r="P66" t="str">
        <f>VLOOKUP(O66,Table5[],2,TRUE)</f>
        <v>EngineFlatYield3</v>
      </c>
      <c r="Q66" t="str">
        <f t="shared" si="0"/>
        <v>Mat5FreqS</v>
      </c>
      <c r="R66" t="str">
        <f>+_xll._FixedRateBond($R$1&amp;E66,$B$7,K66,Q66,$B$54,$B$5,"ModifiedFollowing",K66,$B$4,$B$3,$B$6,$B$3,"Following",FALSE,P66,$B$4)</f>
        <v>Bond65</v>
      </c>
      <c r="S66" t="str">
        <f>+_xll._FixedRateBond_cleanPrice($S$1&amp;E66,R66)</f>
        <v>cleanp65</v>
      </c>
      <c r="T66">
        <f>+_xll._Value(S66)</f>
        <v>132.37867171725924</v>
      </c>
    </row>
    <row r="67" spans="5:20" x14ac:dyDescent="0.35">
      <c r="E67">
        <f t="shared" si="1"/>
        <v>66</v>
      </c>
      <c r="F67" s="6">
        <v>3</v>
      </c>
      <c r="G67" s="9">
        <v>0.05</v>
      </c>
      <c r="H67" s="7" t="s">
        <v>1</v>
      </c>
      <c r="I67" s="9">
        <v>0.05</v>
      </c>
      <c r="J67" s="4">
        <v>100</v>
      </c>
      <c r="K67" s="4" t="str">
        <f>+_xll._Double("Face"&amp;E67,J67)</f>
        <v>Face66</v>
      </c>
      <c r="L67" t="str">
        <f>VLOOKUP(F67,Table1[],2,TRUE)</f>
        <v>Mat1</v>
      </c>
      <c r="M67" t="str">
        <f>VLOOKUP(H67,Table2[],2,TRUE)</f>
        <v>FreqS</v>
      </c>
      <c r="N67" t="str">
        <f>VLOOKUP(I67,Table3[],2,TRUE)</f>
        <v>+Yield3</v>
      </c>
      <c r="O67" t="str">
        <f>VLOOKUP(N67,Table4[],2,TRUE)</f>
        <v>FlatYield3</v>
      </c>
      <c r="P67" t="str">
        <f>VLOOKUP(O67,Table5[],2,TRUE)</f>
        <v>EngineFlatYield3</v>
      </c>
      <c r="Q67" t="str">
        <f t="shared" ref="Q67:Q121" si="8">L67&amp;M67</f>
        <v>Mat1FreqS</v>
      </c>
      <c r="R67" t="str">
        <f>+_xll._FixedRateBond($R$1&amp;E67,$B$7,K67,Q67,$B$54,$B$5,"ModifiedFollowing",K67,$B$4,$B$3,$B$6,$B$3,"Following",FALSE,P67,$B$4)</f>
        <v>Bond66</v>
      </c>
      <c r="S67" t="str">
        <f>+_xll._FixedRateBond_cleanPrice($S$1&amp;E67,R67)</f>
        <v>cleanp66</v>
      </c>
      <c r="T67">
        <f>+_xll._Value(S67)</f>
        <v>103.77092217072592</v>
      </c>
    </row>
    <row r="68" spans="5:20" x14ac:dyDescent="0.35">
      <c r="E68">
        <f t="shared" ref="E68:E121" si="9">E67+1</f>
        <v>67</v>
      </c>
      <c r="F68" s="6">
        <v>5</v>
      </c>
      <c r="G68" s="9">
        <v>0.05</v>
      </c>
      <c r="H68" s="7" t="s">
        <v>1</v>
      </c>
      <c r="I68" s="9">
        <v>0.05</v>
      </c>
      <c r="J68" s="4">
        <v>100</v>
      </c>
      <c r="K68" s="4" t="str">
        <f>+_xll._Double("Face"&amp;E68,J68)</f>
        <v>Face67</v>
      </c>
      <c r="L68" t="str">
        <f>VLOOKUP(F68,Table1[],2,TRUE)</f>
        <v>Mat2</v>
      </c>
      <c r="M68" t="str">
        <f>VLOOKUP(H68,Table2[],2,TRUE)</f>
        <v>FreqS</v>
      </c>
      <c r="N68" t="str">
        <f>VLOOKUP(I68,Table3[],2,TRUE)</f>
        <v>+Yield3</v>
      </c>
      <c r="O68" t="str">
        <f>VLOOKUP(N68,Table4[],2,TRUE)</f>
        <v>FlatYield3</v>
      </c>
      <c r="P68" t="str">
        <f>VLOOKUP(O68,Table5[],2,TRUE)</f>
        <v>EngineFlatYield3</v>
      </c>
      <c r="Q68" t="str">
        <f t="shared" si="8"/>
        <v>Mat2FreqS</v>
      </c>
      <c r="R68" t="str">
        <f>+_xll._FixedRateBond($R$1&amp;E68,$B$7,K68,Q68,$B$54,$B$5,"ModifiedFollowing",K68,$B$4,$B$3,$B$6,$B$3,"Following",FALSE,P68,$B$4)</f>
        <v>Bond67</v>
      </c>
      <c r="S68" t="str">
        <f>+_xll._FixedRateBond_cleanPrice($S$1&amp;E68,R68)</f>
        <v>cleanp67</v>
      </c>
      <c r="T68">
        <f>+_xll._Value(S68)</f>
        <v>108.52547736772759</v>
      </c>
    </row>
    <row r="69" spans="5:20" x14ac:dyDescent="0.35">
      <c r="E69">
        <f t="shared" si="9"/>
        <v>68</v>
      </c>
      <c r="F69" s="6">
        <v>10</v>
      </c>
      <c r="G69" s="9">
        <v>0.05</v>
      </c>
      <c r="H69" s="7" t="s">
        <v>1</v>
      </c>
      <c r="I69" s="9">
        <v>0.05</v>
      </c>
      <c r="J69" s="4">
        <v>100</v>
      </c>
      <c r="K69" s="4" t="str">
        <f>+_xll._Double("Face"&amp;E69,J69)</f>
        <v>Face68</v>
      </c>
      <c r="L69" t="str">
        <f>VLOOKUP(F69,Table1[],2,TRUE)</f>
        <v>Mat3</v>
      </c>
      <c r="M69" t="str">
        <f>VLOOKUP(H69,Table2[],2,TRUE)</f>
        <v>FreqS</v>
      </c>
      <c r="N69" t="str">
        <f>VLOOKUP(I69,Table3[],2,TRUE)</f>
        <v>+Yield3</v>
      </c>
      <c r="O69" t="str">
        <f>VLOOKUP(N69,Table4[],2,TRUE)</f>
        <v>FlatYield3</v>
      </c>
      <c r="P69" t="str">
        <f>VLOOKUP(O69,Table5[],2,TRUE)</f>
        <v>EngineFlatYield3</v>
      </c>
      <c r="Q69" t="str">
        <f t="shared" si="8"/>
        <v>Mat3FreqS</v>
      </c>
      <c r="R69" t="str">
        <f>+_xll._FixedRateBond($R$1&amp;E69,$B$7,K69,Q69,$B$54,$B$5,"ModifiedFollowing",K69,$B$4,$B$3,$B$6,$B$3,"Following",FALSE,P69,$B$4)</f>
        <v>Bond68</v>
      </c>
      <c r="S69" t="str">
        <f>+_xll._FixedRateBond_cleanPrice($S$1&amp;E69,R69)</f>
        <v>cleanp68</v>
      </c>
      <c r="T69">
        <f>+_xll._Value(S69)</f>
        <v>118.52542702742413</v>
      </c>
    </row>
    <row r="70" spans="5:20" x14ac:dyDescent="0.35">
      <c r="E70">
        <f t="shared" si="9"/>
        <v>69</v>
      </c>
      <c r="F70" s="6">
        <v>15</v>
      </c>
      <c r="G70" s="9">
        <v>0.05</v>
      </c>
      <c r="H70" s="7" t="s">
        <v>1</v>
      </c>
      <c r="I70" s="9">
        <v>0.05</v>
      </c>
      <c r="J70" s="4">
        <v>100</v>
      </c>
      <c r="K70" s="4" t="str">
        <f>+_xll._Double("Face"&amp;E70,J70)</f>
        <v>Face69</v>
      </c>
      <c r="L70" t="str">
        <f>VLOOKUP(F70,Table1[],2,TRUE)</f>
        <v>Mat4</v>
      </c>
      <c r="M70" t="str">
        <f>VLOOKUP(H70,Table2[],2,TRUE)</f>
        <v>FreqS</v>
      </c>
      <c r="N70" t="str">
        <f>VLOOKUP(I70,Table3[],2,TRUE)</f>
        <v>+Yield3</v>
      </c>
      <c r="O70" t="str">
        <f>VLOOKUP(N70,Table4[],2,TRUE)</f>
        <v>FlatYield3</v>
      </c>
      <c r="P70" t="str">
        <f>VLOOKUP(O70,Table5[],2,TRUE)</f>
        <v>EngineFlatYield3</v>
      </c>
      <c r="Q70" t="str">
        <f t="shared" si="8"/>
        <v>Mat4FreqS</v>
      </c>
      <c r="R70" t="str">
        <f>+_xll._FixedRateBond($R$1&amp;E70,$B$7,K70,Q70,$B$54,$B$5,"ModifiedFollowing",K70,$B$4,$B$3,$B$6,$B$3,"Following",FALSE,P70,$B$4)</f>
        <v>Bond69</v>
      </c>
      <c r="S70" t="str">
        <f>+_xll._FixedRateBond_cleanPrice($S$1&amp;E70,R70)</f>
        <v>cleanp69</v>
      </c>
      <c r="T70">
        <f>+_xll._Value(S70)</f>
        <v>126.31339565307039</v>
      </c>
    </row>
    <row r="71" spans="5:20" x14ac:dyDescent="0.35">
      <c r="E71">
        <f t="shared" si="9"/>
        <v>70</v>
      </c>
      <c r="F71" s="6">
        <v>20</v>
      </c>
      <c r="G71" s="9">
        <v>0.05</v>
      </c>
      <c r="H71" s="7" t="s">
        <v>1</v>
      </c>
      <c r="I71" s="9">
        <v>0.05</v>
      </c>
      <c r="J71" s="4">
        <v>100</v>
      </c>
      <c r="K71" s="4" t="str">
        <f>+_xll._Double("Face"&amp;E71,J71)</f>
        <v>Face70</v>
      </c>
      <c r="L71" t="str">
        <f>VLOOKUP(F71,Table1[],2,TRUE)</f>
        <v>Mat5</v>
      </c>
      <c r="M71" t="str">
        <f>VLOOKUP(H71,Table2[],2,TRUE)</f>
        <v>FreqS</v>
      </c>
      <c r="N71" t="str">
        <f>VLOOKUP(I71,Table3[],2,TRUE)</f>
        <v>+Yield3</v>
      </c>
      <c r="O71" t="str">
        <f>VLOOKUP(N71,Table4[],2,TRUE)</f>
        <v>FlatYield3</v>
      </c>
      <c r="P71" t="str">
        <f>VLOOKUP(O71,Table5[],2,TRUE)</f>
        <v>EngineFlatYield3</v>
      </c>
      <c r="Q71" t="str">
        <f t="shared" si="8"/>
        <v>Mat5FreqS</v>
      </c>
      <c r="R71" t="str">
        <f>+_xll._FixedRateBond($R$1&amp;E71,$B$7,K71,Q71,$B$54,$B$5,"ModifiedFollowing",K71,$B$4,$B$3,$B$6,$B$3,"Following",FALSE,P71,$B$4)</f>
        <v>Bond70</v>
      </c>
      <c r="S71" t="str">
        <f>+_xll._FixedRateBond_cleanPrice($S$1&amp;E71,R71)</f>
        <v>cleanp70</v>
      </c>
      <c r="T71">
        <f>+_xll._Value(S71)</f>
        <v>132.37867171725924</v>
      </c>
    </row>
    <row r="72" spans="5:20" x14ac:dyDescent="0.35">
      <c r="E72">
        <f t="shared" si="9"/>
        <v>71</v>
      </c>
      <c r="F72" s="6">
        <v>3</v>
      </c>
      <c r="G72" s="9">
        <v>0.08</v>
      </c>
      <c r="H72" s="7" t="s">
        <v>1</v>
      </c>
      <c r="I72" s="9">
        <v>0.05</v>
      </c>
      <c r="J72" s="4">
        <v>100</v>
      </c>
      <c r="K72" s="4" t="str">
        <f>+_xll._Double("Face"&amp;E72,J72)</f>
        <v>Face71</v>
      </c>
      <c r="L72" t="str">
        <f>VLOOKUP(F72,Table1[],2,TRUE)</f>
        <v>Mat1</v>
      </c>
      <c r="M72" t="str">
        <f>VLOOKUP(H72,Table2[],2,TRUE)</f>
        <v>FreqS</v>
      </c>
      <c r="N72" t="str">
        <f>VLOOKUP(I72,Table3[],2,TRUE)</f>
        <v>+Yield3</v>
      </c>
      <c r="O72" t="str">
        <f>VLOOKUP(N72,Table4[],2,TRUE)</f>
        <v>FlatYield3</v>
      </c>
      <c r="P72" t="str">
        <f>VLOOKUP(O72,Table5[],2,TRUE)</f>
        <v>EngineFlatYield3</v>
      </c>
      <c r="Q72" t="str">
        <f t="shared" si="8"/>
        <v>Mat1FreqS</v>
      </c>
      <c r="R72" t="str">
        <f>+_xll._FixedRateBond($R$1&amp;E72,$B$7,K72,Q72,$B$54,$B$5,"ModifiedFollowing",K72,$B$4,$B$3,$B$6,$B$3,"Following",FALSE,P72,$B$4)</f>
        <v>Bond71</v>
      </c>
      <c r="S72" t="str">
        <f>+_xll._FixedRateBond_cleanPrice($S$1&amp;E72,R72)</f>
        <v>cleanp71</v>
      </c>
      <c r="T72">
        <f>+_xll._Value(S72)</f>
        <v>103.77092217072592</v>
      </c>
    </row>
    <row r="73" spans="5:20" x14ac:dyDescent="0.35">
      <c r="E73">
        <f t="shared" si="9"/>
        <v>72</v>
      </c>
      <c r="F73" s="6">
        <v>5</v>
      </c>
      <c r="G73" s="9">
        <v>0.08</v>
      </c>
      <c r="H73" s="7" t="s">
        <v>1</v>
      </c>
      <c r="I73" s="9">
        <v>0.05</v>
      </c>
      <c r="J73" s="4">
        <v>100</v>
      </c>
      <c r="K73" s="4" t="str">
        <f>+_xll._Double("Face"&amp;E73,J73)</f>
        <v>Face72</v>
      </c>
      <c r="L73" t="str">
        <f>VLOOKUP(F73,Table1[],2,TRUE)</f>
        <v>Mat2</v>
      </c>
      <c r="M73" t="str">
        <f>VLOOKUP(H73,Table2[],2,TRUE)</f>
        <v>FreqS</v>
      </c>
      <c r="N73" t="str">
        <f>VLOOKUP(I73,Table3[],2,TRUE)</f>
        <v>+Yield3</v>
      </c>
      <c r="O73" t="str">
        <f>VLOOKUP(N73,Table4[],2,TRUE)</f>
        <v>FlatYield3</v>
      </c>
      <c r="P73" t="str">
        <f>VLOOKUP(O73,Table5[],2,TRUE)</f>
        <v>EngineFlatYield3</v>
      </c>
      <c r="Q73" t="str">
        <f t="shared" si="8"/>
        <v>Mat2FreqS</v>
      </c>
      <c r="R73" t="str">
        <f>+_xll._FixedRateBond($R$1&amp;E73,$B$7,K73,Q73,$B$54,$B$5,"ModifiedFollowing",K73,$B$4,$B$3,$B$6,$B$3,"Following",FALSE,P73,$B$4)</f>
        <v>Bond72</v>
      </c>
      <c r="S73" t="str">
        <f>+_xll._FixedRateBond_cleanPrice($S$1&amp;E73,R73)</f>
        <v>cleanp72</v>
      </c>
      <c r="T73">
        <f>+_xll._Value(S73)</f>
        <v>108.52547736772759</v>
      </c>
    </row>
    <row r="74" spans="5:20" x14ac:dyDescent="0.35">
      <c r="E74">
        <f t="shared" si="9"/>
        <v>73</v>
      </c>
      <c r="F74" s="6">
        <v>10</v>
      </c>
      <c r="G74" s="9">
        <v>0.08</v>
      </c>
      <c r="H74" s="7" t="s">
        <v>1</v>
      </c>
      <c r="I74" s="9">
        <v>0.05</v>
      </c>
      <c r="J74" s="4">
        <v>100</v>
      </c>
      <c r="K74" s="4" t="str">
        <f>+_xll._Double("Face"&amp;E74,J74)</f>
        <v>Face73</v>
      </c>
      <c r="L74" t="str">
        <f>VLOOKUP(F74,Table1[],2,TRUE)</f>
        <v>Mat3</v>
      </c>
      <c r="M74" t="str">
        <f>VLOOKUP(H74,Table2[],2,TRUE)</f>
        <v>FreqS</v>
      </c>
      <c r="N74" t="str">
        <f>VLOOKUP(I74,Table3[],2,TRUE)</f>
        <v>+Yield3</v>
      </c>
      <c r="O74" t="str">
        <f>VLOOKUP(N74,Table4[],2,TRUE)</f>
        <v>FlatYield3</v>
      </c>
      <c r="P74" t="str">
        <f>VLOOKUP(O74,Table5[],2,TRUE)</f>
        <v>EngineFlatYield3</v>
      </c>
      <c r="Q74" t="str">
        <f t="shared" si="8"/>
        <v>Mat3FreqS</v>
      </c>
      <c r="R74" t="str">
        <f>+_xll._FixedRateBond($R$1&amp;E74,$B$7,K74,Q74,$B$54,$B$5,"ModifiedFollowing",K74,$B$4,$B$3,$B$6,$B$3,"Following",FALSE,P74,$B$4)</f>
        <v>Bond73</v>
      </c>
      <c r="S74" t="str">
        <f>+_xll._FixedRateBond_cleanPrice($S$1&amp;E74,R74)</f>
        <v>cleanp73</v>
      </c>
      <c r="T74">
        <f>+_xll._Value(S74)</f>
        <v>118.52542702742413</v>
      </c>
    </row>
    <row r="75" spans="5:20" x14ac:dyDescent="0.35">
      <c r="E75">
        <f t="shared" si="9"/>
        <v>74</v>
      </c>
      <c r="F75" s="6">
        <v>15</v>
      </c>
      <c r="G75" s="9">
        <v>0.08</v>
      </c>
      <c r="H75" s="7" t="s">
        <v>1</v>
      </c>
      <c r="I75" s="9">
        <v>0.05</v>
      </c>
      <c r="J75" s="4">
        <v>100</v>
      </c>
      <c r="K75" s="4" t="str">
        <f>+_xll._Double("Face"&amp;E75,J75)</f>
        <v>Face74</v>
      </c>
      <c r="L75" t="str">
        <f>VLOOKUP(F75,Table1[],2,TRUE)</f>
        <v>Mat4</v>
      </c>
      <c r="M75" t="str">
        <f>VLOOKUP(H75,Table2[],2,TRUE)</f>
        <v>FreqS</v>
      </c>
      <c r="N75" t="str">
        <f>VLOOKUP(I75,Table3[],2,TRUE)</f>
        <v>+Yield3</v>
      </c>
      <c r="O75" t="str">
        <f>VLOOKUP(N75,Table4[],2,TRUE)</f>
        <v>FlatYield3</v>
      </c>
      <c r="P75" t="str">
        <f>VLOOKUP(O75,Table5[],2,TRUE)</f>
        <v>EngineFlatYield3</v>
      </c>
      <c r="Q75" t="str">
        <f t="shared" si="8"/>
        <v>Mat4FreqS</v>
      </c>
      <c r="R75" t="str">
        <f>+_xll._FixedRateBond($R$1&amp;E75,$B$7,K75,Q75,$B$54,$B$5,"ModifiedFollowing",K75,$B$4,$B$3,$B$6,$B$3,"Following",FALSE,P75,$B$4)</f>
        <v>Bond74</v>
      </c>
      <c r="S75" t="str">
        <f>+_xll._FixedRateBond_cleanPrice($S$1&amp;E75,R75)</f>
        <v>cleanp74</v>
      </c>
      <c r="T75">
        <f>+_xll._Value(S75)</f>
        <v>126.31339565307039</v>
      </c>
    </row>
    <row r="76" spans="5:20" x14ac:dyDescent="0.35">
      <c r="E76">
        <f t="shared" si="9"/>
        <v>75</v>
      </c>
      <c r="F76" s="6">
        <v>20</v>
      </c>
      <c r="G76" s="9">
        <v>0.08</v>
      </c>
      <c r="H76" s="7" t="s">
        <v>1</v>
      </c>
      <c r="I76" s="9">
        <v>0.05</v>
      </c>
      <c r="J76" s="4">
        <v>100</v>
      </c>
      <c r="K76" s="4" t="str">
        <f>+_xll._Double("Face"&amp;E76,J76)</f>
        <v>Face75</v>
      </c>
      <c r="L76" t="str">
        <f>VLOOKUP(F76,Table1[],2,TRUE)</f>
        <v>Mat5</v>
      </c>
      <c r="M76" t="str">
        <f>VLOOKUP(H76,Table2[],2,TRUE)</f>
        <v>FreqS</v>
      </c>
      <c r="N76" t="str">
        <f>VLOOKUP(I76,Table3[],2,TRUE)</f>
        <v>+Yield3</v>
      </c>
      <c r="O76" t="str">
        <f>VLOOKUP(N76,Table4[],2,TRUE)</f>
        <v>FlatYield3</v>
      </c>
      <c r="P76" t="str">
        <f>VLOOKUP(O76,Table5[],2,TRUE)</f>
        <v>EngineFlatYield3</v>
      </c>
      <c r="Q76" t="str">
        <f t="shared" si="8"/>
        <v>Mat5FreqS</v>
      </c>
      <c r="R76" t="str">
        <f>+_xll._FixedRateBond($R$1&amp;E76,$B$7,K76,Q76,$B$54,$B$5,"ModifiedFollowing",K76,$B$4,$B$3,$B$6,$B$3,"Following",FALSE,P76,$B$4)</f>
        <v>Bond75</v>
      </c>
      <c r="S76" t="str">
        <f>+_xll._FixedRateBond_cleanPrice($S$1&amp;E76,R76)</f>
        <v>cleanp75</v>
      </c>
      <c r="T76">
        <f>+_xll._Value(S76)</f>
        <v>132.37867171725924</v>
      </c>
    </row>
    <row r="77" spans="5:20" x14ac:dyDescent="0.35">
      <c r="E77">
        <f t="shared" si="9"/>
        <v>76</v>
      </c>
      <c r="F77" s="6">
        <v>3</v>
      </c>
      <c r="G77" s="9">
        <v>0.02</v>
      </c>
      <c r="H77" s="7" t="s">
        <v>2</v>
      </c>
      <c r="I77" s="9">
        <v>0.05</v>
      </c>
      <c r="J77" s="4">
        <v>100</v>
      </c>
      <c r="K77" s="4" t="str">
        <f>+_xll._Double("Face"&amp;E77,J77)</f>
        <v>Face76</v>
      </c>
      <c r="L77" t="str">
        <f>VLOOKUP(F77,Table1[],2,TRUE)</f>
        <v>Mat1</v>
      </c>
      <c r="M77" t="str">
        <f>VLOOKUP(H77,Table2[],2,TRUE)</f>
        <v>FreqA</v>
      </c>
      <c r="N77" t="str">
        <f>VLOOKUP(I77,Table3[],2,TRUE)</f>
        <v>+Yield3</v>
      </c>
      <c r="O77" t="str">
        <f>VLOOKUP(N77,Table4[],2,TRUE)</f>
        <v>FlatYield3</v>
      </c>
      <c r="P77" t="str">
        <f>VLOOKUP(O77,Table5[],2,TRUE)</f>
        <v>EngineFlatYield3</v>
      </c>
      <c r="Q77" t="str">
        <f t="shared" si="8"/>
        <v>Mat1FreqA</v>
      </c>
      <c r="R77" t="str">
        <f>+_xll._FixedRateBond($R$1&amp;E77,$B$7,K77,Q77,$B$54,$B$5,"ModifiedFollowing",K77,$B$4,$B$3,$B$6,$B$3,"Following",FALSE,P77,$B$4)</f>
        <v>Bond76</v>
      </c>
      <c r="S77" t="str">
        <f>+_xll._FixedRateBond_cleanPrice($S$1&amp;E77,R77)</f>
        <v>cleanp76</v>
      </c>
      <c r="T77">
        <f>+_xll._Value(S77)</f>
        <v>99.423804071495539</v>
      </c>
    </row>
    <row r="78" spans="5:20" x14ac:dyDescent="0.35">
      <c r="E78">
        <f t="shared" si="9"/>
        <v>77</v>
      </c>
      <c r="F78" s="6">
        <v>5</v>
      </c>
      <c r="G78" s="9">
        <v>0.02</v>
      </c>
      <c r="H78" s="7" t="s">
        <v>2</v>
      </c>
      <c r="I78" s="9">
        <v>0.05</v>
      </c>
      <c r="J78" s="4">
        <v>100</v>
      </c>
      <c r="K78" s="4" t="str">
        <f>+_xll._Double("Face"&amp;E78,J78)</f>
        <v>Face77</v>
      </c>
      <c r="L78" t="str">
        <f>VLOOKUP(F78,Table1[],2,TRUE)</f>
        <v>Mat2</v>
      </c>
      <c r="M78" t="str">
        <f>VLOOKUP(H78,Table2[],2,TRUE)</f>
        <v>FreqA</v>
      </c>
      <c r="N78" t="str">
        <f>VLOOKUP(I78,Table3[],2,TRUE)</f>
        <v>+Yield3</v>
      </c>
      <c r="O78" t="str">
        <f>VLOOKUP(N78,Table4[],2,TRUE)</f>
        <v>FlatYield3</v>
      </c>
      <c r="P78" t="str">
        <f>VLOOKUP(O78,Table5[],2,TRUE)</f>
        <v>EngineFlatYield3</v>
      </c>
      <c r="Q78" t="str">
        <f t="shared" si="8"/>
        <v>Mat2FreqA</v>
      </c>
      <c r="R78" t="str">
        <f>+_xll._FixedRateBond($R$1&amp;E78,$B$7,K78,Q78,$B$54,$B$5,"ModifiedFollowing",K78,$B$4,$B$3,$B$6,$B$3,"Following",FALSE,P78,$B$4)</f>
        <v>Bond77</v>
      </c>
      <c r="S78" t="str">
        <f>+_xll._FixedRateBond_cleanPrice($S$1&amp;E78,R78)</f>
        <v>cleanp77</v>
      </c>
      <c r="T78">
        <f>+_xll._Value(S78)</f>
        <v>104.01648161783947</v>
      </c>
    </row>
    <row r="79" spans="5:20" x14ac:dyDescent="0.35">
      <c r="E79">
        <f t="shared" si="9"/>
        <v>78</v>
      </c>
      <c r="F79" s="6">
        <v>10</v>
      </c>
      <c r="G79" s="9">
        <v>0.02</v>
      </c>
      <c r="H79" s="7" t="s">
        <v>2</v>
      </c>
      <c r="I79" s="9">
        <v>0.05</v>
      </c>
      <c r="J79" s="4">
        <v>100</v>
      </c>
      <c r="K79" s="4" t="str">
        <f>+_xll._Double("Face"&amp;E79,J79)</f>
        <v>Face78</v>
      </c>
      <c r="L79" t="str">
        <f>VLOOKUP(F79,Table1[],2,TRUE)</f>
        <v>Mat3</v>
      </c>
      <c r="M79" t="str">
        <f>VLOOKUP(H79,Table2[],2,TRUE)</f>
        <v>FreqA</v>
      </c>
      <c r="N79" t="str">
        <f>VLOOKUP(I79,Table3[],2,TRUE)</f>
        <v>+Yield3</v>
      </c>
      <c r="O79" t="str">
        <f>VLOOKUP(N79,Table4[],2,TRUE)</f>
        <v>FlatYield3</v>
      </c>
      <c r="P79" t="str">
        <f>VLOOKUP(O79,Table5[],2,TRUE)</f>
        <v>EngineFlatYield3</v>
      </c>
      <c r="Q79" t="str">
        <f t="shared" si="8"/>
        <v>Mat3FreqA</v>
      </c>
      <c r="R79" t="str">
        <f>+_xll._FixedRateBond($R$1&amp;E79,$B$7,K79,Q79,$B$54,$B$5,"ModifiedFollowing",K79,$B$4,$B$3,$B$6,$B$3,"Following",FALSE,P79,$B$4)</f>
        <v>Bond78</v>
      </c>
      <c r="S79" t="str">
        <f>+_xll._FixedRateBond_cleanPrice($S$1&amp;E79,R79)</f>
        <v>cleanp78</v>
      </c>
      <c r="T79">
        <f>+_xll._Value(S79)</f>
        <v>113.67596444298795</v>
      </c>
    </row>
    <row r="80" spans="5:20" x14ac:dyDescent="0.35">
      <c r="E80">
        <f t="shared" si="9"/>
        <v>79</v>
      </c>
      <c r="F80" s="6">
        <v>15</v>
      </c>
      <c r="G80" s="9">
        <v>0.02</v>
      </c>
      <c r="H80" s="7" t="s">
        <v>2</v>
      </c>
      <c r="I80" s="9">
        <v>0.05</v>
      </c>
      <c r="J80" s="4">
        <v>100</v>
      </c>
      <c r="K80" s="4" t="str">
        <f>+_xll._Double("Face"&amp;E80,J80)</f>
        <v>Face79</v>
      </c>
      <c r="L80" t="str">
        <f>VLOOKUP(F80,Table1[],2,TRUE)</f>
        <v>Mat4</v>
      </c>
      <c r="M80" t="str">
        <f>VLOOKUP(H80,Table2[],2,TRUE)</f>
        <v>FreqA</v>
      </c>
      <c r="N80" t="str">
        <f>VLOOKUP(I80,Table3[],2,TRUE)</f>
        <v>+Yield3</v>
      </c>
      <c r="O80" t="str">
        <f>VLOOKUP(N80,Table4[],2,TRUE)</f>
        <v>FlatYield3</v>
      </c>
      <c r="P80" t="str">
        <f>VLOOKUP(O80,Table5[],2,TRUE)</f>
        <v>EngineFlatYield3</v>
      </c>
      <c r="Q80" t="str">
        <f t="shared" si="8"/>
        <v>Mat4FreqA</v>
      </c>
      <c r="R80" t="str">
        <f>+_xll._FixedRateBond($R$1&amp;E80,$B$7,K80,Q80,$B$54,$B$5,"ModifiedFollowing",K80,$B$4,$B$3,$B$6,$B$3,"Following",FALSE,P80,$B$4)</f>
        <v>Bond79</v>
      </c>
      <c r="S80" t="str">
        <f>+_xll._FixedRateBond_cleanPrice($S$1&amp;E80,R80)</f>
        <v>cleanp79</v>
      </c>
      <c r="T80">
        <f>+_xll._Value(S80)</f>
        <v>121.19877723127837</v>
      </c>
    </row>
    <row r="81" spans="5:20" x14ac:dyDescent="0.35">
      <c r="E81">
        <f t="shared" si="9"/>
        <v>80</v>
      </c>
      <c r="F81" s="6">
        <v>20</v>
      </c>
      <c r="G81" s="9">
        <v>0.02</v>
      </c>
      <c r="H81" s="7" t="s">
        <v>2</v>
      </c>
      <c r="I81" s="9">
        <v>0.05</v>
      </c>
      <c r="J81" s="4">
        <v>100</v>
      </c>
      <c r="K81" s="4" t="str">
        <f>+_xll._Double("Face"&amp;E81,J81)</f>
        <v>Face80</v>
      </c>
      <c r="L81" t="str">
        <f>VLOOKUP(F81,Table1[],2,TRUE)</f>
        <v>Mat5</v>
      </c>
      <c r="M81" t="str">
        <f>VLOOKUP(H81,Table2[],2,TRUE)</f>
        <v>FreqA</v>
      </c>
      <c r="N81" t="str">
        <f>VLOOKUP(I81,Table3[],2,TRUE)</f>
        <v>+Yield3</v>
      </c>
      <c r="O81" t="str">
        <f>VLOOKUP(N81,Table4[],2,TRUE)</f>
        <v>FlatYield3</v>
      </c>
      <c r="P81" t="str">
        <f>VLOOKUP(O81,Table5[],2,TRUE)</f>
        <v>EngineFlatYield3</v>
      </c>
      <c r="Q81" t="str">
        <f t="shared" si="8"/>
        <v>Mat5FreqA</v>
      </c>
      <c r="R81" t="str">
        <f>+_xll._FixedRateBond($R$1&amp;E81,$B$7,K81,Q81,$B$54,$B$5,"ModifiedFollowing",K81,$B$4,$B$3,$B$6,$B$3,"Following",FALSE,P81,$B$4)</f>
        <v>Bond80</v>
      </c>
      <c r="S81" t="str">
        <f>+_xll._FixedRateBond_cleanPrice($S$1&amp;E81,R81)</f>
        <v>cleanp80</v>
      </c>
      <c r="T81">
        <f>+_xll._Value(S81)</f>
        <v>127.05754972169854</v>
      </c>
    </row>
    <row r="82" spans="5:20" x14ac:dyDescent="0.35">
      <c r="E82">
        <f t="shared" si="9"/>
        <v>81</v>
      </c>
      <c r="F82" s="6">
        <v>3</v>
      </c>
      <c r="G82" s="9">
        <v>0.05</v>
      </c>
      <c r="H82" s="7" t="s">
        <v>2</v>
      </c>
      <c r="I82" s="9">
        <v>0.05</v>
      </c>
      <c r="J82" s="4">
        <v>100</v>
      </c>
      <c r="K82" s="4" t="str">
        <f>+_xll._Double("Face"&amp;E82,J82)</f>
        <v>Face81</v>
      </c>
      <c r="L82" t="str">
        <f>VLOOKUP(F82,Table1[],2,TRUE)</f>
        <v>Mat1</v>
      </c>
      <c r="M82" t="str">
        <f>VLOOKUP(H82,Table2[],2,TRUE)</f>
        <v>FreqA</v>
      </c>
      <c r="N82" t="str">
        <f>VLOOKUP(I82,Table3[],2,TRUE)</f>
        <v>+Yield3</v>
      </c>
      <c r="O82" t="str">
        <f>VLOOKUP(N82,Table4[],2,TRUE)</f>
        <v>FlatYield3</v>
      </c>
      <c r="P82" t="str">
        <f>VLOOKUP(O82,Table5[],2,TRUE)</f>
        <v>EngineFlatYield3</v>
      </c>
      <c r="Q82" t="str">
        <f t="shared" si="8"/>
        <v>Mat1FreqA</v>
      </c>
      <c r="R82" t="str">
        <f>+_xll._FixedRateBond($R$1&amp;E82,$B$7,K82,Q82,$B$54,$B$5,"ModifiedFollowing",K82,$B$4,$B$3,$B$6,$B$3,"Following",FALSE,P82,$B$4)</f>
        <v>Bond81</v>
      </c>
      <c r="S82" t="str">
        <f>+_xll._FixedRateBond_cleanPrice($S$1&amp;E82,R82)</f>
        <v>cleanp81</v>
      </c>
      <c r="T82">
        <f>+_xll._Value(S82)</f>
        <v>99.423804071495539</v>
      </c>
    </row>
    <row r="83" spans="5:20" x14ac:dyDescent="0.35">
      <c r="E83">
        <f t="shared" si="9"/>
        <v>82</v>
      </c>
      <c r="F83" s="6">
        <v>5</v>
      </c>
      <c r="G83" s="9">
        <v>0.05</v>
      </c>
      <c r="H83" s="7" t="s">
        <v>2</v>
      </c>
      <c r="I83" s="9">
        <v>0.05</v>
      </c>
      <c r="J83" s="4">
        <v>100</v>
      </c>
      <c r="K83" s="4" t="str">
        <f>+_xll._Double("Face"&amp;E83,J83)</f>
        <v>Face82</v>
      </c>
      <c r="L83" t="str">
        <f>VLOOKUP(F83,Table1[],2,TRUE)</f>
        <v>Mat2</v>
      </c>
      <c r="M83" t="str">
        <f>VLOOKUP(H83,Table2[],2,TRUE)</f>
        <v>FreqA</v>
      </c>
      <c r="N83" t="str">
        <f>VLOOKUP(I83,Table3[],2,TRUE)</f>
        <v>+Yield3</v>
      </c>
      <c r="O83" t="str">
        <f>VLOOKUP(N83,Table4[],2,TRUE)</f>
        <v>FlatYield3</v>
      </c>
      <c r="P83" t="str">
        <f>VLOOKUP(O83,Table5[],2,TRUE)</f>
        <v>EngineFlatYield3</v>
      </c>
      <c r="Q83" t="str">
        <f t="shared" si="8"/>
        <v>Mat2FreqA</v>
      </c>
      <c r="R83" t="str">
        <f>+_xll._FixedRateBond($R$1&amp;E83,$B$7,K83,Q83,$B$54,$B$5,"ModifiedFollowing",K83,$B$4,$B$3,$B$6,$B$3,"Following",FALSE,P83,$B$4)</f>
        <v>Bond82</v>
      </c>
      <c r="S83" t="str">
        <f>+_xll._FixedRateBond_cleanPrice($S$1&amp;E83,R83)</f>
        <v>cleanp82</v>
      </c>
      <c r="T83">
        <f>+_xll._Value(S83)</f>
        <v>104.01648161783947</v>
      </c>
    </row>
    <row r="84" spans="5:20" x14ac:dyDescent="0.35">
      <c r="E84">
        <f t="shared" si="9"/>
        <v>83</v>
      </c>
      <c r="F84" s="6">
        <v>10</v>
      </c>
      <c r="G84" s="9">
        <v>0.05</v>
      </c>
      <c r="H84" s="7" t="s">
        <v>2</v>
      </c>
      <c r="I84" s="9">
        <v>0.05</v>
      </c>
      <c r="J84" s="4">
        <v>100</v>
      </c>
      <c r="K84" s="4" t="str">
        <f>+_xll._Double("Face"&amp;E84,J84)</f>
        <v>Face83</v>
      </c>
      <c r="L84" t="str">
        <f>VLOOKUP(F84,Table1[],2,TRUE)</f>
        <v>Mat3</v>
      </c>
      <c r="M84" t="str">
        <f>VLOOKUP(H84,Table2[],2,TRUE)</f>
        <v>FreqA</v>
      </c>
      <c r="N84" t="str">
        <f>VLOOKUP(I84,Table3[],2,TRUE)</f>
        <v>+Yield3</v>
      </c>
      <c r="O84" t="str">
        <f>VLOOKUP(N84,Table4[],2,TRUE)</f>
        <v>FlatYield3</v>
      </c>
      <c r="P84" t="str">
        <f>VLOOKUP(O84,Table5[],2,TRUE)</f>
        <v>EngineFlatYield3</v>
      </c>
      <c r="Q84" t="str">
        <f t="shared" si="8"/>
        <v>Mat3FreqA</v>
      </c>
      <c r="R84" t="str">
        <f>+_xll._FixedRateBond($R$1&amp;E84,$B$7,K84,Q84,$B$54,$B$5,"ModifiedFollowing",K84,$B$4,$B$3,$B$6,$B$3,"Following",FALSE,P84,$B$4)</f>
        <v>Bond83</v>
      </c>
      <c r="S84" t="str">
        <f>+_xll._FixedRateBond_cleanPrice($S$1&amp;E84,R84)</f>
        <v>cleanp83</v>
      </c>
      <c r="T84">
        <f>+_xll._Value(S84)</f>
        <v>113.67596444298795</v>
      </c>
    </row>
    <row r="85" spans="5:20" x14ac:dyDescent="0.35">
      <c r="E85">
        <f t="shared" si="9"/>
        <v>84</v>
      </c>
      <c r="F85" s="6">
        <v>15</v>
      </c>
      <c r="G85" s="9">
        <v>0.05</v>
      </c>
      <c r="H85" s="7" t="s">
        <v>2</v>
      </c>
      <c r="I85" s="9">
        <v>0.05</v>
      </c>
      <c r="J85" s="4">
        <v>100</v>
      </c>
      <c r="K85" s="4" t="str">
        <f>+_xll._Double("Face"&amp;E85,J85)</f>
        <v>Face84</v>
      </c>
      <c r="L85" t="str">
        <f>VLOOKUP(F85,Table1[],2,TRUE)</f>
        <v>Mat4</v>
      </c>
      <c r="M85" t="str">
        <f>VLOOKUP(H85,Table2[],2,TRUE)</f>
        <v>FreqA</v>
      </c>
      <c r="N85" t="str">
        <f>VLOOKUP(I85,Table3[],2,TRUE)</f>
        <v>+Yield3</v>
      </c>
      <c r="O85" t="str">
        <f>VLOOKUP(N85,Table4[],2,TRUE)</f>
        <v>FlatYield3</v>
      </c>
      <c r="P85" t="str">
        <f>VLOOKUP(O85,Table5[],2,TRUE)</f>
        <v>EngineFlatYield3</v>
      </c>
      <c r="Q85" t="str">
        <f t="shared" si="8"/>
        <v>Mat4FreqA</v>
      </c>
      <c r="R85" t="str">
        <f>+_xll._FixedRateBond($R$1&amp;E85,$B$7,K85,Q85,$B$54,$B$5,"ModifiedFollowing",K85,$B$4,$B$3,$B$6,$B$3,"Following",FALSE,P85,$B$4)</f>
        <v>Bond84</v>
      </c>
      <c r="S85" t="str">
        <f>+_xll._FixedRateBond_cleanPrice($S$1&amp;E85,R85)</f>
        <v>cleanp84</v>
      </c>
      <c r="T85">
        <f>+_xll._Value(S85)</f>
        <v>121.19877723127837</v>
      </c>
    </row>
    <row r="86" spans="5:20" x14ac:dyDescent="0.35">
      <c r="E86">
        <f t="shared" si="9"/>
        <v>85</v>
      </c>
      <c r="F86" s="6">
        <v>20</v>
      </c>
      <c r="G86" s="9">
        <v>0.05</v>
      </c>
      <c r="H86" s="7" t="s">
        <v>2</v>
      </c>
      <c r="I86" s="9">
        <v>0.05</v>
      </c>
      <c r="J86" s="4">
        <v>100</v>
      </c>
      <c r="K86" s="4" t="str">
        <f>+_xll._Double("Face"&amp;E86,J86)</f>
        <v>Face85</v>
      </c>
      <c r="L86" t="str">
        <f>VLOOKUP(F86,Table1[],2,TRUE)</f>
        <v>Mat5</v>
      </c>
      <c r="M86" t="str">
        <f>VLOOKUP(H86,Table2[],2,TRUE)</f>
        <v>FreqA</v>
      </c>
      <c r="N86" t="str">
        <f>VLOOKUP(I86,Table3[],2,TRUE)</f>
        <v>+Yield3</v>
      </c>
      <c r="O86" t="str">
        <f>VLOOKUP(N86,Table4[],2,TRUE)</f>
        <v>FlatYield3</v>
      </c>
      <c r="P86" t="str">
        <f>VLOOKUP(O86,Table5[],2,TRUE)</f>
        <v>EngineFlatYield3</v>
      </c>
      <c r="Q86" t="str">
        <f t="shared" si="8"/>
        <v>Mat5FreqA</v>
      </c>
      <c r="R86" t="str">
        <f>+_xll._FixedRateBond($R$1&amp;E86,$B$7,K86,Q86,$B$54,$B$5,"ModifiedFollowing",K86,$B$4,$B$3,$B$6,$B$3,"Following",FALSE,P86,$B$4)</f>
        <v>Bond85</v>
      </c>
      <c r="S86" t="str">
        <f>+_xll._FixedRateBond_cleanPrice($S$1&amp;E86,R86)</f>
        <v>cleanp85</v>
      </c>
      <c r="T86">
        <f>+_xll._Value(S86)</f>
        <v>127.05754972169854</v>
      </c>
    </row>
    <row r="87" spans="5:20" x14ac:dyDescent="0.35">
      <c r="E87">
        <f t="shared" si="9"/>
        <v>86</v>
      </c>
      <c r="F87" s="6">
        <v>3</v>
      </c>
      <c r="G87" s="9">
        <v>0.08</v>
      </c>
      <c r="H87" s="7" t="s">
        <v>2</v>
      </c>
      <c r="I87" s="9">
        <v>0.05</v>
      </c>
      <c r="J87" s="4">
        <v>100</v>
      </c>
      <c r="K87" s="4" t="str">
        <f>+_xll._Double("Face"&amp;E87,J87)</f>
        <v>Face86</v>
      </c>
      <c r="L87" t="str">
        <f>VLOOKUP(F87,Table1[],2,TRUE)</f>
        <v>Mat1</v>
      </c>
      <c r="M87" t="str">
        <f>VLOOKUP(H87,Table2[],2,TRUE)</f>
        <v>FreqA</v>
      </c>
      <c r="N87" t="str">
        <f>VLOOKUP(I87,Table3[],2,TRUE)</f>
        <v>+Yield3</v>
      </c>
      <c r="O87" t="str">
        <f>VLOOKUP(N87,Table4[],2,TRUE)</f>
        <v>FlatYield3</v>
      </c>
      <c r="P87" t="str">
        <f>VLOOKUP(O87,Table5[],2,TRUE)</f>
        <v>EngineFlatYield3</v>
      </c>
      <c r="Q87" t="str">
        <f t="shared" si="8"/>
        <v>Mat1FreqA</v>
      </c>
      <c r="R87" t="str">
        <f>+_xll._FixedRateBond($R$1&amp;E87,$B$7,K87,Q87,$B$54,$B$5,"ModifiedFollowing",K87,$B$4,$B$3,$B$6,$B$3,"Following",FALSE,P87,$B$4)</f>
        <v>Bond86</v>
      </c>
      <c r="S87" t="str">
        <f>+_xll._FixedRateBond_cleanPrice($S$1&amp;E87,R87)</f>
        <v>cleanp86</v>
      </c>
      <c r="T87">
        <f>+_xll._Value(S87)</f>
        <v>99.423804071495539</v>
      </c>
    </row>
    <row r="88" spans="5:20" x14ac:dyDescent="0.35">
      <c r="E88">
        <f t="shared" si="9"/>
        <v>87</v>
      </c>
      <c r="F88" s="6">
        <v>5</v>
      </c>
      <c r="G88" s="9">
        <v>0.08</v>
      </c>
      <c r="H88" s="7" t="s">
        <v>2</v>
      </c>
      <c r="I88" s="9">
        <v>0.05</v>
      </c>
      <c r="J88" s="4">
        <v>100</v>
      </c>
      <c r="K88" s="4" t="str">
        <f>+_xll._Double("Face"&amp;E88,J88)</f>
        <v>Face87</v>
      </c>
      <c r="L88" t="str">
        <f>VLOOKUP(F88,Table1[],2,TRUE)</f>
        <v>Mat2</v>
      </c>
      <c r="M88" t="str">
        <f>VLOOKUP(H88,Table2[],2,TRUE)</f>
        <v>FreqA</v>
      </c>
      <c r="N88" t="str">
        <f>VLOOKUP(I88,Table3[],2,TRUE)</f>
        <v>+Yield3</v>
      </c>
      <c r="O88" t="str">
        <f>VLOOKUP(N88,Table4[],2,TRUE)</f>
        <v>FlatYield3</v>
      </c>
      <c r="P88" t="str">
        <f>VLOOKUP(O88,Table5[],2,TRUE)</f>
        <v>EngineFlatYield3</v>
      </c>
      <c r="Q88" t="str">
        <f t="shared" si="8"/>
        <v>Mat2FreqA</v>
      </c>
      <c r="R88" t="str">
        <f>+_xll._FixedRateBond($R$1&amp;E88,$B$7,K88,Q88,$B$54,$B$5,"ModifiedFollowing",K88,$B$4,$B$3,$B$6,$B$3,"Following",FALSE,P88,$B$4)</f>
        <v>Bond87</v>
      </c>
      <c r="S88" t="str">
        <f>+_xll._FixedRateBond_cleanPrice($S$1&amp;E88,R88)</f>
        <v>cleanp87</v>
      </c>
      <c r="T88">
        <f>+_xll._Value(S88)</f>
        <v>104.01648161783947</v>
      </c>
    </row>
    <row r="89" spans="5:20" x14ac:dyDescent="0.35">
      <c r="E89">
        <f t="shared" si="9"/>
        <v>88</v>
      </c>
      <c r="F89" s="6">
        <v>10</v>
      </c>
      <c r="G89" s="9">
        <v>0.08</v>
      </c>
      <c r="H89" s="7" t="s">
        <v>2</v>
      </c>
      <c r="I89" s="9">
        <v>0.05</v>
      </c>
      <c r="J89" s="4">
        <v>100</v>
      </c>
      <c r="K89" s="4" t="str">
        <f>+_xll._Double("Face"&amp;E89,J89)</f>
        <v>Face88</v>
      </c>
      <c r="L89" t="str">
        <f>VLOOKUP(F89,Table1[],2,TRUE)</f>
        <v>Mat3</v>
      </c>
      <c r="M89" t="str">
        <f>VLOOKUP(H89,Table2[],2,TRUE)</f>
        <v>FreqA</v>
      </c>
      <c r="N89" t="str">
        <f>VLOOKUP(I89,Table3[],2,TRUE)</f>
        <v>+Yield3</v>
      </c>
      <c r="O89" t="str">
        <f>VLOOKUP(N89,Table4[],2,TRUE)</f>
        <v>FlatYield3</v>
      </c>
      <c r="P89" t="str">
        <f>VLOOKUP(O89,Table5[],2,TRUE)</f>
        <v>EngineFlatYield3</v>
      </c>
      <c r="Q89" t="str">
        <f t="shared" si="8"/>
        <v>Mat3FreqA</v>
      </c>
      <c r="R89" t="str">
        <f>+_xll._FixedRateBond($R$1&amp;E89,$B$7,K89,Q89,$B$54,$B$5,"ModifiedFollowing",K89,$B$4,$B$3,$B$6,$B$3,"Following",FALSE,P89,$B$4)</f>
        <v>Bond88</v>
      </c>
      <c r="S89" t="str">
        <f>+_xll._FixedRateBond_cleanPrice($S$1&amp;E89,R89)</f>
        <v>cleanp88</v>
      </c>
      <c r="T89">
        <f>+_xll._Value(S89)</f>
        <v>113.67596444298795</v>
      </c>
    </row>
    <row r="90" spans="5:20" x14ac:dyDescent="0.35">
      <c r="E90">
        <f t="shared" si="9"/>
        <v>89</v>
      </c>
      <c r="F90" s="6">
        <v>15</v>
      </c>
      <c r="G90" s="9">
        <v>0.08</v>
      </c>
      <c r="H90" s="7" t="s">
        <v>2</v>
      </c>
      <c r="I90" s="9">
        <v>0.05</v>
      </c>
      <c r="J90" s="4">
        <v>100</v>
      </c>
      <c r="K90" s="4" t="str">
        <f>+_xll._Double("Face"&amp;E90,J90)</f>
        <v>Face89</v>
      </c>
      <c r="L90" t="str">
        <f>VLOOKUP(F90,Table1[],2,TRUE)</f>
        <v>Mat4</v>
      </c>
      <c r="M90" t="str">
        <f>VLOOKUP(H90,Table2[],2,TRUE)</f>
        <v>FreqA</v>
      </c>
      <c r="N90" t="str">
        <f>VLOOKUP(I90,Table3[],2,TRUE)</f>
        <v>+Yield3</v>
      </c>
      <c r="O90" t="str">
        <f>VLOOKUP(N90,Table4[],2,TRUE)</f>
        <v>FlatYield3</v>
      </c>
      <c r="P90" t="str">
        <f>VLOOKUP(O90,Table5[],2,TRUE)</f>
        <v>EngineFlatYield3</v>
      </c>
      <c r="Q90" t="str">
        <f t="shared" si="8"/>
        <v>Mat4FreqA</v>
      </c>
      <c r="R90" t="str">
        <f>+_xll._FixedRateBond($R$1&amp;E90,$B$7,K90,Q90,$B$54,$B$5,"ModifiedFollowing",K90,$B$4,$B$3,$B$6,$B$3,"Following",FALSE,P90,$B$4)</f>
        <v>Bond89</v>
      </c>
      <c r="S90" t="str">
        <f>+_xll._FixedRateBond_cleanPrice($S$1&amp;E90,R90)</f>
        <v>cleanp89</v>
      </c>
      <c r="T90">
        <f>+_xll._Value(S90)</f>
        <v>121.19877723127837</v>
      </c>
    </row>
    <row r="91" spans="5:20" x14ac:dyDescent="0.35">
      <c r="E91">
        <f t="shared" si="9"/>
        <v>90</v>
      </c>
      <c r="F91" s="6">
        <v>20</v>
      </c>
      <c r="G91" s="9">
        <v>0.08</v>
      </c>
      <c r="H91" s="7" t="s">
        <v>2</v>
      </c>
      <c r="I91" s="9">
        <v>0.05</v>
      </c>
      <c r="J91" s="4">
        <v>100</v>
      </c>
      <c r="K91" s="4" t="str">
        <f>+_xll._Double("Face"&amp;E91,J91)</f>
        <v>Face90</v>
      </c>
      <c r="L91" t="str">
        <f>VLOOKUP(F91,Table1[],2,TRUE)</f>
        <v>Mat5</v>
      </c>
      <c r="M91" t="str">
        <f>VLOOKUP(H91,Table2[],2,TRUE)</f>
        <v>FreqA</v>
      </c>
      <c r="N91" t="str">
        <f>VLOOKUP(I91,Table3[],2,TRUE)</f>
        <v>+Yield3</v>
      </c>
      <c r="O91" t="str">
        <f>VLOOKUP(N91,Table4[],2,TRUE)</f>
        <v>FlatYield3</v>
      </c>
      <c r="P91" t="str">
        <f>VLOOKUP(O91,Table5[],2,TRUE)</f>
        <v>EngineFlatYield3</v>
      </c>
      <c r="Q91" t="str">
        <f t="shared" si="8"/>
        <v>Mat5FreqA</v>
      </c>
      <c r="R91" t="str">
        <f>+_xll._FixedRateBond($R$1&amp;E91,$B$7,K91,Q91,$B$54,$B$5,"ModifiedFollowing",K91,$B$4,$B$3,$B$6,$B$3,"Following",FALSE,P91,$B$4)</f>
        <v>Bond90</v>
      </c>
      <c r="S91" t="str">
        <f>+_xll._FixedRateBond_cleanPrice($S$1&amp;E91,R91)</f>
        <v>cleanp90</v>
      </c>
      <c r="T91">
        <f>+_xll._Value(S91)</f>
        <v>127.05754972169854</v>
      </c>
    </row>
    <row r="92" spans="5:20" x14ac:dyDescent="0.35">
      <c r="E92">
        <f t="shared" si="9"/>
        <v>91</v>
      </c>
      <c r="F92" s="6">
        <v>3</v>
      </c>
      <c r="G92" s="9">
        <v>0.02</v>
      </c>
      <c r="H92" s="7" t="s">
        <v>1</v>
      </c>
      <c r="I92" s="9">
        <v>0.06</v>
      </c>
      <c r="J92" s="4">
        <v>100</v>
      </c>
      <c r="K92" s="4" t="str">
        <f>+_xll._Double("Face"&amp;E92,J92)</f>
        <v>Face91</v>
      </c>
      <c r="L92" t="str">
        <f>VLOOKUP(F92,Table1[],2,TRUE)</f>
        <v>Mat1</v>
      </c>
      <c r="M92" t="str">
        <f>VLOOKUP(H92,Table2[],2,TRUE)</f>
        <v>FreqS</v>
      </c>
      <c r="N92" t="str">
        <f>VLOOKUP(I92,Table3[],2,TRUE)</f>
        <v>+Yield4</v>
      </c>
      <c r="O92" t="str">
        <f>VLOOKUP(N92,Table4[],2,TRUE)</f>
        <v>FlatYield4</v>
      </c>
      <c r="P92" t="str">
        <f>VLOOKUP(O92,Table5[],2,TRUE)</f>
        <v>EngineFlatYield4</v>
      </c>
      <c r="Q92" t="str">
        <f t="shared" si="8"/>
        <v>Mat1FreqS</v>
      </c>
      <c r="R92" t="str">
        <f>+_xll._FixedRateBond($R$1&amp;E92,$B$7,K92,Q92,$B$54,$B$5,"ModifiedFollowing",K92,$B$4,$B$3,$B$6,$B$3,"Following",FALSE,P92,$B$4)</f>
        <v>Bond91</v>
      </c>
      <c r="S92" t="str">
        <f>+_xll._FixedRateBond_cleanPrice($S$1&amp;E92,R92)</f>
        <v>cleanp91</v>
      </c>
      <c r="T92">
        <f>+_xll._Value(S92)</f>
        <v>100.8946403226845</v>
      </c>
    </row>
    <row r="93" spans="5:20" x14ac:dyDescent="0.35">
      <c r="E93">
        <f t="shared" si="9"/>
        <v>92</v>
      </c>
      <c r="F93" s="6">
        <v>5</v>
      </c>
      <c r="G93" s="9">
        <v>0.02</v>
      </c>
      <c r="H93" s="7" t="s">
        <v>1</v>
      </c>
      <c r="I93" s="9">
        <v>0.06</v>
      </c>
      <c r="J93" s="4">
        <v>100</v>
      </c>
      <c r="K93" s="4" t="str">
        <f>+_xll._Double("Face"&amp;E93,J93)</f>
        <v>Face92</v>
      </c>
      <c r="L93" t="str">
        <f>VLOOKUP(F93,Table1[],2,TRUE)</f>
        <v>Mat2</v>
      </c>
      <c r="M93" t="str">
        <f>VLOOKUP(H93,Table2[],2,TRUE)</f>
        <v>FreqS</v>
      </c>
      <c r="N93" t="str">
        <f>VLOOKUP(I93,Table3[],2,TRUE)</f>
        <v>+Yield4</v>
      </c>
      <c r="O93" t="str">
        <f>VLOOKUP(N93,Table4[],2,TRUE)</f>
        <v>FlatYield4</v>
      </c>
      <c r="P93" t="str">
        <f>VLOOKUP(O93,Table5[],2,TRUE)</f>
        <v>EngineFlatYield4</v>
      </c>
      <c r="Q93" t="str">
        <f t="shared" si="8"/>
        <v>Mat2FreqS</v>
      </c>
      <c r="R93" t="str">
        <f>+_xll._FixedRateBond($R$1&amp;E93,$B$7,K93,Q93,$B$54,$B$5,"ModifiedFollowing",K93,$B$4,$B$3,$B$6,$B$3,"Following",FALSE,P93,$B$4)</f>
        <v>Bond92</v>
      </c>
      <c r="S93" t="str">
        <f>+_xll._FixedRateBond_cleanPrice($S$1&amp;E93,R93)</f>
        <v>cleanp92</v>
      </c>
      <c r="T93">
        <f>+_xll._Value(S93)</f>
        <v>103.85751477671852</v>
      </c>
    </row>
    <row r="94" spans="5:20" x14ac:dyDescent="0.35">
      <c r="E94">
        <f t="shared" si="9"/>
        <v>93</v>
      </c>
      <c r="F94" s="6">
        <v>10</v>
      </c>
      <c r="G94" s="9">
        <v>0.02</v>
      </c>
      <c r="H94" s="7" t="s">
        <v>1</v>
      </c>
      <c r="I94" s="9">
        <v>0.06</v>
      </c>
      <c r="J94" s="4">
        <v>100</v>
      </c>
      <c r="K94" s="4" t="str">
        <f>+_xll._Double("Face"&amp;E94,J94)</f>
        <v>Face93</v>
      </c>
      <c r="L94" t="str">
        <f>VLOOKUP(F94,Table1[],2,TRUE)</f>
        <v>Mat3</v>
      </c>
      <c r="M94" t="str">
        <f>VLOOKUP(H94,Table2[],2,TRUE)</f>
        <v>FreqS</v>
      </c>
      <c r="N94" t="str">
        <f>VLOOKUP(I94,Table3[],2,TRUE)</f>
        <v>+Yield4</v>
      </c>
      <c r="O94" t="str">
        <f>VLOOKUP(N94,Table4[],2,TRUE)</f>
        <v>FlatYield4</v>
      </c>
      <c r="P94" t="str">
        <f>VLOOKUP(O94,Table5[],2,TRUE)</f>
        <v>EngineFlatYield4</v>
      </c>
      <c r="Q94" t="str">
        <f t="shared" si="8"/>
        <v>Mat3FreqS</v>
      </c>
      <c r="R94" t="str">
        <f>+_xll._FixedRateBond($R$1&amp;E94,$B$7,K94,Q94,$B$54,$B$5,"ModifiedFollowing",K94,$B$4,$B$3,$B$6,$B$3,"Following",FALSE,P94,$B$4)</f>
        <v>Bond93</v>
      </c>
      <c r="S94" t="str">
        <f>+_xll._FixedRateBond_cleanPrice($S$1&amp;E94,R94)</f>
        <v>cleanp93</v>
      </c>
      <c r="T94">
        <f>+_xll._Value(S94)</f>
        <v>109.88058956939392</v>
      </c>
    </row>
    <row r="95" spans="5:20" x14ac:dyDescent="0.35">
      <c r="E95">
        <f t="shared" si="9"/>
        <v>94</v>
      </c>
      <c r="F95" s="6">
        <v>15</v>
      </c>
      <c r="G95" s="9">
        <v>0.02</v>
      </c>
      <c r="H95" s="7" t="s">
        <v>1</v>
      </c>
      <c r="I95" s="9">
        <v>0.06</v>
      </c>
      <c r="J95" s="4">
        <v>100</v>
      </c>
      <c r="K95" s="4" t="str">
        <f>+_xll._Double("Face"&amp;E95,J95)</f>
        <v>Face94</v>
      </c>
      <c r="L95" t="str">
        <f>VLOOKUP(F95,Table1[],2,TRUE)</f>
        <v>Mat4</v>
      </c>
      <c r="M95" t="str">
        <f>VLOOKUP(H95,Table2[],2,TRUE)</f>
        <v>FreqS</v>
      </c>
      <c r="N95" t="str">
        <f>VLOOKUP(I95,Table3[],2,TRUE)</f>
        <v>+Yield4</v>
      </c>
      <c r="O95" t="str">
        <f>VLOOKUP(N95,Table4[],2,TRUE)</f>
        <v>FlatYield4</v>
      </c>
      <c r="P95" t="str">
        <f>VLOOKUP(O95,Table5[],2,TRUE)</f>
        <v>EngineFlatYield4</v>
      </c>
      <c r="Q95" t="str">
        <f t="shared" si="8"/>
        <v>Mat4FreqS</v>
      </c>
      <c r="R95" t="str">
        <f>+_xll._FixedRateBond($R$1&amp;E95,$B$7,K95,Q95,$B$54,$B$5,"ModifiedFollowing",K95,$B$4,$B$3,$B$6,$B$3,"Following",FALSE,P95,$B$4)</f>
        <v>Bond94</v>
      </c>
      <c r="S95" t="str">
        <f>+_xll._FixedRateBond_cleanPrice($S$1&amp;E95,R95)</f>
        <v>cleanp94</v>
      </c>
      <c r="T95">
        <f>+_xll._Value(S95)</f>
        <v>114.34259312033663</v>
      </c>
    </row>
    <row r="96" spans="5:20" x14ac:dyDescent="0.35">
      <c r="E96">
        <f t="shared" si="9"/>
        <v>95</v>
      </c>
      <c r="F96" s="6">
        <v>20</v>
      </c>
      <c r="G96" s="9">
        <v>0.02</v>
      </c>
      <c r="H96" s="7" t="s">
        <v>1</v>
      </c>
      <c r="I96" s="9">
        <v>0.06</v>
      </c>
      <c r="J96" s="4">
        <v>100</v>
      </c>
      <c r="K96" s="4" t="str">
        <f>+_xll._Double("Face"&amp;E96,J96)</f>
        <v>Face95</v>
      </c>
      <c r="L96" t="str">
        <f>VLOOKUP(F96,Table1[],2,TRUE)</f>
        <v>Mat5</v>
      </c>
      <c r="M96" t="str">
        <f>VLOOKUP(H96,Table2[],2,TRUE)</f>
        <v>FreqS</v>
      </c>
      <c r="N96" t="str">
        <f>VLOOKUP(I96,Table3[],2,TRUE)</f>
        <v>+Yield4</v>
      </c>
      <c r="O96" t="str">
        <f>VLOOKUP(N96,Table4[],2,TRUE)</f>
        <v>FlatYield4</v>
      </c>
      <c r="P96" t="str">
        <f>VLOOKUP(O96,Table5[],2,TRUE)</f>
        <v>EngineFlatYield4</v>
      </c>
      <c r="Q96" t="str">
        <f t="shared" si="8"/>
        <v>Mat5FreqS</v>
      </c>
      <c r="R96" t="str">
        <f>+_xll._FixedRateBond($R$1&amp;E96,$B$7,K96,Q96,$B$54,$B$5,"ModifiedFollowing",K96,$B$4,$B$3,$B$6,$B$3,"Following",FALSE,P96,$B$4)</f>
        <v>Bond95</v>
      </c>
      <c r="S96" t="str">
        <f>+_xll._FixedRateBond_cleanPrice($S$1&amp;E96,R96)</f>
        <v>cleanp95</v>
      </c>
      <c r="T96">
        <f>+_xll._Value(S96)</f>
        <v>117.64812665162151</v>
      </c>
    </row>
    <row r="97" spans="5:20" x14ac:dyDescent="0.35">
      <c r="E97">
        <f t="shared" si="9"/>
        <v>96</v>
      </c>
      <c r="F97" s="6">
        <v>3</v>
      </c>
      <c r="G97" s="9">
        <v>0.05</v>
      </c>
      <c r="H97" s="7" t="s">
        <v>1</v>
      </c>
      <c r="I97" s="9">
        <v>0.06</v>
      </c>
      <c r="J97" s="4">
        <v>100</v>
      </c>
      <c r="K97" s="4" t="str">
        <f>+_xll._Double("Face"&amp;E97,J97)</f>
        <v>Face96</v>
      </c>
      <c r="L97" t="str">
        <f>VLOOKUP(F97,Table1[],2,TRUE)</f>
        <v>Mat1</v>
      </c>
      <c r="M97" t="str">
        <f>VLOOKUP(H97,Table2[],2,TRUE)</f>
        <v>FreqS</v>
      </c>
      <c r="N97" t="str">
        <f>VLOOKUP(I97,Table3[],2,TRUE)</f>
        <v>+Yield4</v>
      </c>
      <c r="O97" t="str">
        <f>VLOOKUP(N97,Table4[],2,TRUE)</f>
        <v>FlatYield4</v>
      </c>
      <c r="P97" t="str">
        <f>VLOOKUP(O97,Table5[],2,TRUE)</f>
        <v>EngineFlatYield4</v>
      </c>
      <c r="Q97" t="str">
        <f t="shared" si="8"/>
        <v>Mat1FreqS</v>
      </c>
      <c r="R97" t="str">
        <f>+_xll._FixedRateBond($R$1&amp;E97,$B$7,K97,Q97,$B$54,$B$5,"ModifiedFollowing",K97,$B$4,$B$3,$B$6,$B$3,"Following",FALSE,P97,$B$4)</f>
        <v>Bond96</v>
      </c>
      <c r="S97" t="str">
        <f>+_xll._FixedRateBond_cleanPrice($S$1&amp;E97,R97)</f>
        <v>cleanp96</v>
      </c>
      <c r="T97">
        <f>+_xll._Value(S97)</f>
        <v>100.8946403226845</v>
      </c>
    </row>
    <row r="98" spans="5:20" x14ac:dyDescent="0.35">
      <c r="E98">
        <f t="shared" si="9"/>
        <v>97</v>
      </c>
      <c r="F98" s="6">
        <v>5</v>
      </c>
      <c r="G98" s="9">
        <v>0.05</v>
      </c>
      <c r="H98" s="7" t="s">
        <v>1</v>
      </c>
      <c r="I98" s="9">
        <v>0.06</v>
      </c>
      <c r="J98" s="4">
        <v>100</v>
      </c>
      <c r="K98" s="4" t="str">
        <f>+_xll._Double("Face"&amp;E98,J98)</f>
        <v>Face97</v>
      </c>
      <c r="L98" t="str">
        <f>VLOOKUP(F98,Table1[],2,TRUE)</f>
        <v>Mat2</v>
      </c>
      <c r="M98" t="str">
        <f>VLOOKUP(H98,Table2[],2,TRUE)</f>
        <v>FreqS</v>
      </c>
      <c r="N98" t="str">
        <f>VLOOKUP(I98,Table3[],2,TRUE)</f>
        <v>+Yield4</v>
      </c>
      <c r="O98" t="str">
        <f>VLOOKUP(N98,Table4[],2,TRUE)</f>
        <v>FlatYield4</v>
      </c>
      <c r="P98" t="str">
        <f>VLOOKUP(O98,Table5[],2,TRUE)</f>
        <v>EngineFlatYield4</v>
      </c>
      <c r="Q98" t="str">
        <f t="shared" si="8"/>
        <v>Mat2FreqS</v>
      </c>
      <c r="R98" t="str">
        <f>+_xll._FixedRateBond($R$1&amp;E98,$B$7,K98,Q98,$B$54,$B$5,"ModifiedFollowing",K98,$B$4,$B$3,$B$6,$B$3,"Following",FALSE,P98,$B$4)</f>
        <v>Bond97</v>
      </c>
      <c r="S98" t="str">
        <f>+_xll._FixedRateBond_cleanPrice($S$1&amp;E98,R98)</f>
        <v>cleanp97</v>
      </c>
      <c r="T98">
        <f>+_xll._Value(S98)</f>
        <v>103.85751477671852</v>
      </c>
    </row>
    <row r="99" spans="5:20" x14ac:dyDescent="0.35">
      <c r="E99">
        <f t="shared" si="9"/>
        <v>98</v>
      </c>
      <c r="F99" s="6">
        <v>10</v>
      </c>
      <c r="G99" s="9">
        <v>0.05</v>
      </c>
      <c r="H99" s="7" t="s">
        <v>1</v>
      </c>
      <c r="I99" s="9">
        <v>0.06</v>
      </c>
      <c r="J99" s="4">
        <v>100</v>
      </c>
      <c r="K99" s="4" t="str">
        <f>+_xll._Double("Face"&amp;E99,J99)</f>
        <v>Face98</v>
      </c>
      <c r="L99" t="str">
        <f>VLOOKUP(F99,Table1[],2,TRUE)</f>
        <v>Mat3</v>
      </c>
      <c r="M99" t="str">
        <f>VLOOKUP(H99,Table2[],2,TRUE)</f>
        <v>FreqS</v>
      </c>
      <c r="N99" t="str">
        <f>VLOOKUP(I99,Table3[],2,TRUE)</f>
        <v>+Yield4</v>
      </c>
      <c r="O99" t="str">
        <f>VLOOKUP(N99,Table4[],2,TRUE)</f>
        <v>FlatYield4</v>
      </c>
      <c r="P99" t="str">
        <f>VLOOKUP(O99,Table5[],2,TRUE)</f>
        <v>EngineFlatYield4</v>
      </c>
      <c r="Q99" t="str">
        <f t="shared" si="8"/>
        <v>Mat3FreqS</v>
      </c>
      <c r="R99" t="str">
        <f>+_xll._FixedRateBond($R$1&amp;E99,$B$7,K99,Q99,$B$54,$B$5,"ModifiedFollowing",K99,$B$4,$B$3,$B$6,$B$3,"Following",FALSE,P99,$B$4)</f>
        <v>Bond98</v>
      </c>
      <c r="S99" t="str">
        <f>+_xll._FixedRateBond_cleanPrice($S$1&amp;E99,R99)</f>
        <v>cleanp98</v>
      </c>
      <c r="T99">
        <f>+_xll._Value(S99)</f>
        <v>109.88058956939392</v>
      </c>
    </row>
    <row r="100" spans="5:20" x14ac:dyDescent="0.35">
      <c r="E100">
        <f t="shared" si="9"/>
        <v>99</v>
      </c>
      <c r="F100" s="6">
        <v>15</v>
      </c>
      <c r="G100" s="9">
        <v>0.05</v>
      </c>
      <c r="H100" s="7" t="s">
        <v>1</v>
      </c>
      <c r="I100" s="9">
        <v>0.06</v>
      </c>
      <c r="J100" s="4">
        <v>100</v>
      </c>
      <c r="K100" s="4" t="str">
        <f>+_xll._Double("Face"&amp;E100,J100)</f>
        <v>Face99</v>
      </c>
      <c r="L100" t="str">
        <f>VLOOKUP(F100,Table1[],2,TRUE)</f>
        <v>Mat4</v>
      </c>
      <c r="M100" t="str">
        <f>VLOOKUP(H100,Table2[],2,TRUE)</f>
        <v>FreqS</v>
      </c>
      <c r="N100" t="str">
        <f>VLOOKUP(I100,Table3[],2,TRUE)</f>
        <v>+Yield4</v>
      </c>
      <c r="O100" t="str">
        <f>VLOOKUP(N100,Table4[],2,TRUE)</f>
        <v>FlatYield4</v>
      </c>
      <c r="P100" t="str">
        <f>VLOOKUP(O100,Table5[],2,TRUE)</f>
        <v>EngineFlatYield4</v>
      </c>
      <c r="Q100" t="str">
        <f t="shared" si="8"/>
        <v>Mat4FreqS</v>
      </c>
      <c r="R100" t="str">
        <f>+_xll._FixedRateBond($R$1&amp;E100,$B$7,K100,Q100,$B$54,$B$5,"ModifiedFollowing",K100,$B$4,$B$3,$B$6,$B$3,"Following",FALSE,P100,$B$4)</f>
        <v>Bond99</v>
      </c>
      <c r="S100" t="str">
        <f>+_xll._FixedRateBond_cleanPrice($S$1&amp;E100,R100)</f>
        <v>cleanp99</v>
      </c>
      <c r="T100">
        <f>+_xll._Value(S100)</f>
        <v>114.34259312033663</v>
      </c>
    </row>
    <row r="101" spans="5:20" x14ac:dyDescent="0.35">
      <c r="E101">
        <f t="shared" si="9"/>
        <v>100</v>
      </c>
      <c r="F101" s="6">
        <v>20</v>
      </c>
      <c r="G101" s="9">
        <v>0.05</v>
      </c>
      <c r="H101" s="7" t="s">
        <v>1</v>
      </c>
      <c r="I101" s="9">
        <v>0.06</v>
      </c>
      <c r="J101" s="4">
        <v>100</v>
      </c>
      <c r="K101" s="4" t="str">
        <f>+_xll._Double("Face"&amp;E101,J101)</f>
        <v>Face100</v>
      </c>
      <c r="L101" t="str">
        <f>VLOOKUP(F101,Table1[],2,TRUE)</f>
        <v>Mat5</v>
      </c>
      <c r="M101" t="str">
        <f>VLOOKUP(H101,Table2[],2,TRUE)</f>
        <v>FreqS</v>
      </c>
      <c r="N101" t="str">
        <f>VLOOKUP(I101,Table3[],2,TRUE)</f>
        <v>+Yield4</v>
      </c>
      <c r="O101" t="str">
        <f>VLOOKUP(N101,Table4[],2,TRUE)</f>
        <v>FlatYield4</v>
      </c>
      <c r="P101" t="str">
        <f>VLOOKUP(O101,Table5[],2,TRUE)</f>
        <v>EngineFlatYield4</v>
      </c>
      <c r="Q101" t="str">
        <f t="shared" si="8"/>
        <v>Mat5FreqS</v>
      </c>
      <c r="R101" t="str">
        <f>+_xll._FixedRateBond($R$1&amp;E101,$B$7,K101,Q101,$B$54,$B$5,"ModifiedFollowing",K101,$B$4,$B$3,$B$6,$B$3,"Following",FALSE,P101,$B$4)</f>
        <v>Bond100</v>
      </c>
      <c r="S101" t="str">
        <f>+_xll._FixedRateBond_cleanPrice($S$1&amp;E101,R101)</f>
        <v>cleanp100</v>
      </c>
      <c r="T101">
        <f>+_xll._Value(S101)</f>
        <v>117.64812665162151</v>
      </c>
    </row>
    <row r="102" spans="5:20" x14ac:dyDescent="0.35">
      <c r="E102">
        <f t="shared" si="9"/>
        <v>101</v>
      </c>
      <c r="F102" s="6">
        <v>3</v>
      </c>
      <c r="G102" s="9">
        <v>0.08</v>
      </c>
      <c r="H102" s="7" t="s">
        <v>1</v>
      </c>
      <c r="I102" s="9">
        <v>0.06</v>
      </c>
      <c r="J102" s="4">
        <v>100</v>
      </c>
      <c r="K102" s="4" t="str">
        <f>+_xll._Double("Face"&amp;E102,J102)</f>
        <v>Face101</v>
      </c>
      <c r="L102" t="str">
        <f>VLOOKUP(F102,Table1[],2,TRUE)</f>
        <v>Mat1</v>
      </c>
      <c r="M102" t="str">
        <f>VLOOKUP(H102,Table2[],2,TRUE)</f>
        <v>FreqS</v>
      </c>
      <c r="N102" t="str">
        <f>VLOOKUP(I102,Table3[],2,TRUE)</f>
        <v>+Yield4</v>
      </c>
      <c r="O102" t="str">
        <f>VLOOKUP(N102,Table4[],2,TRUE)</f>
        <v>FlatYield4</v>
      </c>
      <c r="P102" t="str">
        <f>VLOOKUP(O102,Table5[],2,TRUE)</f>
        <v>EngineFlatYield4</v>
      </c>
      <c r="Q102" t="str">
        <f t="shared" si="8"/>
        <v>Mat1FreqS</v>
      </c>
      <c r="R102" t="str">
        <f>+_xll._FixedRateBond($R$1&amp;E102,$B$7,K102,Q102,$B$54,$B$5,"ModifiedFollowing",K102,$B$4,$B$3,$B$6,$B$3,"Following",FALSE,P102,$B$4)</f>
        <v>Bond101</v>
      </c>
      <c r="S102" t="str">
        <f>+_xll._FixedRateBond_cleanPrice($S$1&amp;E102,R102)</f>
        <v>cleanp101</v>
      </c>
      <c r="T102">
        <f>+_xll._Value(S102)</f>
        <v>100.8946403226845</v>
      </c>
    </row>
    <row r="103" spans="5:20" x14ac:dyDescent="0.35">
      <c r="E103">
        <f t="shared" si="9"/>
        <v>102</v>
      </c>
      <c r="F103" s="6">
        <v>5</v>
      </c>
      <c r="G103" s="9">
        <v>0.08</v>
      </c>
      <c r="H103" s="7" t="s">
        <v>1</v>
      </c>
      <c r="I103" s="9">
        <v>0.06</v>
      </c>
      <c r="J103" s="4">
        <v>100</v>
      </c>
      <c r="K103" s="4" t="str">
        <f>+_xll._Double("Face"&amp;E103,J103)</f>
        <v>Face102</v>
      </c>
      <c r="L103" t="str">
        <f>VLOOKUP(F103,Table1[],2,TRUE)</f>
        <v>Mat2</v>
      </c>
      <c r="M103" t="str">
        <f>VLOOKUP(H103,Table2[],2,TRUE)</f>
        <v>FreqS</v>
      </c>
      <c r="N103" t="str">
        <f>VLOOKUP(I103,Table3[],2,TRUE)</f>
        <v>+Yield4</v>
      </c>
      <c r="O103" t="str">
        <f>VLOOKUP(N103,Table4[],2,TRUE)</f>
        <v>FlatYield4</v>
      </c>
      <c r="P103" t="str">
        <f>VLOOKUP(O103,Table5[],2,TRUE)</f>
        <v>EngineFlatYield4</v>
      </c>
      <c r="Q103" t="str">
        <f t="shared" si="8"/>
        <v>Mat2FreqS</v>
      </c>
      <c r="R103" t="str">
        <f>+_xll._FixedRateBond($R$1&amp;E103,$B$7,K103,Q103,$B$54,$B$5,"ModifiedFollowing",K103,$B$4,$B$3,$B$6,$B$3,"Following",FALSE,P103,$B$4)</f>
        <v>Bond102</v>
      </c>
      <c r="S103" t="str">
        <f>+_xll._FixedRateBond_cleanPrice($S$1&amp;E103,R103)</f>
        <v>cleanp102</v>
      </c>
      <c r="T103">
        <f>+_xll._Value(S103)</f>
        <v>103.85751477671852</v>
      </c>
    </row>
    <row r="104" spans="5:20" x14ac:dyDescent="0.35">
      <c r="E104">
        <f t="shared" si="9"/>
        <v>103</v>
      </c>
      <c r="F104" s="6">
        <v>10</v>
      </c>
      <c r="G104" s="9">
        <v>0.08</v>
      </c>
      <c r="H104" s="7" t="s">
        <v>1</v>
      </c>
      <c r="I104" s="9">
        <v>0.06</v>
      </c>
      <c r="J104" s="4">
        <v>100</v>
      </c>
      <c r="K104" s="4" t="str">
        <f>+_xll._Double("Face"&amp;E104,J104)</f>
        <v>Face103</v>
      </c>
      <c r="L104" t="str">
        <f>VLOOKUP(F104,Table1[],2,TRUE)</f>
        <v>Mat3</v>
      </c>
      <c r="M104" t="str">
        <f>VLOOKUP(H104,Table2[],2,TRUE)</f>
        <v>FreqS</v>
      </c>
      <c r="N104" t="str">
        <f>VLOOKUP(I104,Table3[],2,TRUE)</f>
        <v>+Yield4</v>
      </c>
      <c r="O104" t="str">
        <f>VLOOKUP(N104,Table4[],2,TRUE)</f>
        <v>FlatYield4</v>
      </c>
      <c r="P104" t="str">
        <f>VLOOKUP(O104,Table5[],2,TRUE)</f>
        <v>EngineFlatYield4</v>
      </c>
      <c r="Q104" t="str">
        <f t="shared" si="8"/>
        <v>Mat3FreqS</v>
      </c>
      <c r="R104" t="str">
        <f>+_xll._FixedRateBond($R$1&amp;E104,$B$7,K104,Q104,$B$54,$B$5,"ModifiedFollowing",K104,$B$4,$B$3,$B$6,$B$3,"Following",FALSE,P104,$B$4)</f>
        <v>Bond103</v>
      </c>
      <c r="S104" t="str">
        <f>+_xll._FixedRateBond_cleanPrice($S$1&amp;E104,R104)</f>
        <v>cleanp103</v>
      </c>
      <c r="T104">
        <f>+_xll._Value(S104)</f>
        <v>109.88058956939392</v>
      </c>
    </row>
    <row r="105" spans="5:20" x14ac:dyDescent="0.35">
      <c r="E105">
        <f t="shared" si="9"/>
        <v>104</v>
      </c>
      <c r="F105" s="6">
        <v>15</v>
      </c>
      <c r="G105" s="9">
        <v>0.08</v>
      </c>
      <c r="H105" s="7" t="s">
        <v>1</v>
      </c>
      <c r="I105" s="9">
        <v>0.06</v>
      </c>
      <c r="J105" s="4">
        <v>100</v>
      </c>
      <c r="K105" s="4" t="str">
        <f>+_xll._Double("Face"&amp;E105,J105)</f>
        <v>Face104</v>
      </c>
      <c r="L105" t="str">
        <f>VLOOKUP(F105,Table1[],2,TRUE)</f>
        <v>Mat4</v>
      </c>
      <c r="M105" t="str">
        <f>VLOOKUP(H105,Table2[],2,TRUE)</f>
        <v>FreqS</v>
      </c>
      <c r="N105" t="str">
        <f>VLOOKUP(I105,Table3[],2,TRUE)</f>
        <v>+Yield4</v>
      </c>
      <c r="O105" t="str">
        <f>VLOOKUP(N105,Table4[],2,TRUE)</f>
        <v>FlatYield4</v>
      </c>
      <c r="P105" t="str">
        <f>VLOOKUP(O105,Table5[],2,TRUE)</f>
        <v>EngineFlatYield4</v>
      </c>
      <c r="Q105" t="str">
        <f t="shared" si="8"/>
        <v>Mat4FreqS</v>
      </c>
      <c r="R105" t="str">
        <f>+_xll._FixedRateBond($R$1&amp;E105,$B$7,K105,Q105,$B$54,$B$5,"ModifiedFollowing",K105,$B$4,$B$3,$B$6,$B$3,"Following",FALSE,P105,$B$4)</f>
        <v>Bond104</v>
      </c>
      <c r="S105" t="str">
        <f>+_xll._FixedRateBond_cleanPrice($S$1&amp;E105,R105)</f>
        <v>cleanp104</v>
      </c>
      <c r="T105">
        <f>+_xll._Value(S105)</f>
        <v>114.34259312033663</v>
      </c>
    </row>
    <row r="106" spans="5:20" x14ac:dyDescent="0.35">
      <c r="E106">
        <f t="shared" si="9"/>
        <v>105</v>
      </c>
      <c r="F106" s="6">
        <v>20</v>
      </c>
      <c r="G106" s="9">
        <v>0.08</v>
      </c>
      <c r="H106" s="7" t="s">
        <v>1</v>
      </c>
      <c r="I106" s="9">
        <v>0.06</v>
      </c>
      <c r="J106" s="4">
        <v>100</v>
      </c>
      <c r="K106" s="4" t="str">
        <f>+_xll._Double("Face"&amp;E106,J106)</f>
        <v>Face105</v>
      </c>
      <c r="L106" t="str">
        <f>VLOOKUP(F106,Table1[],2,TRUE)</f>
        <v>Mat5</v>
      </c>
      <c r="M106" t="str">
        <f>VLOOKUP(H106,Table2[],2,TRUE)</f>
        <v>FreqS</v>
      </c>
      <c r="N106" t="str">
        <f>VLOOKUP(I106,Table3[],2,TRUE)</f>
        <v>+Yield4</v>
      </c>
      <c r="O106" t="str">
        <f>VLOOKUP(N106,Table4[],2,TRUE)</f>
        <v>FlatYield4</v>
      </c>
      <c r="P106" t="str">
        <f>VLOOKUP(O106,Table5[],2,TRUE)</f>
        <v>EngineFlatYield4</v>
      </c>
      <c r="Q106" t="str">
        <f t="shared" si="8"/>
        <v>Mat5FreqS</v>
      </c>
      <c r="R106" t="str">
        <f>+_xll._FixedRateBond($R$1&amp;E106,$B$7,K106,Q106,$B$54,$B$5,"ModifiedFollowing",K106,$B$4,$B$3,$B$6,$B$3,"Following",FALSE,P106,$B$4)</f>
        <v>Bond105</v>
      </c>
      <c r="S106" t="str">
        <f>+_xll._FixedRateBond_cleanPrice($S$1&amp;E106,R106)</f>
        <v>cleanp105</v>
      </c>
      <c r="T106">
        <f>+_xll._Value(S106)</f>
        <v>117.64812665162151</v>
      </c>
    </row>
    <row r="107" spans="5:20" x14ac:dyDescent="0.35">
      <c r="E107">
        <f t="shared" si="9"/>
        <v>106</v>
      </c>
      <c r="F107" s="6">
        <v>3</v>
      </c>
      <c r="G107" s="9">
        <v>0.02</v>
      </c>
      <c r="H107" s="7" t="s">
        <v>2</v>
      </c>
      <c r="I107" s="9">
        <v>0.06</v>
      </c>
      <c r="J107" s="4">
        <v>100</v>
      </c>
      <c r="K107" s="4" t="str">
        <f>+_xll._Double("Face"&amp;E107,J107)</f>
        <v>Face106</v>
      </c>
      <c r="L107" t="str">
        <f>VLOOKUP(F107,Table1[],2,TRUE)</f>
        <v>Mat1</v>
      </c>
      <c r="M107" t="str">
        <f>VLOOKUP(H107,Table2[],2,TRUE)</f>
        <v>FreqA</v>
      </c>
      <c r="N107" t="str">
        <f>VLOOKUP(I107,Table3[],2,TRUE)</f>
        <v>+Yield4</v>
      </c>
      <c r="O107" t="str">
        <f>VLOOKUP(N107,Table4[],2,TRUE)</f>
        <v>FlatYield4</v>
      </c>
      <c r="P107" t="str">
        <f>VLOOKUP(O107,Table5[],2,TRUE)</f>
        <v>EngineFlatYield4</v>
      </c>
      <c r="Q107" t="str">
        <f t="shared" si="8"/>
        <v>Mat1FreqA</v>
      </c>
      <c r="R107" t="str">
        <f>+_xll._FixedRateBond($R$1&amp;E107,$B$7,K107,Q107,$B$54,$B$5,"ModifiedFollowing",K107,$B$4,$B$3,$B$6,$B$3,"Following",FALSE,P107,$B$4)</f>
        <v>Bond106</v>
      </c>
      <c r="S107" t="str">
        <f>+_xll._FixedRateBond_cleanPrice($S$1&amp;E107,R107)</f>
        <v>cleanp106</v>
      </c>
      <c r="T107">
        <f>+_xll._Value(S107)</f>
        <v>96.579286954716423</v>
      </c>
    </row>
    <row r="108" spans="5:20" x14ac:dyDescent="0.35">
      <c r="E108">
        <f t="shared" si="9"/>
        <v>107</v>
      </c>
      <c r="F108" s="6">
        <v>5</v>
      </c>
      <c r="G108" s="9">
        <v>0.02</v>
      </c>
      <c r="H108" s="7" t="s">
        <v>2</v>
      </c>
      <c r="I108" s="9">
        <v>0.06</v>
      </c>
      <c r="J108" s="4">
        <v>100</v>
      </c>
      <c r="K108" s="4" t="str">
        <f>+_xll._Double("Face"&amp;E108,J108)</f>
        <v>Face107</v>
      </c>
      <c r="L108" t="str">
        <f>VLOOKUP(F108,Table1[],2,TRUE)</f>
        <v>Mat2</v>
      </c>
      <c r="M108" t="str">
        <f>VLOOKUP(H108,Table2[],2,TRUE)</f>
        <v>FreqA</v>
      </c>
      <c r="N108" t="str">
        <f>VLOOKUP(I108,Table3[],2,TRUE)</f>
        <v>+Yield4</v>
      </c>
      <c r="O108" t="str">
        <f>VLOOKUP(N108,Table4[],2,TRUE)</f>
        <v>FlatYield4</v>
      </c>
      <c r="P108" t="str">
        <f>VLOOKUP(O108,Table5[],2,TRUE)</f>
        <v>EngineFlatYield4</v>
      </c>
      <c r="Q108" t="str">
        <f t="shared" si="8"/>
        <v>Mat2FreqA</v>
      </c>
      <c r="R108" t="str">
        <f>+_xll._FixedRateBond($R$1&amp;E108,$B$7,K108,Q108,$B$54,$B$5,"ModifiedFollowing",K108,$B$4,$B$3,$B$6,$B$3,"Following",FALSE,P108,$B$4)</f>
        <v>Bond107</v>
      </c>
      <c r="S108" t="str">
        <f>+_xll._FixedRateBond_cleanPrice($S$1&amp;E108,R108)</f>
        <v>cleanp107</v>
      </c>
      <c r="T108">
        <f>+_xll._Value(S108)</f>
        <v>99.355937776880353</v>
      </c>
    </row>
    <row r="109" spans="5:20" x14ac:dyDescent="0.35">
      <c r="E109">
        <f t="shared" si="9"/>
        <v>108</v>
      </c>
      <c r="F109" s="6">
        <v>10</v>
      </c>
      <c r="G109" s="9">
        <v>0.02</v>
      </c>
      <c r="H109" s="7" t="s">
        <v>2</v>
      </c>
      <c r="I109" s="9">
        <v>0.06</v>
      </c>
      <c r="J109" s="4">
        <v>100</v>
      </c>
      <c r="K109" s="4" t="str">
        <f>+_xll._Double("Face"&amp;E109,J109)</f>
        <v>Face108</v>
      </c>
      <c r="L109" t="str">
        <f>VLOOKUP(F109,Table1[],2,TRUE)</f>
        <v>Mat3</v>
      </c>
      <c r="M109" t="str">
        <f>VLOOKUP(H109,Table2[],2,TRUE)</f>
        <v>FreqA</v>
      </c>
      <c r="N109" t="str">
        <f>VLOOKUP(I109,Table3[],2,TRUE)</f>
        <v>+Yield4</v>
      </c>
      <c r="O109" t="str">
        <f>VLOOKUP(N109,Table4[],2,TRUE)</f>
        <v>FlatYield4</v>
      </c>
      <c r="P109" t="str">
        <f>VLOOKUP(O109,Table5[],2,TRUE)</f>
        <v>EngineFlatYield4</v>
      </c>
      <c r="Q109" t="str">
        <f t="shared" si="8"/>
        <v>Mat3FreqA</v>
      </c>
      <c r="R109" t="str">
        <f>+_xll._FixedRateBond($R$1&amp;E109,$B$7,K109,Q109,$B$54,$B$5,"ModifiedFollowing",K109,$B$4,$B$3,$B$6,$B$3,"Following",FALSE,P109,$B$4)</f>
        <v>Bond108</v>
      </c>
      <c r="S109" t="str">
        <f>+_xll._FixedRateBond_cleanPrice($S$1&amp;E109,R109)</f>
        <v>cleanp108</v>
      </c>
      <c r="T109">
        <f>+_xll._Value(S109)</f>
        <v>105.0004481449343</v>
      </c>
    </row>
    <row r="110" spans="5:20" x14ac:dyDescent="0.35">
      <c r="E110">
        <f t="shared" si="9"/>
        <v>109</v>
      </c>
      <c r="F110" s="6">
        <v>15</v>
      </c>
      <c r="G110" s="9">
        <v>0.02</v>
      </c>
      <c r="H110" s="7" t="s">
        <v>2</v>
      </c>
      <c r="I110" s="9">
        <v>0.06</v>
      </c>
      <c r="J110" s="4">
        <v>100</v>
      </c>
      <c r="K110" s="4" t="str">
        <f>+_xll._Double("Face"&amp;E110,J110)</f>
        <v>Face109</v>
      </c>
      <c r="L110" t="str">
        <f>VLOOKUP(F110,Table1[],2,TRUE)</f>
        <v>Mat4</v>
      </c>
      <c r="M110" t="str">
        <f>VLOOKUP(H110,Table2[],2,TRUE)</f>
        <v>FreqA</v>
      </c>
      <c r="N110" t="str">
        <f>VLOOKUP(I110,Table3[],2,TRUE)</f>
        <v>+Yield4</v>
      </c>
      <c r="O110" t="str">
        <f>VLOOKUP(N110,Table4[],2,TRUE)</f>
        <v>FlatYield4</v>
      </c>
      <c r="P110" t="str">
        <f>VLOOKUP(O110,Table5[],2,TRUE)</f>
        <v>EngineFlatYield4</v>
      </c>
      <c r="Q110" t="str">
        <f t="shared" si="8"/>
        <v>Mat4FreqA</v>
      </c>
      <c r="R110" t="str">
        <f>+_xll._FixedRateBond($R$1&amp;E110,$B$7,K110,Q110,$B$54,$B$5,"ModifiedFollowing",K110,$B$4,$B$3,$B$6,$B$3,"Following",FALSE,P110,$B$4)</f>
        <v>Bond109</v>
      </c>
      <c r="S110" t="str">
        <f>+_xll._FixedRateBond_cleanPrice($S$1&amp;E110,R110)</f>
        <v>cleanp109</v>
      </c>
      <c r="T110">
        <f>+_xll._Value(S110)</f>
        <v>109.1820042724155</v>
      </c>
    </row>
    <row r="111" spans="5:20" x14ac:dyDescent="0.35">
      <c r="E111">
        <f t="shared" si="9"/>
        <v>110</v>
      </c>
      <c r="F111" s="6">
        <v>20</v>
      </c>
      <c r="G111" s="9">
        <v>0.02</v>
      </c>
      <c r="H111" s="7" t="s">
        <v>2</v>
      </c>
      <c r="I111" s="9">
        <v>0.06</v>
      </c>
      <c r="J111" s="4">
        <v>100</v>
      </c>
      <c r="K111" s="4" t="str">
        <f>+_xll._Double("Face"&amp;E111,J111)</f>
        <v>Face110</v>
      </c>
      <c r="L111" t="str">
        <f>VLOOKUP(F111,Table1[],2,TRUE)</f>
        <v>Mat5</v>
      </c>
      <c r="M111" t="str">
        <f>VLOOKUP(H111,Table2[],2,TRUE)</f>
        <v>FreqA</v>
      </c>
      <c r="N111" t="str">
        <f>VLOOKUP(I111,Table3[],2,TRUE)</f>
        <v>+Yield4</v>
      </c>
      <c r="O111" t="str">
        <f>VLOOKUP(N111,Table4[],2,TRUE)</f>
        <v>FlatYield4</v>
      </c>
      <c r="P111" t="str">
        <f>VLOOKUP(O111,Table5[],2,TRUE)</f>
        <v>EngineFlatYield4</v>
      </c>
      <c r="Q111" t="str">
        <f t="shared" si="8"/>
        <v>Mat5FreqA</v>
      </c>
      <c r="R111" t="str">
        <f>+_xll._FixedRateBond($R$1&amp;E111,$B$7,K111,Q111,$B$54,$B$5,"ModifiedFollowing",K111,$B$4,$B$3,$B$6,$B$3,"Following",FALSE,P111,$B$4)</f>
        <v>Bond110</v>
      </c>
      <c r="S111" t="str">
        <f>+_xll._FixedRateBond_cleanPrice($S$1&amp;E111,R111)</f>
        <v>cleanp110</v>
      </c>
      <c r="T111">
        <f>+_xll._Value(S111)</f>
        <v>112.27977724245687</v>
      </c>
    </row>
    <row r="112" spans="5:20" x14ac:dyDescent="0.35">
      <c r="E112">
        <f t="shared" si="9"/>
        <v>111</v>
      </c>
      <c r="F112" s="6">
        <v>3</v>
      </c>
      <c r="G112" s="9">
        <v>0.05</v>
      </c>
      <c r="H112" s="7" t="s">
        <v>2</v>
      </c>
      <c r="I112" s="9">
        <v>0.06</v>
      </c>
      <c r="J112" s="4">
        <v>100</v>
      </c>
      <c r="K112" s="4" t="str">
        <f>+_xll._Double("Face"&amp;E112,J112)</f>
        <v>Face111</v>
      </c>
      <c r="L112" t="str">
        <f>VLOOKUP(F112,Table1[],2,TRUE)</f>
        <v>Mat1</v>
      </c>
      <c r="M112" t="str">
        <f>VLOOKUP(H112,Table2[],2,TRUE)</f>
        <v>FreqA</v>
      </c>
      <c r="N112" t="str">
        <f>VLOOKUP(I112,Table3[],2,TRUE)</f>
        <v>+Yield4</v>
      </c>
      <c r="O112" t="str">
        <f>VLOOKUP(N112,Table4[],2,TRUE)</f>
        <v>FlatYield4</v>
      </c>
      <c r="P112" t="str">
        <f>VLOOKUP(O112,Table5[],2,TRUE)</f>
        <v>EngineFlatYield4</v>
      </c>
      <c r="Q112" t="str">
        <f t="shared" si="8"/>
        <v>Mat1FreqA</v>
      </c>
      <c r="R112" t="str">
        <f>+_xll._FixedRateBond($R$1&amp;E112,$B$7,K112,Q112,$B$54,$B$5,"ModifiedFollowing",K112,$B$4,$B$3,$B$6,$B$3,"Following",FALSE,P112,$B$4)</f>
        <v>Bond111</v>
      </c>
      <c r="S112" t="str">
        <f>+_xll._FixedRateBond_cleanPrice($S$1&amp;E112,R112)</f>
        <v>cleanp111</v>
      </c>
      <c r="T112">
        <f>+_xll._Value(S112)</f>
        <v>96.579286954716423</v>
      </c>
    </row>
    <row r="113" spans="5:20" x14ac:dyDescent="0.35">
      <c r="E113">
        <f t="shared" si="9"/>
        <v>112</v>
      </c>
      <c r="F113" s="6">
        <v>5</v>
      </c>
      <c r="G113" s="9">
        <v>0.05</v>
      </c>
      <c r="H113" s="7" t="s">
        <v>2</v>
      </c>
      <c r="I113" s="9">
        <v>0.06</v>
      </c>
      <c r="J113" s="4">
        <v>100</v>
      </c>
      <c r="K113" s="4" t="str">
        <f>+_xll._Double("Face"&amp;E113,J113)</f>
        <v>Face112</v>
      </c>
      <c r="L113" t="str">
        <f>VLOOKUP(F113,Table1[],2,TRUE)</f>
        <v>Mat2</v>
      </c>
      <c r="M113" t="str">
        <f>VLOOKUP(H113,Table2[],2,TRUE)</f>
        <v>FreqA</v>
      </c>
      <c r="N113" t="str">
        <f>VLOOKUP(I113,Table3[],2,TRUE)</f>
        <v>+Yield4</v>
      </c>
      <c r="O113" t="str">
        <f>VLOOKUP(N113,Table4[],2,TRUE)</f>
        <v>FlatYield4</v>
      </c>
      <c r="P113" t="str">
        <f>VLOOKUP(O113,Table5[],2,TRUE)</f>
        <v>EngineFlatYield4</v>
      </c>
      <c r="Q113" t="str">
        <f t="shared" si="8"/>
        <v>Mat2FreqA</v>
      </c>
      <c r="R113" t="str">
        <f>+_xll._FixedRateBond($R$1&amp;E113,$B$7,K113,Q113,$B$54,$B$5,"ModifiedFollowing",K113,$B$4,$B$3,$B$6,$B$3,"Following",FALSE,P113,$B$4)</f>
        <v>Bond112</v>
      </c>
      <c r="S113" t="str">
        <f>+_xll._FixedRateBond_cleanPrice($S$1&amp;E113,R113)</f>
        <v>cleanp112</v>
      </c>
      <c r="T113">
        <f>+_xll._Value(S113)</f>
        <v>99.355937776880353</v>
      </c>
    </row>
    <row r="114" spans="5:20" x14ac:dyDescent="0.35">
      <c r="E114">
        <f t="shared" si="9"/>
        <v>113</v>
      </c>
      <c r="F114" s="6">
        <v>10</v>
      </c>
      <c r="G114" s="9">
        <v>0.05</v>
      </c>
      <c r="H114" s="7" t="s">
        <v>2</v>
      </c>
      <c r="I114" s="9">
        <v>0.06</v>
      </c>
      <c r="J114" s="4">
        <v>100</v>
      </c>
      <c r="K114" s="4" t="str">
        <f>+_xll._Double("Face"&amp;E114,J114)</f>
        <v>Face113</v>
      </c>
      <c r="L114" t="str">
        <f>VLOOKUP(F114,Table1[],2,TRUE)</f>
        <v>Mat3</v>
      </c>
      <c r="M114" t="str">
        <f>VLOOKUP(H114,Table2[],2,TRUE)</f>
        <v>FreqA</v>
      </c>
      <c r="N114" t="str">
        <f>VLOOKUP(I114,Table3[],2,TRUE)</f>
        <v>+Yield4</v>
      </c>
      <c r="O114" t="str">
        <f>VLOOKUP(N114,Table4[],2,TRUE)</f>
        <v>FlatYield4</v>
      </c>
      <c r="P114" t="str">
        <f>VLOOKUP(O114,Table5[],2,TRUE)</f>
        <v>EngineFlatYield4</v>
      </c>
      <c r="Q114" t="str">
        <f t="shared" si="8"/>
        <v>Mat3FreqA</v>
      </c>
      <c r="R114" t="str">
        <f>+_xll._FixedRateBond($R$1&amp;E114,$B$7,K114,Q114,$B$54,$B$5,"ModifiedFollowing",K114,$B$4,$B$3,$B$6,$B$3,"Following",FALSE,P114,$B$4)</f>
        <v>Bond113</v>
      </c>
      <c r="S114" t="str">
        <f>+_xll._FixedRateBond_cleanPrice($S$1&amp;E114,R114)</f>
        <v>cleanp113</v>
      </c>
      <c r="T114">
        <f>+_xll._Value(S114)</f>
        <v>105.0004481449343</v>
      </c>
    </row>
    <row r="115" spans="5:20" x14ac:dyDescent="0.35">
      <c r="E115">
        <f t="shared" si="9"/>
        <v>114</v>
      </c>
      <c r="F115" s="6">
        <v>15</v>
      </c>
      <c r="G115" s="9">
        <v>0.05</v>
      </c>
      <c r="H115" s="7" t="s">
        <v>2</v>
      </c>
      <c r="I115" s="9">
        <v>0.06</v>
      </c>
      <c r="J115" s="4">
        <v>100</v>
      </c>
      <c r="K115" s="4" t="str">
        <f>+_xll._Double("Face"&amp;E115,J115)</f>
        <v>Face114</v>
      </c>
      <c r="L115" t="str">
        <f>VLOOKUP(F115,Table1[],2,TRUE)</f>
        <v>Mat4</v>
      </c>
      <c r="M115" t="str">
        <f>VLOOKUP(H115,Table2[],2,TRUE)</f>
        <v>FreqA</v>
      </c>
      <c r="N115" t="str">
        <f>VLOOKUP(I115,Table3[],2,TRUE)</f>
        <v>+Yield4</v>
      </c>
      <c r="O115" t="str">
        <f>VLOOKUP(N115,Table4[],2,TRUE)</f>
        <v>FlatYield4</v>
      </c>
      <c r="P115" t="str">
        <f>VLOOKUP(O115,Table5[],2,TRUE)</f>
        <v>EngineFlatYield4</v>
      </c>
      <c r="Q115" t="str">
        <f t="shared" si="8"/>
        <v>Mat4FreqA</v>
      </c>
      <c r="R115" t="str">
        <f>+_xll._FixedRateBond($R$1&amp;E115,$B$7,K115,Q115,$B$54,$B$5,"ModifiedFollowing",K115,$B$4,$B$3,$B$6,$B$3,"Following",FALSE,P115,$B$4)</f>
        <v>Bond114</v>
      </c>
      <c r="S115" t="str">
        <f>+_xll._FixedRateBond_cleanPrice($S$1&amp;E115,R115)</f>
        <v>cleanp114</v>
      </c>
      <c r="T115">
        <f>+_xll._Value(S115)</f>
        <v>109.1820042724155</v>
      </c>
    </row>
    <row r="116" spans="5:20" x14ac:dyDescent="0.35">
      <c r="E116">
        <f t="shared" si="9"/>
        <v>115</v>
      </c>
      <c r="F116" s="6">
        <v>20</v>
      </c>
      <c r="G116" s="9">
        <v>0.05</v>
      </c>
      <c r="H116" s="7" t="s">
        <v>2</v>
      </c>
      <c r="I116" s="9">
        <v>0.06</v>
      </c>
      <c r="J116" s="4">
        <v>100</v>
      </c>
      <c r="K116" s="4" t="str">
        <f>+_xll._Double("Face"&amp;E116,J116)</f>
        <v>Face115</v>
      </c>
      <c r="L116" t="str">
        <f>VLOOKUP(F116,Table1[],2,TRUE)</f>
        <v>Mat5</v>
      </c>
      <c r="M116" t="str">
        <f>VLOOKUP(H116,Table2[],2,TRUE)</f>
        <v>FreqA</v>
      </c>
      <c r="N116" t="str">
        <f>VLOOKUP(I116,Table3[],2,TRUE)</f>
        <v>+Yield4</v>
      </c>
      <c r="O116" t="str">
        <f>VLOOKUP(N116,Table4[],2,TRUE)</f>
        <v>FlatYield4</v>
      </c>
      <c r="P116" t="str">
        <f>VLOOKUP(O116,Table5[],2,TRUE)</f>
        <v>EngineFlatYield4</v>
      </c>
      <c r="Q116" t="str">
        <f t="shared" si="8"/>
        <v>Mat5FreqA</v>
      </c>
      <c r="R116" t="str">
        <f>+_xll._FixedRateBond($R$1&amp;E116,$B$7,K116,Q116,$B$54,$B$5,"ModifiedFollowing",K116,$B$4,$B$3,$B$6,$B$3,"Following",FALSE,P116,$B$4)</f>
        <v>Bond115</v>
      </c>
      <c r="S116" t="str">
        <f>+_xll._FixedRateBond_cleanPrice($S$1&amp;E116,R116)</f>
        <v>cleanp115</v>
      </c>
      <c r="T116">
        <f>+_xll._Value(S116)</f>
        <v>112.27977724245687</v>
      </c>
    </row>
    <row r="117" spans="5:20" x14ac:dyDescent="0.35">
      <c r="E117">
        <f t="shared" si="9"/>
        <v>116</v>
      </c>
      <c r="F117" s="6">
        <v>3</v>
      </c>
      <c r="G117" s="9">
        <v>0.08</v>
      </c>
      <c r="H117" s="7" t="s">
        <v>2</v>
      </c>
      <c r="I117" s="9">
        <v>0.06</v>
      </c>
      <c r="J117" s="4">
        <v>100</v>
      </c>
      <c r="K117" s="4" t="str">
        <f>+_xll._Double("Face"&amp;E117,J117)</f>
        <v>Face116</v>
      </c>
      <c r="L117" t="str">
        <f>VLOOKUP(F117,Table1[],2,TRUE)</f>
        <v>Mat1</v>
      </c>
      <c r="M117" t="str">
        <f>VLOOKUP(H117,Table2[],2,TRUE)</f>
        <v>FreqA</v>
      </c>
      <c r="N117" t="str">
        <f>VLOOKUP(I117,Table3[],2,TRUE)</f>
        <v>+Yield4</v>
      </c>
      <c r="O117" t="str">
        <f>VLOOKUP(N117,Table4[],2,TRUE)</f>
        <v>FlatYield4</v>
      </c>
      <c r="P117" t="str">
        <f>VLOOKUP(O117,Table5[],2,TRUE)</f>
        <v>EngineFlatYield4</v>
      </c>
      <c r="Q117" t="str">
        <f t="shared" si="8"/>
        <v>Mat1FreqA</v>
      </c>
      <c r="R117" t="str">
        <f>+_xll._FixedRateBond($R$1&amp;E117,$B$7,K117,Q117,$B$54,$B$5,"ModifiedFollowing",K117,$B$4,$B$3,$B$6,$B$3,"Following",FALSE,P117,$B$4)</f>
        <v>Bond116</v>
      </c>
      <c r="S117" t="str">
        <f>+_xll._FixedRateBond_cleanPrice($S$1&amp;E117,R117)</f>
        <v>cleanp116</v>
      </c>
      <c r="T117">
        <f>+_xll._Value(S117)</f>
        <v>96.579286954716423</v>
      </c>
    </row>
    <row r="118" spans="5:20" x14ac:dyDescent="0.35">
      <c r="E118">
        <f t="shared" si="9"/>
        <v>117</v>
      </c>
      <c r="F118" s="6">
        <v>5</v>
      </c>
      <c r="G118" s="9">
        <v>0.08</v>
      </c>
      <c r="H118" s="7" t="s">
        <v>2</v>
      </c>
      <c r="I118" s="9">
        <v>0.06</v>
      </c>
      <c r="J118" s="4">
        <v>100</v>
      </c>
      <c r="K118" s="4" t="str">
        <f>+_xll._Double("Face"&amp;E118,J118)</f>
        <v>Face117</v>
      </c>
      <c r="L118" t="str">
        <f>VLOOKUP(F118,Table1[],2,TRUE)</f>
        <v>Mat2</v>
      </c>
      <c r="M118" t="str">
        <f>VLOOKUP(H118,Table2[],2,TRUE)</f>
        <v>FreqA</v>
      </c>
      <c r="N118" t="str">
        <f>VLOOKUP(I118,Table3[],2,TRUE)</f>
        <v>+Yield4</v>
      </c>
      <c r="O118" t="str">
        <f>VLOOKUP(N118,Table4[],2,TRUE)</f>
        <v>FlatYield4</v>
      </c>
      <c r="P118" t="str">
        <f>VLOOKUP(O118,Table5[],2,TRUE)</f>
        <v>EngineFlatYield4</v>
      </c>
      <c r="Q118" t="str">
        <f t="shared" si="8"/>
        <v>Mat2FreqA</v>
      </c>
      <c r="R118" t="str">
        <f>+_xll._FixedRateBond($R$1&amp;E118,$B$7,K118,Q118,$B$54,$B$5,"ModifiedFollowing",K118,$B$4,$B$3,$B$6,$B$3,"Following",FALSE,P118,$B$4)</f>
        <v>Bond117</v>
      </c>
      <c r="S118" t="str">
        <f>+_xll._FixedRateBond_cleanPrice($S$1&amp;E118,R118)</f>
        <v>cleanp117</v>
      </c>
      <c r="T118">
        <f>+_xll._Value(S118)</f>
        <v>99.355937776880353</v>
      </c>
    </row>
    <row r="119" spans="5:20" x14ac:dyDescent="0.35">
      <c r="E119">
        <f t="shared" si="9"/>
        <v>118</v>
      </c>
      <c r="F119" s="6">
        <v>10</v>
      </c>
      <c r="G119" s="9">
        <v>0.08</v>
      </c>
      <c r="H119" s="7" t="s">
        <v>2</v>
      </c>
      <c r="I119" s="9">
        <v>0.06</v>
      </c>
      <c r="J119" s="4">
        <v>100</v>
      </c>
      <c r="K119" s="4" t="str">
        <f>+_xll._Double("Face"&amp;E119,J119)</f>
        <v>Face118</v>
      </c>
      <c r="L119" t="str">
        <f>VLOOKUP(F119,Table1[],2,TRUE)</f>
        <v>Mat3</v>
      </c>
      <c r="M119" t="str">
        <f>VLOOKUP(H119,Table2[],2,TRUE)</f>
        <v>FreqA</v>
      </c>
      <c r="N119" t="str">
        <f>VLOOKUP(I119,Table3[],2,TRUE)</f>
        <v>+Yield4</v>
      </c>
      <c r="O119" t="str">
        <f>VLOOKUP(N119,Table4[],2,TRUE)</f>
        <v>FlatYield4</v>
      </c>
      <c r="P119" t="str">
        <f>VLOOKUP(O119,Table5[],2,TRUE)</f>
        <v>EngineFlatYield4</v>
      </c>
      <c r="Q119" t="str">
        <f t="shared" si="8"/>
        <v>Mat3FreqA</v>
      </c>
      <c r="R119" t="str">
        <f>+_xll._FixedRateBond($R$1&amp;E119,$B$7,K119,Q119,$B$54,$B$5,"ModifiedFollowing",K119,$B$4,$B$3,$B$6,$B$3,"Following",FALSE,P119,$B$4)</f>
        <v>Bond118</v>
      </c>
      <c r="S119" t="str">
        <f>+_xll._FixedRateBond_cleanPrice($S$1&amp;E119,R119)</f>
        <v>cleanp118</v>
      </c>
      <c r="T119">
        <f>+_xll._Value(S119)</f>
        <v>105.0004481449343</v>
      </c>
    </row>
    <row r="120" spans="5:20" x14ac:dyDescent="0.35">
      <c r="E120">
        <f t="shared" si="9"/>
        <v>119</v>
      </c>
      <c r="F120" s="6">
        <v>15</v>
      </c>
      <c r="G120" s="9">
        <v>0.08</v>
      </c>
      <c r="H120" s="7" t="s">
        <v>2</v>
      </c>
      <c r="I120" s="9">
        <v>0.06</v>
      </c>
      <c r="J120" s="4">
        <v>100</v>
      </c>
      <c r="K120" s="4" t="str">
        <f>+_xll._Double("Face"&amp;E120,J120)</f>
        <v>Face119</v>
      </c>
      <c r="L120" t="str">
        <f>VLOOKUP(F120,Table1[],2,TRUE)</f>
        <v>Mat4</v>
      </c>
      <c r="M120" t="str">
        <f>VLOOKUP(H120,Table2[],2,TRUE)</f>
        <v>FreqA</v>
      </c>
      <c r="N120" t="str">
        <f>VLOOKUP(I120,Table3[],2,TRUE)</f>
        <v>+Yield4</v>
      </c>
      <c r="O120" t="str">
        <f>VLOOKUP(N120,Table4[],2,TRUE)</f>
        <v>FlatYield4</v>
      </c>
      <c r="P120" t="str">
        <f>VLOOKUP(O120,Table5[],2,TRUE)</f>
        <v>EngineFlatYield4</v>
      </c>
      <c r="Q120" t="str">
        <f t="shared" si="8"/>
        <v>Mat4FreqA</v>
      </c>
      <c r="R120" t="str">
        <f>+_xll._FixedRateBond($R$1&amp;E120,$B$7,K120,Q120,$B$54,$B$5,"ModifiedFollowing",K120,$B$4,$B$3,$B$6,$B$3,"Following",FALSE,P120,$B$4)</f>
        <v>Bond119</v>
      </c>
      <c r="S120" t="str">
        <f>+_xll._FixedRateBond_cleanPrice($S$1&amp;E120,R120)</f>
        <v>cleanp119</v>
      </c>
      <c r="T120">
        <f>+_xll._Value(S120)</f>
        <v>109.1820042724155</v>
      </c>
    </row>
    <row r="121" spans="5:20" x14ac:dyDescent="0.35">
      <c r="E121">
        <f t="shared" si="9"/>
        <v>120</v>
      </c>
      <c r="F121" s="6">
        <v>20</v>
      </c>
      <c r="G121" s="9">
        <v>0.08</v>
      </c>
      <c r="H121" s="7" t="s">
        <v>2</v>
      </c>
      <c r="I121" s="9">
        <v>0.06</v>
      </c>
      <c r="J121" s="4">
        <v>100</v>
      </c>
      <c r="K121" s="4" t="str">
        <f>+_xll._Double("Face"&amp;E121,J121)</f>
        <v>Face120</v>
      </c>
      <c r="L121" t="str">
        <f>VLOOKUP(F121,Table1[],2,TRUE)</f>
        <v>Mat5</v>
      </c>
      <c r="M121" t="str">
        <f>VLOOKUP(H121,Table2[],2,TRUE)</f>
        <v>FreqA</v>
      </c>
      <c r="N121" t="str">
        <f>VLOOKUP(I121,Table3[],2,TRUE)</f>
        <v>+Yield4</v>
      </c>
      <c r="O121" t="str">
        <f>VLOOKUP(N121,Table4[],2,TRUE)</f>
        <v>FlatYield4</v>
      </c>
      <c r="P121" t="str">
        <f>VLOOKUP(O121,Table5[],2,TRUE)</f>
        <v>EngineFlatYield4</v>
      </c>
      <c r="Q121" t="str">
        <f t="shared" si="8"/>
        <v>Mat5FreqA</v>
      </c>
      <c r="R121" t="str">
        <f>+_xll._FixedRateBond($R$1&amp;E121,$B$7,K121,Q121,$B$54,$B$5,"ModifiedFollowing",K121,$B$4,$B$3,$B$6,$B$3,"Following",FALSE,P121,$B$4)</f>
        <v>Bond120</v>
      </c>
      <c r="S121" t="str">
        <f>+_xll._FixedRateBond_cleanPrice($S$1&amp;E121,R121)</f>
        <v>cleanp120</v>
      </c>
      <c r="T121">
        <f>+_xll._Value(S121)</f>
        <v>112.27977724245687</v>
      </c>
    </row>
    <row r="122" spans="5:20" x14ac:dyDescent="0.35">
      <c r="F122" s="2"/>
      <c r="G122" s="10"/>
      <c r="H122" s="3"/>
      <c r="I122" s="10"/>
      <c r="T122">
        <f>SUM(T2:T121)</f>
        <v>14395.671078814608</v>
      </c>
    </row>
    <row r="123" spans="5:20" x14ac:dyDescent="0.35">
      <c r="F123" s="2"/>
      <c r="G123" s="10"/>
      <c r="H123" s="3"/>
      <c r="I123" s="10"/>
    </row>
    <row r="124" spans="5:20" x14ac:dyDescent="0.35">
      <c r="F124" s="2"/>
      <c r="G124" s="10"/>
      <c r="H124" s="3"/>
      <c r="I124" s="10"/>
    </row>
    <row r="125" spans="5:20" x14ac:dyDescent="0.35">
      <c r="F125" s="2"/>
      <c r="G125" s="10"/>
      <c r="H125" s="3"/>
      <c r="I125" s="10"/>
    </row>
    <row r="126" spans="5:20" x14ac:dyDescent="0.35">
      <c r="F126" s="2"/>
      <c r="G126" s="10"/>
      <c r="H126" s="3"/>
      <c r="I126" s="10"/>
    </row>
    <row r="127" spans="5:20" x14ac:dyDescent="0.35">
      <c r="F127" s="2"/>
      <c r="G127" s="10"/>
      <c r="H127" s="3"/>
      <c r="I127" s="10"/>
    </row>
    <row r="128" spans="5:20" x14ac:dyDescent="0.35">
      <c r="F128" s="2"/>
      <c r="G128" s="10"/>
      <c r="H128" s="3"/>
      <c r="I128" s="10"/>
    </row>
    <row r="129" spans="6:9" x14ac:dyDescent="0.35">
      <c r="F129" s="2"/>
      <c r="G129" s="10"/>
      <c r="H129" s="3"/>
      <c r="I129" s="10"/>
    </row>
    <row r="130" spans="6:9" x14ac:dyDescent="0.35">
      <c r="F130" s="2"/>
      <c r="G130" s="10"/>
      <c r="H130" s="3"/>
      <c r="I130" s="10"/>
    </row>
    <row r="131" spans="6:9" x14ac:dyDescent="0.35">
      <c r="F131" s="2"/>
      <c r="G131" s="10"/>
      <c r="H131" s="3"/>
      <c r="I131" s="10"/>
    </row>
    <row r="132" spans="6:9" x14ac:dyDescent="0.35">
      <c r="F132" s="2"/>
      <c r="G132" s="10"/>
      <c r="H132" s="3"/>
      <c r="I132" s="10"/>
    </row>
    <row r="133" spans="6:9" x14ac:dyDescent="0.35">
      <c r="F133" s="2"/>
      <c r="G133" s="10"/>
      <c r="H133" s="3"/>
      <c r="I133" s="10"/>
    </row>
    <row r="134" spans="6:9" x14ac:dyDescent="0.35">
      <c r="F134" s="2"/>
      <c r="G134" s="10"/>
      <c r="H134" s="3"/>
      <c r="I134" s="10"/>
    </row>
    <row r="135" spans="6:9" x14ac:dyDescent="0.35">
      <c r="F135" s="2"/>
      <c r="G135" s="10"/>
      <c r="H135" s="3"/>
      <c r="I135" s="10"/>
    </row>
    <row r="136" spans="6:9" x14ac:dyDescent="0.35">
      <c r="F136" s="2"/>
      <c r="G136" s="10"/>
      <c r="H136" s="3"/>
      <c r="I136" s="10"/>
    </row>
    <row r="137" spans="6:9" x14ac:dyDescent="0.35">
      <c r="F137" s="2"/>
      <c r="G137" s="10"/>
      <c r="H137" s="3"/>
      <c r="I137" s="10"/>
    </row>
    <row r="138" spans="6:9" x14ac:dyDescent="0.35">
      <c r="F138" s="2"/>
      <c r="G138" s="10"/>
      <c r="H138" s="3"/>
      <c r="I138" s="10"/>
    </row>
    <row r="139" spans="6:9" x14ac:dyDescent="0.35">
      <c r="F139" s="2"/>
      <c r="G139" s="10"/>
      <c r="H139" s="3"/>
      <c r="I139" s="10"/>
    </row>
    <row r="140" spans="6:9" x14ac:dyDescent="0.35">
      <c r="F140" s="2"/>
      <c r="G140" s="10"/>
      <c r="H140" s="3"/>
      <c r="I140" s="10"/>
    </row>
    <row r="141" spans="6:9" x14ac:dyDescent="0.35">
      <c r="F141" s="2"/>
      <c r="G141" s="10"/>
      <c r="H141" s="3"/>
      <c r="I141" s="10"/>
    </row>
    <row r="142" spans="6:9" x14ac:dyDescent="0.35">
      <c r="F142" s="2"/>
      <c r="G142" s="10"/>
      <c r="H142" s="3"/>
      <c r="I142" s="10"/>
    </row>
    <row r="143" spans="6:9" x14ac:dyDescent="0.35">
      <c r="F143" s="2"/>
      <c r="G143" s="10"/>
      <c r="H143" s="3"/>
      <c r="I143" s="10"/>
    </row>
    <row r="144" spans="6:9" x14ac:dyDescent="0.35">
      <c r="F144" s="2"/>
      <c r="G144" s="10"/>
      <c r="H144" s="3"/>
      <c r="I144" s="10"/>
    </row>
    <row r="145" spans="6:9" x14ac:dyDescent="0.35">
      <c r="F145" s="2"/>
      <c r="G145" s="10"/>
      <c r="H145" s="3"/>
      <c r="I145" s="10"/>
    </row>
  </sheetData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Bond</vt:lpstr>
      <vt:lpstr>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2020-10-02T23:20:01Z</dcterms:created>
  <dcterms:modified xsi:type="dcterms:W3CDTF">2020-10-10T15:26:48Z</dcterms:modified>
</cp:coreProperties>
</file>